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en_skoroszyt" defaultThemeVersion="124226"/>
  <mc:AlternateContent xmlns:mc="http://schemas.openxmlformats.org/markup-compatibility/2006">
    <mc:Choice Requires="x15">
      <x15ac:absPath xmlns:x15ac="http://schemas.microsoft.com/office/spreadsheetml/2010/11/ac" url="C:\Users\krzysztof.godzwon\Desktop\Deklaracje 2020\"/>
    </mc:Choice>
  </mc:AlternateContent>
  <bookViews>
    <workbookView xWindow="0" yWindow="0" windowWidth="23040" windowHeight="9384" tabRatio="771"/>
  </bookViews>
  <sheets>
    <sheet name="DN-1" sheetId="21" r:id="rId1"/>
    <sheet name="ZDN-1" sheetId="17" r:id="rId2"/>
    <sheet name="ZDN-2" sheetId="23" r:id="rId3"/>
    <sheet name="DR-1" sheetId="26" r:id="rId4"/>
    <sheet name="ZDR-1" sheetId="30" r:id="rId5"/>
    <sheet name="ZDR-2" sheetId="31" r:id="rId6"/>
    <sheet name="DL-1" sheetId="32" r:id="rId7"/>
    <sheet name="ZDL-1" sheetId="33" r:id="rId8"/>
    <sheet name="ZDL-2" sheetId="34" r:id="rId9"/>
    <sheet name="Grunty" sheetId="24" state="hidden" r:id="rId10"/>
    <sheet name="Budynki i budowle" sheetId="35" state="hidden" r:id="rId11"/>
    <sheet name="Dane" sheetId="25" state="veryHidden" r:id="rId12"/>
  </sheets>
  <functionGroups builtInGroupCount="18"/>
  <definedNames>
    <definedName name="_xlnm._FilterDatabase" localSheetId="11">Dane!$BI$1:$BV$147</definedName>
    <definedName name="_xlnm._FilterDatabase" localSheetId="9" hidden="1">Grunty!$A$11:$Q$1070</definedName>
    <definedName name="FormaWładania">Dane!$AK$2:$AK$8</definedName>
    <definedName name="InfoBłędy">Dane!$E$7</definedName>
    <definedName name="Klasa_ZDR1">Dane!$BC$17:$BC$101</definedName>
    <definedName name="Klasa_ZDR1b">Dane!$BC$17:$BD$101</definedName>
    <definedName name="Klasa_ZDR2">Dane!$BC$89:$BC$138</definedName>
    <definedName name="Klasa_ZDR2b">Dane!$BC$89:$BD$138</definedName>
    <definedName name="_xlnm.Print_Area" localSheetId="6">'DL-1'!$B$2:$Z$161</definedName>
    <definedName name="_xlnm.Print_Area" localSheetId="0">'DN-1'!$B$2:$Z$256</definedName>
    <definedName name="_xlnm.Print_Area" localSheetId="3">'DR-1'!$B$2:$Z$194</definedName>
    <definedName name="_xlnm.Print_Area" localSheetId="7">'ZDL-1'!$B$2:$Z$2801</definedName>
    <definedName name="_xlnm.Print_Area" localSheetId="8">'ZDL-2'!$B$2:$Z$801</definedName>
    <definedName name="_xlnm.Print_Area" localSheetId="1">'ZDN-1'!$B$2:$O$681</definedName>
    <definedName name="_xlnm.Print_Area" localSheetId="2">'ZDN-2'!$B$2:$O$681</definedName>
    <definedName name="_xlnm.Print_Area" localSheetId="4">'ZDR-1'!$B$2:$O$2381</definedName>
    <definedName name="_xlnm.Print_Area" localSheetId="5">'ZDR-2'!$B$2:$O$681</definedName>
    <definedName name="Organ">Dane!$E$14</definedName>
    <definedName name="PodmitZw">Dane!$DE$2:$DE$13</definedName>
    <definedName name="RodzajUżytku">Dane!$AJ$2:$AJ$9</definedName>
    <definedName name="StawkaBB">Dane!$AN$7:$AN$14</definedName>
    <definedName name="StawkaBudowle">Dane!$AN$13:$AN$14</definedName>
    <definedName name="StawkaBudynki">Dane!$AN$7:$AN$12</definedName>
    <definedName name="StawkaGrunt">Dane!$AN$2:$AN$6</definedName>
    <definedName name="Wersja">Dane!$E$10</definedName>
    <definedName name="ZDL2F">Dane!$DC$2:$DC$60</definedName>
    <definedName name="ZDN2F">Dane!$DA$2:$DA$60</definedName>
    <definedName name="ZDR2H">Dane!$DB$2:$DB$60</definedName>
  </definedNames>
  <calcPr calcId="152511" iterate="1" iterateCount="2"/>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 i="25" l="1"/>
  <c r="E19" i="25" l="1"/>
  <c r="BC1" i="21" s="1"/>
  <c r="E25" i="25" s="1"/>
  <c r="BC1" i="32" l="1"/>
  <c r="E27" i="25" s="1"/>
  <c r="BC1" i="26"/>
  <c r="E26" i="25" s="1"/>
  <c r="A621" i="17" l="1"/>
  <c r="A553" i="17"/>
  <c r="A485" i="17"/>
  <c r="A487" i="17"/>
  <c r="A417" i="17"/>
  <c r="A349" i="17"/>
  <c r="A281" i="17"/>
  <c r="A213" i="17"/>
  <c r="A145" i="17"/>
  <c r="A77" i="17"/>
  <c r="A622" i="23"/>
  <c r="A621" i="23"/>
  <c r="A554" i="23"/>
  <c r="A553" i="23"/>
  <c r="A486" i="23"/>
  <c r="A485" i="23"/>
  <c r="A418" i="23"/>
  <c r="A417" i="23"/>
  <c r="A350" i="23"/>
  <c r="A349" i="23"/>
  <c r="A282" i="23"/>
  <c r="A281" i="23"/>
  <c r="A214" i="23"/>
  <c r="A213" i="23"/>
  <c r="A146" i="23"/>
  <c r="A145" i="23"/>
  <c r="A78" i="23"/>
  <c r="A77" i="23"/>
  <c r="A170" i="34"/>
  <c r="A169" i="34"/>
  <c r="A90" i="34"/>
  <c r="A89" i="34"/>
  <c r="AA1" i="25" l="1"/>
  <c r="W1" i="25"/>
  <c r="U1" i="25"/>
  <c r="Q1" i="25"/>
  <c r="O1" i="25"/>
  <c r="M1" i="25"/>
  <c r="K1" i="25"/>
  <c r="C19" i="32" l="1"/>
  <c r="C19" i="26"/>
  <c r="C19" i="21"/>
  <c r="C59" i="21"/>
  <c r="R111" i="32" l="1"/>
  <c r="C160" i="32"/>
  <c r="C62" i="32"/>
  <c r="C36" i="34"/>
  <c r="C116" i="34"/>
  <c r="C196" i="34"/>
  <c r="C276" i="34"/>
  <c r="C356" i="34"/>
  <c r="C436" i="34"/>
  <c r="C516" i="34"/>
  <c r="C596" i="34"/>
  <c r="C676" i="34"/>
  <c r="C756" i="34"/>
  <c r="M801" i="34"/>
  <c r="M721" i="34"/>
  <c r="M641" i="34"/>
  <c r="M561" i="34"/>
  <c r="M481" i="34"/>
  <c r="M401" i="34"/>
  <c r="M321" i="34"/>
  <c r="M241" i="34"/>
  <c r="M161" i="34"/>
  <c r="M81" i="34"/>
  <c r="M81" i="33"/>
  <c r="M161" i="33"/>
  <c r="M241" i="33"/>
  <c r="M321" i="33"/>
  <c r="M401" i="33"/>
  <c r="M481" i="33"/>
  <c r="M561" i="33"/>
  <c r="M641" i="33"/>
  <c r="M721" i="33"/>
  <c r="M801" i="33"/>
  <c r="M881" i="33"/>
  <c r="M961" i="33"/>
  <c r="M1041" i="33"/>
  <c r="M1121" i="33"/>
  <c r="M1201" i="33"/>
  <c r="M1281" i="33"/>
  <c r="M1361" i="33"/>
  <c r="M1441" i="33"/>
  <c r="M1521" i="33"/>
  <c r="M1601" i="33"/>
  <c r="M1681" i="33"/>
  <c r="M1761" i="33"/>
  <c r="M1841" i="33"/>
  <c r="M1921" i="33"/>
  <c r="M2001" i="33"/>
  <c r="M2081" i="33"/>
  <c r="M2161" i="33"/>
  <c r="M2241" i="33"/>
  <c r="M2321" i="33"/>
  <c r="M2401" i="33"/>
  <c r="M2481" i="33"/>
  <c r="M2561" i="33"/>
  <c r="M2641" i="33"/>
  <c r="M2721" i="33"/>
  <c r="M2801" i="33"/>
  <c r="C2756" i="33"/>
  <c r="C2676" i="33"/>
  <c r="C2596" i="33"/>
  <c r="C2516" i="33"/>
  <c r="C2436" i="33"/>
  <c r="C2356" i="33"/>
  <c r="C2276" i="33"/>
  <c r="C2196" i="33"/>
  <c r="C2116" i="33"/>
  <c r="C2036" i="33"/>
  <c r="C1956" i="33"/>
  <c r="C1876" i="33"/>
  <c r="C1796" i="33"/>
  <c r="C1716" i="33"/>
  <c r="C1636" i="33"/>
  <c r="C1556" i="33"/>
  <c r="C1476" i="33"/>
  <c r="C1396" i="33"/>
  <c r="C1316" i="33"/>
  <c r="C1236" i="33"/>
  <c r="C1156" i="33"/>
  <c r="C1076" i="33"/>
  <c r="C996" i="33"/>
  <c r="C916" i="33"/>
  <c r="C836" i="33"/>
  <c r="C756" i="33"/>
  <c r="C676" i="33"/>
  <c r="C596" i="33"/>
  <c r="C516" i="33"/>
  <c r="C436" i="33"/>
  <c r="C356" i="33"/>
  <c r="C276" i="33"/>
  <c r="C196" i="33"/>
  <c r="C116" i="33"/>
  <c r="C36" i="33"/>
  <c r="C37" i="31"/>
  <c r="C105" i="31"/>
  <c r="C173" i="31"/>
  <c r="C241" i="31"/>
  <c r="C309" i="31"/>
  <c r="C377" i="31"/>
  <c r="C445" i="31"/>
  <c r="C513" i="31"/>
  <c r="C581" i="31"/>
  <c r="C649" i="31"/>
  <c r="M680" i="31"/>
  <c r="M612" i="31"/>
  <c r="M544" i="31"/>
  <c r="M476" i="31"/>
  <c r="M408" i="31"/>
  <c r="M340" i="31"/>
  <c r="M272" i="31"/>
  <c r="M204" i="31"/>
  <c r="M136" i="31"/>
  <c r="M68" i="31"/>
  <c r="M68" i="30"/>
  <c r="M136" i="30"/>
  <c r="M204" i="30"/>
  <c r="M272" i="30"/>
  <c r="M340" i="30"/>
  <c r="M408" i="30"/>
  <c r="M476" i="30"/>
  <c r="M544" i="30"/>
  <c r="M612" i="30"/>
  <c r="M680" i="30"/>
  <c r="M748" i="30"/>
  <c r="M816" i="30"/>
  <c r="M884" i="30"/>
  <c r="M952" i="30"/>
  <c r="M1020" i="30"/>
  <c r="M1088" i="30"/>
  <c r="M1156" i="30"/>
  <c r="M1224" i="30"/>
  <c r="M1292" i="30"/>
  <c r="M1360" i="30"/>
  <c r="M1428" i="30"/>
  <c r="M1496" i="30"/>
  <c r="M1564" i="30"/>
  <c r="M1632" i="30"/>
  <c r="M1700" i="30"/>
  <c r="M1768" i="30"/>
  <c r="M1836" i="30"/>
  <c r="M1904" i="30"/>
  <c r="M1972" i="30"/>
  <c r="M2040" i="30"/>
  <c r="M2108" i="30"/>
  <c r="M2176" i="30"/>
  <c r="M2244" i="30"/>
  <c r="M2312" i="30"/>
  <c r="M2380" i="30"/>
  <c r="C2349" i="30"/>
  <c r="C2281" i="30"/>
  <c r="C2213" i="30"/>
  <c r="C2145" i="30"/>
  <c r="C2077" i="30"/>
  <c r="C2009" i="30"/>
  <c r="C1941" i="30"/>
  <c r="C1873" i="30"/>
  <c r="C1805" i="30"/>
  <c r="C1737" i="30"/>
  <c r="C1669" i="30"/>
  <c r="C1601" i="30"/>
  <c r="C1533" i="30"/>
  <c r="C1465" i="30"/>
  <c r="C1397" i="30"/>
  <c r="C1329" i="30"/>
  <c r="C1261" i="30"/>
  <c r="C1193" i="30"/>
  <c r="C1125" i="30"/>
  <c r="C1057" i="30"/>
  <c r="C989" i="30"/>
  <c r="C921" i="30"/>
  <c r="C853" i="30"/>
  <c r="C785" i="30"/>
  <c r="C717" i="30"/>
  <c r="C649" i="30"/>
  <c r="C581" i="30"/>
  <c r="C513" i="30"/>
  <c r="C445" i="30"/>
  <c r="C377" i="30"/>
  <c r="C309" i="30"/>
  <c r="C241" i="30"/>
  <c r="C173" i="30"/>
  <c r="C105" i="30"/>
  <c r="C37" i="30"/>
  <c r="S193" i="26"/>
  <c r="S103" i="26"/>
  <c r="C148" i="26"/>
  <c r="C60" i="26"/>
  <c r="C12" i="23"/>
  <c r="C103" i="23"/>
  <c r="C171" i="23"/>
  <c r="C239" i="23"/>
  <c r="C307" i="23"/>
  <c r="C375" i="23"/>
  <c r="C443" i="23"/>
  <c r="C511" i="23"/>
  <c r="C579" i="23"/>
  <c r="C647" i="23"/>
  <c r="M680" i="23"/>
  <c r="M612" i="23"/>
  <c r="M544" i="23"/>
  <c r="M476" i="23"/>
  <c r="M408" i="23"/>
  <c r="M340" i="23"/>
  <c r="M272" i="23"/>
  <c r="M204" i="23"/>
  <c r="M136" i="23"/>
  <c r="M68" i="23"/>
  <c r="M136" i="17"/>
  <c r="M204" i="17"/>
  <c r="M272" i="17"/>
  <c r="M340" i="17"/>
  <c r="M408" i="17"/>
  <c r="M476" i="17"/>
  <c r="M544" i="17"/>
  <c r="M612" i="17"/>
  <c r="M680" i="17"/>
  <c r="C647" i="17"/>
  <c r="C579" i="17"/>
  <c r="C511" i="17"/>
  <c r="C443" i="17"/>
  <c r="C375" i="17"/>
  <c r="C307" i="17"/>
  <c r="C239" i="17"/>
  <c r="C171" i="17"/>
  <c r="C103" i="17"/>
  <c r="C35" i="17"/>
  <c r="M68" i="17"/>
  <c r="R110" i="21"/>
  <c r="R214" i="21"/>
  <c r="C255" i="21"/>
  <c r="C164" i="21"/>
  <c r="A663" i="23"/>
  <c r="A595" i="23"/>
  <c r="A527" i="23"/>
  <c r="A459" i="23"/>
  <c r="A391" i="23"/>
  <c r="A323" i="23"/>
  <c r="A255" i="23"/>
  <c r="A187" i="23"/>
  <c r="A119" i="23"/>
  <c r="A51" i="23"/>
  <c r="I629" i="17" l="1"/>
  <c r="C629" i="17"/>
  <c r="A629" i="17"/>
  <c r="A628" i="17"/>
  <c r="A627" i="17"/>
  <c r="A626" i="17"/>
  <c r="A625" i="17"/>
  <c r="Q624" i="17"/>
  <c r="A624" i="17"/>
  <c r="A623" i="17"/>
  <c r="A619" i="17"/>
  <c r="C618" i="17"/>
  <c r="A618" i="17"/>
  <c r="I561" i="17"/>
  <c r="C561" i="17"/>
  <c r="A561" i="17"/>
  <c r="A560" i="17"/>
  <c r="A559" i="17"/>
  <c r="A558" i="17"/>
  <c r="A557" i="17"/>
  <c r="Q556" i="17"/>
  <c r="A556" i="17"/>
  <c r="A555" i="17"/>
  <c r="A551" i="17"/>
  <c r="C550" i="17"/>
  <c r="A550" i="17"/>
  <c r="I493" i="17"/>
  <c r="C493" i="17"/>
  <c r="A493" i="17"/>
  <c r="A492" i="17"/>
  <c r="A491" i="17"/>
  <c r="A490" i="17"/>
  <c r="A489" i="17"/>
  <c r="Q488" i="17"/>
  <c r="A488" i="17"/>
  <c r="A483" i="17"/>
  <c r="C482" i="17"/>
  <c r="A482" i="17"/>
  <c r="I425" i="17"/>
  <c r="C425" i="17"/>
  <c r="A425" i="17"/>
  <c r="A424" i="17"/>
  <c r="A423" i="17"/>
  <c r="A422" i="17"/>
  <c r="A421" i="17"/>
  <c r="Q420" i="17"/>
  <c r="A420" i="17"/>
  <c r="A419" i="17"/>
  <c r="A415" i="17"/>
  <c r="C414" i="17"/>
  <c r="A414" i="17"/>
  <c r="I357" i="17"/>
  <c r="C357" i="17"/>
  <c r="A357" i="17"/>
  <c r="A356" i="17"/>
  <c r="A355" i="17"/>
  <c r="A354" i="17"/>
  <c r="A353" i="17"/>
  <c r="Q352" i="17"/>
  <c r="A352" i="17"/>
  <c r="A351" i="17"/>
  <c r="A347" i="17"/>
  <c r="C346" i="17"/>
  <c r="A346" i="17"/>
  <c r="I289" i="17"/>
  <c r="C289" i="17"/>
  <c r="A289" i="17"/>
  <c r="A288" i="17"/>
  <c r="A287" i="17"/>
  <c r="A286" i="17"/>
  <c r="A285" i="17"/>
  <c r="Q284" i="17"/>
  <c r="A284" i="17"/>
  <c r="A283" i="17"/>
  <c r="A279" i="17"/>
  <c r="C278" i="17"/>
  <c r="A278" i="17"/>
  <c r="I221" i="17"/>
  <c r="C221" i="17"/>
  <c r="A221" i="17"/>
  <c r="A220" i="17"/>
  <c r="A219" i="17"/>
  <c r="A218" i="17"/>
  <c r="A217" i="17"/>
  <c r="Q216" i="17"/>
  <c r="A216" i="17"/>
  <c r="A215" i="17"/>
  <c r="A211" i="17"/>
  <c r="C210" i="17"/>
  <c r="A210" i="17"/>
  <c r="I153" i="17"/>
  <c r="C153" i="17"/>
  <c r="A153" i="17"/>
  <c r="A152" i="17"/>
  <c r="A151" i="17"/>
  <c r="A150" i="17"/>
  <c r="A149" i="17"/>
  <c r="Q148" i="17"/>
  <c r="M148" i="17"/>
  <c r="M216" i="17" s="1"/>
  <c r="M284" i="17" s="1"/>
  <c r="M352" i="17" s="1"/>
  <c r="M420" i="17" s="1"/>
  <c r="M488" i="17" s="1"/>
  <c r="M556" i="17" s="1"/>
  <c r="M624" i="17" s="1"/>
  <c r="A148" i="17"/>
  <c r="A147" i="17"/>
  <c r="A143" i="17"/>
  <c r="C142" i="17"/>
  <c r="A142" i="17"/>
  <c r="I85" i="17"/>
  <c r="C85" i="17"/>
  <c r="A85" i="17"/>
  <c r="A84" i="17"/>
  <c r="A83" i="17"/>
  <c r="A82" i="17"/>
  <c r="A81" i="17"/>
  <c r="Q80" i="17"/>
  <c r="M80" i="17"/>
  <c r="A80" i="17"/>
  <c r="A79" i="17"/>
  <c r="A75" i="17"/>
  <c r="C74" i="17"/>
  <c r="A74" i="17"/>
  <c r="I629" i="23"/>
  <c r="C629" i="23"/>
  <c r="A629" i="23"/>
  <c r="A628" i="23"/>
  <c r="A627" i="23"/>
  <c r="A626" i="23"/>
  <c r="A625" i="23"/>
  <c r="Q624" i="23"/>
  <c r="A624" i="23"/>
  <c r="A623" i="23"/>
  <c r="A619" i="23"/>
  <c r="C618" i="23"/>
  <c r="A618" i="23"/>
  <c r="I561" i="23"/>
  <c r="C561" i="23"/>
  <c r="A561" i="23"/>
  <c r="A560" i="23"/>
  <c r="A559" i="23"/>
  <c r="A558" i="23"/>
  <c r="A557" i="23"/>
  <c r="Q556" i="23"/>
  <c r="A556" i="23"/>
  <c r="A555" i="23"/>
  <c r="A551" i="23"/>
  <c r="C550" i="23"/>
  <c r="A550" i="23"/>
  <c r="I493" i="23"/>
  <c r="C493" i="23"/>
  <c r="A493" i="23"/>
  <c r="A492" i="23"/>
  <c r="A491" i="23"/>
  <c r="A490" i="23"/>
  <c r="A489" i="23"/>
  <c r="Q488" i="23"/>
  <c r="A488" i="23"/>
  <c r="A487" i="23"/>
  <c r="A483" i="23"/>
  <c r="C482" i="23"/>
  <c r="A482" i="23"/>
  <c r="I425" i="23"/>
  <c r="C425" i="23"/>
  <c r="A425" i="23"/>
  <c r="A424" i="23"/>
  <c r="A423" i="23"/>
  <c r="A422" i="23"/>
  <c r="A421" i="23"/>
  <c r="Q420" i="23"/>
  <c r="A420" i="23"/>
  <c r="A419" i="23"/>
  <c r="A415" i="23"/>
  <c r="C414" i="23"/>
  <c r="A414" i="23"/>
  <c r="I357" i="23"/>
  <c r="C357" i="23"/>
  <c r="A357" i="23"/>
  <c r="A356" i="23"/>
  <c r="A355" i="23"/>
  <c r="A354" i="23"/>
  <c r="A353" i="23"/>
  <c r="Q352" i="23"/>
  <c r="A352" i="23"/>
  <c r="A351" i="23"/>
  <c r="A347" i="23"/>
  <c r="C346" i="23"/>
  <c r="A346" i="23"/>
  <c r="I289" i="23"/>
  <c r="C289" i="23"/>
  <c r="A289" i="23"/>
  <c r="A288" i="23"/>
  <c r="A287" i="23"/>
  <c r="A286" i="23"/>
  <c r="A285" i="23"/>
  <c r="Q284" i="23"/>
  <c r="A284" i="23"/>
  <c r="A283" i="23"/>
  <c r="A279" i="23"/>
  <c r="C278" i="23"/>
  <c r="A278" i="23"/>
  <c r="I221" i="23"/>
  <c r="C221" i="23"/>
  <c r="A221" i="23"/>
  <c r="A220" i="23"/>
  <c r="A219" i="23"/>
  <c r="A218" i="23"/>
  <c r="A217" i="23"/>
  <c r="Q216" i="23"/>
  <c r="A216" i="23"/>
  <c r="A215" i="23"/>
  <c r="A211" i="23"/>
  <c r="C210" i="23"/>
  <c r="A210" i="23"/>
  <c r="I153" i="23"/>
  <c r="C153" i="23"/>
  <c r="A153" i="23"/>
  <c r="A152" i="23"/>
  <c r="A151" i="23"/>
  <c r="A150" i="23"/>
  <c r="A149" i="23"/>
  <c r="Q148" i="23"/>
  <c r="A148" i="23"/>
  <c r="A147" i="23"/>
  <c r="A143" i="23"/>
  <c r="C142" i="23"/>
  <c r="A142" i="23"/>
  <c r="I2737" i="33"/>
  <c r="C2737" i="33"/>
  <c r="A2737" i="33"/>
  <c r="A2736" i="33"/>
  <c r="A2735" i="33"/>
  <c r="A2734" i="33"/>
  <c r="A2733" i="33"/>
  <c r="Q2732" i="33"/>
  <c r="A2732" i="33"/>
  <c r="A2731" i="33"/>
  <c r="A2730" i="33"/>
  <c r="A2729" i="33"/>
  <c r="A2727" i="33"/>
  <c r="C2726" i="33"/>
  <c r="I2657" i="33"/>
  <c r="C2657" i="33"/>
  <c r="A2657" i="33"/>
  <c r="A2656" i="33"/>
  <c r="A2655" i="33"/>
  <c r="A2654" i="33"/>
  <c r="A2653" i="33"/>
  <c r="Q2652" i="33"/>
  <c r="A2652" i="33"/>
  <c r="A2651" i="33"/>
  <c r="A2650" i="33"/>
  <c r="A2649" i="33"/>
  <c r="A2647" i="33"/>
  <c r="C2646" i="33"/>
  <c r="I2577" i="33"/>
  <c r="C2577" i="33"/>
  <c r="A2577" i="33"/>
  <c r="A2576" i="33"/>
  <c r="A2575" i="33"/>
  <c r="A2574" i="33"/>
  <c r="A2573" i="33"/>
  <c r="Q2572" i="33"/>
  <c r="A2572" i="33"/>
  <c r="A2571" i="33"/>
  <c r="A2570" i="33"/>
  <c r="A2569" i="33"/>
  <c r="A2567" i="33"/>
  <c r="C2566" i="33"/>
  <c r="I2497" i="33"/>
  <c r="C2497" i="33"/>
  <c r="A2497" i="33"/>
  <c r="A2496" i="33"/>
  <c r="A2495" i="33"/>
  <c r="A2494" i="33"/>
  <c r="A2493" i="33"/>
  <c r="Q2492" i="33"/>
  <c r="A2492" i="33"/>
  <c r="A2491" i="33"/>
  <c r="A2490" i="33"/>
  <c r="A2489" i="33"/>
  <c r="A2487" i="33"/>
  <c r="C2486" i="33"/>
  <c r="I2417" i="33"/>
  <c r="C2417" i="33"/>
  <c r="A2417" i="33"/>
  <c r="A2416" i="33"/>
  <c r="A2415" i="33"/>
  <c r="A2414" i="33"/>
  <c r="A2413" i="33"/>
  <c r="Q2412" i="33"/>
  <c r="A2412" i="33"/>
  <c r="A2411" i="33"/>
  <c r="A2410" i="33"/>
  <c r="A2409" i="33"/>
  <c r="A2407" i="33"/>
  <c r="C2406" i="33"/>
  <c r="I2337" i="33"/>
  <c r="C2337" i="33"/>
  <c r="A2337" i="33"/>
  <c r="A2336" i="33"/>
  <c r="A2335" i="33"/>
  <c r="A2334" i="33"/>
  <c r="A2333" i="33"/>
  <c r="Q2332" i="33"/>
  <c r="A2332" i="33"/>
  <c r="A2331" i="33"/>
  <c r="A2330" i="33"/>
  <c r="A2329" i="33"/>
  <c r="A2327" i="33"/>
  <c r="C2326" i="33"/>
  <c r="I2257" i="33"/>
  <c r="C2257" i="33"/>
  <c r="A2257" i="33"/>
  <c r="A2256" i="33"/>
  <c r="A2255" i="33"/>
  <c r="A2254" i="33"/>
  <c r="A2253" i="33"/>
  <c r="Q2252" i="33"/>
  <c r="A2252" i="33"/>
  <c r="A2251" i="33"/>
  <c r="A2250" i="33"/>
  <c r="A2249" i="33"/>
  <c r="A2247" i="33"/>
  <c r="C2246" i="33"/>
  <c r="I2177" i="33"/>
  <c r="C2177" i="33"/>
  <c r="A2177" i="33"/>
  <c r="A2176" i="33"/>
  <c r="A2175" i="33"/>
  <c r="A2174" i="33"/>
  <c r="A2173" i="33"/>
  <c r="Q2172" i="33"/>
  <c r="A2172" i="33"/>
  <c r="A2171" i="33"/>
  <c r="A2170" i="33"/>
  <c r="A2169" i="33"/>
  <c r="A2167" i="33"/>
  <c r="C2166" i="33"/>
  <c r="I2097" i="33"/>
  <c r="C2097" i="33"/>
  <c r="A2097" i="33"/>
  <c r="A2096" i="33"/>
  <c r="A2095" i="33"/>
  <c r="A2094" i="33"/>
  <c r="A2093" i="33"/>
  <c r="Q2092" i="33"/>
  <c r="A2092" i="33"/>
  <c r="A2091" i="33"/>
  <c r="A2090" i="33"/>
  <c r="A2089" i="33"/>
  <c r="A2087" i="33"/>
  <c r="C2086" i="33"/>
  <c r="I2017" i="33"/>
  <c r="C2017" i="33"/>
  <c r="A2017" i="33"/>
  <c r="A2016" i="33"/>
  <c r="A2015" i="33"/>
  <c r="A2014" i="33"/>
  <c r="A2013" i="33"/>
  <c r="Q2012" i="33"/>
  <c r="A2012" i="33"/>
  <c r="A2011" i="33"/>
  <c r="A2010" i="33"/>
  <c r="A2009" i="33"/>
  <c r="A2007" i="33"/>
  <c r="C2006" i="33"/>
  <c r="I1937" i="33"/>
  <c r="C1937" i="33"/>
  <c r="A1937" i="33"/>
  <c r="A1936" i="33"/>
  <c r="A1935" i="33"/>
  <c r="A1934" i="33"/>
  <c r="A1933" i="33"/>
  <c r="Q1932" i="33"/>
  <c r="A1932" i="33"/>
  <c r="A1931" i="33"/>
  <c r="A1930" i="33"/>
  <c r="A1929" i="33"/>
  <c r="A1927" i="33"/>
  <c r="C1926" i="33"/>
  <c r="I1857" i="33"/>
  <c r="C1857" i="33"/>
  <c r="A1857" i="33"/>
  <c r="A1856" i="33"/>
  <c r="A1855" i="33"/>
  <c r="A1854" i="33"/>
  <c r="A1853" i="33"/>
  <c r="Q1852" i="33"/>
  <c r="A1852" i="33"/>
  <c r="A1851" i="33"/>
  <c r="A1850" i="33"/>
  <c r="A1849" i="33"/>
  <c r="A1847" i="33"/>
  <c r="C1846" i="33"/>
  <c r="I1777" i="33"/>
  <c r="C1777" i="33"/>
  <c r="A1777" i="33"/>
  <c r="A1776" i="33"/>
  <c r="A1775" i="33"/>
  <c r="A1774" i="33"/>
  <c r="A1773" i="33"/>
  <c r="Q1772" i="33"/>
  <c r="A1772" i="33"/>
  <c r="A1771" i="33"/>
  <c r="A1770" i="33"/>
  <c r="A1769" i="33"/>
  <c r="A1767" i="33"/>
  <c r="C1766" i="33"/>
  <c r="I1697" i="33"/>
  <c r="C1697" i="33"/>
  <c r="A1697" i="33"/>
  <c r="A1696" i="33"/>
  <c r="A1695" i="33"/>
  <c r="A1694" i="33"/>
  <c r="A1693" i="33"/>
  <c r="Q1692" i="33"/>
  <c r="A1692" i="33"/>
  <c r="A1691" i="33"/>
  <c r="A1690" i="33"/>
  <c r="A1689" i="33"/>
  <c r="A1687" i="33"/>
  <c r="C1686" i="33"/>
  <c r="I1617" i="33"/>
  <c r="C1617" i="33"/>
  <c r="A1617" i="33"/>
  <c r="A1616" i="33"/>
  <c r="A1615" i="33"/>
  <c r="A1614" i="33"/>
  <c r="A1613" i="33"/>
  <c r="Q1612" i="33"/>
  <c r="A1612" i="33"/>
  <c r="A1611" i="33"/>
  <c r="A1610" i="33"/>
  <c r="A1609" i="33"/>
  <c r="A1607" i="33"/>
  <c r="C1606" i="33"/>
  <c r="I1537" i="33"/>
  <c r="C1537" i="33"/>
  <c r="A1537" i="33"/>
  <c r="A1536" i="33"/>
  <c r="A1535" i="33"/>
  <c r="A1534" i="33"/>
  <c r="A1533" i="33"/>
  <c r="Q1532" i="33"/>
  <c r="A1532" i="33"/>
  <c r="A1531" i="33"/>
  <c r="A1530" i="33"/>
  <c r="A1529" i="33"/>
  <c r="A1527" i="33"/>
  <c r="C1526" i="33"/>
  <c r="I1457" i="33"/>
  <c r="C1457" i="33"/>
  <c r="A1457" i="33"/>
  <c r="A1456" i="33"/>
  <c r="A1455" i="33"/>
  <c r="A1454" i="33"/>
  <c r="A1453" i="33"/>
  <c r="Q1452" i="33"/>
  <c r="A1452" i="33"/>
  <c r="A1451" i="33"/>
  <c r="A1450" i="33"/>
  <c r="A1449" i="33"/>
  <c r="A1447" i="33"/>
  <c r="C1446" i="33"/>
  <c r="I1377" i="33"/>
  <c r="C1377" i="33"/>
  <c r="A1377" i="33"/>
  <c r="A1376" i="33"/>
  <c r="A1375" i="33"/>
  <c r="A1374" i="33"/>
  <c r="A1373" i="33"/>
  <c r="Q1372" i="33"/>
  <c r="A1372" i="33"/>
  <c r="A1371" i="33"/>
  <c r="A1370" i="33"/>
  <c r="A1369" i="33"/>
  <c r="A1367" i="33"/>
  <c r="C1366" i="33"/>
  <c r="I1297" i="33"/>
  <c r="C1297" i="33"/>
  <c r="A1297" i="33"/>
  <c r="A1296" i="33"/>
  <c r="A1295" i="33"/>
  <c r="A1294" i="33"/>
  <c r="A1293" i="33"/>
  <c r="Q1292" i="33"/>
  <c r="A1292" i="33"/>
  <c r="A1291" i="33"/>
  <c r="A1290" i="33"/>
  <c r="A1289" i="33"/>
  <c r="A1287" i="33"/>
  <c r="C1286" i="33"/>
  <c r="I1217" i="33"/>
  <c r="C1217" i="33"/>
  <c r="A1217" i="33"/>
  <c r="A1216" i="33"/>
  <c r="A1215" i="33"/>
  <c r="A1214" i="33"/>
  <c r="A1213" i="33"/>
  <c r="Q1212" i="33"/>
  <c r="A1212" i="33"/>
  <c r="A1211" i="33"/>
  <c r="A1210" i="33"/>
  <c r="A1209" i="33"/>
  <c r="A1207" i="33"/>
  <c r="C1206" i="33"/>
  <c r="I1137" i="33"/>
  <c r="C1137" i="33"/>
  <c r="A1137" i="33"/>
  <c r="A1136" i="33"/>
  <c r="A1135" i="33"/>
  <c r="A1134" i="33"/>
  <c r="A1133" i="33"/>
  <c r="Q1132" i="33"/>
  <c r="A1132" i="33"/>
  <c r="A1131" i="33"/>
  <c r="A1130" i="33"/>
  <c r="A1129" i="33"/>
  <c r="A1127" i="33"/>
  <c r="C1126" i="33"/>
  <c r="I1057" i="33"/>
  <c r="C1057" i="33"/>
  <c r="A1057" i="33"/>
  <c r="A1056" i="33"/>
  <c r="A1055" i="33"/>
  <c r="A1054" i="33"/>
  <c r="A1053" i="33"/>
  <c r="Q1052" i="33"/>
  <c r="A1052" i="33"/>
  <c r="A1051" i="33"/>
  <c r="A1050" i="33"/>
  <c r="A1049" i="33"/>
  <c r="A1047" i="33"/>
  <c r="C1046" i="33"/>
  <c r="I977" i="33"/>
  <c r="C977" i="33"/>
  <c r="A977" i="33"/>
  <c r="A976" i="33"/>
  <c r="A975" i="33"/>
  <c r="A974" i="33"/>
  <c r="A973" i="33"/>
  <c r="Q972" i="33"/>
  <c r="A972" i="33"/>
  <c r="A971" i="33"/>
  <c r="A970" i="33"/>
  <c r="A969" i="33"/>
  <c r="A967" i="33"/>
  <c r="C966" i="33"/>
  <c r="I897" i="33"/>
  <c r="C897" i="33"/>
  <c r="A897" i="33"/>
  <c r="A896" i="33"/>
  <c r="A895" i="33"/>
  <c r="A894" i="33"/>
  <c r="A893" i="33"/>
  <c r="Q892" i="33"/>
  <c r="A892" i="33"/>
  <c r="A891" i="33"/>
  <c r="A890" i="33"/>
  <c r="A889" i="33"/>
  <c r="A887" i="33"/>
  <c r="C886" i="33"/>
  <c r="I817" i="33"/>
  <c r="C817" i="33"/>
  <c r="A817" i="33"/>
  <c r="A816" i="33"/>
  <c r="A815" i="33"/>
  <c r="A814" i="33"/>
  <c r="A813" i="33"/>
  <c r="Q812" i="33"/>
  <c r="A812" i="33"/>
  <c r="A811" i="33"/>
  <c r="A810" i="33"/>
  <c r="A809" i="33"/>
  <c r="A807" i="33"/>
  <c r="C806" i="33"/>
  <c r="I737" i="33"/>
  <c r="C737" i="33"/>
  <c r="A737" i="33"/>
  <c r="A736" i="33"/>
  <c r="A735" i="33"/>
  <c r="A734" i="33"/>
  <c r="A733" i="33"/>
  <c r="Q732" i="33"/>
  <c r="A732" i="33"/>
  <c r="A731" i="33"/>
  <c r="A730" i="33"/>
  <c r="A729" i="33"/>
  <c r="A727" i="33"/>
  <c r="C726" i="33"/>
  <c r="I657" i="33"/>
  <c r="C657" i="33"/>
  <c r="A657" i="33"/>
  <c r="A656" i="33"/>
  <c r="A655" i="33"/>
  <c r="A654" i="33"/>
  <c r="A653" i="33"/>
  <c r="Q652" i="33"/>
  <c r="A652" i="33"/>
  <c r="A651" i="33"/>
  <c r="A650" i="33"/>
  <c r="A649" i="33"/>
  <c r="A647" i="33"/>
  <c r="C646" i="33"/>
  <c r="I577" i="33"/>
  <c r="C577" i="33"/>
  <c r="A577" i="33"/>
  <c r="A576" i="33"/>
  <c r="A575" i="33"/>
  <c r="A574" i="33"/>
  <c r="A573" i="33"/>
  <c r="Q572" i="33"/>
  <c r="A572" i="33"/>
  <c r="A571" i="33"/>
  <c r="A570" i="33"/>
  <c r="A569" i="33"/>
  <c r="A567" i="33"/>
  <c r="C566" i="33"/>
  <c r="I497" i="33"/>
  <c r="C497" i="33"/>
  <c r="A497" i="33"/>
  <c r="A496" i="33"/>
  <c r="A495" i="33"/>
  <c r="A494" i="33"/>
  <c r="A493" i="33"/>
  <c r="Q492" i="33"/>
  <c r="A492" i="33"/>
  <c r="A491" i="33"/>
  <c r="A490" i="33"/>
  <c r="A489" i="33"/>
  <c r="A487" i="33"/>
  <c r="C486" i="33"/>
  <c r="I417" i="33"/>
  <c r="C417" i="33"/>
  <c r="A417" i="33"/>
  <c r="A416" i="33"/>
  <c r="A415" i="33"/>
  <c r="A414" i="33"/>
  <c r="A413" i="33"/>
  <c r="Q412" i="33"/>
  <c r="A412" i="33"/>
  <c r="A411" i="33"/>
  <c r="A410" i="33"/>
  <c r="A409" i="33"/>
  <c r="A407" i="33"/>
  <c r="C406" i="33"/>
  <c r="I337" i="33"/>
  <c r="C337" i="33"/>
  <c r="A337" i="33"/>
  <c r="A336" i="33"/>
  <c r="A335" i="33"/>
  <c r="A334" i="33"/>
  <c r="A333" i="33"/>
  <c r="Q332" i="33"/>
  <c r="A332" i="33"/>
  <c r="A331" i="33"/>
  <c r="A330" i="33"/>
  <c r="A329" i="33"/>
  <c r="A327" i="33"/>
  <c r="C326" i="33"/>
  <c r="I257" i="33"/>
  <c r="C257" i="33"/>
  <c r="A257" i="33"/>
  <c r="A256" i="33"/>
  <c r="A255" i="33"/>
  <c r="A254" i="33"/>
  <c r="A253" i="33"/>
  <c r="Q252" i="33"/>
  <c r="A252" i="33"/>
  <c r="A251" i="33"/>
  <c r="A250" i="33"/>
  <c r="A249" i="33"/>
  <c r="A247" i="33"/>
  <c r="C246" i="33"/>
  <c r="I177" i="33"/>
  <c r="C177" i="33"/>
  <c r="A177" i="33"/>
  <c r="A176" i="33"/>
  <c r="A175" i="33"/>
  <c r="A174" i="33"/>
  <c r="A173" i="33"/>
  <c r="Q172" i="33"/>
  <c r="A172" i="33"/>
  <c r="A171" i="33"/>
  <c r="A170" i="33"/>
  <c r="A169" i="33"/>
  <c r="A167" i="33"/>
  <c r="C166" i="33"/>
  <c r="C497" i="34"/>
  <c r="I497" i="34"/>
  <c r="A2374" i="30" l="1"/>
  <c r="A2373" i="30"/>
  <c r="A2372" i="30"/>
  <c r="A2371" i="30"/>
  <c r="A2370" i="30"/>
  <c r="A2369" i="30"/>
  <c r="A2368" i="30"/>
  <c r="A2367" i="30"/>
  <c r="A2366" i="30"/>
  <c r="A2365" i="30"/>
  <c r="A2364" i="30"/>
  <c r="A2363" i="30"/>
  <c r="A2362" i="30"/>
  <c r="A2361" i="30"/>
  <c r="A2360" i="30"/>
  <c r="A2359" i="30"/>
  <c r="A2358" i="30"/>
  <c r="A2357" i="30"/>
  <c r="B2356" i="30"/>
  <c r="B2357" i="30" s="1"/>
  <c r="B2358" i="30" s="1"/>
  <c r="B2359" i="30" s="1"/>
  <c r="B2360" i="30" s="1"/>
  <c r="B2361" i="30" s="1"/>
  <c r="B2362" i="30" s="1"/>
  <c r="B2363" i="30" s="1"/>
  <c r="B2364" i="30" s="1"/>
  <c r="B2365" i="30" s="1"/>
  <c r="B2366" i="30" s="1"/>
  <c r="B2367" i="30" s="1"/>
  <c r="B2368" i="30" s="1"/>
  <c r="B2369" i="30" s="1"/>
  <c r="B2370" i="30" s="1"/>
  <c r="B2371" i="30" s="1"/>
  <c r="B2372" i="30" s="1"/>
  <c r="B2373" i="30" s="1"/>
  <c r="B2374" i="30" s="1"/>
  <c r="A2356" i="30"/>
  <c r="A2355" i="30"/>
  <c r="A2354" i="30"/>
  <c r="A2353" i="30"/>
  <c r="A2351" i="30"/>
  <c r="A2350" i="30"/>
  <c r="A2349" i="30"/>
  <c r="A2348" i="30"/>
  <c r="A2347" i="30"/>
  <c r="A2346" i="30"/>
  <c r="A2345" i="30"/>
  <c r="A2344" i="30"/>
  <c r="A2343" i="30"/>
  <c r="A2342" i="30"/>
  <c r="A2341" i="30"/>
  <c r="A2340" i="30"/>
  <c r="A2339" i="30"/>
  <c r="A2338" i="30"/>
  <c r="A2337" i="30"/>
  <c r="A2336" i="30"/>
  <c r="A2335" i="30"/>
  <c r="A2334" i="30"/>
  <c r="A2306" i="30"/>
  <c r="A2305" i="30"/>
  <c r="A2304" i="30"/>
  <c r="A2303" i="30"/>
  <c r="A2302" i="30"/>
  <c r="A2301" i="30"/>
  <c r="A2300" i="30"/>
  <c r="A2299" i="30"/>
  <c r="A2298" i="30"/>
  <c r="A2297" i="30"/>
  <c r="A2296" i="30"/>
  <c r="A2295" i="30"/>
  <c r="A2294" i="30"/>
  <c r="A2293" i="30"/>
  <c r="A2292" i="30"/>
  <c r="A2291" i="30"/>
  <c r="A2290" i="30"/>
  <c r="A2289" i="30"/>
  <c r="B2288" i="30"/>
  <c r="B2289" i="30" s="1"/>
  <c r="B2290" i="30" s="1"/>
  <c r="B2291" i="30" s="1"/>
  <c r="B2292" i="30" s="1"/>
  <c r="B2293" i="30" s="1"/>
  <c r="B2294" i="30" s="1"/>
  <c r="B2295" i="30" s="1"/>
  <c r="B2296" i="30" s="1"/>
  <c r="B2297" i="30" s="1"/>
  <c r="B2298" i="30" s="1"/>
  <c r="B2299" i="30" s="1"/>
  <c r="B2300" i="30" s="1"/>
  <c r="B2301" i="30" s="1"/>
  <c r="B2302" i="30" s="1"/>
  <c r="B2303" i="30" s="1"/>
  <c r="B2304" i="30" s="1"/>
  <c r="B2305" i="30" s="1"/>
  <c r="B2306" i="30" s="1"/>
  <c r="A2288" i="30"/>
  <c r="A2287" i="30"/>
  <c r="A2286" i="30"/>
  <c r="A2285" i="30"/>
  <c r="A2283" i="30"/>
  <c r="A2282" i="30"/>
  <c r="A2281" i="30"/>
  <c r="A2280" i="30"/>
  <c r="A2279" i="30"/>
  <c r="A2278" i="30"/>
  <c r="A2277" i="30"/>
  <c r="A2276" i="30"/>
  <c r="A2275" i="30"/>
  <c r="A2274" i="30"/>
  <c r="A2273" i="30"/>
  <c r="A2272" i="30"/>
  <c r="A2271" i="30"/>
  <c r="A2270" i="30"/>
  <c r="A2269" i="30"/>
  <c r="A2268" i="30"/>
  <c r="A2267" i="30"/>
  <c r="A2266" i="30"/>
  <c r="A2238" i="30"/>
  <c r="A2237" i="30"/>
  <c r="A2236" i="30"/>
  <c r="A2235" i="30"/>
  <c r="A2234" i="30"/>
  <c r="A2233" i="30"/>
  <c r="A2232" i="30"/>
  <c r="A2231" i="30"/>
  <c r="A2230" i="30"/>
  <c r="A2229" i="30"/>
  <c r="A2228" i="30"/>
  <c r="A2227" i="30"/>
  <c r="A2226" i="30"/>
  <c r="A2225" i="30"/>
  <c r="A2224" i="30"/>
  <c r="A2223" i="30"/>
  <c r="A2222" i="30"/>
  <c r="B2221" i="30"/>
  <c r="B2222" i="30" s="1"/>
  <c r="B2223" i="30" s="1"/>
  <c r="B2224" i="30" s="1"/>
  <c r="B2225" i="30" s="1"/>
  <c r="B2226" i="30" s="1"/>
  <c r="B2227" i="30" s="1"/>
  <c r="B2228" i="30" s="1"/>
  <c r="B2229" i="30" s="1"/>
  <c r="B2230" i="30" s="1"/>
  <c r="B2231" i="30" s="1"/>
  <c r="B2232" i="30" s="1"/>
  <c r="B2233" i="30" s="1"/>
  <c r="B2234" i="30" s="1"/>
  <c r="B2235" i="30" s="1"/>
  <c r="B2236" i="30" s="1"/>
  <c r="B2237" i="30" s="1"/>
  <c r="B2238" i="30" s="1"/>
  <c r="A2221" i="30"/>
  <c r="B2220" i="30"/>
  <c r="A2220" i="30"/>
  <c r="A2219" i="30"/>
  <c r="A2218" i="30"/>
  <c r="A2217" i="30"/>
  <c r="A2215" i="30"/>
  <c r="A2214" i="30"/>
  <c r="A2213" i="30"/>
  <c r="A2212" i="30"/>
  <c r="A2211" i="30"/>
  <c r="A2210" i="30"/>
  <c r="A2209" i="30"/>
  <c r="A2208" i="30"/>
  <c r="A2207" i="30"/>
  <c r="A2206" i="30"/>
  <c r="A2205" i="30"/>
  <c r="A2204" i="30"/>
  <c r="A2203" i="30"/>
  <c r="A2202" i="30"/>
  <c r="A2201" i="30"/>
  <c r="A2200" i="30"/>
  <c r="A2199" i="30"/>
  <c r="A2198" i="30"/>
  <c r="A2170" i="30"/>
  <c r="A2169" i="30"/>
  <c r="A2168" i="30"/>
  <c r="A2167" i="30"/>
  <c r="A2166" i="30"/>
  <c r="A2165" i="30"/>
  <c r="A2164" i="30"/>
  <c r="A2163" i="30"/>
  <c r="A2162" i="30"/>
  <c r="A2161" i="30"/>
  <c r="A2160" i="30"/>
  <c r="A2159" i="30"/>
  <c r="A2158" i="30"/>
  <c r="A2157" i="30"/>
  <c r="A2156" i="30"/>
  <c r="A2155" i="30"/>
  <c r="A2154" i="30"/>
  <c r="A2153" i="30"/>
  <c r="B2152" i="30"/>
  <c r="B2153" i="30" s="1"/>
  <c r="B2154" i="30" s="1"/>
  <c r="B2155" i="30" s="1"/>
  <c r="B2156" i="30" s="1"/>
  <c r="B2157" i="30" s="1"/>
  <c r="B2158" i="30" s="1"/>
  <c r="B2159" i="30" s="1"/>
  <c r="B2160" i="30" s="1"/>
  <c r="B2161" i="30" s="1"/>
  <c r="B2162" i="30" s="1"/>
  <c r="B2163" i="30" s="1"/>
  <c r="B2164" i="30" s="1"/>
  <c r="B2165" i="30" s="1"/>
  <c r="B2166" i="30" s="1"/>
  <c r="B2167" i="30" s="1"/>
  <c r="B2168" i="30" s="1"/>
  <c r="B2169" i="30" s="1"/>
  <c r="B2170" i="30" s="1"/>
  <c r="A2152" i="30"/>
  <c r="A2151" i="30"/>
  <c r="A2150" i="30"/>
  <c r="A2149" i="30"/>
  <c r="A2147" i="30"/>
  <c r="A2146" i="30"/>
  <c r="A2145" i="30"/>
  <c r="A2144" i="30"/>
  <c r="A2143" i="30"/>
  <c r="A2142" i="30"/>
  <c r="A2141" i="30"/>
  <c r="A2140" i="30"/>
  <c r="A2139" i="30"/>
  <c r="A2138" i="30"/>
  <c r="A2137" i="30"/>
  <c r="A2136" i="30"/>
  <c r="A2135" i="30"/>
  <c r="A2134" i="30"/>
  <c r="A2133" i="30"/>
  <c r="A2132" i="30"/>
  <c r="A2131" i="30"/>
  <c r="A2130" i="30"/>
  <c r="A2102" i="30"/>
  <c r="A2101" i="30"/>
  <c r="A2100" i="30"/>
  <c r="A2099" i="30"/>
  <c r="A2098" i="30"/>
  <c r="A2097" i="30"/>
  <c r="A2096" i="30"/>
  <c r="A2095" i="30"/>
  <c r="A2094" i="30"/>
  <c r="A2093" i="30"/>
  <c r="A2092" i="30"/>
  <c r="A2091" i="30"/>
  <c r="A2090" i="30"/>
  <c r="A2089" i="30"/>
  <c r="A2088" i="30"/>
  <c r="A2087" i="30"/>
  <c r="A2086" i="30"/>
  <c r="B2085" i="30"/>
  <c r="B2086" i="30" s="1"/>
  <c r="B2087" i="30" s="1"/>
  <c r="B2088" i="30" s="1"/>
  <c r="B2089" i="30" s="1"/>
  <c r="B2090" i="30" s="1"/>
  <c r="B2091" i="30" s="1"/>
  <c r="B2092" i="30" s="1"/>
  <c r="B2093" i="30" s="1"/>
  <c r="B2094" i="30" s="1"/>
  <c r="B2095" i="30" s="1"/>
  <c r="B2096" i="30" s="1"/>
  <c r="B2097" i="30" s="1"/>
  <c r="B2098" i="30" s="1"/>
  <c r="B2099" i="30" s="1"/>
  <c r="B2100" i="30" s="1"/>
  <c r="B2101" i="30" s="1"/>
  <c r="B2102" i="30" s="1"/>
  <c r="A2085" i="30"/>
  <c r="B2084" i="30"/>
  <c r="A2084" i="30"/>
  <c r="A2083" i="30"/>
  <c r="A2082" i="30"/>
  <c r="A2081" i="30"/>
  <c r="A2079" i="30"/>
  <c r="A2078" i="30"/>
  <c r="A2077" i="30"/>
  <c r="A2076" i="30"/>
  <c r="A2075" i="30"/>
  <c r="A2074" i="30"/>
  <c r="A2073" i="30"/>
  <c r="A2072" i="30"/>
  <c r="A2071" i="30"/>
  <c r="A2070" i="30"/>
  <c r="A2069" i="30"/>
  <c r="A2068" i="30"/>
  <c r="A2067" i="30"/>
  <c r="A2066" i="30"/>
  <c r="A2065" i="30"/>
  <c r="A2064" i="30"/>
  <c r="A2063" i="30"/>
  <c r="A2062" i="30"/>
  <c r="A2034" i="30"/>
  <c r="A2033" i="30"/>
  <c r="A2032" i="30"/>
  <c r="A2031" i="30"/>
  <c r="A2030" i="30"/>
  <c r="A2029" i="30"/>
  <c r="A2028" i="30"/>
  <c r="A2027" i="30"/>
  <c r="A2026" i="30"/>
  <c r="A2025" i="30"/>
  <c r="A2024" i="30"/>
  <c r="A2023" i="30"/>
  <c r="A2022" i="30"/>
  <c r="A2021" i="30"/>
  <c r="A2020" i="30"/>
  <c r="A2019" i="30"/>
  <c r="A2018" i="30"/>
  <c r="A2017" i="30"/>
  <c r="B2016" i="30"/>
  <c r="B2017" i="30" s="1"/>
  <c r="B2018" i="30" s="1"/>
  <c r="B2019" i="30" s="1"/>
  <c r="B2020" i="30" s="1"/>
  <c r="B2021" i="30" s="1"/>
  <c r="B2022" i="30" s="1"/>
  <c r="B2023" i="30" s="1"/>
  <c r="B2024" i="30" s="1"/>
  <c r="B2025" i="30" s="1"/>
  <c r="B2026" i="30" s="1"/>
  <c r="B2027" i="30" s="1"/>
  <c r="B2028" i="30" s="1"/>
  <c r="B2029" i="30" s="1"/>
  <c r="B2030" i="30" s="1"/>
  <c r="B2031" i="30" s="1"/>
  <c r="B2032" i="30" s="1"/>
  <c r="B2033" i="30" s="1"/>
  <c r="B2034" i="30" s="1"/>
  <c r="A2016" i="30"/>
  <c r="A2015" i="30"/>
  <c r="A2014" i="30"/>
  <c r="A2013" i="30"/>
  <c r="A2011" i="30"/>
  <c r="A2010" i="30"/>
  <c r="A2009" i="30"/>
  <c r="A2008" i="30"/>
  <c r="A2007" i="30"/>
  <c r="A2006" i="30"/>
  <c r="A2005" i="30"/>
  <c r="A2004" i="30"/>
  <c r="A2003" i="30"/>
  <c r="A2002" i="30"/>
  <c r="A2001" i="30"/>
  <c r="A2000" i="30"/>
  <c r="A1999" i="30"/>
  <c r="A1998" i="30"/>
  <c r="A1997" i="30"/>
  <c r="A1996" i="30"/>
  <c r="A1995" i="30"/>
  <c r="A1994" i="30"/>
  <c r="A1966" i="30"/>
  <c r="A1965" i="30"/>
  <c r="A1964" i="30"/>
  <c r="A1963" i="30"/>
  <c r="A1962" i="30"/>
  <c r="A1961" i="30"/>
  <c r="A1960" i="30"/>
  <c r="A1959" i="30"/>
  <c r="A1958" i="30"/>
  <c r="A1957" i="30"/>
  <c r="A1956" i="30"/>
  <c r="A1955" i="30"/>
  <c r="A1954" i="30"/>
  <c r="A1953" i="30"/>
  <c r="A1952" i="30"/>
  <c r="A1951" i="30"/>
  <c r="A1950" i="30"/>
  <c r="B1949" i="30"/>
  <c r="B1950" i="30" s="1"/>
  <c r="B1951" i="30" s="1"/>
  <c r="B1952" i="30" s="1"/>
  <c r="B1953" i="30" s="1"/>
  <c r="B1954" i="30" s="1"/>
  <c r="B1955" i="30" s="1"/>
  <c r="B1956" i="30" s="1"/>
  <c r="B1957" i="30" s="1"/>
  <c r="B1958" i="30" s="1"/>
  <c r="B1959" i="30" s="1"/>
  <c r="B1960" i="30" s="1"/>
  <c r="B1961" i="30" s="1"/>
  <c r="B1962" i="30" s="1"/>
  <c r="B1963" i="30" s="1"/>
  <c r="B1964" i="30" s="1"/>
  <c r="B1965" i="30" s="1"/>
  <c r="B1966" i="30" s="1"/>
  <c r="A1949" i="30"/>
  <c r="B1948" i="30"/>
  <c r="A1948" i="30"/>
  <c r="A1947" i="30"/>
  <c r="A1946" i="30"/>
  <c r="A1945" i="30"/>
  <c r="A1943" i="30"/>
  <c r="A1942" i="30"/>
  <c r="A1941" i="30"/>
  <c r="A1940" i="30"/>
  <c r="A1939" i="30"/>
  <c r="A1938" i="30"/>
  <c r="A1937" i="30"/>
  <c r="A1936" i="30"/>
  <c r="A1935" i="30"/>
  <c r="A1934" i="30"/>
  <c r="A1933" i="30"/>
  <c r="A1932" i="30"/>
  <c r="A1931" i="30"/>
  <c r="A1930" i="30"/>
  <c r="A1929" i="30"/>
  <c r="A1928" i="30"/>
  <c r="A1927" i="30"/>
  <c r="A1926" i="30"/>
  <c r="A1898" i="30"/>
  <c r="A1897" i="30"/>
  <c r="A1896" i="30"/>
  <c r="A1895" i="30"/>
  <c r="A1894" i="30"/>
  <c r="A1893" i="30"/>
  <c r="A1892" i="30"/>
  <c r="A1891" i="30"/>
  <c r="A1890" i="30"/>
  <c r="A1889" i="30"/>
  <c r="A1888" i="30"/>
  <c r="A1887" i="30"/>
  <c r="A1886" i="30"/>
  <c r="A1885" i="30"/>
  <c r="A1884" i="30"/>
  <c r="A1883" i="30"/>
  <c r="A1882" i="30"/>
  <c r="A1881" i="30"/>
  <c r="B1880" i="30"/>
  <c r="B1881" i="30" s="1"/>
  <c r="B1882" i="30" s="1"/>
  <c r="B1883" i="30" s="1"/>
  <c r="B1884" i="30" s="1"/>
  <c r="B1885" i="30" s="1"/>
  <c r="B1886" i="30" s="1"/>
  <c r="B1887" i="30" s="1"/>
  <c r="B1888" i="30" s="1"/>
  <c r="B1889" i="30" s="1"/>
  <c r="B1890" i="30" s="1"/>
  <c r="B1891" i="30" s="1"/>
  <c r="B1892" i="30" s="1"/>
  <c r="B1893" i="30" s="1"/>
  <c r="B1894" i="30" s="1"/>
  <c r="B1895" i="30" s="1"/>
  <c r="B1896" i="30" s="1"/>
  <c r="B1897" i="30" s="1"/>
  <c r="B1898" i="30" s="1"/>
  <c r="A1880" i="30"/>
  <c r="A1879" i="30"/>
  <c r="A1878" i="30"/>
  <c r="A1877" i="30"/>
  <c r="A1875" i="30"/>
  <c r="A1874" i="30"/>
  <c r="A1873" i="30"/>
  <c r="A1872" i="30"/>
  <c r="A1871" i="30"/>
  <c r="A1870" i="30"/>
  <c r="A1869" i="30"/>
  <c r="A1868" i="30"/>
  <c r="A1867" i="30"/>
  <c r="A1866" i="30"/>
  <c r="A1865" i="30"/>
  <c r="A1864" i="30"/>
  <c r="A1863" i="30"/>
  <c r="A1862" i="30"/>
  <c r="A1861" i="30"/>
  <c r="A1860" i="30"/>
  <c r="A1859" i="30"/>
  <c r="A1858" i="30"/>
  <c r="A1830" i="30"/>
  <c r="A1829" i="30"/>
  <c r="A1828" i="30"/>
  <c r="A1827" i="30"/>
  <c r="A1826" i="30"/>
  <c r="A1825" i="30"/>
  <c r="A1824" i="30"/>
  <c r="A1823" i="30"/>
  <c r="A1822" i="30"/>
  <c r="A1821" i="30"/>
  <c r="A1820" i="30"/>
  <c r="A1819" i="30"/>
  <c r="A1818" i="30"/>
  <c r="A1817" i="30"/>
  <c r="A1816" i="30"/>
  <c r="A1815" i="30"/>
  <c r="A1814" i="30"/>
  <c r="A1813" i="30"/>
  <c r="B1812" i="30"/>
  <c r="B1813" i="30" s="1"/>
  <c r="B1814" i="30" s="1"/>
  <c r="B1815" i="30" s="1"/>
  <c r="B1816" i="30" s="1"/>
  <c r="B1817" i="30" s="1"/>
  <c r="B1818" i="30" s="1"/>
  <c r="B1819" i="30" s="1"/>
  <c r="B1820" i="30" s="1"/>
  <c r="B1821" i="30" s="1"/>
  <c r="B1822" i="30" s="1"/>
  <c r="B1823" i="30" s="1"/>
  <c r="B1824" i="30" s="1"/>
  <c r="B1825" i="30" s="1"/>
  <c r="B1826" i="30" s="1"/>
  <c r="B1827" i="30" s="1"/>
  <c r="B1828" i="30" s="1"/>
  <c r="B1829" i="30" s="1"/>
  <c r="B1830" i="30" s="1"/>
  <c r="A1812" i="30"/>
  <c r="A1811" i="30"/>
  <c r="A1810" i="30"/>
  <c r="A1809" i="30"/>
  <c r="A1807" i="30"/>
  <c r="A1806" i="30"/>
  <c r="A1805" i="30"/>
  <c r="A1804" i="30"/>
  <c r="A1803" i="30"/>
  <c r="A1802" i="30"/>
  <c r="A1801" i="30"/>
  <c r="A1800" i="30"/>
  <c r="A1799" i="30"/>
  <c r="A1798" i="30"/>
  <c r="A1797" i="30"/>
  <c r="A1796" i="30"/>
  <c r="A1795" i="30"/>
  <c r="A1794" i="30"/>
  <c r="A1793" i="30"/>
  <c r="A1792" i="30"/>
  <c r="A1791" i="30"/>
  <c r="A1790" i="30"/>
  <c r="A1762" i="30"/>
  <c r="A1761" i="30"/>
  <c r="A1760" i="30"/>
  <c r="A1759" i="30"/>
  <c r="A1758" i="30"/>
  <c r="A1757" i="30"/>
  <c r="A1756" i="30"/>
  <c r="A1755" i="30"/>
  <c r="A1754" i="30"/>
  <c r="A1753" i="30"/>
  <c r="A1752" i="30"/>
  <c r="A1751" i="30"/>
  <c r="A1750" i="30"/>
  <c r="A1749" i="30"/>
  <c r="A1748" i="30"/>
  <c r="A1747" i="30"/>
  <c r="A1746" i="30"/>
  <c r="A1745" i="30"/>
  <c r="B1744" i="30"/>
  <c r="B1745" i="30" s="1"/>
  <c r="B1746" i="30" s="1"/>
  <c r="B1747" i="30" s="1"/>
  <c r="B1748" i="30" s="1"/>
  <c r="B1749" i="30" s="1"/>
  <c r="B1750" i="30" s="1"/>
  <c r="B1751" i="30" s="1"/>
  <c r="B1752" i="30" s="1"/>
  <c r="B1753" i="30" s="1"/>
  <c r="B1754" i="30" s="1"/>
  <c r="B1755" i="30" s="1"/>
  <c r="B1756" i="30" s="1"/>
  <c r="B1757" i="30" s="1"/>
  <c r="B1758" i="30" s="1"/>
  <c r="B1759" i="30" s="1"/>
  <c r="B1760" i="30" s="1"/>
  <c r="B1761" i="30" s="1"/>
  <c r="B1762" i="30" s="1"/>
  <c r="A1744" i="30"/>
  <c r="A1743" i="30"/>
  <c r="A1742" i="30"/>
  <c r="A1741" i="30"/>
  <c r="A1739" i="30"/>
  <c r="A1738" i="30"/>
  <c r="A1737" i="30"/>
  <c r="A1736" i="30"/>
  <c r="A1735" i="30"/>
  <c r="A1734" i="30"/>
  <c r="A1733" i="30"/>
  <c r="A1732" i="30"/>
  <c r="A1731" i="30"/>
  <c r="A1730" i="30"/>
  <c r="A1729" i="30"/>
  <c r="A1728" i="30"/>
  <c r="A1727" i="30"/>
  <c r="A1726" i="30"/>
  <c r="A1725" i="30"/>
  <c r="A1724" i="30"/>
  <c r="A1723" i="30"/>
  <c r="A1722" i="30"/>
  <c r="A1694" i="30"/>
  <c r="A1693" i="30"/>
  <c r="A1692" i="30"/>
  <c r="A1691" i="30"/>
  <c r="A1690" i="30"/>
  <c r="A1689" i="30"/>
  <c r="A1688" i="30"/>
  <c r="A1687" i="30"/>
  <c r="A1686" i="30"/>
  <c r="A1685" i="30"/>
  <c r="A1684" i="30"/>
  <c r="A1683" i="30"/>
  <c r="A1682" i="30"/>
  <c r="A1681" i="30"/>
  <c r="A1680" i="30"/>
  <c r="A1679" i="30"/>
  <c r="A1678" i="30"/>
  <c r="A1677" i="30"/>
  <c r="B1676" i="30"/>
  <c r="B1677" i="30" s="1"/>
  <c r="B1678" i="30" s="1"/>
  <c r="B1679" i="30" s="1"/>
  <c r="B1680" i="30" s="1"/>
  <c r="B1681" i="30" s="1"/>
  <c r="B1682" i="30" s="1"/>
  <c r="B1683" i="30" s="1"/>
  <c r="B1684" i="30" s="1"/>
  <c r="B1685" i="30" s="1"/>
  <c r="B1686" i="30" s="1"/>
  <c r="B1687" i="30" s="1"/>
  <c r="B1688" i="30" s="1"/>
  <c r="B1689" i="30" s="1"/>
  <c r="B1690" i="30" s="1"/>
  <c r="B1691" i="30" s="1"/>
  <c r="B1692" i="30" s="1"/>
  <c r="B1693" i="30" s="1"/>
  <c r="B1694" i="30" s="1"/>
  <c r="A1676" i="30"/>
  <c r="A1675" i="30"/>
  <c r="A1674" i="30"/>
  <c r="A1673" i="30"/>
  <c r="A1671" i="30"/>
  <c r="A1670" i="30"/>
  <c r="A1669" i="30"/>
  <c r="A1668" i="30"/>
  <c r="A1667" i="30"/>
  <c r="A1666" i="30"/>
  <c r="A1665" i="30"/>
  <c r="A1664" i="30"/>
  <c r="A1663" i="30"/>
  <c r="A1662" i="30"/>
  <c r="A1661" i="30"/>
  <c r="A1660" i="30"/>
  <c r="A1659" i="30"/>
  <c r="A1658" i="30"/>
  <c r="A1657" i="30"/>
  <c r="A1656" i="30"/>
  <c r="A1655" i="30"/>
  <c r="A1654" i="30"/>
  <c r="A1626" i="30"/>
  <c r="A1625" i="30"/>
  <c r="A1624" i="30"/>
  <c r="A1623" i="30"/>
  <c r="A1622" i="30"/>
  <c r="A1621" i="30"/>
  <c r="A1620" i="30"/>
  <c r="A1619" i="30"/>
  <c r="A1618" i="30"/>
  <c r="A1617" i="30"/>
  <c r="A1616" i="30"/>
  <c r="A1615" i="30"/>
  <c r="A1614" i="30"/>
  <c r="A1613" i="30"/>
  <c r="A1612" i="30"/>
  <c r="A1611" i="30"/>
  <c r="A1610" i="30"/>
  <c r="A1609" i="30"/>
  <c r="B1608" i="30"/>
  <c r="B1609" i="30" s="1"/>
  <c r="B1610" i="30" s="1"/>
  <c r="B1611" i="30" s="1"/>
  <c r="B1612" i="30" s="1"/>
  <c r="B1613" i="30" s="1"/>
  <c r="B1614" i="30" s="1"/>
  <c r="B1615" i="30" s="1"/>
  <c r="B1616" i="30" s="1"/>
  <c r="B1617" i="30" s="1"/>
  <c r="B1618" i="30" s="1"/>
  <c r="B1619" i="30" s="1"/>
  <c r="B1620" i="30" s="1"/>
  <c r="B1621" i="30" s="1"/>
  <c r="B1622" i="30" s="1"/>
  <c r="B1623" i="30" s="1"/>
  <c r="B1624" i="30" s="1"/>
  <c r="B1625" i="30" s="1"/>
  <c r="B1626" i="30" s="1"/>
  <c r="A1608" i="30"/>
  <c r="A1607" i="30"/>
  <c r="A1606" i="30"/>
  <c r="A1605" i="30"/>
  <c r="A1603" i="30"/>
  <c r="A1602" i="30"/>
  <c r="A1601" i="30"/>
  <c r="A1600" i="30"/>
  <c r="A1599" i="30"/>
  <c r="A1598" i="30"/>
  <c r="A1597" i="30"/>
  <c r="A1596" i="30"/>
  <c r="A1595" i="30"/>
  <c r="A1594" i="30"/>
  <c r="A1593" i="30"/>
  <c r="A1592" i="30"/>
  <c r="A1591" i="30"/>
  <c r="A1590" i="30"/>
  <c r="A1589" i="30"/>
  <c r="A1588" i="30"/>
  <c r="A1587" i="30"/>
  <c r="A1586" i="30"/>
  <c r="A1558" i="30"/>
  <c r="A1557" i="30"/>
  <c r="A1556" i="30"/>
  <c r="A1555" i="30"/>
  <c r="A1554" i="30"/>
  <c r="A1553" i="30"/>
  <c r="A1552" i="30"/>
  <c r="A1551" i="30"/>
  <c r="A1550" i="30"/>
  <c r="A1549" i="30"/>
  <c r="A1548" i="30"/>
  <c r="A1547" i="30"/>
  <c r="A1546" i="30"/>
  <c r="A1545" i="30"/>
  <c r="A1544" i="30"/>
  <c r="A1543" i="30"/>
  <c r="A1542" i="30"/>
  <c r="A1541" i="30"/>
  <c r="B1540" i="30"/>
  <c r="B1541" i="30" s="1"/>
  <c r="B1542" i="30" s="1"/>
  <c r="B1543" i="30" s="1"/>
  <c r="B1544" i="30" s="1"/>
  <c r="B1545" i="30" s="1"/>
  <c r="B1546" i="30" s="1"/>
  <c r="B1547" i="30" s="1"/>
  <c r="B1548" i="30" s="1"/>
  <c r="B1549" i="30" s="1"/>
  <c r="B1550" i="30" s="1"/>
  <c r="B1551" i="30" s="1"/>
  <c r="B1552" i="30" s="1"/>
  <c r="B1553" i="30" s="1"/>
  <c r="B1554" i="30" s="1"/>
  <c r="B1555" i="30" s="1"/>
  <c r="B1556" i="30" s="1"/>
  <c r="B1557" i="30" s="1"/>
  <c r="B1558" i="30" s="1"/>
  <c r="A1540" i="30"/>
  <c r="A1539" i="30"/>
  <c r="A1538" i="30"/>
  <c r="A1537" i="30"/>
  <c r="A1535" i="30"/>
  <c r="A1534" i="30"/>
  <c r="A1533" i="30"/>
  <c r="A1532" i="30"/>
  <c r="A1531" i="30"/>
  <c r="A1530" i="30"/>
  <c r="A1529" i="30"/>
  <c r="A1528" i="30"/>
  <c r="A1527" i="30"/>
  <c r="A1526" i="30"/>
  <c r="A1525" i="30"/>
  <c r="A1524" i="30"/>
  <c r="A1523" i="30"/>
  <c r="A1522" i="30"/>
  <c r="A1521" i="30"/>
  <c r="A1520" i="30"/>
  <c r="A1519" i="30"/>
  <c r="A1518" i="30"/>
  <c r="A1490" i="30"/>
  <c r="A1489" i="30"/>
  <c r="A1488" i="30"/>
  <c r="A1487" i="30"/>
  <c r="A1486" i="30"/>
  <c r="A1485" i="30"/>
  <c r="A1484" i="30"/>
  <c r="A1483" i="30"/>
  <c r="A1482" i="30"/>
  <c r="A1481" i="30"/>
  <c r="A1480" i="30"/>
  <c r="A1479" i="30"/>
  <c r="A1478" i="30"/>
  <c r="A1477" i="30"/>
  <c r="A1476" i="30"/>
  <c r="A1475" i="30"/>
  <c r="A1474" i="30"/>
  <c r="A1473" i="30"/>
  <c r="B1472" i="30"/>
  <c r="B1473" i="30" s="1"/>
  <c r="B1474" i="30" s="1"/>
  <c r="B1475" i="30" s="1"/>
  <c r="B1476" i="30" s="1"/>
  <c r="B1477" i="30" s="1"/>
  <c r="B1478" i="30" s="1"/>
  <c r="B1479" i="30" s="1"/>
  <c r="B1480" i="30" s="1"/>
  <c r="B1481" i="30" s="1"/>
  <c r="B1482" i="30" s="1"/>
  <c r="B1483" i="30" s="1"/>
  <c r="B1484" i="30" s="1"/>
  <c r="B1485" i="30" s="1"/>
  <c r="B1486" i="30" s="1"/>
  <c r="B1487" i="30" s="1"/>
  <c r="B1488" i="30" s="1"/>
  <c r="B1489" i="30" s="1"/>
  <c r="B1490" i="30" s="1"/>
  <c r="A1472" i="30"/>
  <c r="A1471" i="30"/>
  <c r="A1470" i="30"/>
  <c r="A1469" i="30"/>
  <c r="A1467" i="30"/>
  <c r="A1466" i="30"/>
  <c r="A1465" i="30"/>
  <c r="A1464" i="30"/>
  <c r="A1463" i="30"/>
  <c r="A1462" i="30"/>
  <c r="A1461" i="30"/>
  <c r="A1460" i="30"/>
  <c r="A1459" i="30"/>
  <c r="A1458" i="30"/>
  <c r="A1457" i="30"/>
  <c r="A1456" i="30"/>
  <c r="A1455" i="30"/>
  <c r="A1454" i="30"/>
  <c r="A1453" i="30"/>
  <c r="A1452" i="30"/>
  <c r="A1451" i="30"/>
  <c r="A1450" i="30"/>
  <c r="A1422" i="30"/>
  <c r="A1421" i="30"/>
  <c r="A1420" i="30"/>
  <c r="A1419" i="30"/>
  <c r="A1418" i="30"/>
  <c r="A1417" i="30"/>
  <c r="A1416" i="30"/>
  <c r="A1415" i="30"/>
  <c r="A1414" i="30"/>
  <c r="A1413" i="30"/>
  <c r="A1412" i="30"/>
  <c r="A1411" i="30"/>
  <c r="A1410" i="30"/>
  <c r="A1409" i="30"/>
  <c r="A1408" i="30"/>
  <c r="A1407" i="30"/>
  <c r="A1406" i="30"/>
  <c r="A1405" i="30"/>
  <c r="B1404" i="30"/>
  <c r="B1405" i="30" s="1"/>
  <c r="B1406" i="30" s="1"/>
  <c r="B1407" i="30" s="1"/>
  <c r="B1408" i="30" s="1"/>
  <c r="B1409" i="30" s="1"/>
  <c r="B1410" i="30" s="1"/>
  <c r="B1411" i="30" s="1"/>
  <c r="B1412" i="30" s="1"/>
  <c r="B1413" i="30" s="1"/>
  <c r="B1414" i="30" s="1"/>
  <c r="B1415" i="30" s="1"/>
  <c r="B1416" i="30" s="1"/>
  <c r="B1417" i="30" s="1"/>
  <c r="B1418" i="30" s="1"/>
  <c r="B1419" i="30" s="1"/>
  <c r="B1420" i="30" s="1"/>
  <c r="B1421" i="30" s="1"/>
  <c r="B1422" i="30" s="1"/>
  <c r="A1404" i="30"/>
  <c r="A1403" i="30"/>
  <c r="A1402" i="30"/>
  <c r="A1401" i="30"/>
  <c r="A1399" i="30"/>
  <c r="A1398" i="30"/>
  <c r="A1397" i="30"/>
  <c r="A1396" i="30"/>
  <c r="A1395" i="30"/>
  <c r="A1394" i="30"/>
  <c r="A1393" i="30"/>
  <c r="A1392" i="30"/>
  <c r="A1391" i="30"/>
  <c r="A1390" i="30"/>
  <c r="A1389" i="30"/>
  <c r="A1388" i="30"/>
  <c r="A1387" i="30"/>
  <c r="A1386" i="30"/>
  <c r="A1385" i="30"/>
  <c r="A1384" i="30"/>
  <c r="A1383" i="30"/>
  <c r="A1382" i="30"/>
  <c r="Q2324" i="30" l="1"/>
  <c r="A2324" i="30"/>
  <c r="A2323" i="30"/>
  <c r="A2322" i="30"/>
  <c r="A2321" i="30"/>
  <c r="A2320" i="30"/>
  <c r="A2319" i="30"/>
  <c r="C2318" i="30"/>
  <c r="A2318" i="30"/>
  <c r="Q2256" i="30"/>
  <c r="A2256" i="30"/>
  <c r="A2255" i="30"/>
  <c r="A2254" i="30"/>
  <c r="A2253" i="30"/>
  <c r="A2252" i="30"/>
  <c r="A2251" i="30"/>
  <c r="C2250" i="30"/>
  <c r="A2250" i="30"/>
  <c r="Q2188" i="30"/>
  <c r="A2188" i="30"/>
  <c r="A2187" i="30"/>
  <c r="A2186" i="30"/>
  <c r="A2185" i="30"/>
  <c r="A2184" i="30"/>
  <c r="A2183" i="30"/>
  <c r="C2182" i="30"/>
  <c r="A2182" i="30"/>
  <c r="Q2120" i="30"/>
  <c r="A2120" i="30"/>
  <c r="A2119" i="30"/>
  <c r="A2118" i="30"/>
  <c r="A2117" i="30"/>
  <c r="A2116" i="30"/>
  <c r="A2115" i="30"/>
  <c r="C2114" i="30"/>
  <c r="A2114" i="30"/>
  <c r="Q2052" i="30"/>
  <c r="A2052" i="30"/>
  <c r="A2051" i="30"/>
  <c r="A2050" i="30"/>
  <c r="A2049" i="30"/>
  <c r="A2048" i="30"/>
  <c r="A2047" i="30"/>
  <c r="C2046" i="30"/>
  <c r="A2046" i="30"/>
  <c r="Q1984" i="30"/>
  <c r="A1984" i="30"/>
  <c r="A1983" i="30"/>
  <c r="A1982" i="30"/>
  <c r="A1981" i="30"/>
  <c r="A1980" i="30"/>
  <c r="A1979" i="30"/>
  <c r="C1978" i="30"/>
  <c r="A1978" i="30"/>
  <c r="Q1916" i="30"/>
  <c r="A1916" i="30"/>
  <c r="A1915" i="30"/>
  <c r="A1914" i="30"/>
  <c r="A1913" i="30"/>
  <c r="A1912" i="30"/>
  <c r="A1911" i="30"/>
  <c r="C1910" i="30"/>
  <c r="A1910" i="30"/>
  <c r="Q1848" i="30"/>
  <c r="A1848" i="30"/>
  <c r="A1847" i="30"/>
  <c r="A1846" i="30"/>
  <c r="A1845" i="30"/>
  <c r="A1844" i="30"/>
  <c r="A1843" i="30"/>
  <c r="C1842" i="30"/>
  <c r="A1842" i="30"/>
  <c r="Q1780" i="30"/>
  <c r="A1780" i="30"/>
  <c r="A1779" i="30"/>
  <c r="A1778" i="30"/>
  <c r="A1777" i="30"/>
  <c r="A1776" i="30"/>
  <c r="A1775" i="30"/>
  <c r="C1774" i="30"/>
  <c r="A1774" i="30"/>
  <c r="Q1712" i="30"/>
  <c r="A1712" i="30"/>
  <c r="A1711" i="30"/>
  <c r="A1710" i="30"/>
  <c r="A1709" i="30"/>
  <c r="A1708" i="30"/>
  <c r="A1707" i="30"/>
  <c r="C1706" i="30"/>
  <c r="A1706" i="30"/>
  <c r="Q1644" i="30"/>
  <c r="A1644" i="30"/>
  <c r="A1643" i="30"/>
  <c r="A1642" i="30"/>
  <c r="A1641" i="30"/>
  <c r="A1640" i="30"/>
  <c r="A1639" i="30"/>
  <c r="C1638" i="30"/>
  <c r="A1638" i="30"/>
  <c r="A2381" i="30"/>
  <c r="A2380" i="30"/>
  <c r="A2379" i="30"/>
  <c r="A2378" i="30"/>
  <c r="A2377" i="30"/>
  <c r="A2376" i="30"/>
  <c r="A2375" i="30"/>
  <c r="A2333" i="30"/>
  <c r="A2332" i="30"/>
  <c r="A2331" i="30"/>
  <c r="A2330" i="30"/>
  <c r="C2329" i="30"/>
  <c r="A2329" i="30"/>
  <c r="A2328" i="30"/>
  <c r="A2327" i="30"/>
  <c r="A2326" i="30"/>
  <c r="A2325" i="30"/>
  <c r="A2317" i="30"/>
  <c r="A2316" i="30"/>
  <c r="A2315" i="30"/>
  <c r="A2314" i="30"/>
  <c r="A2313" i="30"/>
  <c r="A2312" i="30"/>
  <c r="A2311" i="30"/>
  <c r="A2310" i="30"/>
  <c r="A2309" i="30"/>
  <c r="A2308" i="30"/>
  <c r="A2307" i="30"/>
  <c r="A2265" i="30"/>
  <c r="A2264" i="30"/>
  <c r="A2263" i="30"/>
  <c r="A2262" i="30"/>
  <c r="C2261" i="30"/>
  <c r="A2261" i="30"/>
  <c r="A2260" i="30"/>
  <c r="A2259" i="30"/>
  <c r="A2258" i="30"/>
  <c r="A2257" i="30"/>
  <c r="A2249" i="30"/>
  <c r="A2248" i="30"/>
  <c r="A2247" i="30"/>
  <c r="A2246" i="30"/>
  <c r="A2245" i="30"/>
  <c r="A2244" i="30"/>
  <c r="A2243" i="30"/>
  <c r="A2242" i="30"/>
  <c r="A2241" i="30"/>
  <c r="A2240" i="30"/>
  <c r="A2239" i="30"/>
  <c r="A2197" i="30"/>
  <c r="A2196" i="30"/>
  <c r="A2195" i="30"/>
  <c r="A2194" i="30"/>
  <c r="C2193" i="30"/>
  <c r="A2193" i="30"/>
  <c r="A2192" i="30"/>
  <c r="A2191" i="30"/>
  <c r="A2190" i="30"/>
  <c r="A2189" i="30"/>
  <c r="A2181" i="30"/>
  <c r="A2180" i="30"/>
  <c r="A2179" i="30"/>
  <c r="A2178" i="30"/>
  <c r="A2177" i="30"/>
  <c r="A2176" i="30"/>
  <c r="A2175" i="30"/>
  <c r="A2174" i="30"/>
  <c r="A2173" i="30"/>
  <c r="A2172" i="30"/>
  <c r="A2171" i="30"/>
  <c r="A2129" i="30"/>
  <c r="A2128" i="30"/>
  <c r="A2127" i="30"/>
  <c r="A2126" i="30"/>
  <c r="C2125" i="30"/>
  <c r="A2125" i="30"/>
  <c r="A2124" i="30"/>
  <c r="A2123" i="30"/>
  <c r="A2122" i="30"/>
  <c r="A2121" i="30"/>
  <c r="A2113" i="30"/>
  <c r="A2112" i="30"/>
  <c r="A2111" i="30"/>
  <c r="A2110" i="30"/>
  <c r="A2109" i="30"/>
  <c r="A2108" i="30"/>
  <c r="A2107" i="30"/>
  <c r="A2106" i="30"/>
  <c r="A2105" i="30"/>
  <c r="A2104" i="30"/>
  <c r="A2103" i="30"/>
  <c r="A2061" i="30"/>
  <c r="A2060" i="30"/>
  <c r="A2059" i="30"/>
  <c r="A2058" i="30"/>
  <c r="C2057" i="30"/>
  <c r="A2057" i="30"/>
  <c r="A2056" i="30"/>
  <c r="A2055" i="30"/>
  <c r="A2054" i="30"/>
  <c r="A2053" i="30"/>
  <c r="A2045" i="30"/>
  <c r="A2044" i="30"/>
  <c r="A2043" i="30"/>
  <c r="A2042" i="30"/>
  <c r="A2041" i="30"/>
  <c r="A2040" i="30"/>
  <c r="A2039" i="30"/>
  <c r="A2038" i="30"/>
  <c r="A2037" i="30"/>
  <c r="A2036" i="30"/>
  <c r="A2035" i="30"/>
  <c r="A1993" i="30"/>
  <c r="A1992" i="30"/>
  <c r="A1991" i="30"/>
  <c r="A1990" i="30"/>
  <c r="C1989" i="30"/>
  <c r="A1989" i="30"/>
  <c r="A1988" i="30"/>
  <c r="A1987" i="30"/>
  <c r="A1986" i="30"/>
  <c r="A1985" i="30"/>
  <c r="A1977" i="30"/>
  <c r="A1976" i="30"/>
  <c r="A1975" i="30"/>
  <c r="A1974" i="30"/>
  <c r="A1973" i="30"/>
  <c r="A1972" i="30"/>
  <c r="A1971" i="30"/>
  <c r="A1970" i="30"/>
  <c r="A1969" i="30"/>
  <c r="A1968" i="30"/>
  <c r="A1967" i="30"/>
  <c r="A1925" i="30"/>
  <c r="A1924" i="30"/>
  <c r="A1923" i="30"/>
  <c r="A1922" i="30"/>
  <c r="C1921" i="30"/>
  <c r="A1921" i="30"/>
  <c r="A1920" i="30"/>
  <c r="A1919" i="30"/>
  <c r="A1918" i="30"/>
  <c r="A1917" i="30"/>
  <c r="A1909" i="30"/>
  <c r="A1908" i="30"/>
  <c r="A1907" i="30"/>
  <c r="A1906" i="30"/>
  <c r="A1905" i="30"/>
  <c r="A1904" i="30"/>
  <c r="A1903" i="30"/>
  <c r="A1902" i="30"/>
  <c r="A1901" i="30"/>
  <c r="A1900" i="30"/>
  <c r="A1899" i="30"/>
  <c r="A1857" i="30"/>
  <c r="A1856" i="30"/>
  <c r="A1855" i="30"/>
  <c r="A1854" i="30"/>
  <c r="C1853" i="30"/>
  <c r="A1853" i="30"/>
  <c r="A1852" i="30"/>
  <c r="A1851" i="30"/>
  <c r="A1850" i="30"/>
  <c r="A1849" i="30"/>
  <c r="A1841" i="30"/>
  <c r="A1840" i="30"/>
  <c r="A1839" i="30"/>
  <c r="A1838" i="30"/>
  <c r="A1837" i="30"/>
  <c r="A1836" i="30"/>
  <c r="A1835" i="30"/>
  <c r="A1834" i="30"/>
  <c r="A1833" i="30"/>
  <c r="A1832" i="30"/>
  <c r="A1831" i="30"/>
  <c r="A1789" i="30"/>
  <c r="A1788" i="30"/>
  <c r="A1787" i="30"/>
  <c r="A1786" i="30"/>
  <c r="C1785" i="30"/>
  <c r="A1785" i="30"/>
  <c r="A1784" i="30"/>
  <c r="A1783" i="30"/>
  <c r="A1782" i="30"/>
  <c r="A1781" i="30"/>
  <c r="A1773" i="30"/>
  <c r="A1772" i="30"/>
  <c r="A1771" i="30"/>
  <c r="A1770" i="30"/>
  <c r="A1769" i="30"/>
  <c r="A1768" i="30"/>
  <c r="A1767" i="30"/>
  <c r="A1766" i="30"/>
  <c r="A1765" i="30"/>
  <c r="A1764" i="30"/>
  <c r="A1763" i="30"/>
  <c r="A1721" i="30"/>
  <c r="A1720" i="30"/>
  <c r="A1719" i="30"/>
  <c r="A1718" i="30"/>
  <c r="C1717" i="30"/>
  <c r="A1717" i="30"/>
  <c r="A1716" i="30"/>
  <c r="A1715" i="30"/>
  <c r="A1714" i="30"/>
  <c r="A1713" i="30"/>
  <c r="A1705" i="30"/>
  <c r="A1704" i="30"/>
  <c r="A1703" i="30"/>
  <c r="A1702" i="30"/>
  <c r="C1649" i="30" l="1"/>
  <c r="Y12" i="25" l="1"/>
  <c r="Y16" i="25" s="1"/>
  <c r="Y20" i="25" s="1"/>
  <c r="Y24" i="25" s="1"/>
  <c r="Y28" i="25" s="1"/>
  <c r="Y32" i="25" s="1"/>
  <c r="Y36" i="25" s="1"/>
  <c r="Y40" i="25" s="1"/>
  <c r="Y44" i="25" s="1"/>
  <c r="Y48" i="25" s="1"/>
  <c r="Y52" i="25" s="1"/>
  <c r="Y56" i="25" s="1"/>
  <c r="Y60" i="25" s="1"/>
  <c r="Y64" i="25" s="1"/>
  <c r="Y68" i="25" s="1"/>
  <c r="Y72" i="25" s="1"/>
  <c r="Y76" i="25" s="1"/>
  <c r="Y80" i="25" s="1"/>
  <c r="Y84" i="25" s="1"/>
  <c r="Y88" i="25" s="1"/>
  <c r="Y92" i="25" s="1"/>
  <c r="Y96" i="25" s="1"/>
  <c r="Y100" i="25" s="1"/>
  <c r="Y104" i="25" s="1"/>
  <c r="Y108" i="25" s="1"/>
  <c r="Y112" i="25" s="1"/>
  <c r="Y116" i="25" s="1"/>
  <c r="Y120" i="25" s="1"/>
  <c r="Y124" i="25" s="1"/>
  <c r="Y128" i="25" s="1"/>
  <c r="Y132" i="25" s="1"/>
  <c r="Y136" i="25" s="1"/>
  <c r="Y140" i="25" s="1"/>
  <c r="Y144" i="25" s="1"/>
  <c r="Y11" i="25"/>
  <c r="Y15" i="25" s="1"/>
  <c r="Y19" i="25" s="1"/>
  <c r="Y23" i="25" s="1"/>
  <c r="Y27" i="25" s="1"/>
  <c r="Y31" i="25" s="1"/>
  <c r="Y35" i="25" s="1"/>
  <c r="Y39" i="25" s="1"/>
  <c r="Y43" i="25" s="1"/>
  <c r="Y47" i="25" s="1"/>
  <c r="Y51" i="25" s="1"/>
  <c r="Y55" i="25" s="1"/>
  <c r="Y59" i="25" s="1"/>
  <c r="Y63" i="25" s="1"/>
  <c r="Y67" i="25" s="1"/>
  <c r="Y71" i="25" s="1"/>
  <c r="Y75" i="25" s="1"/>
  <c r="Y79" i="25" s="1"/>
  <c r="Y83" i="25" s="1"/>
  <c r="Y87" i="25" s="1"/>
  <c r="Y91" i="25" s="1"/>
  <c r="Y95" i="25" s="1"/>
  <c r="Y99" i="25" s="1"/>
  <c r="Y103" i="25" s="1"/>
  <c r="Y107" i="25" s="1"/>
  <c r="Y111" i="25" s="1"/>
  <c r="Y115" i="25" s="1"/>
  <c r="Y119" i="25" s="1"/>
  <c r="Y123" i="25" s="1"/>
  <c r="Y127" i="25" s="1"/>
  <c r="Y131" i="25" s="1"/>
  <c r="Y135" i="25" s="1"/>
  <c r="Y139" i="25" s="1"/>
  <c r="Y143" i="25" s="1"/>
  <c r="Y10" i="25"/>
  <c r="Y14" i="25" s="1"/>
  <c r="Y18" i="25" s="1"/>
  <c r="Y22" i="25" s="1"/>
  <c r="Y26" i="25" s="1"/>
  <c r="Y30" i="25" s="1"/>
  <c r="Y34" i="25" s="1"/>
  <c r="Y38" i="25" s="1"/>
  <c r="Y42" i="25" s="1"/>
  <c r="Y46" i="25" s="1"/>
  <c r="Y50" i="25" s="1"/>
  <c r="Y54" i="25" s="1"/>
  <c r="Y58" i="25" s="1"/>
  <c r="Y62" i="25" s="1"/>
  <c r="Y66" i="25" s="1"/>
  <c r="Y70" i="25" s="1"/>
  <c r="Y74" i="25" s="1"/>
  <c r="Y78" i="25" s="1"/>
  <c r="Y82" i="25" s="1"/>
  <c r="Y86" i="25" s="1"/>
  <c r="Y90" i="25" s="1"/>
  <c r="Y94" i="25" s="1"/>
  <c r="Y98" i="25" s="1"/>
  <c r="Y102" i="25" s="1"/>
  <c r="Y106" i="25" s="1"/>
  <c r="Y110" i="25" s="1"/>
  <c r="Y114" i="25" s="1"/>
  <c r="Y118" i="25" s="1"/>
  <c r="Y122" i="25" s="1"/>
  <c r="Y126" i="25" s="1"/>
  <c r="Y130" i="25" s="1"/>
  <c r="Y134" i="25" s="1"/>
  <c r="Y138" i="25" s="1"/>
  <c r="Y142" i="25" s="1"/>
  <c r="Y9" i="25"/>
  <c r="Y13" i="25" s="1"/>
  <c r="Y17" i="25" s="1"/>
  <c r="Y21" i="25" s="1"/>
  <c r="Y25" i="25" s="1"/>
  <c r="Y29" i="25" s="1"/>
  <c r="Y33" i="25" s="1"/>
  <c r="Y37" i="25" s="1"/>
  <c r="Y41" i="25" s="1"/>
  <c r="Y45" i="25" s="1"/>
  <c r="Y49" i="25" s="1"/>
  <c r="Y53" i="25" s="1"/>
  <c r="Y57" i="25" s="1"/>
  <c r="Y61" i="25" s="1"/>
  <c r="Y65" i="25" s="1"/>
  <c r="Y69" i="25" s="1"/>
  <c r="Y73" i="25" s="1"/>
  <c r="Y77" i="25" s="1"/>
  <c r="Y81" i="25" s="1"/>
  <c r="Y85" i="25" s="1"/>
  <c r="Y89" i="25" s="1"/>
  <c r="Y93" i="25" s="1"/>
  <c r="Y97" i="25" s="1"/>
  <c r="Y101" i="25" s="1"/>
  <c r="Y105" i="25" s="1"/>
  <c r="Y109" i="25" s="1"/>
  <c r="Y113" i="25" s="1"/>
  <c r="Y117" i="25" s="1"/>
  <c r="Y121" i="25" s="1"/>
  <c r="Y125" i="25" s="1"/>
  <c r="Y129" i="25" s="1"/>
  <c r="Y133" i="25" s="1"/>
  <c r="Y137" i="25" s="1"/>
  <c r="Y141" i="25" s="1"/>
  <c r="X12" i="25"/>
  <c r="X16" i="25" s="1"/>
  <c r="X20" i="25" s="1"/>
  <c r="X24" i="25" s="1"/>
  <c r="X28" i="25" s="1"/>
  <c r="X32" i="25" s="1"/>
  <c r="X36" i="25" s="1"/>
  <c r="X40" i="25" s="1"/>
  <c r="X44" i="25" s="1"/>
  <c r="X48" i="25" s="1"/>
  <c r="X52" i="25" s="1"/>
  <c r="X56" i="25" s="1"/>
  <c r="X60" i="25" s="1"/>
  <c r="X64" i="25" s="1"/>
  <c r="X68" i="25" s="1"/>
  <c r="X72" i="25" s="1"/>
  <c r="X76" i="25" s="1"/>
  <c r="X80" i="25" s="1"/>
  <c r="X84" i="25" s="1"/>
  <c r="X88" i="25" s="1"/>
  <c r="X92" i="25" s="1"/>
  <c r="X96" i="25" s="1"/>
  <c r="X100" i="25" s="1"/>
  <c r="X104" i="25" s="1"/>
  <c r="X108" i="25" s="1"/>
  <c r="X112" i="25" s="1"/>
  <c r="X116" i="25" s="1"/>
  <c r="X120" i="25" s="1"/>
  <c r="X124" i="25" s="1"/>
  <c r="X128" i="25" s="1"/>
  <c r="X132" i="25" s="1"/>
  <c r="X136" i="25" s="1"/>
  <c r="X140" i="25" s="1"/>
  <c r="X144" i="25" s="1"/>
  <c r="X11" i="25"/>
  <c r="X15" i="25" s="1"/>
  <c r="X19" i="25" s="1"/>
  <c r="X23" i="25" s="1"/>
  <c r="X27" i="25" s="1"/>
  <c r="X31" i="25" s="1"/>
  <c r="X35" i="25" s="1"/>
  <c r="X39" i="25" s="1"/>
  <c r="X43" i="25" s="1"/>
  <c r="X47" i="25" s="1"/>
  <c r="X51" i="25" s="1"/>
  <c r="X55" i="25" s="1"/>
  <c r="X59" i="25" s="1"/>
  <c r="X63" i="25" s="1"/>
  <c r="X67" i="25" s="1"/>
  <c r="X71" i="25" s="1"/>
  <c r="X75" i="25" s="1"/>
  <c r="X79" i="25" s="1"/>
  <c r="X83" i="25" s="1"/>
  <c r="X87" i="25" s="1"/>
  <c r="X91" i="25" s="1"/>
  <c r="X95" i="25" s="1"/>
  <c r="X99" i="25" s="1"/>
  <c r="X103" i="25" s="1"/>
  <c r="X107" i="25" s="1"/>
  <c r="X111" i="25" s="1"/>
  <c r="X115" i="25" s="1"/>
  <c r="X119" i="25" s="1"/>
  <c r="X123" i="25" s="1"/>
  <c r="X127" i="25" s="1"/>
  <c r="X131" i="25" s="1"/>
  <c r="X135" i="25" s="1"/>
  <c r="X139" i="25" s="1"/>
  <c r="X143" i="25" s="1"/>
  <c r="X10" i="25"/>
  <c r="X14" i="25" s="1"/>
  <c r="X18" i="25" s="1"/>
  <c r="X22" i="25" s="1"/>
  <c r="X26" i="25" s="1"/>
  <c r="X30" i="25" s="1"/>
  <c r="X34" i="25" s="1"/>
  <c r="X38" i="25" s="1"/>
  <c r="X42" i="25" s="1"/>
  <c r="X46" i="25" s="1"/>
  <c r="X50" i="25" s="1"/>
  <c r="X54" i="25" s="1"/>
  <c r="X58" i="25" s="1"/>
  <c r="X62" i="25" s="1"/>
  <c r="X66" i="25" s="1"/>
  <c r="X70" i="25" s="1"/>
  <c r="X74" i="25" s="1"/>
  <c r="X78" i="25" s="1"/>
  <c r="X82" i="25" s="1"/>
  <c r="X86" i="25" s="1"/>
  <c r="X90" i="25" s="1"/>
  <c r="X94" i="25" s="1"/>
  <c r="X98" i="25" s="1"/>
  <c r="X102" i="25" s="1"/>
  <c r="X106" i="25" s="1"/>
  <c r="X110" i="25" s="1"/>
  <c r="X114" i="25" s="1"/>
  <c r="X118" i="25" s="1"/>
  <c r="X122" i="25" s="1"/>
  <c r="X126" i="25" s="1"/>
  <c r="X130" i="25" s="1"/>
  <c r="X134" i="25" s="1"/>
  <c r="X138" i="25" s="1"/>
  <c r="X142" i="25" s="1"/>
  <c r="X9" i="25"/>
  <c r="A2801" i="33"/>
  <c r="A2800" i="33"/>
  <c r="A2799" i="33"/>
  <c r="A2798" i="33"/>
  <c r="A2797" i="33"/>
  <c r="A2796" i="33"/>
  <c r="A2795" i="33"/>
  <c r="A2794" i="33"/>
  <c r="A2793" i="33"/>
  <c r="A2792" i="33"/>
  <c r="A2791" i="33"/>
  <c r="A2790" i="33"/>
  <c r="A2789" i="33"/>
  <c r="A2788" i="33"/>
  <c r="A2787" i="33"/>
  <c r="A2786" i="33"/>
  <c r="A2785" i="33"/>
  <c r="A2784" i="33"/>
  <c r="A2783" i="33"/>
  <c r="A2782" i="33"/>
  <c r="A2781" i="33"/>
  <c r="A2780" i="33"/>
  <c r="A2779" i="33"/>
  <c r="A2778" i="33"/>
  <c r="A2777" i="33"/>
  <c r="A2776" i="33"/>
  <c r="A2775" i="33"/>
  <c r="A2774" i="33"/>
  <c r="A2773" i="33"/>
  <c r="A2772" i="33"/>
  <c r="A2771" i="33"/>
  <c r="A2770" i="33"/>
  <c r="A2769" i="33"/>
  <c r="A2768" i="33"/>
  <c r="A2767" i="33"/>
  <c r="A2766" i="33"/>
  <c r="A2765" i="33"/>
  <c r="A2764" i="33"/>
  <c r="A2763" i="33"/>
  <c r="A2762" i="33"/>
  <c r="A2761" i="33"/>
  <c r="A2760" i="33"/>
  <c r="A2758" i="33"/>
  <c r="A2757" i="33"/>
  <c r="A2756" i="33"/>
  <c r="A2755" i="33"/>
  <c r="A2754" i="33"/>
  <c r="A2753" i="33"/>
  <c r="A2752" i="33"/>
  <c r="A2751" i="33"/>
  <c r="A2750" i="33"/>
  <c r="A2749" i="33"/>
  <c r="A2748" i="33"/>
  <c r="A2747" i="33"/>
  <c r="A2746" i="33"/>
  <c r="A2745" i="33"/>
  <c r="A2744" i="33"/>
  <c r="A2743" i="33"/>
  <c r="A2742" i="33"/>
  <c r="A2741" i="33"/>
  <c r="A2740" i="33"/>
  <c r="A2739" i="33"/>
  <c r="A2738" i="33"/>
  <c r="A2725" i="33"/>
  <c r="A2723" i="33"/>
  <c r="A2721" i="33"/>
  <c r="A2720" i="33"/>
  <c r="A2719" i="33"/>
  <c r="A2718" i="33"/>
  <c r="A2717" i="33"/>
  <c r="A2716" i="33"/>
  <c r="A2715" i="33"/>
  <c r="A2714" i="33"/>
  <c r="A2713" i="33"/>
  <c r="A2712" i="33"/>
  <c r="A2711" i="33"/>
  <c r="A2710" i="33"/>
  <c r="A2709" i="33"/>
  <c r="A2708" i="33"/>
  <c r="A2707" i="33"/>
  <c r="A2706" i="33"/>
  <c r="A2705" i="33"/>
  <c r="A2704" i="33"/>
  <c r="A2703" i="33"/>
  <c r="A2702" i="33"/>
  <c r="A2701" i="33"/>
  <c r="A2700" i="33"/>
  <c r="A2699" i="33"/>
  <c r="A2698" i="33"/>
  <c r="A2697" i="33"/>
  <c r="A2696" i="33"/>
  <c r="A2695" i="33"/>
  <c r="A2694" i="33"/>
  <c r="A2693" i="33"/>
  <c r="A2692" i="33"/>
  <c r="A2691" i="33"/>
  <c r="A2690" i="33"/>
  <c r="A2689" i="33"/>
  <c r="A2688" i="33"/>
  <c r="A2687" i="33"/>
  <c r="A2686" i="33"/>
  <c r="A2685" i="33"/>
  <c r="A2684" i="33"/>
  <c r="A2683" i="33"/>
  <c r="A2682" i="33"/>
  <c r="A2681" i="33"/>
  <c r="A2680" i="33"/>
  <c r="A2678" i="33"/>
  <c r="A2677" i="33"/>
  <c r="A2676" i="33"/>
  <c r="A2675" i="33"/>
  <c r="A2674" i="33"/>
  <c r="A2673" i="33"/>
  <c r="A2672" i="33"/>
  <c r="A2671" i="33"/>
  <c r="A2670" i="33"/>
  <c r="A2669" i="33"/>
  <c r="A2668" i="33"/>
  <c r="A2667" i="33"/>
  <c r="A2666" i="33"/>
  <c r="A2665" i="33"/>
  <c r="A2664" i="33"/>
  <c r="A2663" i="33"/>
  <c r="A2662" i="33"/>
  <c r="A2661" i="33"/>
  <c r="A2660" i="33"/>
  <c r="A2659" i="33"/>
  <c r="A2658" i="33"/>
  <c r="A2645" i="33"/>
  <c r="A2643" i="33"/>
  <c r="A2641" i="33"/>
  <c r="A2640" i="33"/>
  <c r="A2639" i="33"/>
  <c r="A2638" i="33"/>
  <c r="A2637" i="33"/>
  <c r="A2636" i="33"/>
  <c r="A2635" i="33"/>
  <c r="A2634" i="33"/>
  <c r="A2633" i="33"/>
  <c r="A2632" i="33"/>
  <c r="A2631" i="33"/>
  <c r="A2630" i="33"/>
  <c r="A2629" i="33"/>
  <c r="A2628" i="33"/>
  <c r="A2627" i="33"/>
  <c r="A2626" i="33"/>
  <c r="A2625" i="33"/>
  <c r="A2624" i="33"/>
  <c r="A2623" i="33"/>
  <c r="A2622" i="33"/>
  <c r="A2621" i="33"/>
  <c r="A2620" i="33"/>
  <c r="A2619" i="33"/>
  <c r="A2618" i="33"/>
  <c r="A2617" i="33"/>
  <c r="A2616" i="33"/>
  <c r="A2615" i="33"/>
  <c r="A2614" i="33"/>
  <c r="A2613" i="33"/>
  <c r="A2612" i="33"/>
  <c r="A2611" i="33"/>
  <c r="A2610" i="33"/>
  <c r="A2609" i="33"/>
  <c r="A2608" i="33"/>
  <c r="A2607" i="33"/>
  <c r="A2606" i="33"/>
  <c r="A2605" i="33"/>
  <c r="A2604" i="33"/>
  <c r="A2603" i="33"/>
  <c r="A2602" i="33"/>
  <c r="A2601" i="33"/>
  <c r="A2600" i="33"/>
  <c r="A2598" i="33"/>
  <c r="A2597" i="33"/>
  <c r="A2596" i="33"/>
  <c r="A2595" i="33"/>
  <c r="A2594" i="33"/>
  <c r="A2593" i="33"/>
  <c r="A2592" i="33"/>
  <c r="A2591" i="33"/>
  <c r="A2590" i="33"/>
  <c r="A2589" i="33"/>
  <c r="A2588" i="33"/>
  <c r="A2587" i="33"/>
  <c r="A2586" i="33"/>
  <c r="A2585" i="33"/>
  <c r="A2584" i="33"/>
  <c r="A2583" i="33"/>
  <c r="A2582" i="33"/>
  <c r="A2581" i="33"/>
  <c r="A2580" i="33"/>
  <c r="A2579" i="33"/>
  <c r="A2578" i="33"/>
  <c r="A2565" i="33"/>
  <c r="A2563" i="33"/>
  <c r="A2561" i="33"/>
  <c r="A2560" i="33"/>
  <c r="A2559" i="33"/>
  <c r="A2558" i="33"/>
  <c r="A2557" i="33"/>
  <c r="A2556" i="33"/>
  <c r="A2555" i="33"/>
  <c r="A2554" i="33"/>
  <c r="A2553" i="33"/>
  <c r="A2552" i="33"/>
  <c r="A2551" i="33"/>
  <c r="A2550" i="33"/>
  <c r="A2549" i="33"/>
  <c r="A2548" i="33"/>
  <c r="A2547" i="33"/>
  <c r="A2546" i="33"/>
  <c r="A2545" i="33"/>
  <c r="A2544" i="33"/>
  <c r="A2543" i="33"/>
  <c r="A2542" i="33"/>
  <c r="A2541" i="33"/>
  <c r="A2540" i="33"/>
  <c r="A2539" i="33"/>
  <c r="A2538" i="33"/>
  <c r="A2537" i="33"/>
  <c r="A2536" i="33"/>
  <c r="A2535" i="33"/>
  <c r="A2534" i="33"/>
  <c r="A2533" i="33"/>
  <c r="A2532" i="33"/>
  <c r="A2531" i="33"/>
  <c r="A2530" i="33"/>
  <c r="A2529" i="33"/>
  <c r="A2528" i="33"/>
  <c r="A2527" i="33"/>
  <c r="A2526" i="33"/>
  <c r="A2525" i="33"/>
  <c r="A2524" i="33"/>
  <c r="A2523" i="33"/>
  <c r="A2522" i="33"/>
  <c r="A2521" i="33"/>
  <c r="A2520" i="33"/>
  <c r="A2518" i="33"/>
  <c r="A2517" i="33"/>
  <c r="A2516" i="33"/>
  <c r="A2515" i="33"/>
  <c r="A2514" i="33"/>
  <c r="A2513" i="33"/>
  <c r="A2512" i="33"/>
  <c r="A2511" i="33"/>
  <c r="A2510" i="33"/>
  <c r="A2509" i="33"/>
  <c r="A2508" i="33"/>
  <c r="A2507" i="33"/>
  <c r="A2506" i="33"/>
  <c r="A2505" i="33"/>
  <c r="A2504" i="33"/>
  <c r="A2503" i="33"/>
  <c r="A2502" i="33"/>
  <c r="A2501" i="33"/>
  <c r="A2500" i="33"/>
  <c r="A2499" i="33"/>
  <c r="A2498" i="33"/>
  <c r="A2485" i="33"/>
  <c r="A2483" i="33"/>
  <c r="A2481" i="33"/>
  <c r="A2480" i="33"/>
  <c r="A2479" i="33"/>
  <c r="A2478" i="33"/>
  <c r="A2477" i="33"/>
  <c r="A2476" i="33"/>
  <c r="A2475" i="33"/>
  <c r="A2474" i="33"/>
  <c r="A2473" i="33"/>
  <c r="A2472" i="33"/>
  <c r="A2471" i="33"/>
  <c r="A2470" i="33"/>
  <c r="A2469" i="33"/>
  <c r="A2468" i="33"/>
  <c r="A2467" i="33"/>
  <c r="A2466" i="33"/>
  <c r="A2465" i="33"/>
  <c r="A2464" i="33"/>
  <c r="A2463" i="33"/>
  <c r="A2462" i="33"/>
  <c r="A2461" i="33"/>
  <c r="A2460" i="33"/>
  <c r="A2459" i="33"/>
  <c r="A2458" i="33"/>
  <c r="A2457" i="33"/>
  <c r="A2456" i="33"/>
  <c r="A2455" i="33"/>
  <c r="A2454" i="33"/>
  <c r="A2453" i="33"/>
  <c r="A2452" i="33"/>
  <c r="A2451" i="33"/>
  <c r="A2450" i="33"/>
  <c r="A2449" i="33"/>
  <c r="A2448" i="33"/>
  <c r="A2447" i="33"/>
  <c r="A2446" i="33"/>
  <c r="A2445" i="33"/>
  <c r="A2444" i="33"/>
  <c r="A2443" i="33"/>
  <c r="A2442" i="33"/>
  <c r="A2441" i="33"/>
  <c r="A2440" i="33"/>
  <c r="A2438" i="33"/>
  <c r="A2437" i="33"/>
  <c r="A2436" i="33"/>
  <c r="A2435" i="33"/>
  <c r="A2434" i="33"/>
  <c r="A2433" i="33"/>
  <c r="A2432" i="33"/>
  <c r="A2431" i="33"/>
  <c r="A2430" i="33"/>
  <c r="A2429" i="33"/>
  <c r="A2428" i="33"/>
  <c r="A2427" i="33"/>
  <c r="A2426" i="33"/>
  <c r="A2425" i="33"/>
  <c r="A2424" i="33"/>
  <c r="A2423" i="33"/>
  <c r="A2422" i="33"/>
  <c r="A2421" i="33"/>
  <c r="A2420" i="33"/>
  <c r="A2419" i="33"/>
  <c r="A2418" i="33"/>
  <c r="A2405" i="33"/>
  <c r="A2403" i="33"/>
  <c r="A2401" i="33"/>
  <c r="A2400" i="33"/>
  <c r="A2399" i="33"/>
  <c r="A2398" i="33"/>
  <c r="A2397" i="33"/>
  <c r="A2396" i="33"/>
  <c r="A2395" i="33"/>
  <c r="A2394" i="33"/>
  <c r="A2393" i="33"/>
  <c r="A2392" i="33"/>
  <c r="A2391" i="33"/>
  <c r="A2390" i="33"/>
  <c r="A2389" i="33"/>
  <c r="A2388" i="33"/>
  <c r="A2387" i="33"/>
  <c r="A2386" i="33"/>
  <c r="A2385" i="33"/>
  <c r="A2384" i="33"/>
  <c r="A2383" i="33"/>
  <c r="A2382" i="33"/>
  <c r="A2381" i="33"/>
  <c r="A2380" i="33"/>
  <c r="A2379" i="33"/>
  <c r="A2378" i="33"/>
  <c r="A2377" i="33"/>
  <c r="A2376" i="33"/>
  <c r="A2375" i="33"/>
  <c r="A2374" i="33"/>
  <c r="A2373" i="33"/>
  <c r="A2372" i="33"/>
  <c r="A2371" i="33"/>
  <c r="A2370" i="33"/>
  <c r="A2369" i="33"/>
  <c r="A2368" i="33"/>
  <c r="A2367" i="33"/>
  <c r="A2366" i="33"/>
  <c r="A2365" i="33"/>
  <c r="A2364" i="33"/>
  <c r="A2363" i="33"/>
  <c r="A2362" i="33"/>
  <c r="A2361" i="33"/>
  <c r="A2360" i="33"/>
  <c r="A2358" i="33"/>
  <c r="A2357" i="33"/>
  <c r="A2356" i="33"/>
  <c r="A2355" i="33"/>
  <c r="A2354" i="33"/>
  <c r="A2353" i="33"/>
  <c r="A2352" i="33"/>
  <c r="A2351" i="33"/>
  <c r="A2350" i="33"/>
  <c r="A2349" i="33"/>
  <c r="A2348" i="33"/>
  <c r="A2347" i="33"/>
  <c r="A2346" i="33"/>
  <c r="A2345" i="33"/>
  <c r="A2344" i="33"/>
  <c r="A2343" i="33"/>
  <c r="A2342" i="33"/>
  <c r="A2341" i="33"/>
  <c r="A2340" i="33"/>
  <c r="A2339" i="33"/>
  <c r="A2338" i="33"/>
  <c r="A2325" i="33"/>
  <c r="A2323" i="33"/>
  <c r="A2321" i="33"/>
  <c r="A2320" i="33"/>
  <c r="A2319" i="33"/>
  <c r="A2318" i="33"/>
  <c r="A2317" i="33"/>
  <c r="A2316" i="33"/>
  <c r="A2315" i="33"/>
  <c r="A2314" i="33"/>
  <c r="A2313" i="33"/>
  <c r="A2312" i="33"/>
  <c r="A2311" i="33"/>
  <c r="A2310" i="33"/>
  <c r="A2309" i="33"/>
  <c r="A2308" i="33"/>
  <c r="A2307" i="33"/>
  <c r="A2306" i="33"/>
  <c r="A2305" i="33"/>
  <c r="A2304" i="33"/>
  <c r="A2303" i="33"/>
  <c r="A2302" i="33"/>
  <c r="A2301" i="33"/>
  <c r="A2300" i="33"/>
  <c r="A2299" i="33"/>
  <c r="A2298" i="33"/>
  <c r="A2297" i="33"/>
  <c r="A2296" i="33"/>
  <c r="A2295" i="33"/>
  <c r="A2294" i="33"/>
  <c r="A2293" i="33"/>
  <c r="A2292" i="33"/>
  <c r="A2291" i="33"/>
  <c r="A2290" i="33"/>
  <c r="A2289" i="33"/>
  <c r="A2288" i="33"/>
  <c r="A2287" i="33"/>
  <c r="A2286" i="33"/>
  <c r="A2285" i="33"/>
  <c r="A2284" i="33"/>
  <c r="A2283" i="33"/>
  <c r="A2282" i="33"/>
  <c r="A2281" i="33"/>
  <c r="A2280" i="33"/>
  <c r="A2278" i="33"/>
  <c r="A2277" i="33"/>
  <c r="A2276" i="33"/>
  <c r="A2275" i="33"/>
  <c r="A2274" i="33"/>
  <c r="A2273" i="33"/>
  <c r="A2272" i="33"/>
  <c r="A2271" i="33"/>
  <c r="A2270" i="33"/>
  <c r="A2269" i="33"/>
  <c r="A2268" i="33"/>
  <c r="A2267" i="33"/>
  <c r="A2266" i="33"/>
  <c r="A2265" i="33"/>
  <c r="A2264" i="33"/>
  <c r="A2263" i="33"/>
  <c r="A2262" i="33"/>
  <c r="A2261" i="33"/>
  <c r="A2260" i="33"/>
  <c r="A2259" i="33"/>
  <c r="A2258" i="33"/>
  <c r="A2245" i="33"/>
  <c r="A2243" i="33"/>
  <c r="A2241" i="33"/>
  <c r="A2240" i="33"/>
  <c r="A2239" i="33"/>
  <c r="A2238" i="33"/>
  <c r="A2237" i="33"/>
  <c r="A2236" i="33"/>
  <c r="A2235" i="33"/>
  <c r="A2234" i="33"/>
  <c r="A2233" i="33"/>
  <c r="A2232" i="33"/>
  <c r="A2231" i="33"/>
  <c r="A2230" i="33"/>
  <c r="A2229" i="33"/>
  <c r="A2228" i="33"/>
  <c r="A2227" i="33"/>
  <c r="A2226" i="33"/>
  <c r="A2225" i="33"/>
  <c r="A2224" i="33"/>
  <c r="A2223" i="33"/>
  <c r="A2222" i="33"/>
  <c r="A2221" i="33"/>
  <c r="A2220" i="33"/>
  <c r="A2219" i="33"/>
  <c r="A2218" i="33"/>
  <c r="A2217" i="33"/>
  <c r="A2216" i="33"/>
  <c r="A2215" i="33"/>
  <c r="A2214" i="33"/>
  <c r="A2213" i="33"/>
  <c r="A2212" i="33"/>
  <c r="A2211" i="33"/>
  <c r="A2210" i="33"/>
  <c r="A2209" i="33"/>
  <c r="A2208" i="33"/>
  <c r="A2207" i="33"/>
  <c r="A2206" i="33"/>
  <c r="A2205" i="33"/>
  <c r="A2204" i="33"/>
  <c r="A2203" i="33"/>
  <c r="A2202" i="33"/>
  <c r="A2201" i="33"/>
  <c r="A2200" i="33"/>
  <c r="A2198" i="33"/>
  <c r="A2197" i="33"/>
  <c r="A2196" i="33"/>
  <c r="A2195" i="33"/>
  <c r="A2194" i="33"/>
  <c r="A2193" i="33"/>
  <c r="A2192" i="33"/>
  <c r="A2191" i="33"/>
  <c r="A2190" i="33"/>
  <c r="A2189" i="33"/>
  <c r="A2188" i="33"/>
  <c r="A2187" i="33"/>
  <c r="A2186" i="33"/>
  <c r="A2185" i="33"/>
  <c r="A2184" i="33"/>
  <c r="A2183" i="33"/>
  <c r="A2182" i="33"/>
  <c r="A2181" i="33"/>
  <c r="A2180" i="33"/>
  <c r="A2179" i="33"/>
  <c r="A2178" i="33"/>
  <c r="A2165" i="33"/>
  <c r="A2163" i="33"/>
  <c r="A2161" i="33"/>
  <c r="A2160" i="33"/>
  <c r="A2159" i="33"/>
  <c r="A2158" i="33"/>
  <c r="A2157" i="33"/>
  <c r="A2156" i="33"/>
  <c r="A2155" i="33"/>
  <c r="A2154" i="33"/>
  <c r="A2153" i="33"/>
  <c r="A2152" i="33"/>
  <c r="A2151" i="33"/>
  <c r="A2150" i="33"/>
  <c r="A2149" i="33"/>
  <c r="A2148" i="33"/>
  <c r="A2147" i="33"/>
  <c r="A2146" i="33"/>
  <c r="A2145" i="33"/>
  <c r="A2144" i="33"/>
  <c r="A2143" i="33"/>
  <c r="A2142" i="33"/>
  <c r="A2141" i="33"/>
  <c r="A2140" i="33"/>
  <c r="A2139" i="33"/>
  <c r="A2138" i="33"/>
  <c r="A2137" i="33"/>
  <c r="A2136" i="33"/>
  <c r="A2135" i="33"/>
  <c r="A2134" i="33"/>
  <c r="A2133" i="33"/>
  <c r="A2132" i="33"/>
  <c r="A2131" i="33"/>
  <c r="A2130" i="33"/>
  <c r="A2129" i="33"/>
  <c r="A2128" i="33"/>
  <c r="A2127" i="33"/>
  <c r="A2126" i="33"/>
  <c r="A2125" i="33"/>
  <c r="A2124" i="33"/>
  <c r="A2123" i="33"/>
  <c r="A2122" i="33"/>
  <c r="A2121" i="33"/>
  <c r="A2120" i="33"/>
  <c r="A2118" i="33"/>
  <c r="A2117" i="33"/>
  <c r="A2116" i="33"/>
  <c r="A2115" i="33"/>
  <c r="A2114" i="33"/>
  <c r="A2113" i="33"/>
  <c r="A2112" i="33"/>
  <c r="A2111" i="33"/>
  <c r="A2110" i="33"/>
  <c r="A2109" i="33"/>
  <c r="A2108" i="33"/>
  <c r="A2107" i="33"/>
  <c r="A2106" i="33"/>
  <c r="A2105" i="33"/>
  <c r="A2104" i="33"/>
  <c r="A2103" i="33"/>
  <c r="A2102" i="33"/>
  <c r="A2101" i="33"/>
  <c r="A2100" i="33"/>
  <c r="A2099" i="33"/>
  <c r="A2098" i="33"/>
  <c r="A2085" i="33"/>
  <c r="A2083" i="33"/>
  <c r="A2081" i="33"/>
  <c r="A2080" i="33"/>
  <c r="A2079" i="33"/>
  <c r="A2078" i="33"/>
  <c r="A2077" i="33"/>
  <c r="A2076" i="33"/>
  <c r="A2075" i="33"/>
  <c r="A2074" i="33"/>
  <c r="A2073" i="33"/>
  <c r="A2072" i="33"/>
  <c r="A2071" i="33"/>
  <c r="A2070" i="33"/>
  <c r="A2069" i="33"/>
  <c r="A2068" i="33"/>
  <c r="A2067" i="33"/>
  <c r="A2066" i="33"/>
  <c r="A2065" i="33"/>
  <c r="A2064" i="33"/>
  <c r="A2063" i="33"/>
  <c r="A2062" i="33"/>
  <c r="A2061" i="33"/>
  <c r="A2060" i="33"/>
  <c r="A2059" i="33"/>
  <c r="A2058" i="33"/>
  <c r="A2057" i="33"/>
  <c r="A2056" i="33"/>
  <c r="A2055" i="33"/>
  <c r="A2054" i="33"/>
  <c r="A2053" i="33"/>
  <c r="A2052" i="33"/>
  <c r="A2051" i="33"/>
  <c r="A2050" i="33"/>
  <c r="A2049" i="33"/>
  <c r="A2048" i="33"/>
  <c r="A2047" i="33"/>
  <c r="A2046" i="33"/>
  <c r="A2045" i="33"/>
  <c r="A2044" i="33"/>
  <c r="A2043" i="33"/>
  <c r="A2042" i="33"/>
  <c r="A2041" i="33"/>
  <c r="A2040" i="33"/>
  <c r="A2038" i="33"/>
  <c r="A2037" i="33"/>
  <c r="A2036" i="33"/>
  <c r="A2035" i="33"/>
  <c r="A2034" i="33"/>
  <c r="A2033" i="33"/>
  <c r="A2032" i="33"/>
  <c r="A2031" i="33"/>
  <c r="A2030" i="33"/>
  <c r="A2029" i="33"/>
  <c r="A2028" i="33"/>
  <c r="A2027" i="33"/>
  <c r="A2026" i="33"/>
  <c r="A2025" i="33"/>
  <c r="A2024" i="33"/>
  <c r="A2023" i="33"/>
  <c r="A2022" i="33"/>
  <c r="A2021" i="33"/>
  <c r="A2020" i="33"/>
  <c r="A2019" i="33"/>
  <c r="A2018" i="33"/>
  <c r="A2005" i="33"/>
  <c r="A2003" i="33"/>
  <c r="X13" i="25" l="1"/>
  <c r="X17" i="25" s="1"/>
  <c r="X21" i="25" s="1"/>
  <c r="X25" i="25" s="1"/>
  <c r="X29" i="25" s="1"/>
  <c r="X33" i="25" s="1"/>
  <c r="X37" i="25" s="1"/>
  <c r="X41" i="25" s="1"/>
  <c r="X45" i="25" s="1"/>
  <c r="X49" i="25" s="1"/>
  <c r="X53" i="25" s="1"/>
  <c r="X57" i="25" s="1"/>
  <c r="X61" i="25" s="1"/>
  <c r="X65" i="25" s="1"/>
  <c r="X69" i="25" s="1"/>
  <c r="X73" i="25" s="1"/>
  <c r="X77" i="25" s="1"/>
  <c r="X81" i="25" s="1"/>
  <c r="X85" i="25" s="1"/>
  <c r="X89" i="25" s="1"/>
  <c r="X93" i="25" s="1"/>
  <c r="X97" i="25" s="1"/>
  <c r="X101" i="25" s="1"/>
  <c r="X105" i="25" s="1"/>
  <c r="X109" i="25" s="1"/>
  <c r="X113" i="25" s="1"/>
  <c r="X117" i="25" s="1"/>
  <c r="X121" i="25" s="1"/>
  <c r="X125" i="25" s="1"/>
  <c r="X129" i="25" s="1"/>
  <c r="X133" i="25" s="1"/>
  <c r="X137" i="25" s="1"/>
  <c r="X141" i="25" s="1"/>
  <c r="A2001" i="33"/>
  <c r="A2000" i="33"/>
  <c r="A1999" i="33"/>
  <c r="A1998" i="33"/>
  <c r="A1997" i="33"/>
  <c r="A1996" i="33"/>
  <c r="A1995" i="33"/>
  <c r="A1994" i="33"/>
  <c r="A1993" i="33"/>
  <c r="A1992" i="33"/>
  <c r="A1991" i="33"/>
  <c r="A1990" i="33"/>
  <c r="A1989" i="33"/>
  <c r="A1988" i="33"/>
  <c r="A1987" i="33"/>
  <c r="A1986" i="33"/>
  <c r="A1985" i="33"/>
  <c r="A1984" i="33"/>
  <c r="A1983" i="33"/>
  <c r="A1982" i="33"/>
  <c r="A1981" i="33"/>
  <c r="A1980" i="33"/>
  <c r="A1979" i="33"/>
  <c r="A1978" i="33"/>
  <c r="A1977" i="33"/>
  <c r="A1976" i="33"/>
  <c r="A1975" i="33"/>
  <c r="A1974" i="33"/>
  <c r="A1973" i="33"/>
  <c r="A1972" i="33"/>
  <c r="A1971" i="33"/>
  <c r="A1970" i="33"/>
  <c r="A1969" i="33"/>
  <c r="A1968" i="33"/>
  <c r="A1967" i="33"/>
  <c r="A1966" i="33"/>
  <c r="A1965" i="33"/>
  <c r="A1964" i="33"/>
  <c r="A1963" i="33"/>
  <c r="A1962" i="33"/>
  <c r="A1961" i="33"/>
  <c r="A1960" i="33"/>
  <c r="A1958" i="33"/>
  <c r="A1957" i="33"/>
  <c r="A1956" i="33"/>
  <c r="A1955" i="33"/>
  <c r="A1954" i="33"/>
  <c r="A1953" i="33"/>
  <c r="A1952" i="33"/>
  <c r="A1951" i="33"/>
  <c r="A1950" i="33"/>
  <c r="A1949" i="33"/>
  <c r="A1948" i="33"/>
  <c r="A1947" i="33"/>
  <c r="A1946" i="33"/>
  <c r="A1945" i="33"/>
  <c r="A1944" i="33"/>
  <c r="A1943" i="33"/>
  <c r="A1942" i="33"/>
  <c r="A1941" i="33"/>
  <c r="A1940" i="33"/>
  <c r="A1939" i="33"/>
  <c r="A1938" i="33"/>
  <c r="A1925" i="33"/>
  <c r="A1923" i="33"/>
  <c r="A1921" i="33"/>
  <c r="A1920" i="33"/>
  <c r="A1919" i="33"/>
  <c r="A1918" i="33"/>
  <c r="A1917" i="33"/>
  <c r="A1916" i="33"/>
  <c r="A1915" i="33"/>
  <c r="A1914" i="33"/>
  <c r="A1913" i="33"/>
  <c r="A1912" i="33"/>
  <c r="A1911" i="33"/>
  <c r="A1910" i="33"/>
  <c r="A1909" i="33"/>
  <c r="A1908" i="33"/>
  <c r="A1907" i="33"/>
  <c r="A1906" i="33"/>
  <c r="A1905" i="33"/>
  <c r="A1904" i="33"/>
  <c r="A1903" i="33"/>
  <c r="A1902" i="33"/>
  <c r="A1901" i="33"/>
  <c r="A1900" i="33"/>
  <c r="A1899" i="33"/>
  <c r="A1898" i="33"/>
  <c r="A1897" i="33"/>
  <c r="A1896" i="33"/>
  <c r="A1895" i="33"/>
  <c r="A1894" i="33"/>
  <c r="A1893" i="33"/>
  <c r="A1892" i="33"/>
  <c r="A1891" i="33"/>
  <c r="A1890" i="33"/>
  <c r="A1889" i="33"/>
  <c r="A1888" i="33"/>
  <c r="A1887" i="33"/>
  <c r="A1886" i="33"/>
  <c r="A1885" i="33"/>
  <c r="A1884" i="33"/>
  <c r="A1883" i="33"/>
  <c r="A1882" i="33"/>
  <c r="A1881" i="33"/>
  <c r="A1880" i="33"/>
  <c r="A1878" i="33"/>
  <c r="A1877" i="33"/>
  <c r="A1876" i="33"/>
  <c r="A1875" i="33"/>
  <c r="A1874" i="33"/>
  <c r="A1873" i="33"/>
  <c r="A1872" i="33"/>
  <c r="A1871" i="33"/>
  <c r="A1870" i="33"/>
  <c r="A1869" i="33"/>
  <c r="A1868" i="33"/>
  <c r="A1867" i="33"/>
  <c r="A1866" i="33"/>
  <c r="A1865" i="33"/>
  <c r="A1864" i="33"/>
  <c r="A1863" i="33"/>
  <c r="A1862" i="33"/>
  <c r="A1861" i="33"/>
  <c r="A1860" i="33"/>
  <c r="A1859" i="33"/>
  <c r="A1858" i="33"/>
  <c r="A1845" i="33"/>
  <c r="A1843" i="33"/>
  <c r="A1841" i="33"/>
  <c r="A1840" i="33"/>
  <c r="A1839" i="33"/>
  <c r="A1838" i="33"/>
  <c r="A1837" i="33"/>
  <c r="A1836" i="33"/>
  <c r="A1835" i="33"/>
  <c r="A1834" i="33"/>
  <c r="A1833" i="33"/>
  <c r="A1832" i="33"/>
  <c r="A1831" i="33"/>
  <c r="A1830" i="33"/>
  <c r="A1829" i="33"/>
  <c r="A1828" i="33"/>
  <c r="A1827" i="33"/>
  <c r="A1826" i="33"/>
  <c r="A1825" i="33"/>
  <c r="A1824" i="33"/>
  <c r="A1823" i="33"/>
  <c r="A1822" i="33"/>
  <c r="A1821" i="33"/>
  <c r="A1820" i="33"/>
  <c r="A1819" i="33"/>
  <c r="A1818" i="33"/>
  <c r="A1817" i="33"/>
  <c r="A1816" i="33"/>
  <c r="A1815" i="33"/>
  <c r="A1814" i="33"/>
  <c r="A1813" i="33"/>
  <c r="A1812" i="33"/>
  <c r="A1811" i="33"/>
  <c r="A1810" i="33"/>
  <c r="A1809" i="33"/>
  <c r="A1808" i="33"/>
  <c r="A1807" i="33"/>
  <c r="A1806" i="33"/>
  <c r="A1805" i="33"/>
  <c r="A1804" i="33"/>
  <c r="A1803" i="33"/>
  <c r="A1802" i="33"/>
  <c r="A1801" i="33"/>
  <c r="A1800" i="33"/>
  <c r="A1798" i="33"/>
  <c r="A1797" i="33"/>
  <c r="A1796" i="33"/>
  <c r="A1795" i="33"/>
  <c r="A1794" i="33"/>
  <c r="A1793" i="33"/>
  <c r="A1792" i="33"/>
  <c r="A1791" i="33"/>
  <c r="A1790" i="33"/>
  <c r="A1789" i="33"/>
  <c r="A1788" i="33"/>
  <c r="A1787" i="33"/>
  <c r="A1786" i="33"/>
  <c r="A1785" i="33"/>
  <c r="A1784" i="33"/>
  <c r="A1783" i="33"/>
  <c r="A1782" i="33"/>
  <c r="A1781" i="33"/>
  <c r="A1780" i="33"/>
  <c r="A1779" i="33"/>
  <c r="A1778" i="33"/>
  <c r="A1765" i="33"/>
  <c r="A1763" i="33"/>
  <c r="A1761" i="33"/>
  <c r="A1760" i="33"/>
  <c r="A1759" i="33"/>
  <c r="A1758" i="33"/>
  <c r="A1757" i="33"/>
  <c r="A1756" i="33"/>
  <c r="A1755" i="33"/>
  <c r="A1754" i="33"/>
  <c r="A1753" i="33"/>
  <c r="A1752" i="33"/>
  <c r="A1751" i="33"/>
  <c r="A1750" i="33"/>
  <c r="A1749" i="33"/>
  <c r="A1748" i="33"/>
  <c r="A1747" i="33"/>
  <c r="A1746" i="33"/>
  <c r="A1745" i="33"/>
  <c r="A1744" i="33"/>
  <c r="A1743" i="33"/>
  <c r="A1742" i="33"/>
  <c r="A1741" i="33"/>
  <c r="A1740" i="33"/>
  <c r="A1739" i="33"/>
  <c r="A1738" i="33"/>
  <c r="A1737" i="33"/>
  <c r="A1736" i="33"/>
  <c r="A1735" i="33"/>
  <c r="A1734" i="33"/>
  <c r="A1733" i="33"/>
  <c r="A1732" i="33"/>
  <c r="A1731" i="33"/>
  <c r="A1730" i="33"/>
  <c r="A1729" i="33"/>
  <c r="A1728" i="33"/>
  <c r="A1727" i="33"/>
  <c r="A1726" i="33"/>
  <c r="A1725" i="33"/>
  <c r="A1724" i="33"/>
  <c r="A1723" i="33"/>
  <c r="A1722" i="33"/>
  <c r="A1721" i="33"/>
  <c r="A1720" i="33"/>
  <c r="A1718" i="33"/>
  <c r="A1717" i="33"/>
  <c r="A1716" i="33"/>
  <c r="A1715" i="33"/>
  <c r="A1714" i="33"/>
  <c r="A1713" i="33"/>
  <c r="A1712" i="33"/>
  <c r="A1711" i="33"/>
  <c r="A1710" i="33"/>
  <c r="A1709" i="33"/>
  <c r="A1708" i="33"/>
  <c r="A1707" i="33"/>
  <c r="A1706" i="33"/>
  <c r="A1705" i="33"/>
  <c r="A1704" i="33"/>
  <c r="A1703" i="33"/>
  <c r="A1702" i="33"/>
  <c r="A1701" i="33"/>
  <c r="A1700" i="33"/>
  <c r="A1699" i="33"/>
  <c r="A1698" i="33"/>
  <c r="A1685" i="33"/>
  <c r="A1683" i="33"/>
  <c r="A1681" i="33"/>
  <c r="A1680" i="33"/>
  <c r="A1679" i="33"/>
  <c r="A1678" i="33"/>
  <c r="A1677" i="33"/>
  <c r="A1676" i="33"/>
  <c r="A1675" i="33"/>
  <c r="A1674" i="33"/>
  <c r="A1673" i="33"/>
  <c r="A1672" i="33"/>
  <c r="A1671" i="33"/>
  <c r="A1670" i="33"/>
  <c r="A1669" i="33"/>
  <c r="A1668" i="33"/>
  <c r="A1667" i="33"/>
  <c r="A1666" i="33"/>
  <c r="A1665" i="33"/>
  <c r="A1664" i="33"/>
  <c r="A1663" i="33"/>
  <c r="A1662" i="33"/>
  <c r="A1661" i="33"/>
  <c r="A1660" i="33"/>
  <c r="A1659" i="33"/>
  <c r="A1658" i="33"/>
  <c r="A1657" i="33"/>
  <c r="A1656" i="33"/>
  <c r="A1655" i="33"/>
  <c r="A1654" i="33"/>
  <c r="A1653" i="33"/>
  <c r="A1652" i="33"/>
  <c r="A1651" i="33"/>
  <c r="A1650" i="33"/>
  <c r="A1649" i="33"/>
  <c r="A1648" i="33"/>
  <c r="A1647" i="33"/>
  <c r="A1646" i="33"/>
  <c r="A1645" i="33"/>
  <c r="A1644" i="33"/>
  <c r="A1643" i="33"/>
  <c r="A1642" i="33"/>
  <c r="A1641" i="33"/>
  <c r="A1640" i="33"/>
  <c r="A1638" i="33"/>
  <c r="A1637" i="33"/>
  <c r="A1636" i="33"/>
  <c r="A1635" i="33"/>
  <c r="A1634" i="33"/>
  <c r="A1633" i="33"/>
  <c r="A1632" i="33"/>
  <c r="A1631" i="33"/>
  <c r="A1630" i="33"/>
  <c r="A1629" i="33"/>
  <c r="A1628" i="33"/>
  <c r="A1627" i="33"/>
  <c r="A1626" i="33"/>
  <c r="A1625" i="33"/>
  <c r="A1624" i="33"/>
  <c r="A1623" i="33"/>
  <c r="A1622" i="33"/>
  <c r="A1621" i="33"/>
  <c r="A1620" i="33"/>
  <c r="A1619" i="33"/>
  <c r="A1618" i="33"/>
  <c r="A1605" i="33"/>
  <c r="A1603" i="33"/>
  <c r="A1601" i="33"/>
  <c r="A1600" i="33"/>
  <c r="A1599" i="33"/>
  <c r="A1598" i="33"/>
  <c r="A1597" i="33"/>
  <c r="A1596" i="33"/>
  <c r="A1595" i="33"/>
  <c r="A1594" i="33"/>
  <c r="A1593" i="33"/>
  <c r="A1592" i="33"/>
  <c r="A1591" i="33"/>
  <c r="A1590" i="33"/>
  <c r="A1589" i="33"/>
  <c r="A1588" i="33"/>
  <c r="A1587" i="33"/>
  <c r="A1586" i="33"/>
  <c r="A1585" i="33"/>
  <c r="A1584" i="33"/>
  <c r="A1583" i="33"/>
  <c r="A1582" i="33"/>
  <c r="A1581" i="33"/>
  <c r="A1580" i="33"/>
  <c r="A1579" i="33"/>
  <c r="A1578" i="33"/>
  <c r="A1577" i="33"/>
  <c r="A1576" i="33"/>
  <c r="A1575" i="33"/>
  <c r="A1574" i="33"/>
  <c r="A1573" i="33"/>
  <c r="A1572" i="33"/>
  <c r="A1571" i="33"/>
  <c r="A1570" i="33"/>
  <c r="A1569" i="33"/>
  <c r="A1568" i="33"/>
  <c r="A1567" i="33"/>
  <c r="A1566" i="33"/>
  <c r="A1565" i="33"/>
  <c r="A1564" i="33"/>
  <c r="A1563" i="33"/>
  <c r="A1562" i="33"/>
  <c r="A1561" i="33"/>
  <c r="A1560" i="33"/>
  <c r="A1558" i="33"/>
  <c r="A1557" i="33"/>
  <c r="A1556" i="33"/>
  <c r="A1555" i="33"/>
  <c r="A1554" i="33"/>
  <c r="A1553" i="33"/>
  <c r="A1552" i="33"/>
  <c r="A1551" i="33"/>
  <c r="A1550" i="33"/>
  <c r="A1549" i="33"/>
  <c r="A1548" i="33"/>
  <c r="A1547" i="33"/>
  <c r="A1546" i="33"/>
  <c r="A1545" i="33"/>
  <c r="A1544" i="33"/>
  <c r="A1543" i="33"/>
  <c r="A1542" i="33"/>
  <c r="A1541" i="33"/>
  <c r="A1540" i="33"/>
  <c r="A1539" i="33"/>
  <c r="A1538" i="33"/>
  <c r="A1525" i="33"/>
  <c r="A1523" i="33"/>
  <c r="A1521" i="33"/>
  <c r="A1520" i="33"/>
  <c r="A1519" i="33"/>
  <c r="A1518" i="33"/>
  <c r="A1517" i="33"/>
  <c r="A1516" i="33"/>
  <c r="A1515" i="33"/>
  <c r="A1514" i="33"/>
  <c r="A1513" i="33"/>
  <c r="A1512" i="33"/>
  <c r="A1511" i="33"/>
  <c r="A1510" i="33"/>
  <c r="A1509" i="33"/>
  <c r="A1508" i="33"/>
  <c r="A1507" i="33"/>
  <c r="A1506" i="33"/>
  <c r="A1505" i="33"/>
  <c r="A1504" i="33"/>
  <c r="A1503" i="33"/>
  <c r="A1502" i="33"/>
  <c r="A1501" i="33"/>
  <c r="A1500" i="33"/>
  <c r="A1499" i="33"/>
  <c r="A1498" i="33"/>
  <c r="A1497" i="33"/>
  <c r="A1496" i="33"/>
  <c r="A1495" i="33"/>
  <c r="A1494" i="33"/>
  <c r="A1493" i="33"/>
  <c r="A1492" i="33"/>
  <c r="A1491" i="33"/>
  <c r="A1490" i="33"/>
  <c r="A1489" i="33"/>
  <c r="A1488" i="33"/>
  <c r="A1487" i="33"/>
  <c r="A1486" i="33"/>
  <c r="A1485" i="33"/>
  <c r="A1484" i="33"/>
  <c r="A1483" i="33"/>
  <c r="A1482" i="33"/>
  <c r="A1481" i="33"/>
  <c r="A1480" i="33"/>
  <c r="A1478" i="33"/>
  <c r="A1477" i="33"/>
  <c r="A1476" i="33"/>
  <c r="A1475" i="33"/>
  <c r="A1474" i="33"/>
  <c r="A1473" i="33"/>
  <c r="A1472" i="33"/>
  <c r="A1471" i="33"/>
  <c r="A1470" i="33"/>
  <c r="A1469" i="33"/>
  <c r="A1468" i="33"/>
  <c r="A1467" i="33"/>
  <c r="A1466" i="33"/>
  <c r="A1465" i="33"/>
  <c r="A1464" i="33"/>
  <c r="A1463" i="33"/>
  <c r="A1462" i="33"/>
  <c r="A1461" i="33"/>
  <c r="A1460" i="33"/>
  <c r="A1459" i="33"/>
  <c r="A1458" i="33"/>
  <c r="A1445" i="33"/>
  <c r="A1443" i="33"/>
  <c r="A1441" i="33"/>
  <c r="A1440" i="33"/>
  <c r="A1439" i="33"/>
  <c r="A1438" i="33"/>
  <c r="A1437" i="33"/>
  <c r="A1436" i="33"/>
  <c r="A1435" i="33"/>
  <c r="A1434" i="33"/>
  <c r="A1433" i="33"/>
  <c r="A1432" i="33"/>
  <c r="A1431" i="33"/>
  <c r="A1430" i="33"/>
  <c r="A1429" i="33"/>
  <c r="A1428" i="33"/>
  <c r="A1427" i="33"/>
  <c r="A1426" i="33"/>
  <c r="A1425" i="33"/>
  <c r="A1424" i="33"/>
  <c r="A1423" i="33"/>
  <c r="A1422" i="33"/>
  <c r="A1421" i="33"/>
  <c r="A1420" i="33"/>
  <c r="A1419" i="33"/>
  <c r="A1418" i="33"/>
  <c r="A1417" i="33"/>
  <c r="A1416" i="33"/>
  <c r="A1415" i="33"/>
  <c r="A1414" i="33"/>
  <c r="A1413" i="33"/>
  <c r="A1412" i="33"/>
  <c r="A1411" i="33"/>
  <c r="A1410" i="33"/>
  <c r="A1409" i="33"/>
  <c r="A1408" i="33"/>
  <c r="A1407" i="33"/>
  <c r="A1406" i="33"/>
  <c r="A1405" i="33"/>
  <c r="A1404" i="33"/>
  <c r="A1403" i="33"/>
  <c r="A1402" i="33"/>
  <c r="A1401" i="33"/>
  <c r="A1400" i="33"/>
  <c r="A1398" i="33"/>
  <c r="A1397" i="33"/>
  <c r="A1396" i="33"/>
  <c r="A1395" i="33"/>
  <c r="A1394" i="33"/>
  <c r="A1393" i="33"/>
  <c r="A1392" i="33"/>
  <c r="A1391" i="33"/>
  <c r="A1390" i="33"/>
  <c r="A1389" i="33"/>
  <c r="A1388" i="33"/>
  <c r="A1387" i="33"/>
  <c r="A1386" i="33"/>
  <c r="A1385" i="33"/>
  <c r="A1384" i="33"/>
  <c r="A1383" i="33"/>
  <c r="A1382" i="33"/>
  <c r="A1381" i="33"/>
  <c r="A1380" i="33"/>
  <c r="A1379" i="33"/>
  <c r="A1378" i="33"/>
  <c r="A1365" i="33"/>
  <c r="A1363" i="33"/>
  <c r="A1361" i="33"/>
  <c r="A1360" i="33"/>
  <c r="A1359" i="33"/>
  <c r="A1358" i="33"/>
  <c r="A1357" i="33"/>
  <c r="A1356" i="33"/>
  <c r="A1355" i="33"/>
  <c r="A1354" i="33"/>
  <c r="A1353" i="33"/>
  <c r="A1352" i="33"/>
  <c r="A1351" i="33"/>
  <c r="A1350" i="33"/>
  <c r="A1349" i="33"/>
  <c r="A1348" i="33"/>
  <c r="A1347" i="33"/>
  <c r="A1346" i="33"/>
  <c r="A1345" i="33"/>
  <c r="A1344" i="33"/>
  <c r="A1343" i="33"/>
  <c r="A1342" i="33"/>
  <c r="A1341" i="33"/>
  <c r="A1340" i="33"/>
  <c r="A1339" i="33"/>
  <c r="A1338" i="33"/>
  <c r="A1337" i="33"/>
  <c r="A1336" i="33"/>
  <c r="A1335" i="33"/>
  <c r="A1334" i="33"/>
  <c r="A1333" i="33"/>
  <c r="A1332" i="33"/>
  <c r="A1331" i="33"/>
  <c r="A1330" i="33"/>
  <c r="A1329" i="33"/>
  <c r="A1328" i="33"/>
  <c r="A1327" i="33"/>
  <c r="A1326" i="33"/>
  <c r="A1325" i="33"/>
  <c r="A1324" i="33"/>
  <c r="A1323" i="33"/>
  <c r="A1322" i="33"/>
  <c r="A1321" i="33"/>
  <c r="A1320" i="33"/>
  <c r="A1318" i="33"/>
  <c r="A1317" i="33"/>
  <c r="A1316" i="33"/>
  <c r="A1315" i="33"/>
  <c r="A1314" i="33"/>
  <c r="A1313" i="33"/>
  <c r="A1312" i="33"/>
  <c r="A1311" i="33"/>
  <c r="A1310" i="33"/>
  <c r="A1309" i="33"/>
  <c r="A1308" i="33"/>
  <c r="A1307" i="33"/>
  <c r="A1306" i="33"/>
  <c r="A1305" i="33"/>
  <c r="A1304" i="33"/>
  <c r="A1303" i="33"/>
  <c r="A1302" i="33"/>
  <c r="A1301" i="33"/>
  <c r="A1300" i="33"/>
  <c r="A1299" i="33"/>
  <c r="A1298" i="33"/>
  <c r="A1285" i="33"/>
  <c r="A1283"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05" i="33"/>
  <c r="A1203"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25" i="33"/>
  <c r="A1123"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45" i="33"/>
  <c r="A1043"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8" i="33"/>
  <c r="A997" i="33"/>
  <c r="A996" i="33"/>
  <c r="A995" i="33"/>
  <c r="A994" i="33"/>
  <c r="A993" i="33"/>
  <c r="A992" i="33"/>
  <c r="A991" i="33"/>
  <c r="A990" i="33"/>
  <c r="A989" i="33"/>
  <c r="A988" i="33"/>
  <c r="A987" i="33"/>
  <c r="A986" i="33"/>
  <c r="A985" i="33"/>
  <c r="A984" i="33"/>
  <c r="A983" i="33"/>
  <c r="A982" i="33"/>
  <c r="A981" i="33"/>
  <c r="A980" i="33"/>
  <c r="A979" i="33"/>
  <c r="A978" i="33"/>
  <c r="A965" i="33"/>
  <c r="A963"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8" i="33"/>
  <c r="A917" i="33"/>
  <c r="A916" i="33"/>
  <c r="A915" i="33"/>
  <c r="A914" i="33"/>
  <c r="A913" i="33"/>
  <c r="A912" i="33"/>
  <c r="A911" i="33"/>
  <c r="A910" i="33"/>
  <c r="A909" i="33"/>
  <c r="A908" i="33"/>
  <c r="A907" i="33"/>
  <c r="A906" i="33"/>
  <c r="A905" i="33"/>
  <c r="A904" i="33"/>
  <c r="A903" i="33"/>
  <c r="A902" i="33"/>
  <c r="A901" i="33"/>
  <c r="A900" i="33"/>
  <c r="A899" i="33"/>
  <c r="A898" i="33"/>
  <c r="A885" i="33"/>
  <c r="A883"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8" i="33"/>
  <c r="A837" i="33"/>
  <c r="A836" i="33"/>
  <c r="A835" i="33"/>
  <c r="A834" i="33"/>
  <c r="A833" i="33"/>
  <c r="A832" i="33"/>
  <c r="A831" i="33"/>
  <c r="A830" i="33"/>
  <c r="A829" i="33"/>
  <c r="A828" i="33"/>
  <c r="A827" i="33"/>
  <c r="A826" i="33"/>
  <c r="A825" i="33"/>
  <c r="A824" i="33"/>
  <c r="A823" i="33"/>
  <c r="A822" i="33"/>
  <c r="A821" i="33"/>
  <c r="A820" i="33"/>
  <c r="A819" i="33"/>
  <c r="A818" i="33"/>
  <c r="A805" i="33"/>
  <c r="A803" i="33"/>
  <c r="AA24" i="26"/>
  <c r="Y1" i="25" l="1"/>
  <c r="S44" i="25"/>
  <c r="S48" i="25" s="1"/>
  <c r="S52" i="25" s="1"/>
  <c r="S56" i="25" s="1"/>
  <c r="S60" i="25" s="1"/>
  <c r="S64" i="25" s="1"/>
  <c r="S68" i="25" s="1"/>
  <c r="S72" i="25" s="1"/>
  <c r="S76" i="25" s="1"/>
  <c r="S80" i="25" s="1"/>
  <c r="S84" i="25" s="1"/>
  <c r="S88" i="25" s="1"/>
  <c r="S92" i="25" s="1"/>
  <c r="S96" i="25" s="1"/>
  <c r="S100" i="25" s="1"/>
  <c r="S104" i="25" s="1"/>
  <c r="S108" i="25" s="1"/>
  <c r="S112" i="25" s="1"/>
  <c r="S116" i="25" s="1"/>
  <c r="S120" i="25" s="1"/>
  <c r="S124" i="25" s="1"/>
  <c r="S128" i="25" s="1"/>
  <c r="S132" i="25" s="1"/>
  <c r="S136" i="25" s="1"/>
  <c r="S140" i="25" s="1"/>
  <c r="S144" i="25" s="1"/>
  <c r="R44" i="25"/>
  <c r="R48" i="25" s="1"/>
  <c r="R52" i="25" s="1"/>
  <c r="R56" i="25" s="1"/>
  <c r="R60" i="25" s="1"/>
  <c r="R64" i="25" s="1"/>
  <c r="R68" i="25" s="1"/>
  <c r="R72" i="25" s="1"/>
  <c r="R76" i="25" s="1"/>
  <c r="R80" i="25" s="1"/>
  <c r="R84" i="25" s="1"/>
  <c r="R88" i="25" s="1"/>
  <c r="R92" i="25" s="1"/>
  <c r="R96" i="25" s="1"/>
  <c r="R100" i="25" s="1"/>
  <c r="R104" i="25" s="1"/>
  <c r="R108" i="25" s="1"/>
  <c r="R112" i="25" s="1"/>
  <c r="R116" i="25" s="1"/>
  <c r="R120" i="25" s="1"/>
  <c r="R124" i="25" s="1"/>
  <c r="R128" i="25" s="1"/>
  <c r="R132" i="25" s="1"/>
  <c r="R136" i="25" s="1"/>
  <c r="R140" i="25" s="1"/>
  <c r="R144" i="25" s="1"/>
  <c r="S43" i="25"/>
  <c r="S47" i="25" s="1"/>
  <c r="S51" i="25" s="1"/>
  <c r="S55" i="25" s="1"/>
  <c r="S59" i="25" s="1"/>
  <c r="S63" i="25" s="1"/>
  <c r="S67" i="25" s="1"/>
  <c r="S71" i="25" s="1"/>
  <c r="S75" i="25" s="1"/>
  <c r="S79" i="25" s="1"/>
  <c r="S83" i="25" s="1"/>
  <c r="S87" i="25" s="1"/>
  <c r="S91" i="25" s="1"/>
  <c r="S95" i="25" s="1"/>
  <c r="S99" i="25" s="1"/>
  <c r="S103" i="25" s="1"/>
  <c r="S107" i="25" s="1"/>
  <c r="S111" i="25" s="1"/>
  <c r="S115" i="25" s="1"/>
  <c r="S119" i="25" s="1"/>
  <c r="S123" i="25" s="1"/>
  <c r="S127" i="25" s="1"/>
  <c r="S131" i="25" s="1"/>
  <c r="S135" i="25" s="1"/>
  <c r="S139" i="25" s="1"/>
  <c r="S143" i="25" s="1"/>
  <c r="R43" i="25"/>
  <c r="R47" i="25" s="1"/>
  <c r="R51" i="25" s="1"/>
  <c r="R55" i="25" s="1"/>
  <c r="R59" i="25" s="1"/>
  <c r="R63" i="25" s="1"/>
  <c r="R67" i="25" s="1"/>
  <c r="R71" i="25" s="1"/>
  <c r="R75" i="25" s="1"/>
  <c r="R79" i="25" s="1"/>
  <c r="R83" i="25" s="1"/>
  <c r="R87" i="25" s="1"/>
  <c r="R91" i="25" s="1"/>
  <c r="R95" i="25" s="1"/>
  <c r="R99" i="25" s="1"/>
  <c r="R103" i="25" s="1"/>
  <c r="R107" i="25" s="1"/>
  <c r="R111" i="25" s="1"/>
  <c r="R115" i="25" s="1"/>
  <c r="R119" i="25" s="1"/>
  <c r="R123" i="25" s="1"/>
  <c r="R127" i="25" s="1"/>
  <c r="R131" i="25" s="1"/>
  <c r="R135" i="25" s="1"/>
  <c r="R139" i="25" s="1"/>
  <c r="R143" i="25" s="1"/>
  <c r="S42" i="25"/>
  <c r="S46" i="25" s="1"/>
  <c r="S50" i="25" s="1"/>
  <c r="S54" i="25" s="1"/>
  <c r="S58" i="25" s="1"/>
  <c r="S62" i="25" s="1"/>
  <c r="S66" i="25" s="1"/>
  <c r="S70" i="25" s="1"/>
  <c r="S74" i="25" s="1"/>
  <c r="S78" i="25" s="1"/>
  <c r="S82" i="25" s="1"/>
  <c r="S86" i="25" s="1"/>
  <c r="S90" i="25" s="1"/>
  <c r="S94" i="25" s="1"/>
  <c r="S98" i="25" s="1"/>
  <c r="S102" i="25" s="1"/>
  <c r="S106" i="25" s="1"/>
  <c r="S110" i="25" s="1"/>
  <c r="S114" i="25" s="1"/>
  <c r="S118" i="25" s="1"/>
  <c r="S122" i="25" s="1"/>
  <c r="S126" i="25" s="1"/>
  <c r="S130" i="25" s="1"/>
  <c r="S134" i="25" s="1"/>
  <c r="S138" i="25" s="1"/>
  <c r="S142" i="25" s="1"/>
  <c r="R42" i="25"/>
  <c r="R46" i="25" s="1"/>
  <c r="R50" i="25" s="1"/>
  <c r="R54" i="25" s="1"/>
  <c r="R58" i="25" s="1"/>
  <c r="R62" i="25" s="1"/>
  <c r="R66" i="25" s="1"/>
  <c r="R70" i="25" s="1"/>
  <c r="R74" i="25" s="1"/>
  <c r="R78" i="25" s="1"/>
  <c r="R82" i="25" s="1"/>
  <c r="R86" i="25" s="1"/>
  <c r="R90" i="25" s="1"/>
  <c r="R94" i="25" s="1"/>
  <c r="R98" i="25" s="1"/>
  <c r="R102" i="25" s="1"/>
  <c r="R106" i="25" s="1"/>
  <c r="R110" i="25" s="1"/>
  <c r="R114" i="25" s="1"/>
  <c r="R118" i="25" s="1"/>
  <c r="R122" i="25" s="1"/>
  <c r="R126" i="25" s="1"/>
  <c r="R130" i="25" s="1"/>
  <c r="R134" i="25" s="1"/>
  <c r="R138" i="25" s="1"/>
  <c r="R142" i="25" s="1"/>
  <c r="S41" i="25"/>
  <c r="S45" i="25" s="1"/>
  <c r="S49" i="25" s="1"/>
  <c r="S53" i="25" s="1"/>
  <c r="S57" i="25" s="1"/>
  <c r="S61" i="25" s="1"/>
  <c r="S65" i="25" s="1"/>
  <c r="S69" i="25" s="1"/>
  <c r="S73" i="25" s="1"/>
  <c r="S77" i="25" s="1"/>
  <c r="S81" i="25" s="1"/>
  <c r="S85" i="25" s="1"/>
  <c r="S89" i="25" s="1"/>
  <c r="S93" i="25" s="1"/>
  <c r="S97" i="25" s="1"/>
  <c r="S101" i="25" s="1"/>
  <c r="S105" i="25" s="1"/>
  <c r="S109" i="25" s="1"/>
  <c r="S113" i="25" s="1"/>
  <c r="S117" i="25" s="1"/>
  <c r="S121" i="25" s="1"/>
  <c r="S125" i="25" s="1"/>
  <c r="S129" i="25" s="1"/>
  <c r="S133" i="25" s="1"/>
  <c r="S137" i="25" s="1"/>
  <c r="S141" i="25" s="1"/>
  <c r="S145" i="25" s="1"/>
  <c r="R41" i="25"/>
  <c r="A1701" i="30"/>
  <c r="A1700" i="30"/>
  <c r="A1699" i="30"/>
  <c r="A1698" i="30"/>
  <c r="A1697" i="30"/>
  <c r="A1696" i="30"/>
  <c r="A1695" i="30"/>
  <c r="A1653" i="30"/>
  <c r="A1652" i="30"/>
  <c r="A1651" i="30"/>
  <c r="A1650" i="30"/>
  <c r="A1649" i="30"/>
  <c r="A1648" i="30"/>
  <c r="A1647" i="30"/>
  <c r="A1646" i="30"/>
  <c r="A1645" i="30"/>
  <c r="A1637" i="30"/>
  <c r="A1636" i="30"/>
  <c r="A1635" i="30"/>
  <c r="A1634" i="30"/>
  <c r="A1633" i="30"/>
  <c r="A1632" i="30"/>
  <c r="A1631" i="30"/>
  <c r="A1630" i="30"/>
  <c r="A1629" i="30"/>
  <c r="A1628" i="30"/>
  <c r="A1627" i="30"/>
  <c r="A1585" i="30"/>
  <c r="A1584" i="30"/>
  <c r="A1583" i="30"/>
  <c r="A1582" i="30"/>
  <c r="C1581" i="30"/>
  <c r="A1581" i="30"/>
  <c r="A1580" i="30"/>
  <c r="A1579" i="30"/>
  <c r="A1578" i="30"/>
  <c r="A1577" i="30"/>
  <c r="Q1576" i="30"/>
  <c r="A1576" i="30"/>
  <c r="A1575" i="30"/>
  <c r="A1574" i="30"/>
  <c r="A1573" i="30"/>
  <c r="A1572" i="30"/>
  <c r="A1571" i="30"/>
  <c r="C1570" i="30"/>
  <c r="A1570" i="30"/>
  <c r="A1569" i="30"/>
  <c r="A1568" i="30"/>
  <c r="A1567" i="30"/>
  <c r="A1566" i="30"/>
  <c r="A1565" i="30"/>
  <c r="A1564" i="30"/>
  <c r="A1563" i="30"/>
  <c r="A1562" i="30"/>
  <c r="A1561" i="30"/>
  <c r="A1560" i="30"/>
  <c r="A1559" i="30"/>
  <c r="A1517" i="30"/>
  <c r="A1516" i="30"/>
  <c r="A1515" i="30"/>
  <c r="A1514" i="30"/>
  <c r="C1513" i="30"/>
  <c r="A1513" i="30"/>
  <c r="A1512" i="30"/>
  <c r="A1511" i="30"/>
  <c r="A1510" i="30"/>
  <c r="A1509" i="30"/>
  <c r="Q1508" i="30"/>
  <c r="A1508" i="30"/>
  <c r="A1507" i="30"/>
  <c r="A1506" i="30"/>
  <c r="A1505" i="30"/>
  <c r="A1504" i="30"/>
  <c r="A1503" i="30"/>
  <c r="C1502" i="30"/>
  <c r="A1502" i="30"/>
  <c r="A1501" i="30"/>
  <c r="A1500" i="30"/>
  <c r="A1499" i="30"/>
  <c r="A1498" i="30"/>
  <c r="A1497" i="30"/>
  <c r="A1496" i="30"/>
  <c r="A1495" i="30"/>
  <c r="A1494" i="30"/>
  <c r="A1493" i="30"/>
  <c r="A1492" i="30"/>
  <c r="A1491" i="30"/>
  <c r="A1449" i="30"/>
  <c r="A1448" i="30"/>
  <c r="A1447" i="30"/>
  <c r="A1446" i="30"/>
  <c r="C1445" i="30"/>
  <c r="A1445" i="30"/>
  <c r="A1444" i="30"/>
  <c r="A1443" i="30"/>
  <c r="A1442" i="30"/>
  <c r="A1441" i="30"/>
  <c r="Q1440" i="30"/>
  <c r="A1440" i="30"/>
  <c r="A1439" i="30"/>
  <c r="A1438" i="30"/>
  <c r="A1437" i="30"/>
  <c r="A1436" i="30"/>
  <c r="A1435" i="30"/>
  <c r="C1434" i="30"/>
  <c r="A1434" i="30"/>
  <c r="A1433" i="30"/>
  <c r="A1432" i="30"/>
  <c r="A1431" i="30"/>
  <c r="A1430" i="30"/>
  <c r="A1429" i="30"/>
  <c r="A1428" i="30"/>
  <c r="A1427" i="30"/>
  <c r="A1426" i="30"/>
  <c r="A1425" i="30"/>
  <c r="A1424" i="30"/>
  <c r="A1423" i="30"/>
  <c r="A1381" i="30"/>
  <c r="A1380" i="30"/>
  <c r="A1379" i="30"/>
  <c r="A1378" i="30"/>
  <c r="C1377" i="30"/>
  <c r="A1377" i="30"/>
  <c r="A1376" i="30"/>
  <c r="A1375" i="30"/>
  <c r="A1374" i="30"/>
  <c r="A1373" i="30"/>
  <c r="Q1372" i="30"/>
  <c r="A1372" i="30"/>
  <c r="A1371" i="30"/>
  <c r="A1370" i="30"/>
  <c r="A1369" i="30"/>
  <c r="A1368" i="30"/>
  <c r="A1367" i="30"/>
  <c r="C1366" i="30"/>
  <c r="A1366" i="30"/>
  <c r="A1365" i="30"/>
  <c r="A1364" i="30"/>
  <c r="A1363" i="30"/>
  <c r="A1362" i="30"/>
  <c r="A1361" i="30"/>
  <c r="A1360" i="30"/>
  <c r="A1359" i="30"/>
  <c r="A1358" i="30"/>
  <c r="A1357" i="30"/>
  <c r="A1356" i="30"/>
  <c r="A1355" i="30"/>
  <c r="A1354" i="30"/>
  <c r="A1353" i="30"/>
  <c r="A1352" i="30"/>
  <c r="A1351" i="30"/>
  <c r="A1350" i="30"/>
  <c r="A1349" i="30"/>
  <c r="A1348" i="30"/>
  <c r="A1347" i="30"/>
  <c r="A1346" i="30"/>
  <c r="A1345" i="30"/>
  <c r="A1344" i="30"/>
  <c r="A1343" i="30"/>
  <c r="A1342" i="30"/>
  <c r="A1341" i="30"/>
  <c r="A1340" i="30"/>
  <c r="A1339" i="30"/>
  <c r="A1338" i="30"/>
  <c r="A1337" i="30"/>
  <c r="B1336" i="30"/>
  <c r="B1337" i="30" s="1"/>
  <c r="B1338" i="30" s="1"/>
  <c r="B1339" i="30" s="1"/>
  <c r="B1340" i="30" s="1"/>
  <c r="B1341" i="30" s="1"/>
  <c r="B1342" i="30" s="1"/>
  <c r="B1343" i="30" s="1"/>
  <c r="B1344" i="30" s="1"/>
  <c r="B1345" i="30" s="1"/>
  <c r="B1346" i="30" s="1"/>
  <c r="B1347" i="30" s="1"/>
  <c r="B1348" i="30" s="1"/>
  <c r="B1349" i="30" s="1"/>
  <c r="B1350" i="30" s="1"/>
  <c r="B1351" i="30" s="1"/>
  <c r="B1352" i="30" s="1"/>
  <c r="B1353" i="30" s="1"/>
  <c r="B1354" i="30" s="1"/>
  <c r="A1336" i="30"/>
  <c r="A1335" i="30"/>
  <c r="A1334" i="30"/>
  <c r="A1333" i="30"/>
  <c r="A1331" i="30"/>
  <c r="A1330" i="30"/>
  <c r="A1329" i="30"/>
  <c r="A1328" i="30"/>
  <c r="A1327" i="30"/>
  <c r="A1326" i="30"/>
  <c r="A1325" i="30"/>
  <c r="A1324" i="30"/>
  <c r="A1323" i="30"/>
  <c r="A1322" i="30"/>
  <c r="A1321" i="30"/>
  <c r="A1320" i="30"/>
  <c r="A1319" i="30"/>
  <c r="A1318" i="30"/>
  <c r="A1317" i="30"/>
  <c r="A1316" i="30"/>
  <c r="A1315" i="30"/>
  <c r="A1314" i="30"/>
  <c r="A1313" i="30"/>
  <c r="A1312" i="30"/>
  <c r="A1311" i="30"/>
  <c r="A1310" i="30"/>
  <c r="C1309" i="30"/>
  <c r="A1309" i="30"/>
  <c r="A1308" i="30"/>
  <c r="A1307" i="30"/>
  <c r="A1306" i="30"/>
  <c r="A1305" i="30"/>
  <c r="Q1304" i="30"/>
  <c r="A1304" i="30"/>
  <c r="A1303" i="30"/>
  <c r="A1302" i="30"/>
  <c r="A1301" i="30"/>
  <c r="A1300" i="30"/>
  <c r="A1299" i="30"/>
  <c r="C1298" i="30"/>
  <c r="A1298" i="30"/>
  <c r="A1297" i="30"/>
  <c r="A1296" i="30"/>
  <c r="A1295" i="30"/>
  <c r="A1294" i="30"/>
  <c r="A1293" i="30"/>
  <c r="A1292" i="30"/>
  <c r="A1291" i="30"/>
  <c r="A1290" i="30"/>
  <c r="A1289" i="30"/>
  <c r="A1288" i="30"/>
  <c r="A1287" i="30"/>
  <c r="A1286" i="30"/>
  <c r="A1285" i="30"/>
  <c r="A1284" i="30"/>
  <c r="A1283" i="30"/>
  <c r="A1282" i="30"/>
  <c r="A1281" i="30"/>
  <c r="A1280" i="30"/>
  <c r="A1279" i="30"/>
  <c r="A1278" i="30"/>
  <c r="A1277" i="30"/>
  <c r="A1276" i="30"/>
  <c r="A1275" i="30"/>
  <c r="A1274" i="30"/>
  <c r="A1273" i="30"/>
  <c r="A1272" i="30"/>
  <c r="A1271" i="30"/>
  <c r="A1270" i="30"/>
  <c r="A1269" i="30"/>
  <c r="B1268" i="30"/>
  <c r="B1269" i="30" s="1"/>
  <c r="B1270" i="30" s="1"/>
  <c r="B1271" i="30" s="1"/>
  <c r="B1272" i="30" s="1"/>
  <c r="B1273" i="30" s="1"/>
  <c r="B1274" i="30" s="1"/>
  <c r="B1275" i="30" s="1"/>
  <c r="B1276" i="30" s="1"/>
  <c r="B1277" i="30" s="1"/>
  <c r="B1278" i="30" s="1"/>
  <c r="B1279" i="30" s="1"/>
  <c r="B1280" i="30" s="1"/>
  <c r="B1281" i="30" s="1"/>
  <c r="B1282" i="30" s="1"/>
  <c r="B1283" i="30" s="1"/>
  <c r="B1284" i="30" s="1"/>
  <c r="B1285" i="30" s="1"/>
  <c r="B1286" i="30" s="1"/>
  <c r="A1268" i="30"/>
  <c r="A1267" i="30"/>
  <c r="A1266" i="30"/>
  <c r="A1265" i="30"/>
  <c r="A1263" i="30"/>
  <c r="A1262" i="30"/>
  <c r="A1261" i="30"/>
  <c r="A1260" i="30"/>
  <c r="A1259" i="30"/>
  <c r="A1258" i="30"/>
  <c r="A1257" i="30"/>
  <c r="A1256" i="30"/>
  <c r="A1255" i="30"/>
  <c r="A1254" i="30"/>
  <c r="A1253" i="30"/>
  <c r="A1252" i="30"/>
  <c r="A1251" i="30"/>
  <c r="A1250" i="30"/>
  <c r="A1249" i="30"/>
  <c r="A1248" i="30"/>
  <c r="A1247" i="30"/>
  <c r="A1246" i="30"/>
  <c r="A1245" i="30"/>
  <c r="A1244" i="30"/>
  <c r="A1243" i="30"/>
  <c r="A1242" i="30"/>
  <c r="C1241" i="30"/>
  <c r="A1241" i="30"/>
  <c r="A1240" i="30"/>
  <c r="A1239" i="30"/>
  <c r="A1238" i="30"/>
  <c r="A1237" i="30"/>
  <c r="Q1236" i="30"/>
  <c r="A1236" i="30"/>
  <c r="A1235" i="30"/>
  <c r="A1234" i="30"/>
  <c r="A1233" i="30"/>
  <c r="A1232" i="30"/>
  <c r="A1231" i="30"/>
  <c r="C1230" i="30"/>
  <c r="A1230" i="30"/>
  <c r="A1229" i="30"/>
  <c r="A1228" i="30"/>
  <c r="A1227" i="30"/>
  <c r="A1226" i="30"/>
  <c r="A1225" i="30"/>
  <c r="A1224" i="30"/>
  <c r="A1223" i="30"/>
  <c r="A1222" i="30"/>
  <c r="A1221" i="30"/>
  <c r="A1220" i="30"/>
  <c r="A1219" i="30"/>
  <c r="A1218" i="30"/>
  <c r="A1217" i="30"/>
  <c r="A1216" i="30"/>
  <c r="A1215" i="30"/>
  <c r="A1214" i="30"/>
  <c r="A1213" i="30"/>
  <c r="A1212" i="30"/>
  <c r="A1211" i="30"/>
  <c r="A1210" i="30"/>
  <c r="A1209" i="30"/>
  <c r="A1208" i="30"/>
  <c r="A1207" i="30"/>
  <c r="A1206" i="30"/>
  <c r="A1205" i="30"/>
  <c r="A1204" i="30"/>
  <c r="A1203" i="30"/>
  <c r="A1202" i="30"/>
  <c r="A1201" i="30"/>
  <c r="B1200" i="30"/>
  <c r="B1201" i="30" s="1"/>
  <c r="B1202" i="30" s="1"/>
  <c r="B1203" i="30" s="1"/>
  <c r="B1204" i="30" s="1"/>
  <c r="B1205" i="30" s="1"/>
  <c r="B1206" i="30" s="1"/>
  <c r="B1207" i="30" s="1"/>
  <c r="B1208" i="30" s="1"/>
  <c r="B1209" i="30" s="1"/>
  <c r="B1210" i="30" s="1"/>
  <c r="B1211" i="30" s="1"/>
  <c r="B1212" i="30" s="1"/>
  <c r="B1213" i="30" s="1"/>
  <c r="B1214" i="30" s="1"/>
  <c r="B1215" i="30" s="1"/>
  <c r="B1216" i="30" s="1"/>
  <c r="B1217" i="30" s="1"/>
  <c r="B1218" i="30" s="1"/>
  <c r="A1200" i="30"/>
  <c r="A1199" i="30"/>
  <c r="A1198" i="30"/>
  <c r="A1197" i="30"/>
  <c r="A1195" i="30"/>
  <c r="A1194" i="30"/>
  <c r="A1193" i="30"/>
  <c r="A1192" i="30"/>
  <c r="A1191" i="30"/>
  <c r="A1190" i="30"/>
  <c r="A1189" i="30"/>
  <c r="A1188" i="30"/>
  <c r="A1187" i="30"/>
  <c r="A1186" i="30"/>
  <c r="A1185" i="30"/>
  <c r="A1184" i="30"/>
  <c r="A1183" i="30"/>
  <c r="A1182" i="30"/>
  <c r="A1181" i="30"/>
  <c r="A1180" i="30"/>
  <c r="A1179" i="30"/>
  <c r="A1178" i="30"/>
  <c r="A1177" i="30"/>
  <c r="A1176" i="30"/>
  <c r="A1175" i="30"/>
  <c r="A1174" i="30"/>
  <c r="C1173" i="30"/>
  <c r="A1173" i="30"/>
  <c r="A1172" i="30"/>
  <c r="A1171" i="30"/>
  <c r="A1170" i="30"/>
  <c r="A1169" i="30"/>
  <c r="Q1168" i="30"/>
  <c r="A1168" i="30"/>
  <c r="A1167" i="30"/>
  <c r="A1166" i="30"/>
  <c r="A1165" i="30"/>
  <c r="A1164" i="30"/>
  <c r="A1163" i="30"/>
  <c r="C1162" i="30"/>
  <c r="A1162" i="30"/>
  <c r="A1161" i="30"/>
  <c r="A1160" i="30"/>
  <c r="A1159" i="30"/>
  <c r="A1158" i="30"/>
  <c r="A1157" i="30"/>
  <c r="A1156" i="30"/>
  <c r="A1155" i="30"/>
  <c r="A1154" i="30"/>
  <c r="A1153" i="30"/>
  <c r="A1152" i="30"/>
  <c r="A1151" i="30"/>
  <c r="A1150" i="30"/>
  <c r="A1149" i="30"/>
  <c r="A1148" i="30"/>
  <c r="A1147" i="30"/>
  <c r="A1146" i="30"/>
  <c r="A1145" i="30"/>
  <c r="A1144" i="30"/>
  <c r="A1143" i="30"/>
  <c r="A1142" i="30"/>
  <c r="A1141" i="30"/>
  <c r="A1140" i="30"/>
  <c r="A1139" i="30"/>
  <c r="A1138" i="30"/>
  <c r="A1137" i="30"/>
  <c r="A1136" i="30"/>
  <c r="A1135" i="30"/>
  <c r="A1134" i="30"/>
  <c r="A1133" i="30"/>
  <c r="B1132" i="30"/>
  <c r="B1133" i="30" s="1"/>
  <c r="B1134" i="30" s="1"/>
  <c r="B1135" i="30" s="1"/>
  <c r="B1136" i="30" s="1"/>
  <c r="B1137" i="30" s="1"/>
  <c r="B1138" i="30" s="1"/>
  <c r="B1139" i="30" s="1"/>
  <c r="B1140" i="30" s="1"/>
  <c r="B1141" i="30" s="1"/>
  <c r="B1142" i="30" s="1"/>
  <c r="B1143" i="30" s="1"/>
  <c r="B1144" i="30" s="1"/>
  <c r="B1145" i="30" s="1"/>
  <c r="B1146" i="30" s="1"/>
  <c r="B1147" i="30" s="1"/>
  <c r="B1148" i="30" s="1"/>
  <c r="B1149" i="30" s="1"/>
  <c r="B1150" i="30" s="1"/>
  <c r="A1132" i="30"/>
  <c r="A1131" i="30"/>
  <c r="A1130" i="30"/>
  <c r="A1129" i="30"/>
  <c r="A1127" i="30"/>
  <c r="A1126" i="30"/>
  <c r="A1125" i="30"/>
  <c r="A1124" i="30"/>
  <c r="A1123" i="30"/>
  <c r="A1122" i="30"/>
  <c r="A1121" i="30"/>
  <c r="A1120" i="30"/>
  <c r="A1119" i="30"/>
  <c r="A1118" i="30"/>
  <c r="A1117" i="30"/>
  <c r="A1116" i="30"/>
  <c r="A1115" i="30"/>
  <c r="A1114" i="30"/>
  <c r="A1113" i="30"/>
  <c r="A1112" i="30"/>
  <c r="A1111" i="30"/>
  <c r="A1110" i="30"/>
  <c r="A1109" i="30"/>
  <c r="A1108" i="30"/>
  <c r="A1107" i="30"/>
  <c r="A1106" i="30"/>
  <c r="C1105" i="30"/>
  <c r="A1105" i="30"/>
  <c r="A1104" i="30"/>
  <c r="A1103" i="30"/>
  <c r="A1102" i="30"/>
  <c r="A1101" i="30"/>
  <c r="Q1100" i="30"/>
  <c r="A1100" i="30"/>
  <c r="A1099" i="30"/>
  <c r="A1098" i="30"/>
  <c r="A1097" i="30"/>
  <c r="A1096" i="30"/>
  <c r="A1095" i="30"/>
  <c r="C1094" i="30"/>
  <c r="A1094" i="30"/>
  <c r="A1093" i="30"/>
  <c r="A1092" i="30"/>
  <c r="A1091" i="30"/>
  <c r="A1090" i="30"/>
  <c r="A1089" i="30"/>
  <c r="A1088" i="30"/>
  <c r="A1087" i="30"/>
  <c r="A1086" i="30"/>
  <c r="A1085" i="30"/>
  <c r="A1084" i="30"/>
  <c r="A1083" i="30"/>
  <c r="A1082" i="30"/>
  <c r="A1081" i="30"/>
  <c r="A1080" i="30"/>
  <c r="A1079" i="30"/>
  <c r="A1078" i="30"/>
  <c r="A1077" i="30"/>
  <c r="A1076" i="30"/>
  <c r="A1075" i="30"/>
  <c r="A1074" i="30"/>
  <c r="A1073" i="30"/>
  <c r="A1072" i="30"/>
  <c r="A1071" i="30"/>
  <c r="A1070" i="30"/>
  <c r="A1069" i="30"/>
  <c r="A1068" i="30"/>
  <c r="A1067" i="30"/>
  <c r="A1066" i="30"/>
  <c r="A1065" i="30"/>
  <c r="B1064" i="30"/>
  <c r="B1065" i="30" s="1"/>
  <c r="B1066" i="30" s="1"/>
  <c r="B1067" i="30" s="1"/>
  <c r="B1068" i="30" s="1"/>
  <c r="B1069" i="30" s="1"/>
  <c r="B1070" i="30" s="1"/>
  <c r="B1071" i="30" s="1"/>
  <c r="B1072" i="30" s="1"/>
  <c r="B1073" i="30" s="1"/>
  <c r="B1074" i="30" s="1"/>
  <c r="B1075" i="30" s="1"/>
  <c r="B1076" i="30" s="1"/>
  <c r="B1077" i="30" s="1"/>
  <c r="B1078" i="30" s="1"/>
  <c r="B1079" i="30" s="1"/>
  <c r="B1080" i="30" s="1"/>
  <c r="B1081" i="30" s="1"/>
  <c r="B1082" i="30" s="1"/>
  <c r="A1064" i="30"/>
  <c r="A1063" i="30"/>
  <c r="A1062" i="30"/>
  <c r="A1061" i="30"/>
  <c r="A1059" i="30"/>
  <c r="A1058" i="30"/>
  <c r="A1057" i="30"/>
  <c r="A1056" i="30"/>
  <c r="A1055" i="30"/>
  <c r="A1054" i="30"/>
  <c r="A1053" i="30"/>
  <c r="A1052" i="30"/>
  <c r="A1051" i="30"/>
  <c r="A1050" i="30"/>
  <c r="A1049" i="30"/>
  <c r="A1048" i="30"/>
  <c r="A1047" i="30"/>
  <c r="A1046" i="30"/>
  <c r="A1045" i="30"/>
  <c r="A1044" i="30"/>
  <c r="A1043" i="30"/>
  <c r="A1042" i="30"/>
  <c r="A1041" i="30"/>
  <c r="A1040" i="30"/>
  <c r="A1039" i="30"/>
  <c r="A1038" i="30"/>
  <c r="C1037" i="30"/>
  <c r="A1037" i="30"/>
  <c r="A1036" i="30"/>
  <c r="A1035" i="30"/>
  <c r="A1034" i="30"/>
  <c r="A1033" i="30"/>
  <c r="Q1032" i="30"/>
  <c r="A1032" i="30"/>
  <c r="A1031" i="30"/>
  <c r="A1030" i="30"/>
  <c r="A1029" i="30"/>
  <c r="A1028" i="30"/>
  <c r="A1027" i="30"/>
  <c r="C1026" i="30"/>
  <c r="A1026" i="30"/>
  <c r="A1025" i="30"/>
  <c r="A1024" i="30"/>
  <c r="A1023" i="30"/>
  <c r="A1022" i="30"/>
  <c r="A1021" i="30"/>
  <c r="A1020" i="30"/>
  <c r="A1019" i="30"/>
  <c r="A1018" i="30"/>
  <c r="A1017" i="30"/>
  <c r="A1016" i="30"/>
  <c r="A1015" i="30"/>
  <c r="A1014" i="30"/>
  <c r="A1013" i="30"/>
  <c r="A1012" i="30"/>
  <c r="A1011" i="30"/>
  <c r="A1010" i="30"/>
  <c r="A1009" i="30"/>
  <c r="A1008" i="30"/>
  <c r="A1007" i="30"/>
  <c r="A1006" i="30"/>
  <c r="A1005" i="30"/>
  <c r="A1004" i="30"/>
  <c r="A1003" i="30"/>
  <c r="A1002" i="30"/>
  <c r="A1001" i="30"/>
  <c r="A1000" i="30"/>
  <c r="A999" i="30"/>
  <c r="A998" i="30"/>
  <c r="A997" i="30"/>
  <c r="B996" i="30"/>
  <c r="B997" i="30" s="1"/>
  <c r="B998" i="30" s="1"/>
  <c r="B999" i="30" s="1"/>
  <c r="B1000" i="30" s="1"/>
  <c r="B1001" i="30" s="1"/>
  <c r="B1002" i="30" s="1"/>
  <c r="B1003" i="30" s="1"/>
  <c r="B1004" i="30" s="1"/>
  <c r="B1005" i="30" s="1"/>
  <c r="B1006" i="30" s="1"/>
  <c r="B1007" i="30" s="1"/>
  <c r="B1008" i="30" s="1"/>
  <c r="B1009" i="30" s="1"/>
  <c r="B1010" i="30" s="1"/>
  <c r="B1011" i="30" s="1"/>
  <c r="B1012" i="30" s="1"/>
  <c r="B1013" i="30" s="1"/>
  <c r="B1014" i="30" s="1"/>
  <c r="A996" i="30"/>
  <c r="A995" i="30"/>
  <c r="A994" i="30"/>
  <c r="A993" i="30"/>
  <c r="A991" i="30"/>
  <c r="A990" i="30"/>
  <c r="A989" i="30"/>
  <c r="A988" i="30"/>
  <c r="A987" i="30"/>
  <c r="A986" i="30"/>
  <c r="A985" i="30"/>
  <c r="A984" i="30"/>
  <c r="A983" i="30"/>
  <c r="A982" i="30"/>
  <c r="A981" i="30"/>
  <c r="A980" i="30"/>
  <c r="A979" i="30"/>
  <c r="A978" i="30"/>
  <c r="A977" i="30"/>
  <c r="A976" i="30"/>
  <c r="A975" i="30"/>
  <c r="A974" i="30"/>
  <c r="A973" i="30"/>
  <c r="A972" i="30"/>
  <c r="A971" i="30"/>
  <c r="A970" i="30"/>
  <c r="C969" i="30"/>
  <c r="A969" i="30"/>
  <c r="A968" i="30"/>
  <c r="A967" i="30"/>
  <c r="A966" i="30"/>
  <c r="A965" i="30"/>
  <c r="Q964" i="30"/>
  <c r="A964" i="30"/>
  <c r="A963" i="30"/>
  <c r="A962" i="30"/>
  <c r="A961" i="30"/>
  <c r="A960" i="30"/>
  <c r="A959" i="30"/>
  <c r="C958" i="30"/>
  <c r="A958" i="30"/>
  <c r="A957" i="30"/>
  <c r="A956" i="30"/>
  <c r="A955" i="30"/>
  <c r="A954" i="30"/>
  <c r="A953" i="30"/>
  <c r="A952" i="30"/>
  <c r="A951" i="30"/>
  <c r="A950" i="30"/>
  <c r="A949" i="30"/>
  <c r="A948" i="30"/>
  <c r="A947" i="30"/>
  <c r="A946" i="30"/>
  <c r="A945" i="30"/>
  <c r="A944" i="30"/>
  <c r="A943" i="30"/>
  <c r="A942" i="30"/>
  <c r="A941" i="30"/>
  <c r="A940" i="30"/>
  <c r="A939" i="30"/>
  <c r="A938" i="30"/>
  <c r="A937" i="30"/>
  <c r="A936" i="30"/>
  <c r="A935" i="30"/>
  <c r="A934" i="30"/>
  <c r="A933" i="30"/>
  <c r="A932" i="30"/>
  <c r="A931" i="30"/>
  <c r="A930" i="30"/>
  <c r="A929" i="30"/>
  <c r="B928" i="30"/>
  <c r="B929" i="30" s="1"/>
  <c r="B930" i="30" s="1"/>
  <c r="B931" i="30" s="1"/>
  <c r="B932" i="30" s="1"/>
  <c r="B933" i="30" s="1"/>
  <c r="B934" i="30" s="1"/>
  <c r="B935" i="30" s="1"/>
  <c r="B936" i="30" s="1"/>
  <c r="B937" i="30" s="1"/>
  <c r="B938" i="30" s="1"/>
  <c r="B939" i="30" s="1"/>
  <c r="B940" i="30" s="1"/>
  <c r="B941" i="30" s="1"/>
  <c r="B942" i="30" s="1"/>
  <c r="B943" i="30" s="1"/>
  <c r="B944" i="30" s="1"/>
  <c r="B945" i="30" s="1"/>
  <c r="B946" i="30" s="1"/>
  <c r="A928" i="30"/>
  <c r="A927" i="30"/>
  <c r="A926" i="30"/>
  <c r="A925" i="30"/>
  <c r="A923" i="30"/>
  <c r="A922" i="30"/>
  <c r="A921" i="30"/>
  <c r="A920" i="30"/>
  <c r="A919" i="30"/>
  <c r="A918" i="30"/>
  <c r="A917" i="30"/>
  <c r="A916" i="30"/>
  <c r="A915" i="30"/>
  <c r="A914" i="30"/>
  <c r="A913" i="30"/>
  <c r="A912" i="30"/>
  <c r="A911" i="30"/>
  <c r="A910" i="30"/>
  <c r="A909" i="30"/>
  <c r="A908" i="30"/>
  <c r="A907" i="30"/>
  <c r="A906" i="30"/>
  <c r="A905" i="30"/>
  <c r="A904" i="30"/>
  <c r="A903" i="30"/>
  <c r="A902" i="30"/>
  <c r="C901" i="30"/>
  <c r="A901" i="30"/>
  <c r="A900" i="30"/>
  <c r="A899" i="30"/>
  <c r="A898" i="30"/>
  <c r="A897" i="30"/>
  <c r="Q896" i="30"/>
  <c r="A896" i="30"/>
  <c r="A895" i="30"/>
  <c r="A894" i="30"/>
  <c r="A893" i="30"/>
  <c r="A892" i="30"/>
  <c r="A891" i="30"/>
  <c r="C890" i="30"/>
  <c r="A890" i="30"/>
  <c r="A889" i="30"/>
  <c r="A888" i="30"/>
  <c r="A887" i="30"/>
  <c r="A886" i="30"/>
  <c r="A885" i="30"/>
  <c r="A884" i="30"/>
  <c r="A883" i="30"/>
  <c r="A882" i="30"/>
  <c r="A881" i="30"/>
  <c r="A880" i="30"/>
  <c r="A879" i="30"/>
  <c r="A878" i="30"/>
  <c r="A877" i="30"/>
  <c r="A876" i="30"/>
  <c r="A875" i="30"/>
  <c r="A874" i="30"/>
  <c r="A873" i="30"/>
  <c r="A872" i="30"/>
  <c r="A871" i="30"/>
  <c r="A870" i="30"/>
  <c r="A869" i="30"/>
  <c r="A868" i="30"/>
  <c r="A867" i="30"/>
  <c r="A866" i="30"/>
  <c r="A865" i="30"/>
  <c r="A864" i="30"/>
  <c r="A863" i="30"/>
  <c r="A862" i="30"/>
  <c r="A861" i="30"/>
  <c r="B860" i="30"/>
  <c r="B861" i="30" s="1"/>
  <c r="B862" i="30" s="1"/>
  <c r="B863" i="30" s="1"/>
  <c r="B864" i="30" s="1"/>
  <c r="B865" i="30" s="1"/>
  <c r="B866" i="30" s="1"/>
  <c r="B867" i="30" s="1"/>
  <c r="B868" i="30" s="1"/>
  <c r="B869" i="30" s="1"/>
  <c r="B870" i="30" s="1"/>
  <c r="B871" i="30" s="1"/>
  <c r="B872" i="30" s="1"/>
  <c r="B873" i="30" s="1"/>
  <c r="B874" i="30" s="1"/>
  <c r="B875" i="30" s="1"/>
  <c r="B876" i="30" s="1"/>
  <c r="B877" i="30" s="1"/>
  <c r="B878" i="30" s="1"/>
  <c r="A860" i="30"/>
  <c r="A859" i="30"/>
  <c r="A858" i="30"/>
  <c r="A857" i="30"/>
  <c r="A855" i="30"/>
  <c r="A854" i="30"/>
  <c r="A853" i="30"/>
  <c r="A852" i="30"/>
  <c r="A851" i="30"/>
  <c r="A850" i="30"/>
  <c r="A849" i="30"/>
  <c r="A848" i="30"/>
  <c r="A847" i="30"/>
  <c r="A846" i="30"/>
  <c r="A845" i="30"/>
  <c r="A844" i="30"/>
  <c r="A843" i="30"/>
  <c r="A842" i="30"/>
  <c r="A841" i="30"/>
  <c r="A840" i="30"/>
  <c r="A839" i="30"/>
  <c r="A838" i="30"/>
  <c r="A837" i="30"/>
  <c r="A836" i="30"/>
  <c r="A835" i="30"/>
  <c r="A834" i="30"/>
  <c r="C833" i="30"/>
  <c r="A833" i="30"/>
  <c r="A832" i="30"/>
  <c r="A831" i="30"/>
  <c r="A830" i="30"/>
  <c r="A829" i="30"/>
  <c r="Q828" i="30"/>
  <c r="A828" i="30"/>
  <c r="A827" i="30"/>
  <c r="A826" i="30"/>
  <c r="A825" i="30"/>
  <c r="A824" i="30"/>
  <c r="A823" i="30"/>
  <c r="C822" i="30"/>
  <c r="A822" i="30"/>
  <c r="A821" i="30"/>
  <c r="A820" i="30"/>
  <c r="A819" i="30"/>
  <c r="A818" i="30"/>
  <c r="A817" i="30"/>
  <c r="A816" i="30"/>
  <c r="A815" i="30"/>
  <c r="A814" i="30"/>
  <c r="A813" i="30"/>
  <c r="A812" i="30"/>
  <c r="A811" i="30"/>
  <c r="A810" i="30"/>
  <c r="A809" i="30"/>
  <c r="A808" i="30"/>
  <c r="A807" i="30"/>
  <c r="A806" i="30"/>
  <c r="A805" i="30"/>
  <c r="A804" i="30"/>
  <c r="A803" i="30"/>
  <c r="A802" i="30"/>
  <c r="A801" i="30"/>
  <c r="A800" i="30"/>
  <c r="A799" i="30"/>
  <c r="A798" i="30"/>
  <c r="A797" i="30"/>
  <c r="A796" i="30"/>
  <c r="A795" i="30"/>
  <c r="A794" i="30"/>
  <c r="A793" i="30"/>
  <c r="B792" i="30"/>
  <c r="B793" i="30" s="1"/>
  <c r="B794" i="30" s="1"/>
  <c r="B795" i="30" s="1"/>
  <c r="B796" i="30" s="1"/>
  <c r="B797" i="30" s="1"/>
  <c r="B798" i="30" s="1"/>
  <c r="B799" i="30" s="1"/>
  <c r="B800" i="30" s="1"/>
  <c r="B801" i="30" s="1"/>
  <c r="B802" i="30" s="1"/>
  <c r="B803" i="30" s="1"/>
  <c r="B804" i="30" s="1"/>
  <c r="B805" i="30" s="1"/>
  <c r="B806" i="30" s="1"/>
  <c r="B807" i="30" s="1"/>
  <c r="B808" i="30" s="1"/>
  <c r="B809" i="30" s="1"/>
  <c r="B810" i="30" s="1"/>
  <c r="A792" i="30"/>
  <c r="A791" i="30"/>
  <c r="A790" i="30"/>
  <c r="A789" i="30"/>
  <c r="A787" i="30"/>
  <c r="A786" i="30"/>
  <c r="A785" i="30"/>
  <c r="A784" i="30"/>
  <c r="A783" i="30"/>
  <c r="A782" i="30"/>
  <c r="A781" i="30"/>
  <c r="A780" i="30"/>
  <c r="A779" i="30"/>
  <c r="A778" i="30"/>
  <c r="A777" i="30"/>
  <c r="A776" i="30"/>
  <c r="A775" i="30"/>
  <c r="A774" i="30"/>
  <c r="A773" i="30"/>
  <c r="A772" i="30"/>
  <c r="A771" i="30"/>
  <c r="A770" i="30"/>
  <c r="A769" i="30"/>
  <c r="A768" i="30"/>
  <c r="A767" i="30"/>
  <c r="A766" i="30"/>
  <c r="C765" i="30"/>
  <c r="A765" i="30"/>
  <c r="A764" i="30"/>
  <c r="A763" i="30"/>
  <c r="A762" i="30"/>
  <c r="A761" i="30"/>
  <c r="Q760" i="30"/>
  <c r="A760" i="30"/>
  <c r="A759" i="30"/>
  <c r="A758" i="30"/>
  <c r="A757" i="30"/>
  <c r="A756" i="30"/>
  <c r="A755" i="30"/>
  <c r="C754" i="30"/>
  <c r="A754" i="30"/>
  <c r="A753" i="30"/>
  <c r="A752" i="30"/>
  <c r="A751" i="30"/>
  <c r="A750" i="30"/>
  <c r="A749" i="30"/>
  <c r="A748" i="30"/>
  <c r="A747" i="30"/>
  <c r="A746" i="30"/>
  <c r="A745" i="30"/>
  <c r="A744" i="30"/>
  <c r="A743" i="30"/>
  <c r="A742" i="30"/>
  <c r="A741" i="30"/>
  <c r="A740" i="30"/>
  <c r="A739" i="30"/>
  <c r="A738" i="30"/>
  <c r="A737" i="30"/>
  <c r="A736" i="30"/>
  <c r="A735" i="30"/>
  <c r="A734" i="30"/>
  <c r="A733" i="30"/>
  <c r="A732" i="30"/>
  <c r="A731" i="30"/>
  <c r="A730" i="30"/>
  <c r="A729" i="30"/>
  <c r="A728" i="30"/>
  <c r="A727" i="30"/>
  <c r="A726" i="30"/>
  <c r="A725" i="30"/>
  <c r="B724" i="30"/>
  <c r="B725" i="30" s="1"/>
  <c r="B726" i="30" s="1"/>
  <c r="B727" i="30" s="1"/>
  <c r="B728" i="30" s="1"/>
  <c r="B729" i="30" s="1"/>
  <c r="B730" i="30" s="1"/>
  <c r="B731" i="30" s="1"/>
  <c r="B732" i="30" s="1"/>
  <c r="B733" i="30" s="1"/>
  <c r="B734" i="30" s="1"/>
  <c r="B735" i="30" s="1"/>
  <c r="B736" i="30" s="1"/>
  <c r="B737" i="30" s="1"/>
  <c r="B738" i="30" s="1"/>
  <c r="B739" i="30" s="1"/>
  <c r="B740" i="30" s="1"/>
  <c r="B741" i="30" s="1"/>
  <c r="B742" i="30" s="1"/>
  <c r="A724" i="30"/>
  <c r="A723" i="30"/>
  <c r="A722" i="30"/>
  <c r="A721" i="30"/>
  <c r="A719" i="30"/>
  <c r="A718" i="30"/>
  <c r="A717" i="30"/>
  <c r="A716" i="30"/>
  <c r="A715" i="30"/>
  <c r="A714" i="30"/>
  <c r="A713" i="30"/>
  <c r="A712" i="30"/>
  <c r="A711" i="30"/>
  <c r="A710" i="30"/>
  <c r="A709" i="30"/>
  <c r="A708" i="30"/>
  <c r="A707" i="30"/>
  <c r="A706" i="30"/>
  <c r="A705" i="30"/>
  <c r="A704" i="30"/>
  <c r="A703" i="30"/>
  <c r="A702" i="30"/>
  <c r="A701" i="30"/>
  <c r="A700" i="30"/>
  <c r="A699" i="30"/>
  <c r="A698" i="30"/>
  <c r="C697" i="30"/>
  <c r="A697" i="30"/>
  <c r="A696" i="30"/>
  <c r="A695" i="30"/>
  <c r="A694" i="30"/>
  <c r="A693" i="30"/>
  <c r="Q692" i="30"/>
  <c r="A692" i="30"/>
  <c r="A691" i="30"/>
  <c r="A690" i="30"/>
  <c r="A689" i="30"/>
  <c r="A688" i="30"/>
  <c r="A687" i="30"/>
  <c r="C686" i="30"/>
  <c r="A686" i="30"/>
  <c r="A685" i="30"/>
  <c r="A684" i="30"/>
  <c r="A683" i="30"/>
  <c r="A682" i="30"/>
  <c r="A681" i="30"/>
  <c r="A680" i="30"/>
  <c r="A679" i="30"/>
  <c r="A678" i="30"/>
  <c r="A677" i="30"/>
  <c r="A676" i="30"/>
  <c r="A675" i="30"/>
  <c r="A674" i="30"/>
  <c r="A673" i="30"/>
  <c r="A672" i="30"/>
  <c r="A671" i="30"/>
  <c r="A670" i="30"/>
  <c r="A669" i="30"/>
  <c r="A668" i="30"/>
  <c r="A667" i="30"/>
  <c r="A666" i="30"/>
  <c r="A665" i="30"/>
  <c r="A664" i="30"/>
  <c r="A663" i="30"/>
  <c r="A662" i="30"/>
  <c r="A661" i="30"/>
  <c r="A660" i="30"/>
  <c r="A659" i="30"/>
  <c r="A658" i="30"/>
  <c r="A657" i="30"/>
  <c r="B656" i="30"/>
  <c r="B657" i="30" s="1"/>
  <c r="B658" i="30" s="1"/>
  <c r="B659" i="30" s="1"/>
  <c r="B660" i="30" s="1"/>
  <c r="B661" i="30" s="1"/>
  <c r="B662" i="30" s="1"/>
  <c r="B663" i="30" s="1"/>
  <c r="B664" i="30" s="1"/>
  <c r="B665" i="30" s="1"/>
  <c r="B666" i="30" s="1"/>
  <c r="B667" i="30" s="1"/>
  <c r="B668" i="30" s="1"/>
  <c r="B669" i="30" s="1"/>
  <c r="B670" i="30" s="1"/>
  <c r="B671" i="30" s="1"/>
  <c r="B672" i="30" s="1"/>
  <c r="B673" i="30" s="1"/>
  <c r="B674" i="30" s="1"/>
  <c r="A656" i="30"/>
  <c r="A655" i="30"/>
  <c r="A654" i="30"/>
  <c r="A653" i="30"/>
  <c r="A651" i="30"/>
  <c r="A650" i="30"/>
  <c r="A649" i="30"/>
  <c r="A648" i="30"/>
  <c r="A647" i="30"/>
  <c r="A646" i="30"/>
  <c r="A645" i="30"/>
  <c r="A644" i="30"/>
  <c r="A643" i="30"/>
  <c r="A642" i="30"/>
  <c r="A641" i="30"/>
  <c r="A640" i="30"/>
  <c r="A639" i="30"/>
  <c r="A638" i="30"/>
  <c r="A637" i="30"/>
  <c r="A636" i="30"/>
  <c r="A635" i="30"/>
  <c r="A634" i="30"/>
  <c r="A633" i="30"/>
  <c r="A632" i="30"/>
  <c r="A631" i="30"/>
  <c r="A630" i="30"/>
  <c r="C629" i="30"/>
  <c r="A629" i="30"/>
  <c r="A628" i="30"/>
  <c r="A627" i="30"/>
  <c r="A626" i="30"/>
  <c r="A625" i="30"/>
  <c r="Q624" i="30"/>
  <c r="A624" i="30"/>
  <c r="A623" i="30"/>
  <c r="A622" i="30"/>
  <c r="A621" i="30"/>
  <c r="A620" i="30"/>
  <c r="A619" i="30"/>
  <c r="C618" i="30"/>
  <c r="A618" i="30"/>
  <c r="A617" i="30"/>
  <c r="A616" i="30"/>
  <c r="A615" i="30"/>
  <c r="A614" i="30"/>
  <c r="R45" i="25" l="1"/>
  <c r="R49" i="25" s="1"/>
  <c r="R53" i="25" s="1"/>
  <c r="R57" i="25" s="1"/>
  <c r="R61" i="25" s="1"/>
  <c r="R65" i="25" s="1"/>
  <c r="R69" i="25" s="1"/>
  <c r="R73" i="25" s="1"/>
  <c r="R77" i="25" s="1"/>
  <c r="R81" i="25" s="1"/>
  <c r="R85" i="25" s="1"/>
  <c r="R89" i="25" s="1"/>
  <c r="R93" i="25" s="1"/>
  <c r="R97" i="25" s="1"/>
  <c r="R101" i="25" s="1"/>
  <c r="R105" i="25" s="1"/>
  <c r="R109" i="25" s="1"/>
  <c r="R113" i="25" s="1"/>
  <c r="R117" i="25" s="1"/>
  <c r="R121" i="25" s="1"/>
  <c r="R125" i="25" s="1"/>
  <c r="R129" i="25" s="1"/>
  <c r="R133" i="25" s="1"/>
  <c r="R137" i="25" s="1"/>
  <c r="R141" i="25" s="1"/>
  <c r="K1" i="35"/>
  <c r="S1" i="25" l="1"/>
  <c r="M10" i="32"/>
  <c r="BB99" i="32" l="1"/>
  <c r="BB98" i="32"/>
  <c r="BB89" i="32"/>
  <c r="BB88" i="32"/>
  <c r="BB87" i="32"/>
  <c r="BB86" i="32"/>
  <c r="BB85" i="32"/>
  <c r="BB84" i="32"/>
  <c r="BB83" i="32"/>
  <c r="BB82" i="32"/>
  <c r="BB81" i="32"/>
  <c r="BB80" i="32"/>
  <c r="BB79" i="32"/>
  <c r="BA79" i="32"/>
  <c r="BC79" i="32" s="1"/>
  <c r="BC78" i="32"/>
  <c r="BB78" i="32"/>
  <c r="AA76" i="32"/>
  <c r="AA75" i="32"/>
  <c r="BB73" i="32" s="1"/>
  <c r="BB53" i="32"/>
  <c r="BB51" i="32"/>
  <c r="BB50" i="32"/>
  <c r="BB49" i="32"/>
  <c r="BB48" i="32"/>
  <c r="BB47" i="32"/>
  <c r="BB46" i="32"/>
  <c r="BB45" i="32"/>
  <c r="BB44" i="32"/>
  <c r="BB43" i="32"/>
  <c r="BB42" i="32"/>
  <c r="AB41" i="32"/>
  <c r="AB42" i="32" s="1"/>
  <c r="AB43" i="32" s="1"/>
  <c r="AA40" i="32"/>
  <c r="BB39" i="32"/>
  <c r="BB38" i="32"/>
  <c r="AB38" i="32"/>
  <c r="BB32" i="32"/>
  <c r="BB33" i="32" s="1"/>
  <c r="BB28" i="32"/>
  <c r="BB24" i="32"/>
  <c r="AA24" i="32"/>
  <c r="BB21" i="32"/>
  <c r="BB10" i="32"/>
  <c r="BB9" i="32"/>
  <c r="BB8" i="32"/>
  <c r="BB7" i="32"/>
  <c r="BC6" i="32"/>
  <c r="BB6" i="32"/>
  <c r="AA6" i="32"/>
  <c r="BA3" i="32"/>
  <c r="BB34" i="32" l="1"/>
  <c r="AA35" i="32" s="1"/>
  <c r="BA80" i="32"/>
  <c r="AA7" i="32"/>
  <c r="AB44" i="32"/>
  <c r="AB45" i="32" s="1"/>
  <c r="AC43" i="32"/>
  <c r="AC40" i="32"/>
  <c r="BB74" i="32"/>
  <c r="AC41" i="32"/>
  <c r="AC42" i="32"/>
  <c r="AC44" i="32" l="1"/>
  <c r="AG44" i="32" s="1"/>
  <c r="BA81" i="32"/>
  <c r="BC80" i="32"/>
  <c r="AG41" i="32"/>
  <c r="AF41" i="32"/>
  <c r="AG42" i="32"/>
  <c r="AF42" i="32"/>
  <c r="AG43" i="32"/>
  <c r="AF43" i="32"/>
  <c r="AG40" i="32"/>
  <c r="AF40" i="32"/>
  <c r="AB46" i="32"/>
  <c r="AC45" i="32"/>
  <c r="AF44" i="32" l="1"/>
  <c r="BA82" i="32"/>
  <c r="BC81" i="32"/>
  <c r="AF45" i="32"/>
  <c r="AG45" i="32"/>
  <c r="AB47" i="32"/>
  <c r="AC46" i="32"/>
  <c r="BA83" i="32" l="1"/>
  <c r="BC82" i="32"/>
  <c r="AG46" i="32"/>
  <c r="AF46" i="32"/>
  <c r="AB48" i="32"/>
  <c r="AC47" i="32"/>
  <c r="BA84" i="32" l="1"/>
  <c r="BC83" i="32"/>
  <c r="AB49" i="32"/>
  <c r="AC48" i="32"/>
  <c r="AG47" i="32"/>
  <c r="AF47" i="32"/>
  <c r="BA85" i="32" l="1"/>
  <c r="BC84" i="32"/>
  <c r="AG48" i="32"/>
  <c r="AF48" i="32"/>
  <c r="AB50" i="32"/>
  <c r="AC49" i="32"/>
  <c r="BC85" i="32" l="1"/>
  <c r="BA86" i="32"/>
  <c r="AF49" i="32"/>
  <c r="AG49" i="32"/>
  <c r="AB51" i="32"/>
  <c r="AC50" i="32"/>
  <c r="BC86" i="32" l="1"/>
  <c r="BA87" i="32"/>
  <c r="AG50" i="32"/>
  <c r="AF50" i="32"/>
  <c r="AB52" i="32"/>
  <c r="AC51" i="32"/>
  <c r="BC87" i="32" l="1"/>
  <c r="BA88" i="32"/>
  <c r="AG51" i="32"/>
  <c r="AF51" i="32"/>
  <c r="AB53" i="32"/>
  <c r="AC53" i="32" s="1"/>
  <c r="AC52" i="32"/>
  <c r="BC88" i="32" l="1"/>
  <c r="BA89" i="32"/>
  <c r="BC89" i="32" s="1"/>
  <c r="AG52" i="32"/>
  <c r="AG53" i="32" s="1"/>
  <c r="AF52" i="32"/>
  <c r="AF53" i="32" s="1"/>
  <c r="BC40" i="32" s="1"/>
  <c r="BB40" i="32" l="1"/>
  <c r="AA66" i="26" l="1"/>
  <c r="AA67" i="26"/>
  <c r="CI35" i="25"/>
  <c r="CI34" i="25"/>
  <c r="CI33" i="25"/>
  <c r="CI32" i="25"/>
  <c r="CI29" i="25"/>
  <c r="CI28" i="25"/>
  <c r="CI27" i="25"/>
  <c r="CI26" i="25"/>
  <c r="CI25" i="25"/>
  <c r="CI24" i="25"/>
  <c r="CI23" i="25"/>
  <c r="CI22" i="25"/>
  <c r="CJ30" i="25"/>
  <c r="BB66" i="26" l="1"/>
  <c r="CJ22" i="25" l="1"/>
  <c r="CJ23" i="25"/>
  <c r="CJ24" i="25"/>
  <c r="CJ25" i="25"/>
  <c r="CJ26" i="25"/>
  <c r="CJ27" i="25"/>
  <c r="CJ28" i="25"/>
  <c r="CJ29" i="25"/>
  <c r="CJ31" i="25"/>
  <c r="CJ32" i="25"/>
  <c r="CJ33" i="25"/>
  <c r="CJ34" i="25"/>
  <c r="CJ35" i="25"/>
  <c r="BO180" i="25"/>
  <c r="BO179" i="25"/>
  <c r="BO178" i="25"/>
  <c r="BO177" i="25"/>
  <c r="BO176" i="25"/>
  <c r="BO175" i="25"/>
  <c r="BO174" i="25"/>
  <c r="BO173" i="25"/>
  <c r="BO172" i="25"/>
  <c r="BO171" i="25"/>
  <c r="BO170" i="25"/>
  <c r="BO169" i="25"/>
  <c r="BO168" i="25"/>
  <c r="BO167" i="25"/>
  <c r="BO166" i="25"/>
  <c r="BO165" i="25"/>
  <c r="BO164" i="25"/>
  <c r="BO163" i="25"/>
  <c r="BO162" i="25"/>
  <c r="BO161" i="25"/>
  <c r="BO160" i="25"/>
  <c r="BO159" i="25"/>
  <c r="BO158" i="25"/>
  <c r="BO157" i="25"/>
  <c r="BO156" i="25"/>
  <c r="BO155" i="25"/>
  <c r="BO154" i="25"/>
  <c r="BO153" i="25"/>
  <c r="BO152" i="25"/>
  <c r="BO151" i="25"/>
  <c r="BO150" i="25"/>
  <c r="BO149" i="25"/>
  <c r="BO148" i="25"/>
  <c r="BO147" i="25"/>
  <c r="BO146" i="25"/>
  <c r="BO145" i="25"/>
  <c r="BO144" i="25"/>
  <c r="BO143" i="25"/>
  <c r="BO142" i="25"/>
  <c r="BO141" i="25"/>
  <c r="BO140" i="25"/>
  <c r="BO139" i="25"/>
  <c r="BO138" i="25"/>
  <c r="BO137" i="25"/>
  <c r="BO136" i="25"/>
  <c r="BO135" i="25"/>
  <c r="BO134" i="25"/>
  <c r="BO133" i="25"/>
  <c r="BO132" i="25"/>
  <c r="BO131" i="25"/>
  <c r="BO130" i="25"/>
  <c r="BO129" i="25"/>
  <c r="BO128" i="25"/>
  <c r="BO127" i="25"/>
  <c r="BO126" i="25"/>
  <c r="BO125" i="25"/>
  <c r="BO124" i="25"/>
  <c r="BO123" i="25"/>
  <c r="BO122" i="25"/>
  <c r="BO121" i="25"/>
  <c r="BO120" i="25"/>
  <c r="BO119" i="25"/>
  <c r="BO118" i="25"/>
  <c r="BO117" i="25"/>
  <c r="BO116" i="25"/>
  <c r="BO115" i="25"/>
  <c r="BO114" i="25"/>
  <c r="BO113" i="25"/>
  <c r="BO112" i="25"/>
  <c r="BO111" i="25"/>
  <c r="BO110" i="25"/>
  <c r="BO109" i="25"/>
  <c r="BO108" i="25"/>
  <c r="BO107" i="25"/>
  <c r="BO106" i="25"/>
  <c r="BO105" i="25"/>
  <c r="BO104" i="25"/>
  <c r="BO103" i="25"/>
  <c r="BO102" i="25"/>
  <c r="BO101" i="25"/>
  <c r="BO100" i="25"/>
  <c r="BO99" i="25"/>
  <c r="BO98" i="25"/>
  <c r="BO97" i="25"/>
  <c r="BO96" i="25"/>
  <c r="BO95" i="25"/>
  <c r="BO94" i="25"/>
  <c r="BO93" i="25"/>
  <c r="BO92" i="25"/>
  <c r="BO91" i="25"/>
  <c r="BO90" i="25"/>
  <c r="BO89" i="25"/>
  <c r="BO88" i="25"/>
  <c r="BO87" i="25"/>
  <c r="BO86" i="25"/>
  <c r="BO85" i="25"/>
  <c r="BO84" i="25"/>
  <c r="BO83" i="25"/>
  <c r="BO82" i="25"/>
  <c r="BO81" i="25"/>
  <c r="BO80" i="25"/>
  <c r="BO79" i="25"/>
  <c r="BO78" i="25"/>
  <c r="BO77" i="25"/>
  <c r="BO76" i="25"/>
  <c r="BO75" i="25"/>
  <c r="BO74" i="25"/>
  <c r="BO73" i="25"/>
  <c r="BO72" i="25"/>
  <c r="BO71" i="25"/>
  <c r="BO70" i="25"/>
  <c r="BO69" i="25"/>
  <c r="BO68" i="25"/>
  <c r="BO67" i="25"/>
  <c r="BO66" i="25"/>
  <c r="BO65" i="25"/>
  <c r="BO64" i="25"/>
  <c r="BO63" i="25"/>
  <c r="BO62" i="25"/>
  <c r="BO61" i="25"/>
  <c r="BO60" i="25"/>
  <c r="BO59" i="25"/>
  <c r="BO58" i="25"/>
  <c r="BO57" i="25"/>
  <c r="BO56" i="25"/>
  <c r="BO55" i="25"/>
  <c r="BO54" i="25"/>
  <c r="BO53" i="25"/>
  <c r="BO52" i="25"/>
  <c r="BO51" i="25"/>
  <c r="CI17" i="25" s="1"/>
  <c r="BO50" i="25"/>
  <c r="BO49" i="25"/>
  <c r="BO48" i="25"/>
  <c r="BO47" i="25"/>
  <c r="CI15" i="25" s="1"/>
  <c r="BO46" i="25"/>
  <c r="BO45" i="25"/>
  <c r="BO44" i="25"/>
  <c r="BO43" i="25"/>
  <c r="BO42" i="25"/>
  <c r="BO41" i="25"/>
  <c r="BO40" i="25"/>
  <c r="BO39" i="25"/>
  <c r="BO38" i="25"/>
  <c r="BO37" i="25"/>
  <c r="BO36" i="25"/>
  <c r="BO35" i="25"/>
  <c r="BO34" i="25"/>
  <c r="BO33" i="25"/>
  <c r="BO32" i="25"/>
  <c r="BO31" i="25"/>
  <c r="BO30" i="25"/>
  <c r="BO29" i="25"/>
  <c r="BO28" i="25"/>
  <c r="BO27" i="25"/>
  <c r="BO26" i="25"/>
  <c r="BO25" i="25"/>
  <c r="CI5" i="25" s="1"/>
  <c r="BO24" i="25"/>
  <c r="CI4" i="25" s="1"/>
  <c r="BO23" i="25"/>
  <c r="CI3" i="25" s="1"/>
  <c r="BO22" i="25"/>
  <c r="CI2" i="25" s="1"/>
  <c r="BO21" i="25"/>
  <c r="BO20" i="25"/>
  <c r="BO19" i="25"/>
  <c r="BO18" i="25"/>
  <c r="BO17" i="25"/>
  <c r="BO16" i="25"/>
  <c r="BO15" i="25"/>
  <c r="BO14" i="25"/>
  <c r="BO13" i="25"/>
  <c r="BO12" i="25"/>
  <c r="BO11" i="25"/>
  <c r="BO10" i="25"/>
  <c r="BO9" i="25"/>
  <c r="BO8" i="25"/>
  <c r="BO7" i="25"/>
  <c r="BO6" i="25"/>
  <c r="BO5" i="25"/>
  <c r="BO4" i="25"/>
  <c r="BO3" i="25"/>
  <c r="BO2" i="25"/>
  <c r="CI30" i="25" l="1"/>
  <c r="CI7" i="25"/>
  <c r="CI9" i="25"/>
  <c r="CI31" i="25"/>
  <c r="CI6" i="25"/>
  <c r="CI8" i="25"/>
  <c r="CI10" i="25"/>
  <c r="CI12" i="25"/>
  <c r="CI19" i="25"/>
  <c r="CI11" i="25"/>
  <c r="CI14" i="25"/>
  <c r="CI16" i="25"/>
  <c r="CI18" i="25"/>
  <c r="CI21" i="25"/>
  <c r="CI13" i="25"/>
  <c r="CI20" i="25"/>
  <c r="BC144" i="21" l="1"/>
  <c r="BB144" i="21"/>
  <c r="BC142" i="21"/>
  <c r="BB142" i="21"/>
  <c r="BC137" i="21"/>
  <c r="BB137" i="21"/>
  <c r="BC135" i="21"/>
  <c r="BB135" i="21"/>
  <c r="BC129" i="21"/>
  <c r="BB129" i="21"/>
  <c r="BC131" i="21"/>
  <c r="BB131" i="21"/>
  <c r="BC125" i="21"/>
  <c r="BB125" i="21"/>
  <c r="BC123" i="21"/>
  <c r="BB123" i="21"/>
  <c r="BC95" i="21"/>
  <c r="BB95" i="21"/>
  <c r="BC93" i="21"/>
  <c r="BB93" i="21"/>
  <c r="BC77" i="21"/>
  <c r="BB77" i="21"/>
  <c r="BC74" i="21"/>
  <c r="BB74" i="21"/>
  <c r="BC72" i="21"/>
  <c r="BB72" i="21"/>
  <c r="BC70" i="21"/>
  <c r="BB70" i="21"/>
  <c r="BB68" i="21"/>
  <c r="BC68" i="21"/>
  <c r="BC119" i="21"/>
  <c r="BB119" i="21"/>
  <c r="BC117" i="21"/>
  <c r="BB117" i="21"/>
  <c r="BB207" i="21"/>
  <c r="BB206" i="21"/>
  <c r="BB205" i="21"/>
  <c r="BB204" i="21"/>
  <c r="BB203" i="21"/>
  <c r="BB202" i="21"/>
  <c r="BB201" i="21"/>
  <c r="BB200" i="21"/>
  <c r="BB199" i="21"/>
  <c r="BB198" i="21"/>
  <c r="BB197" i="21"/>
  <c r="BB196" i="21"/>
  <c r="BC196" i="21"/>
  <c r="BA197" i="21"/>
  <c r="BA198" i="21" s="1"/>
  <c r="P43" i="17"/>
  <c r="P44" i="17"/>
  <c r="P45" i="17"/>
  <c r="P46" i="17"/>
  <c r="P47" i="17"/>
  <c r="P48" i="17"/>
  <c r="P49" i="17"/>
  <c r="P42" i="17"/>
  <c r="P24" i="17"/>
  <c r="P25" i="17"/>
  <c r="P26" i="17"/>
  <c r="P27" i="17"/>
  <c r="P28" i="17"/>
  <c r="P29" i="17"/>
  <c r="P30" i="17"/>
  <c r="P23" i="17"/>
  <c r="BA199" i="21" l="1"/>
  <c r="BC199" i="21" s="1"/>
  <c r="BC198" i="21"/>
  <c r="BC197" i="21"/>
  <c r="BA200" i="21" l="1"/>
  <c r="BC200" i="21" s="1"/>
  <c r="BA201" i="21"/>
  <c r="BC201" i="21" s="1"/>
  <c r="BB145" i="26"/>
  <c r="BB144" i="26"/>
  <c r="AA129" i="26"/>
  <c r="BA202" i="21" l="1"/>
  <c r="BC202" i="21" s="1"/>
  <c r="AA127" i="26"/>
  <c r="AA125" i="26"/>
  <c r="AA124" i="26"/>
  <c r="AA123" i="26"/>
  <c r="Q556" i="30"/>
  <c r="Q488" i="30"/>
  <c r="Q420" i="30"/>
  <c r="Q352" i="30"/>
  <c r="Q284" i="30"/>
  <c r="Q216" i="30"/>
  <c r="Q148" i="30"/>
  <c r="Q80" i="30"/>
  <c r="Q12" i="30"/>
  <c r="BB125" i="26" l="1"/>
  <c r="BB122" i="26"/>
  <c r="BB121" i="26"/>
  <c r="BA203" i="21"/>
  <c r="BC203" i="21" s="1"/>
  <c r="AA114" i="26"/>
  <c r="C114" i="26" s="1"/>
  <c r="J1" i="30"/>
  <c r="F1" i="30"/>
  <c r="BA204" i="21" l="1"/>
  <c r="BC204" i="21" s="1"/>
  <c r="AA194" i="21"/>
  <c r="A193" i="21"/>
  <c r="BA205" i="21" l="1"/>
  <c r="BC205" i="21" s="1"/>
  <c r="Q732" i="34"/>
  <c r="Q652" i="34"/>
  <c r="Q572" i="34"/>
  <c r="Q492" i="34"/>
  <c r="Q412" i="34"/>
  <c r="Q332" i="34"/>
  <c r="Q252" i="34"/>
  <c r="Q172" i="34"/>
  <c r="Q92" i="34"/>
  <c r="Q12" i="34"/>
  <c r="C86" i="34"/>
  <c r="C166" i="34" s="1"/>
  <c r="C246" i="34" s="1"/>
  <c r="C326" i="34" s="1"/>
  <c r="C406" i="34" s="1"/>
  <c r="N92" i="34"/>
  <c r="N172" i="34" s="1"/>
  <c r="N252" i="34" s="1"/>
  <c r="N332" i="34" s="1"/>
  <c r="N412" i="34" s="1"/>
  <c r="A801" i="34"/>
  <c r="A800" i="34"/>
  <c r="A799" i="34"/>
  <c r="A798" i="34"/>
  <c r="A797" i="34"/>
  <c r="A796" i="34"/>
  <c r="A795" i="34"/>
  <c r="A794" i="34"/>
  <c r="A793" i="34"/>
  <c r="A792" i="34"/>
  <c r="A791" i="34"/>
  <c r="A790" i="34"/>
  <c r="A789" i="34"/>
  <c r="A788" i="34"/>
  <c r="A787" i="34"/>
  <c r="A786" i="34"/>
  <c r="A785" i="34"/>
  <c r="A784" i="34"/>
  <c r="A783" i="34"/>
  <c r="A782" i="34"/>
  <c r="A781" i="34"/>
  <c r="A780" i="34"/>
  <c r="A779" i="34"/>
  <c r="A778" i="34"/>
  <c r="A777" i="34"/>
  <c r="A776" i="34"/>
  <c r="A775" i="34"/>
  <c r="A774" i="34"/>
  <c r="A773" i="34"/>
  <c r="A772" i="34"/>
  <c r="A771" i="34"/>
  <c r="A770" i="34"/>
  <c r="A769" i="34"/>
  <c r="A768" i="34"/>
  <c r="A767" i="34"/>
  <c r="A766" i="34"/>
  <c r="A765" i="34"/>
  <c r="A764" i="34"/>
  <c r="A763" i="34"/>
  <c r="A762" i="34"/>
  <c r="A761" i="34"/>
  <c r="A760" i="34"/>
  <c r="A758" i="34"/>
  <c r="A757" i="34"/>
  <c r="A756" i="34"/>
  <c r="A755" i="34"/>
  <c r="A754" i="34"/>
  <c r="A753" i="34"/>
  <c r="A752" i="34"/>
  <c r="A751" i="34"/>
  <c r="A750" i="34"/>
  <c r="A749" i="34"/>
  <c r="A748" i="34"/>
  <c r="A747" i="34"/>
  <c r="A746" i="34"/>
  <c r="A745" i="34"/>
  <c r="A744" i="34"/>
  <c r="A743" i="34"/>
  <c r="A742" i="34"/>
  <c r="A741" i="34"/>
  <c r="A740" i="34"/>
  <c r="A739" i="34"/>
  <c r="A738" i="34"/>
  <c r="I737" i="34"/>
  <c r="C737" i="34"/>
  <c r="A737" i="34"/>
  <c r="A736" i="34"/>
  <c r="A735" i="34"/>
  <c r="A734" i="34"/>
  <c r="A733" i="34"/>
  <c r="A732" i="34"/>
  <c r="A731" i="34"/>
  <c r="A730" i="34"/>
  <c r="A729" i="34"/>
  <c r="A727" i="34"/>
  <c r="A725" i="34"/>
  <c r="A723" i="34"/>
  <c r="A721" i="34"/>
  <c r="A720" i="34"/>
  <c r="A719" i="34"/>
  <c r="A718" i="34"/>
  <c r="A717" i="34"/>
  <c r="A716" i="34"/>
  <c r="A715" i="34"/>
  <c r="A714" i="34"/>
  <c r="A713" i="34"/>
  <c r="A712" i="34"/>
  <c r="A711" i="34"/>
  <c r="A710" i="34"/>
  <c r="A709" i="34"/>
  <c r="A708" i="34"/>
  <c r="A707" i="34"/>
  <c r="A706" i="34"/>
  <c r="A705" i="34"/>
  <c r="A704" i="34"/>
  <c r="A703" i="34"/>
  <c r="A702" i="34"/>
  <c r="A701" i="34"/>
  <c r="A700" i="34"/>
  <c r="A699" i="34"/>
  <c r="A698" i="34"/>
  <c r="A697" i="34"/>
  <c r="A696" i="34"/>
  <c r="A695" i="34"/>
  <c r="A694" i="34"/>
  <c r="A693" i="34"/>
  <c r="A692" i="34"/>
  <c r="A691" i="34"/>
  <c r="A690" i="34"/>
  <c r="A689" i="34"/>
  <c r="A688" i="34"/>
  <c r="A687" i="34"/>
  <c r="A686" i="34"/>
  <c r="A685" i="34"/>
  <c r="A684" i="34"/>
  <c r="A683" i="34"/>
  <c r="A682" i="34"/>
  <c r="A681" i="34"/>
  <c r="A680" i="34"/>
  <c r="A678" i="34"/>
  <c r="A677" i="34"/>
  <c r="A676" i="34"/>
  <c r="A675" i="34"/>
  <c r="A674" i="34"/>
  <c r="A673" i="34"/>
  <c r="A672" i="34"/>
  <c r="A671" i="34"/>
  <c r="A670" i="34"/>
  <c r="A669" i="34"/>
  <c r="A668" i="34"/>
  <c r="A667" i="34"/>
  <c r="A666" i="34"/>
  <c r="A665" i="34"/>
  <c r="A664" i="34"/>
  <c r="A663" i="34"/>
  <c r="A662" i="34"/>
  <c r="A661" i="34"/>
  <c r="A660" i="34"/>
  <c r="A659" i="34"/>
  <c r="A658" i="34"/>
  <c r="I657" i="34"/>
  <c r="C657" i="34"/>
  <c r="A657" i="34"/>
  <c r="A656" i="34"/>
  <c r="A655" i="34"/>
  <c r="A654" i="34"/>
  <c r="A653" i="34"/>
  <c r="A652" i="34"/>
  <c r="A651" i="34"/>
  <c r="A650" i="34"/>
  <c r="A649" i="34"/>
  <c r="A647" i="34"/>
  <c r="A645" i="34"/>
  <c r="A643" i="34"/>
  <c r="A641" i="34"/>
  <c r="A640" i="34"/>
  <c r="A639" i="34"/>
  <c r="A638" i="34"/>
  <c r="A637" i="34"/>
  <c r="A636" i="34"/>
  <c r="A635" i="34"/>
  <c r="A634" i="34"/>
  <c r="A633" i="34"/>
  <c r="A632" i="34"/>
  <c r="A631" i="34"/>
  <c r="A630" i="34"/>
  <c r="A629" i="34"/>
  <c r="A628" i="34"/>
  <c r="A627" i="34"/>
  <c r="A626" i="34"/>
  <c r="A625" i="34"/>
  <c r="A624" i="34"/>
  <c r="A623" i="34"/>
  <c r="A622" i="34"/>
  <c r="A621" i="34"/>
  <c r="A620" i="34"/>
  <c r="A619" i="34"/>
  <c r="A618" i="34"/>
  <c r="A617" i="34"/>
  <c r="A616" i="34"/>
  <c r="A615" i="34"/>
  <c r="A614" i="34"/>
  <c r="A613" i="34"/>
  <c r="A612" i="34"/>
  <c r="A611" i="34"/>
  <c r="A610" i="34"/>
  <c r="A609" i="34"/>
  <c r="A608" i="34"/>
  <c r="A607" i="34"/>
  <c r="A606" i="34"/>
  <c r="A605" i="34"/>
  <c r="A604" i="34"/>
  <c r="A603" i="34"/>
  <c r="A602" i="34"/>
  <c r="A601" i="34"/>
  <c r="A600" i="34"/>
  <c r="A598" i="34"/>
  <c r="A597" i="34"/>
  <c r="A596" i="34"/>
  <c r="A595" i="34"/>
  <c r="A594" i="34"/>
  <c r="A593" i="34"/>
  <c r="A592" i="34"/>
  <c r="A591" i="34"/>
  <c r="A590" i="34"/>
  <c r="A589" i="34"/>
  <c r="A588" i="34"/>
  <c r="A587" i="34"/>
  <c r="A586" i="34"/>
  <c r="A585" i="34"/>
  <c r="A584" i="34"/>
  <c r="A583" i="34"/>
  <c r="A582" i="34"/>
  <c r="A581" i="34"/>
  <c r="A580" i="34"/>
  <c r="A579" i="34"/>
  <c r="A578" i="34"/>
  <c r="I577" i="34"/>
  <c r="C577" i="34"/>
  <c r="A577" i="34"/>
  <c r="A576" i="34"/>
  <c r="A575" i="34"/>
  <c r="A574" i="34"/>
  <c r="A573" i="34"/>
  <c r="A572" i="34"/>
  <c r="A571" i="34"/>
  <c r="A570" i="34"/>
  <c r="A569" i="34"/>
  <c r="A567" i="34"/>
  <c r="A565" i="34"/>
  <c r="A563" i="34"/>
  <c r="A561" i="34"/>
  <c r="A560" i="34"/>
  <c r="A559" i="34"/>
  <c r="A558" i="34"/>
  <c r="A557" i="34"/>
  <c r="A556" i="34"/>
  <c r="A555" i="34"/>
  <c r="A554" i="34"/>
  <c r="A553" i="34"/>
  <c r="A552" i="34"/>
  <c r="A551" i="34"/>
  <c r="A550" i="34"/>
  <c r="A549" i="34"/>
  <c r="A548" i="34"/>
  <c r="A547" i="34"/>
  <c r="A546" i="34"/>
  <c r="A545" i="34"/>
  <c r="A544" i="34"/>
  <c r="A543" i="34"/>
  <c r="A542" i="34"/>
  <c r="A541" i="34"/>
  <c r="A540" i="34"/>
  <c r="A539" i="34"/>
  <c r="A538" i="34"/>
  <c r="A537" i="34"/>
  <c r="A536" i="34"/>
  <c r="A535" i="34"/>
  <c r="A534" i="34"/>
  <c r="A533" i="34"/>
  <c r="A532" i="34"/>
  <c r="A531" i="34"/>
  <c r="A530" i="34"/>
  <c r="A529" i="34"/>
  <c r="A528" i="34"/>
  <c r="A527" i="34"/>
  <c r="A526" i="34"/>
  <c r="A525" i="34"/>
  <c r="A524" i="34"/>
  <c r="A523" i="34"/>
  <c r="A522" i="34"/>
  <c r="A521" i="34"/>
  <c r="A520" i="34"/>
  <c r="A518" i="34"/>
  <c r="A517" i="34"/>
  <c r="A516" i="34"/>
  <c r="A515" i="34"/>
  <c r="A514" i="34"/>
  <c r="A513" i="34"/>
  <c r="A512" i="34"/>
  <c r="A511" i="34"/>
  <c r="A510" i="34"/>
  <c r="A509" i="34"/>
  <c r="A508" i="34"/>
  <c r="A507" i="34"/>
  <c r="A506" i="34"/>
  <c r="A505" i="34"/>
  <c r="A504" i="34"/>
  <c r="A503" i="34"/>
  <c r="A502" i="34"/>
  <c r="A501" i="34"/>
  <c r="A500" i="34"/>
  <c r="A499" i="34"/>
  <c r="A498" i="34"/>
  <c r="A497" i="34"/>
  <c r="A496" i="34"/>
  <c r="A495" i="34"/>
  <c r="A494" i="34"/>
  <c r="A493" i="34"/>
  <c r="A492" i="34"/>
  <c r="A491" i="34"/>
  <c r="A490" i="34"/>
  <c r="A489" i="34"/>
  <c r="A487" i="34"/>
  <c r="A485" i="34"/>
  <c r="A483" i="34"/>
  <c r="A481" i="34"/>
  <c r="A480" i="34"/>
  <c r="A479" i="34"/>
  <c r="A478" i="34"/>
  <c r="A477" i="34"/>
  <c r="A476" i="34"/>
  <c r="A475" i="34"/>
  <c r="A474" i="34"/>
  <c r="A473" i="34"/>
  <c r="A472" i="34"/>
  <c r="A471" i="34"/>
  <c r="A470" i="34"/>
  <c r="A469" i="34"/>
  <c r="A468" i="34"/>
  <c r="A467" i="34"/>
  <c r="A466" i="34"/>
  <c r="A465" i="34"/>
  <c r="A464" i="34"/>
  <c r="A463" i="34"/>
  <c r="A462" i="34"/>
  <c r="A461" i="34"/>
  <c r="A460" i="34"/>
  <c r="A459" i="34"/>
  <c r="A458" i="34"/>
  <c r="A457" i="34"/>
  <c r="A456" i="34"/>
  <c r="A455" i="34"/>
  <c r="A454" i="34"/>
  <c r="A453" i="34"/>
  <c r="A452" i="34"/>
  <c r="A451" i="34"/>
  <c r="A450" i="34"/>
  <c r="A449" i="34"/>
  <c r="A448" i="34"/>
  <c r="A447" i="34"/>
  <c r="A446" i="34"/>
  <c r="A445" i="34"/>
  <c r="A444" i="34"/>
  <c r="A443" i="34"/>
  <c r="A442" i="34"/>
  <c r="A441" i="34"/>
  <c r="A440" i="34"/>
  <c r="A438" i="34"/>
  <c r="A437" i="34"/>
  <c r="A436" i="34"/>
  <c r="A435" i="34"/>
  <c r="A434" i="34"/>
  <c r="A433" i="34"/>
  <c r="A432" i="34"/>
  <c r="A431" i="34"/>
  <c r="A430" i="34"/>
  <c r="A429" i="34"/>
  <c r="A428" i="34"/>
  <c r="A427" i="34"/>
  <c r="A426" i="34"/>
  <c r="A425" i="34"/>
  <c r="A424" i="34"/>
  <c r="A423" i="34"/>
  <c r="A422" i="34"/>
  <c r="A421" i="34"/>
  <c r="A420" i="34"/>
  <c r="A419" i="34"/>
  <c r="A418" i="34"/>
  <c r="I417" i="34"/>
  <c r="C417" i="34"/>
  <c r="A417" i="34"/>
  <c r="A416" i="34"/>
  <c r="A415" i="34"/>
  <c r="A414" i="34"/>
  <c r="A413" i="34"/>
  <c r="A412" i="34"/>
  <c r="A411" i="34"/>
  <c r="A410" i="34"/>
  <c r="A409" i="34"/>
  <c r="A407" i="34"/>
  <c r="A405" i="34"/>
  <c r="A403" i="34"/>
  <c r="A401" i="34"/>
  <c r="A400" i="34"/>
  <c r="A399" i="34"/>
  <c r="A398" i="34"/>
  <c r="A397" i="34"/>
  <c r="A396" i="34"/>
  <c r="A395" i="34"/>
  <c r="A394" i="34"/>
  <c r="A393" i="34"/>
  <c r="A392" i="34"/>
  <c r="A391" i="34"/>
  <c r="A390" i="34"/>
  <c r="A389" i="34"/>
  <c r="A388" i="34"/>
  <c r="A387" i="34"/>
  <c r="A386" i="34"/>
  <c r="A385" i="34"/>
  <c r="A384" i="34"/>
  <c r="A383" i="34"/>
  <c r="A382" i="34"/>
  <c r="A381" i="34"/>
  <c r="A380" i="34"/>
  <c r="A379" i="34"/>
  <c r="A378" i="34"/>
  <c r="A377" i="34"/>
  <c r="A376" i="34"/>
  <c r="A375" i="34"/>
  <c r="A374" i="34"/>
  <c r="A373" i="34"/>
  <c r="A372" i="34"/>
  <c r="A371" i="34"/>
  <c r="A370" i="34"/>
  <c r="A369" i="34"/>
  <c r="A368" i="34"/>
  <c r="A367" i="34"/>
  <c r="A366" i="34"/>
  <c r="A365" i="34"/>
  <c r="A364" i="34"/>
  <c r="A363" i="34"/>
  <c r="A362" i="34"/>
  <c r="A361" i="34"/>
  <c r="A360" i="34"/>
  <c r="A358" i="34"/>
  <c r="A357" i="34"/>
  <c r="A356" i="34"/>
  <c r="A355" i="34"/>
  <c r="A354" i="34"/>
  <c r="A353" i="34"/>
  <c r="A352" i="34"/>
  <c r="A351" i="34"/>
  <c r="A350" i="34"/>
  <c r="A349" i="34"/>
  <c r="A348" i="34"/>
  <c r="A347" i="34"/>
  <c r="A346" i="34"/>
  <c r="A345" i="34"/>
  <c r="A344" i="34"/>
  <c r="A343" i="34"/>
  <c r="A342" i="34"/>
  <c r="A341" i="34"/>
  <c r="A340" i="34"/>
  <c r="A339" i="34"/>
  <c r="A338" i="34"/>
  <c r="I337" i="34"/>
  <c r="C337" i="34"/>
  <c r="A337" i="34"/>
  <c r="A336" i="34"/>
  <c r="A335" i="34"/>
  <c r="A334" i="34"/>
  <c r="A333" i="34"/>
  <c r="A332" i="34"/>
  <c r="A331" i="34"/>
  <c r="A330" i="34"/>
  <c r="A329" i="34"/>
  <c r="A327" i="34"/>
  <c r="A325" i="34"/>
  <c r="A323" i="34"/>
  <c r="A321" i="34"/>
  <c r="A320" i="34"/>
  <c r="A319" i="34"/>
  <c r="A318" i="34"/>
  <c r="A317" i="34"/>
  <c r="A316" i="34"/>
  <c r="A315" i="34"/>
  <c r="A314" i="34"/>
  <c r="A313" i="34"/>
  <c r="A312" i="34"/>
  <c r="A311" i="34"/>
  <c r="A310" i="34"/>
  <c r="A309" i="34"/>
  <c r="A308" i="34"/>
  <c r="A307" i="34"/>
  <c r="A306" i="34"/>
  <c r="A305" i="34"/>
  <c r="A304" i="34"/>
  <c r="A303" i="34"/>
  <c r="A302" i="34"/>
  <c r="A301" i="34"/>
  <c r="A300" i="34"/>
  <c r="A299" i="34"/>
  <c r="A298" i="34"/>
  <c r="A297" i="34"/>
  <c r="A296" i="34"/>
  <c r="A295" i="34"/>
  <c r="A294" i="34"/>
  <c r="A293" i="34"/>
  <c r="A292" i="34"/>
  <c r="A291" i="34"/>
  <c r="A290" i="34"/>
  <c r="A289" i="34"/>
  <c r="A288" i="34"/>
  <c r="A287" i="34"/>
  <c r="A286" i="34"/>
  <c r="A285" i="34"/>
  <c r="A284" i="34"/>
  <c r="A283" i="34"/>
  <c r="A282" i="34"/>
  <c r="A281" i="34"/>
  <c r="A280" i="34"/>
  <c r="A278" i="34"/>
  <c r="A277" i="34"/>
  <c r="A276" i="34"/>
  <c r="A275" i="34"/>
  <c r="A274" i="34"/>
  <c r="A273" i="34"/>
  <c r="A272" i="34"/>
  <c r="A271" i="34"/>
  <c r="A270" i="34"/>
  <c r="A269" i="34"/>
  <c r="A268" i="34"/>
  <c r="A267" i="34"/>
  <c r="A266" i="34"/>
  <c r="A265" i="34"/>
  <c r="A264" i="34"/>
  <c r="A263" i="34"/>
  <c r="A262" i="34"/>
  <c r="A261" i="34"/>
  <c r="A260" i="34"/>
  <c r="A259" i="34"/>
  <c r="A258" i="34"/>
  <c r="I257" i="34"/>
  <c r="C257" i="34"/>
  <c r="A257" i="34"/>
  <c r="A256" i="34"/>
  <c r="A255" i="34"/>
  <c r="A254" i="34"/>
  <c r="A253" i="34"/>
  <c r="A252" i="34"/>
  <c r="A251" i="34"/>
  <c r="A250" i="34"/>
  <c r="A249" i="34"/>
  <c r="A247" i="34"/>
  <c r="A245" i="34"/>
  <c r="A243" i="34"/>
  <c r="A241" i="34"/>
  <c r="A240" i="34"/>
  <c r="A239" i="34"/>
  <c r="A238" i="34"/>
  <c r="A237" i="34"/>
  <c r="A236" i="34"/>
  <c r="A235" i="34"/>
  <c r="A234" i="34"/>
  <c r="A233" i="34"/>
  <c r="A232" i="34"/>
  <c r="A231" i="34"/>
  <c r="A230" i="34"/>
  <c r="A229" i="34"/>
  <c r="A228" i="34"/>
  <c r="A227" i="34"/>
  <c r="A226" i="34"/>
  <c r="A225" i="34"/>
  <c r="A224" i="34"/>
  <c r="A223" i="34"/>
  <c r="A222" i="34"/>
  <c r="A221" i="34"/>
  <c r="A220" i="34"/>
  <c r="A219" i="34"/>
  <c r="A218" i="34"/>
  <c r="A217" i="34"/>
  <c r="A216" i="34"/>
  <c r="A215" i="34"/>
  <c r="A214" i="34"/>
  <c r="A213" i="34"/>
  <c r="A212" i="34"/>
  <c r="A211" i="34"/>
  <c r="A210" i="34"/>
  <c r="A209" i="34"/>
  <c r="A208" i="34"/>
  <c r="A207" i="34"/>
  <c r="A206" i="34"/>
  <c r="A205" i="34"/>
  <c r="A204" i="34"/>
  <c r="A203" i="34"/>
  <c r="A202" i="34"/>
  <c r="A201" i="34"/>
  <c r="A200" i="34"/>
  <c r="A198" i="34"/>
  <c r="A197" i="34"/>
  <c r="A196" i="34"/>
  <c r="A195" i="34"/>
  <c r="A194" i="34"/>
  <c r="A193" i="34"/>
  <c r="A192" i="34"/>
  <c r="A191" i="34"/>
  <c r="A190" i="34"/>
  <c r="A189" i="34"/>
  <c r="A188" i="34"/>
  <c r="A187" i="34"/>
  <c r="A186" i="34"/>
  <c r="A185" i="34"/>
  <c r="A184" i="34"/>
  <c r="A183" i="34"/>
  <c r="A182" i="34"/>
  <c r="A181" i="34"/>
  <c r="A180" i="34"/>
  <c r="A179" i="34"/>
  <c r="A178" i="34"/>
  <c r="I177" i="34"/>
  <c r="C177" i="34"/>
  <c r="A177" i="34"/>
  <c r="A176" i="34"/>
  <c r="A175" i="34"/>
  <c r="A174" i="34"/>
  <c r="A173" i="34"/>
  <c r="A172" i="34"/>
  <c r="A171" i="34"/>
  <c r="A167" i="34"/>
  <c r="A165" i="34"/>
  <c r="A163" i="34"/>
  <c r="I97" i="34"/>
  <c r="C97" i="34"/>
  <c r="A161" i="34"/>
  <c r="A160" i="34"/>
  <c r="A159" i="34"/>
  <c r="A158" i="34"/>
  <c r="A157" i="34"/>
  <c r="A156" i="34"/>
  <c r="A155" i="34"/>
  <c r="A154" i="34"/>
  <c r="A153" i="34"/>
  <c r="A152" i="34"/>
  <c r="A151" i="34"/>
  <c r="A150" i="34"/>
  <c r="A149" i="34"/>
  <c r="A148" i="34"/>
  <c r="A147" i="34"/>
  <c r="A146" i="34"/>
  <c r="A145" i="34"/>
  <c r="A144" i="34"/>
  <c r="A143" i="34"/>
  <c r="A142" i="34"/>
  <c r="A141" i="34"/>
  <c r="A140" i="34"/>
  <c r="A139" i="34"/>
  <c r="A138" i="34"/>
  <c r="A137" i="34"/>
  <c r="A136" i="34"/>
  <c r="A135" i="34"/>
  <c r="A134" i="34"/>
  <c r="A133" i="34"/>
  <c r="A132" i="34"/>
  <c r="A131" i="34"/>
  <c r="A130" i="34"/>
  <c r="A129" i="34"/>
  <c r="A128" i="34"/>
  <c r="A127" i="34"/>
  <c r="A126" i="34"/>
  <c r="A125" i="34"/>
  <c r="A124" i="34"/>
  <c r="A123" i="34"/>
  <c r="A122" i="34"/>
  <c r="A121" i="34"/>
  <c r="A120" i="34"/>
  <c r="A118" i="34"/>
  <c r="A117" i="34"/>
  <c r="A116" i="34"/>
  <c r="A115" i="34"/>
  <c r="A114" i="34"/>
  <c r="A113" i="34"/>
  <c r="A112" i="34"/>
  <c r="A111" i="34"/>
  <c r="A110" i="34"/>
  <c r="A109" i="34"/>
  <c r="A108" i="34"/>
  <c r="A107" i="34"/>
  <c r="A106" i="34"/>
  <c r="A105" i="34"/>
  <c r="A104" i="34"/>
  <c r="A103" i="34"/>
  <c r="A102" i="34"/>
  <c r="A101" i="34"/>
  <c r="A100" i="34"/>
  <c r="A99" i="34"/>
  <c r="A98" i="34"/>
  <c r="A97" i="34"/>
  <c r="A96" i="34"/>
  <c r="A95" i="34"/>
  <c r="A94" i="34"/>
  <c r="A93" i="34"/>
  <c r="A92" i="34"/>
  <c r="A91" i="34"/>
  <c r="A87" i="34"/>
  <c r="A85" i="34"/>
  <c r="A83" i="34"/>
  <c r="N92" i="33"/>
  <c r="N172" i="33" s="1"/>
  <c r="N252" i="33" s="1"/>
  <c r="N332" i="33" s="1"/>
  <c r="N412" i="33" s="1"/>
  <c r="N492" i="33" s="1"/>
  <c r="N572" i="33" s="1"/>
  <c r="N652" i="33" s="1"/>
  <c r="N732" i="33" s="1"/>
  <c r="N812" i="33" s="1"/>
  <c r="N892" i="33" s="1"/>
  <c r="N972" i="33" s="1"/>
  <c r="N1052" i="33" s="1"/>
  <c r="N1132" i="33" s="1"/>
  <c r="N1212" i="33" s="1"/>
  <c r="N1292" i="33" s="1"/>
  <c r="N1372" i="33" s="1"/>
  <c r="N1452" i="33" s="1"/>
  <c r="N1532" i="33" s="1"/>
  <c r="N1612" i="33" s="1"/>
  <c r="N1692" i="33" s="1"/>
  <c r="N1772" i="33" s="1"/>
  <c r="N1852" i="33" s="1"/>
  <c r="N1932" i="33" s="1"/>
  <c r="N2012" i="33" s="1"/>
  <c r="N2092" i="33" s="1"/>
  <c r="N2172" i="33" s="1"/>
  <c r="N2252" i="33" s="1"/>
  <c r="N2332" i="33" s="1"/>
  <c r="N2412" i="33" s="1"/>
  <c r="N2492" i="33" s="1"/>
  <c r="N2572" i="33" s="1"/>
  <c r="N2652" i="33" s="1"/>
  <c r="N2732" i="33" s="1"/>
  <c r="C86"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8" i="33"/>
  <c r="A757" i="33"/>
  <c r="A756" i="33"/>
  <c r="A755" i="33"/>
  <c r="A754" i="33"/>
  <c r="A753" i="33"/>
  <c r="A752" i="33"/>
  <c r="A751" i="33"/>
  <c r="A750" i="33"/>
  <c r="A749" i="33"/>
  <c r="A748" i="33"/>
  <c r="A747" i="33"/>
  <c r="A746" i="33"/>
  <c r="A745" i="33"/>
  <c r="A744" i="33"/>
  <c r="A743" i="33"/>
  <c r="A742" i="33"/>
  <c r="A741" i="33"/>
  <c r="A740" i="33"/>
  <c r="A739" i="33"/>
  <c r="A738" i="33"/>
  <c r="A725" i="33"/>
  <c r="A723"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8" i="33"/>
  <c r="A677" i="33"/>
  <c r="A676" i="33"/>
  <c r="A675" i="33"/>
  <c r="A674" i="33"/>
  <c r="A673" i="33"/>
  <c r="A672" i="33"/>
  <c r="A671" i="33"/>
  <c r="A670" i="33"/>
  <c r="A669" i="33"/>
  <c r="A668" i="33"/>
  <c r="A667" i="33"/>
  <c r="A666" i="33"/>
  <c r="A665" i="33"/>
  <c r="A664" i="33"/>
  <c r="A663" i="33"/>
  <c r="A662" i="33"/>
  <c r="A661" i="33"/>
  <c r="A660" i="33"/>
  <c r="A659" i="33"/>
  <c r="A658" i="33"/>
  <c r="A645" i="33"/>
  <c r="A643"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8" i="33"/>
  <c r="A597" i="33"/>
  <c r="A596" i="33"/>
  <c r="A595" i="33"/>
  <c r="A594" i="33"/>
  <c r="A593" i="33"/>
  <c r="A592" i="33"/>
  <c r="A591" i="33"/>
  <c r="A590" i="33"/>
  <c r="A589" i="33"/>
  <c r="A588" i="33"/>
  <c r="A587" i="33"/>
  <c r="A586" i="33"/>
  <c r="A585" i="33"/>
  <c r="A584" i="33"/>
  <c r="A583" i="33"/>
  <c r="A582" i="33"/>
  <c r="A581" i="33"/>
  <c r="A580" i="33"/>
  <c r="A579" i="33"/>
  <c r="A578" i="33"/>
  <c r="A565" i="33"/>
  <c r="A563"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8" i="33"/>
  <c r="A517" i="33"/>
  <c r="A516" i="33"/>
  <c r="A515" i="33"/>
  <c r="A514" i="33"/>
  <c r="A513" i="33"/>
  <c r="A512" i="33"/>
  <c r="A511" i="33"/>
  <c r="A510" i="33"/>
  <c r="A509" i="33"/>
  <c r="A508" i="33"/>
  <c r="A507" i="33"/>
  <c r="A506" i="33"/>
  <c r="A505" i="33"/>
  <c r="A504" i="33"/>
  <c r="A503" i="33"/>
  <c r="A502" i="33"/>
  <c r="A501" i="33"/>
  <c r="A500" i="33"/>
  <c r="A499" i="33"/>
  <c r="A498" i="33"/>
  <c r="A485" i="33"/>
  <c r="A483"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8" i="33"/>
  <c r="A437" i="33"/>
  <c r="A436" i="33"/>
  <c r="A435" i="33"/>
  <c r="A434" i="33"/>
  <c r="A433" i="33"/>
  <c r="A432" i="33"/>
  <c r="A431" i="33"/>
  <c r="A430" i="33"/>
  <c r="A429" i="33"/>
  <c r="A428" i="33"/>
  <c r="A427" i="33"/>
  <c r="A426" i="33"/>
  <c r="A425" i="33"/>
  <c r="A424" i="33"/>
  <c r="A423" i="33"/>
  <c r="A422" i="33"/>
  <c r="A421" i="33"/>
  <c r="A420" i="33"/>
  <c r="A419" i="33"/>
  <c r="A418" i="33"/>
  <c r="A405" i="33"/>
  <c r="A403"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8" i="33"/>
  <c r="A357" i="33"/>
  <c r="A356" i="33"/>
  <c r="A355" i="33"/>
  <c r="A354" i="33"/>
  <c r="A353" i="33"/>
  <c r="A352" i="33"/>
  <c r="A351" i="33"/>
  <c r="A350" i="33"/>
  <c r="A349" i="33"/>
  <c r="A348" i="33"/>
  <c r="A347" i="33"/>
  <c r="A346" i="33"/>
  <c r="A345" i="33"/>
  <c r="A344" i="33"/>
  <c r="A343" i="33"/>
  <c r="A342" i="33"/>
  <c r="A341" i="33"/>
  <c r="A340" i="33"/>
  <c r="A339" i="33"/>
  <c r="A338" i="33"/>
  <c r="A325" i="33"/>
  <c r="A323"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8" i="33"/>
  <c r="A277" i="33"/>
  <c r="A276" i="33"/>
  <c r="A275" i="33"/>
  <c r="A274" i="33"/>
  <c r="A273" i="33"/>
  <c r="A272" i="33"/>
  <c r="A271" i="33"/>
  <c r="A270" i="33"/>
  <c r="A269" i="33"/>
  <c r="A268" i="33"/>
  <c r="A267" i="33"/>
  <c r="A266" i="33"/>
  <c r="A265" i="33"/>
  <c r="A264" i="33"/>
  <c r="A263" i="33"/>
  <c r="A262" i="33"/>
  <c r="A261" i="33"/>
  <c r="A260" i="33"/>
  <c r="A259" i="33"/>
  <c r="A258" i="33"/>
  <c r="A245" i="33"/>
  <c r="A243"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8" i="33"/>
  <c r="A197" i="33"/>
  <c r="A196" i="33"/>
  <c r="A195" i="33"/>
  <c r="A194" i="33"/>
  <c r="A193" i="33"/>
  <c r="A192" i="33"/>
  <c r="A191" i="33"/>
  <c r="A190" i="33"/>
  <c r="A189" i="33"/>
  <c r="A188" i="33"/>
  <c r="A187" i="33"/>
  <c r="A186" i="33"/>
  <c r="A185" i="33"/>
  <c r="A184" i="33"/>
  <c r="A183" i="33"/>
  <c r="A182" i="33"/>
  <c r="A181" i="33"/>
  <c r="A180" i="33"/>
  <c r="A179" i="33"/>
  <c r="A178" i="33"/>
  <c r="A165" i="33"/>
  <c r="A163" i="33"/>
  <c r="I97" i="33"/>
  <c r="C97"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Q92" i="33"/>
  <c r="A92" i="33"/>
  <c r="A91" i="33"/>
  <c r="A90" i="33"/>
  <c r="A89" i="33"/>
  <c r="A87" i="33"/>
  <c r="A85" i="33"/>
  <c r="A83" i="33"/>
  <c r="N492" i="34" l="1"/>
  <c r="N572" i="34" s="1"/>
  <c r="N652" i="34" s="1"/>
  <c r="N732" i="34" s="1"/>
  <c r="C486" i="34"/>
  <c r="C566" i="34" s="1"/>
  <c r="C646" i="34" s="1"/>
  <c r="C726" i="34" s="1"/>
  <c r="BA206" i="21"/>
  <c r="BC206" i="21" s="1"/>
  <c r="T71" i="32"/>
  <c r="X71" i="32" s="1"/>
  <c r="T70" i="32"/>
  <c r="X70" i="32" s="1"/>
  <c r="AA74" i="32" l="1"/>
  <c r="R76" i="32" s="1"/>
  <c r="BB77" i="32" s="1"/>
  <c r="BA207" i="21"/>
  <c r="BC207" i="21" s="1"/>
  <c r="BJ160" i="25"/>
  <c r="BJ171" i="25"/>
  <c r="BJ175" i="25"/>
  <c r="BJ176" i="25"/>
  <c r="BJ177" i="25"/>
  <c r="BJ178" i="25"/>
  <c r="BJ179" i="25"/>
  <c r="BJ180" i="25"/>
  <c r="BJ150" i="25"/>
  <c r="BJ151" i="25"/>
  <c r="BJ152" i="25"/>
  <c r="BJ153" i="25"/>
  <c r="BJ154" i="25"/>
  <c r="BJ155" i="25"/>
  <c r="BJ156" i="25"/>
  <c r="BJ157" i="25"/>
  <c r="BJ158" i="25"/>
  <c r="BJ159" i="25"/>
  <c r="BJ161" i="25"/>
  <c r="BJ162" i="25"/>
  <c r="BJ163" i="25"/>
  <c r="BJ164" i="25"/>
  <c r="BJ165" i="25"/>
  <c r="BJ166" i="25"/>
  <c r="BJ167" i="25"/>
  <c r="BJ168" i="25"/>
  <c r="BJ169" i="25"/>
  <c r="BJ170" i="25"/>
  <c r="BJ172" i="25"/>
  <c r="BJ173" i="25"/>
  <c r="BJ174" i="25"/>
  <c r="BJ149" i="25"/>
  <c r="BJ9" i="25"/>
  <c r="BJ10" i="25"/>
  <c r="BJ11" i="25"/>
  <c r="BJ52" i="25"/>
  <c r="BJ53" i="25"/>
  <c r="BJ54" i="25"/>
  <c r="BJ55" i="25"/>
  <c r="BJ96" i="25"/>
  <c r="BJ97" i="25"/>
  <c r="BJ56" i="25"/>
  <c r="BJ57" i="25"/>
  <c r="BJ58" i="25"/>
  <c r="BJ59" i="25"/>
  <c r="BJ98" i="25"/>
  <c r="BJ99" i="25"/>
  <c r="BJ60" i="25"/>
  <c r="BJ61" i="25"/>
  <c r="BJ62" i="25"/>
  <c r="BJ63" i="25"/>
  <c r="BJ64" i="25"/>
  <c r="BJ65" i="25"/>
  <c r="BJ100" i="25"/>
  <c r="BJ101" i="25"/>
  <c r="BJ12" i="25"/>
  <c r="BJ13" i="25"/>
  <c r="BJ14" i="25"/>
  <c r="BJ2" i="25"/>
  <c r="BJ3" i="25"/>
  <c r="BJ4" i="25"/>
  <c r="BJ5" i="25"/>
  <c r="BJ6" i="25"/>
  <c r="BJ7" i="25"/>
  <c r="BJ20" i="25"/>
  <c r="BJ102" i="25"/>
  <c r="BJ103" i="25"/>
  <c r="BJ104" i="25"/>
  <c r="BJ105" i="25"/>
  <c r="BJ106" i="25"/>
  <c r="BJ107" i="25"/>
  <c r="BJ108" i="25"/>
  <c r="BJ109" i="25"/>
  <c r="BJ110" i="25"/>
  <c r="BJ111" i="25"/>
  <c r="BJ112" i="25"/>
  <c r="BJ113" i="25"/>
  <c r="BJ114" i="25"/>
  <c r="BJ115" i="25"/>
  <c r="BJ116" i="25"/>
  <c r="BJ117" i="25"/>
  <c r="BJ118" i="25"/>
  <c r="BJ119" i="25"/>
  <c r="BJ120" i="25"/>
  <c r="BJ121" i="25"/>
  <c r="BJ30" i="25"/>
  <c r="BJ32" i="25"/>
  <c r="BJ34" i="25"/>
  <c r="BJ36" i="25"/>
  <c r="BJ122" i="25"/>
  <c r="BJ123" i="25"/>
  <c r="BJ21" i="25"/>
  <c r="BJ31" i="25"/>
  <c r="BJ33" i="25"/>
  <c r="BJ35" i="25"/>
  <c r="BJ37" i="25"/>
  <c r="BJ124" i="25"/>
  <c r="BJ125" i="25"/>
  <c r="BJ26" i="25"/>
  <c r="BJ28" i="25"/>
  <c r="BJ22" i="25"/>
  <c r="BJ23" i="25"/>
  <c r="BJ24" i="25"/>
  <c r="BJ25" i="25"/>
  <c r="BJ27" i="25"/>
  <c r="BJ29" i="25"/>
  <c r="BJ126" i="25"/>
  <c r="BJ127" i="25"/>
  <c r="BJ128" i="25"/>
  <c r="BJ129" i="25"/>
  <c r="BJ38" i="25"/>
  <c r="BJ41" i="25"/>
  <c r="BJ44" i="25"/>
  <c r="BJ48" i="25"/>
  <c r="BJ130" i="25"/>
  <c r="BJ131" i="25"/>
  <c r="BJ39" i="25"/>
  <c r="BJ42" i="25"/>
  <c r="BJ45" i="25"/>
  <c r="BJ49" i="25"/>
  <c r="BJ132" i="25"/>
  <c r="BJ133" i="25"/>
  <c r="BJ40" i="25"/>
  <c r="BJ43" i="25"/>
  <c r="BJ46" i="25"/>
  <c r="BJ47" i="25"/>
  <c r="BJ50" i="25"/>
  <c r="BJ51" i="25"/>
  <c r="BJ134" i="25"/>
  <c r="BJ135" i="25"/>
  <c r="BJ15" i="25"/>
  <c r="BJ16" i="25"/>
  <c r="BJ17" i="25"/>
  <c r="BJ18" i="25"/>
  <c r="BJ66" i="25"/>
  <c r="BJ67" i="25"/>
  <c r="BJ68" i="25"/>
  <c r="BJ69" i="25"/>
  <c r="BJ70" i="25"/>
  <c r="BJ136" i="25"/>
  <c r="BJ137" i="25"/>
  <c r="BJ148" i="25"/>
  <c r="BJ71" i="25"/>
  <c r="BJ72" i="25"/>
  <c r="BJ73" i="25"/>
  <c r="BJ74" i="25"/>
  <c r="BJ138" i="25"/>
  <c r="BJ139" i="25"/>
  <c r="BJ75" i="25"/>
  <c r="BJ76" i="25"/>
  <c r="BJ77" i="25"/>
  <c r="BJ78" i="25"/>
  <c r="BJ79" i="25"/>
  <c r="BJ80" i="25"/>
  <c r="BJ140" i="25"/>
  <c r="BJ141" i="25"/>
  <c r="BJ19" i="25"/>
  <c r="BJ81" i="25"/>
  <c r="BJ82" i="25"/>
  <c r="BJ83" i="25"/>
  <c r="BJ84" i="25"/>
  <c r="BJ85" i="25"/>
  <c r="BJ142" i="25"/>
  <c r="BJ143" i="25"/>
  <c r="BJ86" i="25"/>
  <c r="BJ87" i="25"/>
  <c r="BJ88" i="25"/>
  <c r="BJ89" i="25"/>
  <c r="BJ144" i="25"/>
  <c r="BJ145" i="25"/>
  <c r="BJ90" i="25"/>
  <c r="BJ91" i="25"/>
  <c r="BJ92" i="25"/>
  <c r="BJ93" i="25"/>
  <c r="BJ94" i="25"/>
  <c r="BJ95" i="25"/>
  <c r="BJ146" i="25"/>
  <c r="BJ147" i="25"/>
  <c r="BC76" i="32" l="1"/>
  <c r="BB76" i="32"/>
  <c r="BC77" i="32"/>
  <c r="BB75" i="32"/>
  <c r="A10" i="34"/>
  <c r="A10" i="33"/>
  <c r="Q12" i="33"/>
  <c r="A81" i="34"/>
  <c r="A80" i="34"/>
  <c r="A79" i="34"/>
  <c r="A78" i="34"/>
  <c r="A77" i="34"/>
  <c r="A76" i="34"/>
  <c r="A75" i="34"/>
  <c r="A74" i="34"/>
  <c r="A73" i="34"/>
  <c r="A72" i="34"/>
  <c r="A71" i="34"/>
  <c r="A70" i="34"/>
  <c r="A69" i="34"/>
  <c r="A68" i="34"/>
  <c r="A67" i="34"/>
  <c r="A66" i="34"/>
  <c r="A65" i="34"/>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9" i="34"/>
  <c r="A7" i="34"/>
  <c r="A5" i="34"/>
  <c r="A3" i="34"/>
  <c r="N1" i="34"/>
  <c r="M1" i="34"/>
  <c r="L1" i="34"/>
  <c r="K1" i="34"/>
  <c r="J1" i="34"/>
  <c r="I1" i="34"/>
  <c r="H1" i="34"/>
  <c r="G1" i="34"/>
  <c r="F1" i="34"/>
  <c r="E1" i="34"/>
  <c r="C1" i="34"/>
  <c r="A75" i="33"/>
  <c r="A80" i="33"/>
  <c r="A79" i="33"/>
  <c r="A78" i="33"/>
  <c r="A77" i="33"/>
  <c r="A76" i="33"/>
  <c r="A74" i="33"/>
  <c r="A73" i="33"/>
  <c r="A72" i="33"/>
  <c r="A71" i="33"/>
  <c r="A70" i="33"/>
  <c r="A69" i="33"/>
  <c r="A68" i="33"/>
  <c r="A67" i="33"/>
  <c r="A66" i="33"/>
  <c r="A65" i="33"/>
  <c r="A64" i="33"/>
  <c r="A63" i="33"/>
  <c r="A62" i="33"/>
  <c r="A61" i="33"/>
  <c r="A60" i="33"/>
  <c r="A59" i="33"/>
  <c r="A58" i="33"/>
  <c r="A57" i="33"/>
  <c r="A56" i="33"/>
  <c r="A55" i="33"/>
  <c r="A35" i="33"/>
  <c r="A34" i="33"/>
  <c r="A81" i="33"/>
  <c r="A54" i="33"/>
  <c r="A53" i="33"/>
  <c r="A52" i="33"/>
  <c r="A51" i="33"/>
  <c r="A50" i="33"/>
  <c r="A49" i="33"/>
  <c r="A48" i="33"/>
  <c r="A47" i="33"/>
  <c r="A46" i="33"/>
  <c r="A45" i="33"/>
  <c r="A44" i="33"/>
  <c r="A43" i="33"/>
  <c r="A42" i="33"/>
  <c r="A41" i="33"/>
  <c r="A40" i="33"/>
  <c r="A38" i="33"/>
  <c r="A37" i="33"/>
  <c r="A36" i="33"/>
  <c r="A33" i="33"/>
  <c r="A32" i="33"/>
  <c r="A31" i="33"/>
  <c r="A30" i="33"/>
  <c r="A29" i="33"/>
  <c r="A28" i="33"/>
  <c r="A27" i="33"/>
  <c r="A26" i="33"/>
  <c r="A25" i="33"/>
  <c r="A24" i="33"/>
  <c r="A23" i="33"/>
  <c r="A22" i="33"/>
  <c r="A21" i="33"/>
  <c r="A20" i="33"/>
  <c r="A19" i="33"/>
  <c r="A18" i="33"/>
  <c r="A17" i="33"/>
  <c r="A16" i="33"/>
  <c r="A15" i="33"/>
  <c r="A14" i="33"/>
  <c r="A13" i="33"/>
  <c r="A12" i="33"/>
  <c r="A11" i="33"/>
  <c r="A9" i="33"/>
  <c r="A7" i="33"/>
  <c r="A5" i="33"/>
  <c r="A3" i="33"/>
  <c r="N1" i="33"/>
  <c r="M1" i="33"/>
  <c r="L1" i="33"/>
  <c r="K1" i="33"/>
  <c r="J1" i="33"/>
  <c r="I1" i="33"/>
  <c r="H1" i="33"/>
  <c r="G1" i="33"/>
  <c r="F1" i="33"/>
  <c r="E1" i="33"/>
  <c r="C1" i="33"/>
  <c r="A112" i="32"/>
  <c r="A156" i="32"/>
  <c r="A159" i="32"/>
  <c r="A134" i="32"/>
  <c r="A158" i="32"/>
  <c r="A157" i="32"/>
  <c r="A155" i="32"/>
  <c r="A154" i="32"/>
  <c r="A153" i="32"/>
  <c r="A152" i="32"/>
  <c r="A151" i="32"/>
  <c r="A150" i="32"/>
  <c r="A149" i="32"/>
  <c r="A148" i="32"/>
  <c r="A147" i="32"/>
  <c r="A146" i="32"/>
  <c r="A145" i="32"/>
  <c r="A144" i="32"/>
  <c r="A84" i="32"/>
  <c r="A72" i="32"/>
  <c r="A66" i="32"/>
  <c r="A114" i="32"/>
  <c r="A113" i="32"/>
  <c r="A61" i="32"/>
  <c r="A60" i="32"/>
  <c r="A109" i="32"/>
  <c r="A107" i="32"/>
  <c r="A105" i="32"/>
  <c r="A103" i="32"/>
  <c r="A100" i="32"/>
  <c r="A98" i="32"/>
  <c r="A91" i="32"/>
  <c r="A87" i="32"/>
  <c r="A83" i="32"/>
  <c r="A82" i="32"/>
  <c r="A81" i="32"/>
  <c r="A80" i="32"/>
  <c r="A79" i="32"/>
  <c r="A78" i="32"/>
  <c r="A77" i="32"/>
  <c r="A76" i="32"/>
  <c r="A75" i="32"/>
  <c r="A74" i="32"/>
  <c r="A131" i="32"/>
  <c r="A130" i="32"/>
  <c r="A129" i="32"/>
  <c r="A128" i="32"/>
  <c r="A126" i="32"/>
  <c r="A125" i="32"/>
  <c r="A161" i="32"/>
  <c r="A160" i="32"/>
  <c r="A69" i="32"/>
  <c r="A85" i="32"/>
  <c r="A73" i="32"/>
  <c r="A67" i="32"/>
  <c r="A110" i="32"/>
  <c r="A108" i="32"/>
  <c r="A106" i="32"/>
  <c r="A104" i="32"/>
  <c r="A102" i="32"/>
  <c r="A99" i="32"/>
  <c r="A111" i="32"/>
  <c r="A119" i="32"/>
  <c r="A118" i="32"/>
  <c r="A117" i="32"/>
  <c r="A116" i="32"/>
  <c r="A115" i="32"/>
  <c r="A101" i="32"/>
  <c r="A97" i="32"/>
  <c r="A96" i="32"/>
  <c r="A95" i="32"/>
  <c r="A94" i="32"/>
  <c r="A93" i="32"/>
  <c r="A92" i="32"/>
  <c r="A90" i="32"/>
  <c r="A89" i="32"/>
  <c r="A88" i="32"/>
  <c r="A86" i="32"/>
  <c r="A143" i="32"/>
  <c r="A142" i="32"/>
  <c r="A141" i="32"/>
  <c r="A140" i="32"/>
  <c r="A139" i="32"/>
  <c r="A138" i="32"/>
  <c r="A137" i="32"/>
  <c r="A136" i="32"/>
  <c r="A135" i="32"/>
  <c r="A133" i="32"/>
  <c r="A132" i="32"/>
  <c r="A127" i="32"/>
  <c r="A124" i="32"/>
  <c r="A123" i="32"/>
  <c r="A122" i="32"/>
  <c r="A121" i="32"/>
  <c r="A120" i="32"/>
  <c r="A65" i="32"/>
  <c r="A64" i="32"/>
  <c r="A63" i="32"/>
  <c r="A62"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0" i="32"/>
  <c r="A19" i="32"/>
  <c r="A18" i="32"/>
  <c r="A17" i="32"/>
  <c r="A16" i="32"/>
  <c r="A15" i="32"/>
  <c r="A11" i="32"/>
  <c r="A10" i="32"/>
  <c r="A9" i="32"/>
  <c r="A8" i="32"/>
  <c r="A5" i="32"/>
  <c r="A2" i="32"/>
  <c r="Z1" i="32"/>
  <c r="Y1" i="32"/>
  <c r="X1" i="32"/>
  <c r="W1" i="32"/>
  <c r="V1" i="32"/>
  <c r="U1" i="32"/>
  <c r="T1" i="32"/>
  <c r="S1" i="32"/>
  <c r="R1" i="32"/>
  <c r="Q1" i="32"/>
  <c r="O1" i="32"/>
  <c r="N1" i="32"/>
  <c r="M1" i="32"/>
  <c r="L1" i="32"/>
  <c r="J1" i="32"/>
  <c r="I1" i="32"/>
  <c r="G1" i="32"/>
  <c r="F1" i="32"/>
  <c r="D1" i="32"/>
  <c r="P2652" i="33" l="1"/>
  <c r="P2412" i="33"/>
  <c r="P2092" i="33"/>
  <c r="P1772" i="33"/>
  <c r="P1452" i="33"/>
  <c r="P1132" i="33"/>
  <c r="P812" i="33"/>
  <c r="P492" i="33"/>
  <c r="P252" i="33"/>
  <c r="P2732" i="33"/>
  <c r="P2332" i="33"/>
  <c r="P2012" i="33"/>
  <c r="P1692" i="33"/>
  <c r="P1292" i="33"/>
  <c r="P1052" i="33"/>
  <c r="P732" i="33"/>
  <c r="P412" i="33"/>
  <c r="P2572" i="33"/>
  <c r="P2252" i="33"/>
  <c r="P1932" i="33"/>
  <c r="P1612" i="33"/>
  <c r="P1372" i="33"/>
  <c r="P972" i="33"/>
  <c r="P572" i="33"/>
  <c r="P332" i="33"/>
  <c r="P2492" i="33"/>
  <c r="P2172" i="33"/>
  <c r="P1852" i="33"/>
  <c r="P1532" i="33"/>
  <c r="P1212" i="33"/>
  <c r="P892" i="33"/>
  <c r="P652" i="33"/>
  <c r="P172" i="33"/>
  <c r="P12" i="34"/>
  <c r="AA87" i="32" s="1"/>
  <c r="I9" i="25" s="1"/>
  <c r="P92" i="33"/>
  <c r="P12" i="33"/>
  <c r="AA86" i="32" s="1"/>
  <c r="I8" i="25" s="1"/>
  <c r="C618" i="31"/>
  <c r="C550" i="31"/>
  <c r="C482" i="31"/>
  <c r="A681" i="31"/>
  <c r="A680" i="31"/>
  <c r="A679" i="31"/>
  <c r="A678" i="31"/>
  <c r="A677" i="31"/>
  <c r="A676" i="31"/>
  <c r="A675" i="31"/>
  <c r="A674" i="31"/>
  <c r="A673" i="31"/>
  <c r="A672" i="31"/>
  <c r="A671" i="31"/>
  <c r="A670" i="31"/>
  <c r="A669" i="31"/>
  <c r="A668" i="31"/>
  <c r="A667" i="31"/>
  <c r="A666" i="31"/>
  <c r="A665" i="31"/>
  <c r="A664" i="31"/>
  <c r="A663" i="31"/>
  <c r="A662" i="31"/>
  <c r="A661" i="31"/>
  <c r="A660" i="31"/>
  <c r="A659" i="31"/>
  <c r="A658" i="31"/>
  <c r="A657" i="31"/>
  <c r="B656" i="31"/>
  <c r="B657" i="31" s="1"/>
  <c r="B658" i="31" s="1"/>
  <c r="B659" i="31" s="1"/>
  <c r="B660" i="31" s="1"/>
  <c r="B661" i="31" s="1"/>
  <c r="B662" i="31" s="1"/>
  <c r="B663" i="31" s="1"/>
  <c r="B664" i="31" s="1"/>
  <c r="B665" i="31" s="1"/>
  <c r="B666" i="31" s="1"/>
  <c r="B667" i="31" s="1"/>
  <c r="B668" i="31" s="1"/>
  <c r="B669" i="31" s="1"/>
  <c r="B670" i="31" s="1"/>
  <c r="B671" i="31" s="1"/>
  <c r="B672" i="31" s="1"/>
  <c r="B673" i="31" s="1"/>
  <c r="B674" i="31" s="1"/>
  <c r="A656" i="31"/>
  <c r="A655" i="31"/>
  <c r="A654" i="31"/>
  <c r="A653" i="31"/>
  <c r="A651" i="31"/>
  <c r="A650" i="31"/>
  <c r="A649" i="31"/>
  <c r="A648" i="31"/>
  <c r="A647" i="31"/>
  <c r="A646" i="31"/>
  <c r="A645" i="31"/>
  <c r="A644" i="31"/>
  <c r="A643" i="31"/>
  <c r="A642" i="31"/>
  <c r="A641" i="31"/>
  <c r="A640" i="31"/>
  <c r="A639" i="31"/>
  <c r="A638" i="31"/>
  <c r="A637" i="31"/>
  <c r="A636" i="31"/>
  <c r="A635" i="31"/>
  <c r="A634" i="31"/>
  <c r="A633" i="31"/>
  <c r="A632" i="31"/>
  <c r="A631" i="31"/>
  <c r="A630" i="31"/>
  <c r="A629" i="31"/>
  <c r="A628" i="31"/>
  <c r="A627" i="31"/>
  <c r="A626" i="31"/>
  <c r="A625" i="31"/>
  <c r="Q624" i="31"/>
  <c r="A624" i="31"/>
  <c r="A623" i="31"/>
  <c r="A621" i="31"/>
  <c r="A619" i="31"/>
  <c r="A617" i="31"/>
  <c r="A615" i="31"/>
  <c r="A613" i="31"/>
  <c r="A612" i="31"/>
  <c r="A611" i="31"/>
  <c r="A610" i="31"/>
  <c r="A609" i="31"/>
  <c r="A608" i="31"/>
  <c r="A607" i="31"/>
  <c r="A606" i="31"/>
  <c r="A605" i="31"/>
  <c r="A604" i="31"/>
  <c r="A603" i="31"/>
  <c r="A602" i="31"/>
  <c r="A601" i="31"/>
  <c r="A600" i="31"/>
  <c r="A599" i="31"/>
  <c r="A598" i="31"/>
  <c r="A597" i="31"/>
  <c r="A596" i="31"/>
  <c r="A595" i="31"/>
  <c r="A594" i="31"/>
  <c r="A593" i="31"/>
  <c r="A592" i="31"/>
  <c r="A591" i="31"/>
  <c r="A590" i="31"/>
  <c r="A589" i="31"/>
  <c r="B588" i="31"/>
  <c r="B589" i="31" s="1"/>
  <c r="B590" i="31" s="1"/>
  <c r="B591" i="31" s="1"/>
  <c r="B592" i="31" s="1"/>
  <c r="B593" i="31" s="1"/>
  <c r="B594" i="31" s="1"/>
  <c r="B595" i="31" s="1"/>
  <c r="B596" i="31" s="1"/>
  <c r="B597" i="31" s="1"/>
  <c r="B598" i="31" s="1"/>
  <c r="B599" i="31" s="1"/>
  <c r="B600" i="31" s="1"/>
  <c r="B601" i="31" s="1"/>
  <c r="B602" i="31" s="1"/>
  <c r="B603" i="31" s="1"/>
  <c r="B604" i="31" s="1"/>
  <c r="B605" i="31" s="1"/>
  <c r="B606" i="31" s="1"/>
  <c r="A588" i="31"/>
  <c r="A587" i="31"/>
  <c r="A586" i="31"/>
  <c r="A585" i="31"/>
  <c r="A583" i="31"/>
  <c r="A582" i="31"/>
  <c r="A581" i="31"/>
  <c r="A580" i="31"/>
  <c r="A579" i="31"/>
  <c r="A578" i="31"/>
  <c r="A577" i="31"/>
  <c r="A576" i="31"/>
  <c r="A575" i="31"/>
  <c r="A574" i="31"/>
  <c r="A573" i="31"/>
  <c r="A572" i="31"/>
  <c r="A571" i="31"/>
  <c r="A570" i="31"/>
  <c r="A569" i="31"/>
  <c r="A568" i="31"/>
  <c r="A567" i="31"/>
  <c r="A566" i="31"/>
  <c r="A565" i="31"/>
  <c r="A564" i="31"/>
  <c r="A563" i="31"/>
  <c r="A562" i="31"/>
  <c r="A561" i="31"/>
  <c r="A560" i="31"/>
  <c r="A559" i="31"/>
  <c r="A558" i="31"/>
  <c r="A557" i="31"/>
  <c r="Q556" i="31"/>
  <c r="A556" i="31"/>
  <c r="A555" i="31"/>
  <c r="A553" i="31"/>
  <c r="A551" i="31"/>
  <c r="A549" i="31"/>
  <c r="A547" i="31"/>
  <c r="A545" i="31"/>
  <c r="A544" i="31"/>
  <c r="A543" i="31"/>
  <c r="A542" i="31"/>
  <c r="A541" i="31"/>
  <c r="A540" i="31"/>
  <c r="A539" i="31"/>
  <c r="A538" i="31"/>
  <c r="A537" i="31"/>
  <c r="A536" i="31"/>
  <c r="A535" i="31"/>
  <c r="A534" i="31"/>
  <c r="A533" i="31"/>
  <c r="A532" i="31"/>
  <c r="A531" i="31"/>
  <c r="A530" i="31"/>
  <c r="A529" i="31"/>
  <c r="A528" i="31"/>
  <c r="A527" i="31"/>
  <c r="A526" i="31"/>
  <c r="A525" i="31"/>
  <c r="A524" i="31"/>
  <c r="A523" i="31"/>
  <c r="A522" i="31"/>
  <c r="A521" i="31"/>
  <c r="B520" i="31"/>
  <c r="B521" i="31" s="1"/>
  <c r="B522" i="31" s="1"/>
  <c r="B523" i="31" s="1"/>
  <c r="B524" i="31" s="1"/>
  <c r="B525" i="31" s="1"/>
  <c r="B526" i="31" s="1"/>
  <c r="B527" i="31" s="1"/>
  <c r="B528" i="31" s="1"/>
  <c r="B529" i="31" s="1"/>
  <c r="B530" i="31" s="1"/>
  <c r="B531" i="31" s="1"/>
  <c r="B532" i="31" s="1"/>
  <c r="B533" i="31" s="1"/>
  <c r="B534" i="31" s="1"/>
  <c r="B535" i="31" s="1"/>
  <c r="B536" i="31" s="1"/>
  <c r="B537" i="31" s="1"/>
  <c r="B538" i="31" s="1"/>
  <c r="A520" i="31"/>
  <c r="A519" i="31"/>
  <c r="A518" i="31"/>
  <c r="A517" i="31"/>
  <c r="A515" i="31"/>
  <c r="A514" i="31"/>
  <c r="A513" i="31"/>
  <c r="A512" i="31"/>
  <c r="A511" i="31"/>
  <c r="A510" i="31"/>
  <c r="A509" i="31"/>
  <c r="A508" i="31"/>
  <c r="A507" i="31"/>
  <c r="A506" i="31"/>
  <c r="A505" i="31"/>
  <c r="A504" i="31"/>
  <c r="A503" i="31"/>
  <c r="A502" i="31"/>
  <c r="A501" i="31"/>
  <c r="A500" i="31"/>
  <c r="A499" i="31"/>
  <c r="A498" i="31"/>
  <c r="A497" i="31"/>
  <c r="A496" i="31"/>
  <c r="A495" i="31"/>
  <c r="A494" i="31"/>
  <c r="A493" i="31"/>
  <c r="A492" i="31"/>
  <c r="A491" i="31"/>
  <c r="A490" i="31"/>
  <c r="A489" i="31"/>
  <c r="Q488" i="31"/>
  <c r="A488" i="31"/>
  <c r="A487" i="31"/>
  <c r="A485" i="31"/>
  <c r="A483" i="31"/>
  <c r="A481" i="31"/>
  <c r="A479" i="31"/>
  <c r="C414" i="31"/>
  <c r="C346" i="31"/>
  <c r="C278" i="31"/>
  <c r="C210" i="31"/>
  <c r="C142" i="31"/>
  <c r="I85" i="31"/>
  <c r="I153" i="31" s="1"/>
  <c r="I221" i="31" s="1"/>
  <c r="I289" i="31" s="1"/>
  <c r="I357" i="31" s="1"/>
  <c r="I425" i="31" s="1"/>
  <c r="I493" i="31" s="1"/>
  <c r="I561" i="31" s="1"/>
  <c r="I629" i="31" s="1"/>
  <c r="C85" i="31"/>
  <c r="C153" i="31" s="1"/>
  <c r="C221" i="31" s="1"/>
  <c r="C289" i="31" s="1"/>
  <c r="C357" i="31" s="1"/>
  <c r="C425" i="31" s="1"/>
  <c r="C493" i="31" s="1"/>
  <c r="C561" i="31" s="1"/>
  <c r="C629" i="31" s="1"/>
  <c r="C74" i="31"/>
  <c r="N80" i="31"/>
  <c r="N148" i="31" s="1"/>
  <c r="N216" i="31" s="1"/>
  <c r="N284" i="31" s="1"/>
  <c r="N352" i="31" s="1"/>
  <c r="N420" i="31" s="1"/>
  <c r="N488" i="31" s="1"/>
  <c r="N556" i="31" s="1"/>
  <c r="N624" i="31" s="1"/>
  <c r="A477" i="31"/>
  <c r="A476" i="31"/>
  <c r="A475" i="31"/>
  <c r="A474" i="31"/>
  <c r="A473" i="31"/>
  <c r="A472" i="31"/>
  <c r="A471" i="31"/>
  <c r="A470" i="31"/>
  <c r="A469" i="31"/>
  <c r="A468" i="31"/>
  <c r="A467" i="31"/>
  <c r="A466" i="31"/>
  <c r="A465" i="31"/>
  <c r="A464" i="31"/>
  <c r="A463" i="31"/>
  <c r="A462" i="31"/>
  <c r="A461" i="31"/>
  <c r="A460" i="31"/>
  <c r="A459" i="31"/>
  <c r="A458" i="31"/>
  <c r="A457" i="31"/>
  <c r="A456" i="31"/>
  <c r="A455" i="31"/>
  <c r="A454" i="31"/>
  <c r="A453" i="31"/>
  <c r="B452" i="31"/>
  <c r="B453" i="31" s="1"/>
  <c r="B454" i="31" s="1"/>
  <c r="B455" i="31" s="1"/>
  <c r="B456" i="31" s="1"/>
  <c r="B457" i="31" s="1"/>
  <c r="B458" i="31" s="1"/>
  <c r="B459" i="31" s="1"/>
  <c r="B460" i="31" s="1"/>
  <c r="B461" i="31" s="1"/>
  <c r="B462" i="31" s="1"/>
  <c r="B463" i="31" s="1"/>
  <c r="B464" i="31" s="1"/>
  <c r="B465" i="31" s="1"/>
  <c r="B466" i="31" s="1"/>
  <c r="B467" i="31" s="1"/>
  <c r="B468" i="31" s="1"/>
  <c r="B469" i="31" s="1"/>
  <c r="B470" i="31" s="1"/>
  <c r="A452" i="31"/>
  <c r="A451" i="31"/>
  <c r="A450" i="31"/>
  <c r="A449" i="31"/>
  <c r="A447" i="31"/>
  <c r="A446" i="31"/>
  <c r="A445" i="31"/>
  <c r="A444" i="31"/>
  <c r="A443" i="31"/>
  <c r="A442" i="31"/>
  <c r="A441" i="31"/>
  <c r="A440" i="31"/>
  <c r="A439" i="31"/>
  <c r="A438" i="31"/>
  <c r="A437" i="31"/>
  <c r="A436" i="31"/>
  <c r="A435" i="31"/>
  <c r="A434" i="31"/>
  <c r="A433" i="31"/>
  <c r="A432" i="31"/>
  <c r="A431" i="31"/>
  <c r="A430" i="31"/>
  <c r="A429" i="31"/>
  <c r="A428" i="31"/>
  <c r="A427" i="31"/>
  <c r="A426" i="31"/>
  <c r="A425" i="31"/>
  <c r="A424" i="31"/>
  <c r="A423" i="31"/>
  <c r="A422" i="31"/>
  <c r="A421" i="31"/>
  <c r="Q420" i="31"/>
  <c r="A420" i="31"/>
  <c r="A419" i="31"/>
  <c r="A417" i="31"/>
  <c r="A415" i="31"/>
  <c r="A413" i="31"/>
  <c r="A411" i="31"/>
  <c r="A409" i="31"/>
  <c r="A408" i="31"/>
  <c r="A407" i="31"/>
  <c r="A406" i="31"/>
  <c r="A405" i="31"/>
  <c r="A404" i="31"/>
  <c r="A403" i="31"/>
  <c r="A402" i="31"/>
  <c r="A401" i="31"/>
  <c r="A400" i="31"/>
  <c r="A399" i="31"/>
  <c r="A398" i="31"/>
  <c r="A397" i="31"/>
  <c r="A396" i="31"/>
  <c r="A395" i="31"/>
  <c r="A394" i="31"/>
  <c r="A393" i="31"/>
  <c r="A392" i="31"/>
  <c r="A391" i="31"/>
  <c r="A390" i="31"/>
  <c r="A389" i="31"/>
  <c r="A388" i="31"/>
  <c r="A387" i="31"/>
  <c r="A386" i="31"/>
  <c r="A385" i="31"/>
  <c r="B384" i="31"/>
  <c r="B385" i="31" s="1"/>
  <c r="B386" i="31" s="1"/>
  <c r="B387" i="31" s="1"/>
  <c r="B388" i="31" s="1"/>
  <c r="B389" i="31" s="1"/>
  <c r="B390" i="31" s="1"/>
  <c r="B391" i="31" s="1"/>
  <c r="B392" i="31" s="1"/>
  <c r="B393" i="31" s="1"/>
  <c r="B394" i="31" s="1"/>
  <c r="B395" i="31" s="1"/>
  <c r="B396" i="31" s="1"/>
  <c r="B397" i="31" s="1"/>
  <c r="B398" i="31" s="1"/>
  <c r="B399" i="31" s="1"/>
  <c r="B400" i="31" s="1"/>
  <c r="B401" i="31" s="1"/>
  <c r="B402" i="31" s="1"/>
  <c r="A384" i="31"/>
  <c r="A383" i="31"/>
  <c r="A382" i="31"/>
  <c r="A381" i="31"/>
  <c r="A379" i="31"/>
  <c r="A378" i="31"/>
  <c r="A377" i="31"/>
  <c r="A376" i="31"/>
  <c r="A375" i="31"/>
  <c r="A374" i="31"/>
  <c r="A373" i="31"/>
  <c r="A372" i="31"/>
  <c r="A371" i="31"/>
  <c r="A370" i="31"/>
  <c r="A369" i="31"/>
  <c r="A368" i="31"/>
  <c r="A367" i="31"/>
  <c r="A366" i="31"/>
  <c r="A365" i="31"/>
  <c r="A364" i="31"/>
  <c r="A363" i="31"/>
  <c r="A362" i="31"/>
  <c r="A361" i="31"/>
  <c r="A360" i="31"/>
  <c r="A359" i="31"/>
  <c r="A358" i="31"/>
  <c r="A357" i="31"/>
  <c r="A356" i="31"/>
  <c r="A355" i="31"/>
  <c r="A354" i="31"/>
  <c r="A353" i="31"/>
  <c r="Q352" i="31"/>
  <c r="A352" i="31"/>
  <c r="A351" i="31"/>
  <c r="A349" i="31"/>
  <c r="A347" i="31"/>
  <c r="A345" i="31"/>
  <c r="A343" i="31"/>
  <c r="A341" i="31"/>
  <c r="A340" i="31"/>
  <c r="A339" i="31"/>
  <c r="A338" i="31"/>
  <c r="A337" i="31"/>
  <c r="A336" i="31"/>
  <c r="A335" i="31"/>
  <c r="A334" i="31"/>
  <c r="A333" i="31"/>
  <c r="A332" i="31"/>
  <c r="A331" i="31"/>
  <c r="A330" i="31"/>
  <c r="A329" i="31"/>
  <c r="A328" i="31"/>
  <c r="A327" i="31"/>
  <c r="A326" i="31"/>
  <c r="A325" i="31"/>
  <c r="A324" i="31"/>
  <c r="A323" i="31"/>
  <c r="A322" i="31"/>
  <c r="A321" i="31"/>
  <c r="A320" i="31"/>
  <c r="A319" i="31"/>
  <c r="A318" i="31"/>
  <c r="A317" i="31"/>
  <c r="B316" i="31"/>
  <c r="B317" i="31" s="1"/>
  <c r="B318" i="31" s="1"/>
  <c r="B319" i="31" s="1"/>
  <c r="B320" i="31" s="1"/>
  <c r="B321" i="31" s="1"/>
  <c r="B322" i="31" s="1"/>
  <c r="B323" i="31" s="1"/>
  <c r="B324" i="31" s="1"/>
  <c r="B325" i="31" s="1"/>
  <c r="B326" i="31" s="1"/>
  <c r="B327" i="31" s="1"/>
  <c r="B328" i="31" s="1"/>
  <c r="B329" i="31" s="1"/>
  <c r="B330" i="31" s="1"/>
  <c r="B331" i="31" s="1"/>
  <c r="B332" i="31" s="1"/>
  <c r="B333" i="31" s="1"/>
  <c r="B334" i="31" s="1"/>
  <c r="A316" i="31"/>
  <c r="A315" i="31"/>
  <c r="A314" i="31"/>
  <c r="A313" i="31"/>
  <c r="A311" i="31"/>
  <c r="A310" i="31"/>
  <c r="A309" i="31"/>
  <c r="A308" i="31"/>
  <c r="A307" i="31"/>
  <c r="A306" i="31"/>
  <c r="A305" i="31"/>
  <c r="A304" i="31"/>
  <c r="A303" i="31"/>
  <c r="A302" i="31"/>
  <c r="A301" i="31"/>
  <c r="A300" i="31"/>
  <c r="A299" i="31"/>
  <c r="A298" i="31"/>
  <c r="A297" i="31"/>
  <c r="A296" i="31"/>
  <c r="A295" i="31"/>
  <c r="A294" i="31"/>
  <c r="A293" i="31"/>
  <c r="A292" i="31"/>
  <c r="A291" i="31"/>
  <c r="A290" i="31"/>
  <c r="A289" i="31"/>
  <c r="A288" i="31"/>
  <c r="A287" i="31"/>
  <c r="A286" i="31"/>
  <c r="A285" i="31"/>
  <c r="Q284" i="31"/>
  <c r="A284" i="31"/>
  <c r="A283" i="31"/>
  <c r="A281" i="31"/>
  <c r="A279" i="31"/>
  <c r="A277" i="31"/>
  <c r="A275"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B248" i="31"/>
  <c r="B249" i="31" s="1"/>
  <c r="B250" i="31" s="1"/>
  <c r="B251" i="31" s="1"/>
  <c r="B252" i="31" s="1"/>
  <c r="B253" i="31" s="1"/>
  <c r="B254" i="31" s="1"/>
  <c r="B255" i="31" s="1"/>
  <c r="B256" i="31" s="1"/>
  <c r="B257" i="31" s="1"/>
  <c r="B258" i="31" s="1"/>
  <c r="B259" i="31" s="1"/>
  <c r="B260" i="31" s="1"/>
  <c r="B261" i="31" s="1"/>
  <c r="B262" i="31" s="1"/>
  <c r="B263" i="31" s="1"/>
  <c r="B264" i="31" s="1"/>
  <c r="B265" i="31" s="1"/>
  <c r="B266" i="31" s="1"/>
  <c r="A248" i="31"/>
  <c r="A247" i="31"/>
  <c r="A246" i="31"/>
  <c r="A245"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Q216" i="31"/>
  <c r="A216" i="31"/>
  <c r="A215" i="31"/>
  <c r="A213" i="31"/>
  <c r="A211" i="31"/>
  <c r="A209" i="31"/>
  <c r="A207"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B180" i="31"/>
  <c r="B181" i="31" s="1"/>
  <c r="B182" i="31" s="1"/>
  <c r="B183" i="31" s="1"/>
  <c r="B184" i="31" s="1"/>
  <c r="B185" i="31" s="1"/>
  <c r="B186" i="31" s="1"/>
  <c r="B187" i="31" s="1"/>
  <c r="B188" i="31" s="1"/>
  <c r="B189" i="31" s="1"/>
  <c r="B190" i="31" s="1"/>
  <c r="B191" i="31" s="1"/>
  <c r="B192" i="31" s="1"/>
  <c r="B193" i="31" s="1"/>
  <c r="B194" i="31" s="1"/>
  <c r="B195" i="31" s="1"/>
  <c r="B196" i="31" s="1"/>
  <c r="B197" i="31" s="1"/>
  <c r="B198" i="31" s="1"/>
  <c r="A180" i="31"/>
  <c r="A179" i="31"/>
  <c r="A178" i="31"/>
  <c r="A177"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Q148" i="31"/>
  <c r="A148" i="31"/>
  <c r="A147" i="31"/>
  <c r="A145" i="31"/>
  <c r="A143" i="31"/>
  <c r="A141" i="31"/>
  <c r="A139"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B112" i="31"/>
  <c r="B113" i="31" s="1"/>
  <c r="B114" i="31" s="1"/>
  <c r="B115" i="31" s="1"/>
  <c r="B116" i="31" s="1"/>
  <c r="B117" i="31" s="1"/>
  <c r="B118" i="31" s="1"/>
  <c r="B119" i="31" s="1"/>
  <c r="B120" i="31" s="1"/>
  <c r="B121" i="31" s="1"/>
  <c r="B122" i="31" s="1"/>
  <c r="B123" i="31" s="1"/>
  <c r="B124" i="31" s="1"/>
  <c r="B125" i="31" s="1"/>
  <c r="B126" i="31" s="1"/>
  <c r="B127" i="31" s="1"/>
  <c r="B128" i="31" s="1"/>
  <c r="B129" i="31" s="1"/>
  <c r="B130" i="31" s="1"/>
  <c r="A112" i="31"/>
  <c r="A111" i="31"/>
  <c r="A110" i="31"/>
  <c r="A109"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Q80" i="31"/>
  <c r="A80" i="31"/>
  <c r="A79" i="31"/>
  <c r="A77" i="31"/>
  <c r="A75" i="31"/>
  <c r="A73" i="31"/>
  <c r="A71" i="31"/>
  <c r="C550" i="30"/>
  <c r="C482" i="30"/>
  <c r="C414" i="30"/>
  <c r="C346" i="30"/>
  <c r="C278" i="30"/>
  <c r="C210" i="30"/>
  <c r="C142" i="30"/>
  <c r="A613" i="30"/>
  <c r="A612" i="30"/>
  <c r="A611" i="30"/>
  <c r="A610" i="30"/>
  <c r="A609" i="30"/>
  <c r="A608" i="30"/>
  <c r="A607" i="30"/>
  <c r="A606" i="30"/>
  <c r="A605" i="30"/>
  <c r="A604" i="30"/>
  <c r="A603" i="30"/>
  <c r="A602" i="30"/>
  <c r="A601" i="30"/>
  <c r="A600" i="30"/>
  <c r="A599" i="30"/>
  <c r="A598" i="30"/>
  <c r="A597" i="30"/>
  <c r="A596" i="30"/>
  <c r="A595" i="30"/>
  <c r="A594" i="30"/>
  <c r="A593" i="30"/>
  <c r="A592" i="30"/>
  <c r="A591" i="30"/>
  <c r="A590" i="30"/>
  <c r="A589" i="30"/>
  <c r="B588" i="30"/>
  <c r="B589" i="30" s="1"/>
  <c r="B590" i="30" s="1"/>
  <c r="B591" i="30" s="1"/>
  <c r="B592" i="30" s="1"/>
  <c r="B593" i="30" s="1"/>
  <c r="B594" i="30" s="1"/>
  <c r="B595" i="30" s="1"/>
  <c r="B596" i="30" s="1"/>
  <c r="B597" i="30" s="1"/>
  <c r="B598" i="30" s="1"/>
  <c r="B599" i="30" s="1"/>
  <c r="B600" i="30" s="1"/>
  <c r="B601" i="30" s="1"/>
  <c r="B602" i="30" s="1"/>
  <c r="B603" i="30" s="1"/>
  <c r="B604" i="30" s="1"/>
  <c r="B605" i="30" s="1"/>
  <c r="B606" i="30" s="1"/>
  <c r="A588" i="30"/>
  <c r="A587" i="30"/>
  <c r="A586" i="30"/>
  <c r="A585" i="30"/>
  <c r="A583" i="30"/>
  <c r="A582" i="30"/>
  <c r="A581" i="30"/>
  <c r="A580" i="30"/>
  <c r="A579" i="30"/>
  <c r="A578" i="30"/>
  <c r="A577" i="30"/>
  <c r="A576" i="30"/>
  <c r="A575" i="30"/>
  <c r="A574" i="30"/>
  <c r="A573" i="30"/>
  <c r="A572" i="30"/>
  <c r="A571" i="30"/>
  <c r="A570" i="30"/>
  <c r="A569" i="30"/>
  <c r="A568" i="30"/>
  <c r="A567" i="30"/>
  <c r="A566" i="30"/>
  <c r="A565" i="30"/>
  <c r="A564" i="30"/>
  <c r="A563" i="30"/>
  <c r="A562" i="30"/>
  <c r="C561" i="30"/>
  <c r="A561" i="30"/>
  <c r="A560" i="30"/>
  <c r="A559" i="30"/>
  <c r="A558" i="30"/>
  <c r="A557" i="30"/>
  <c r="A556" i="30"/>
  <c r="A555" i="30"/>
  <c r="A554" i="30"/>
  <c r="A553" i="30"/>
  <c r="A552" i="30"/>
  <c r="A551" i="30"/>
  <c r="A550" i="30"/>
  <c r="A549" i="30"/>
  <c r="A548" i="30"/>
  <c r="A547" i="30"/>
  <c r="A546" i="30"/>
  <c r="A545" i="30"/>
  <c r="A544" i="30"/>
  <c r="A543" i="30"/>
  <c r="A542" i="30"/>
  <c r="A541" i="30"/>
  <c r="A540" i="30"/>
  <c r="A539" i="30"/>
  <c r="A538" i="30"/>
  <c r="A537" i="30"/>
  <c r="A536" i="30"/>
  <c r="A535" i="30"/>
  <c r="A534" i="30"/>
  <c r="A533" i="30"/>
  <c r="A532" i="30"/>
  <c r="A531" i="30"/>
  <c r="A530" i="30"/>
  <c r="A529" i="30"/>
  <c r="A528" i="30"/>
  <c r="A527" i="30"/>
  <c r="A526" i="30"/>
  <c r="A525" i="30"/>
  <c r="A524" i="30"/>
  <c r="A523" i="30"/>
  <c r="A522" i="30"/>
  <c r="A521" i="30"/>
  <c r="B520" i="30"/>
  <c r="B521" i="30" s="1"/>
  <c r="B522" i="30" s="1"/>
  <c r="B523" i="30" s="1"/>
  <c r="B524" i="30" s="1"/>
  <c r="B525" i="30" s="1"/>
  <c r="B526" i="30" s="1"/>
  <c r="B527" i="30" s="1"/>
  <c r="B528" i="30" s="1"/>
  <c r="B529" i="30" s="1"/>
  <c r="B530" i="30" s="1"/>
  <c r="B531" i="30" s="1"/>
  <c r="B532" i="30" s="1"/>
  <c r="B533" i="30" s="1"/>
  <c r="B534" i="30" s="1"/>
  <c r="B535" i="30" s="1"/>
  <c r="B536" i="30" s="1"/>
  <c r="B537" i="30" s="1"/>
  <c r="B538" i="30" s="1"/>
  <c r="A520" i="30"/>
  <c r="A519" i="30"/>
  <c r="A518" i="30"/>
  <c r="A517" i="30"/>
  <c r="A515" i="30"/>
  <c r="A514" i="30"/>
  <c r="A513" i="30"/>
  <c r="A512" i="30"/>
  <c r="A511" i="30"/>
  <c r="A510" i="30"/>
  <c r="A509" i="30"/>
  <c r="A508" i="30"/>
  <c r="A507" i="30"/>
  <c r="A506" i="30"/>
  <c r="A505" i="30"/>
  <c r="A504" i="30"/>
  <c r="A503" i="30"/>
  <c r="A502" i="30"/>
  <c r="A501" i="30"/>
  <c r="A500" i="30"/>
  <c r="A499" i="30"/>
  <c r="A498" i="30"/>
  <c r="A497" i="30"/>
  <c r="A496" i="30"/>
  <c r="A495" i="30"/>
  <c r="A494" i="30"/>
  <c r="C493" i="30"/>
  <c r="A493" i="30"/>
  <c r="A492" i="30"/>
  <c r="A491" i="30"/>
  <c r="A490" i="30"/>
  <c r="A489" i="30"/>
  <c r="A488" i="30"/>
  <c r="A487" i="30"/>
  <c r="A486" i="30"/>
  <c r="A485" i="30"/>
  <c r="A484" i="30"/>
  <c r="A483" i="30"/>
  <c r="A482" i="30"/>
  <c r="A481" i="30"/>
  <c r="A480" i="30"/>
  <c r="A479" i="30"/>
  <c r="A478" i="30"/>
  <c r="A477" i="30"/>
  <c r="A476" i="30"/>
  <c r="A475" i="30"/>
  <c r="A474" i="30"/>
  <c r="A473" i="30"/>
  <c r="A472" i="30"/>
  <c r="A471" i="30"/>
  <c r="A470" i="30"/>
  <c r="A469" i="30"/>
  <c r="A468" i="30"/>
  <c r="A467" i="30"/>
  <c r="A466" i="30"/>
  <c r="A465" i="30"/>
  <c r="A464" i="30"/>
  <c r="A463" i="30"/>
  <c r="A462" i="30"/>
  <c r="A461" i="30"/>
  <c r="A460" i="30"/>
  <c r="A459" i="30"/>
  <c r="A458" i="30"/>
  <c r="A457" i="30"/>
  <c r="A456" i="30"/>
  <c r="A455" i="30"/>
  <c r="A454" i="30"/>
  <c r="A453" i="30"/>
  <c r="B452" i="30"/>
  <c r="B453" i="30" s="1"/>
  <c r="B454" i="30" s="1"/>
  <c r="B455" i="30" s="1"/>
  <c r="B456" i="30" s="1"/>
  <c r="B457" i="30" s="1"/>
  <c r="B458" i="30" s="1"/>
  <c r="B459" i="30" s="1"/>
  <c r="B460" i="30" s="1"/>
  <c r="B461" i="30" s="1"/>
  <c r="B462" i="30" s="1"/>
  <c r="B463" i="30" s="1"/>
  <c r="B464" i="30" s="1"/>
  <c r="B465" i="30" s="1"/>
  <c r="B466" i="30" s="1"/>
  <c r="B467" i="30" s="1"/>
  <c r="B468" i="30" s="1"/>
  <c r="B469" i="30" s="1"/>
  <c r="B470" i="30" s="1"/>
  <c r="A452" i="30"/>
  <c r="A451" i="30"/>
  <c r="A450" i="30"/>
  <c r="A449" i="30"/>
  <c r="A447" i="30"/>
  <c r="A446" i="30"/>
  <c r="A445" i="30"/>
  <c r="A444" i="30"/>
  <c r="A443" i="30"/>
  <c r="A442" i="30"/>
  <c r="A441" i="30"/>
  <c r="A440" i="30"/>
  <c r="A439" i="30"/>
  <c r="A438" i="30"/>
  <c r="A437" i="30"/>
  <c r="A436" i="30"/>
  <c r="A435" i="30"/>
  <c r="A434" i="30"/>
  <c r="A433" i="30"/>
  <c r="A432" i="30"/>
  <c r="A431" i="30"/>
  <c r="A430" i="30"/>
  <c r="A429" i="30"/>
  <c r="A428" i="30"/>
  <c r="A427" i="30"/>
  <c r="A426" i="30"/>
  <c r="C425" i="30"/>
  <c r="A425" i="30"/>
  <c r="A424" i="30"/>
  <c r="A423" i="30"/>
  <c r="A422" i="30"/>
  <c r="A421" i="30"/>
  <c r="A420" i="30"/>
  <c r="A419" i="30"/>
  <c r="A418" i="30"/>
  <c r="A417" i="30"/>
  <c r="A416" i="30"/>
  <c r="A415" i="30"/>
  <c r="A414" i="30"/>
  <c r="A413" i="30"/>
  <c r="A412" i="30"/>
  <c r="A411" i="30"/>
  <c r="A410" i="30"/>
  <c r="A409" i="30"/>
  <c r="A408" i="30"/>
  <c r="A407" i="30"/>
  <c r="A406" i="30"/>
  <c r="A405" i="30"/>
  <c r="A404" i="30"/>
  <c r="A403" i="30"/>
  <c r="A402" i="30"/>
  <c r="A401" i="30"/>
  <c r="A400" i="30"/>
  <c r="A399" i="30"/>
  <c r="A398" i="30"/>
  <c r="A397" i="30"/>
  <c r="A396" i="30"/>
  <c r="A395" i="30"/>
  <c r="A394" i="30"/>
  <c r="A393" i="30"/>
  <c r="A392" i="30"/>
  <c r="A391" i="30"/>
  <c r="A390" i="30"/>
  <c r="A389" i="30"/>
  <c r="A388" i="30"/>
  <c r="A387" i="30"/>
  <c r="A386" i="30"/>
  <c r="A385" i="30"/>
  <c r="B384" i="30"/>
  <c r="B385" i="30" s="1"/>
  <c r="B386" i="30" s="1"/>
  <c r="B387" i="30" s="1"/>
  <c r="B388" i="30" s="1"/>
  <c r="B389" i="30" s="1"/>
  <c r="B390" i="30" s="1"/>
  <c r="B391" i="30" s="1"/>
  <c r="B392" i="30" s="1"/>
  <c r="B393" i="30" s="1"/>
  <c r="B394" i="30" s="1"/>
  <c r="B395" i="30" s="1"/>
  <c r="B396" i="30" s="1"/>
  <c r="B397" i="30" s="1"/>
  <c r="B398" i="30" s="1"/>
  <c r="B399" i="30" s="1"/>
  <c r="B400" i="30" s="1"/>
  <c r="B401" i="30" s="1"/>
  <c r="B402" i="30" s="1"/>
  <c r="A384" i="30"/>
  <c r="A383" i="30"/>
  <c r="A382" i="30"/>
  <c r="A381" i="30"/>
  <c r="A379" i="30"/>
  <c r="A378" i="30"/>
  <c r="A377" i="30"/>
  <c r="A376" i="30"/>
  <c r="A375" i="30"/>
  <c r="A374" i="30"/>
  <c r="A373" i="30"/>
  <c r="A372" i="30"/>
  <c r="A371" i="30"/>
  <c r="A370" i="30"/>
  <c r="A369" i="30"/>
  <c r="A368" i="30"/>
  <c r="A367" i="30"/>
  <c r="A366" i="30"/>
  <c r="A365" i="30"/>
  <c r="A364" i="30"/>
  <c r="A363" i="30"/>
  <c r="A362" i="30"/>
  <c r="A361" i="30"/>
  <c r="A360" i="30"/>
  <c r="A359" i="30"/>
  <c r="A358" i="30"/>
  <c r="C357" i="30"/>
  <c r="A357" i="30"/>
  <c r="A356" i="30"/>
  <c r="A355" i="30"/>
  <c r="A354" i="30"/>
  <c r="A353" i="30"/>
  <c r="A352" i="30"/>
  <c r="A351" i="30"/>
  <c r="A350" i="30"/>
  <c r="A349" i="30"/>
  <c r="A348" i="30"/>
  <c r="A347" i="30"/>
  <c r="A346" i="30"/>
  <c r="A345" i="30"/>
  <c r="A344" i="30"/>
  <c r="A343" i="30"/>
  <c r="A342" i="30"/>
  <c r="A341" i="30"/>
  <c r="A340" i="30"/>
  <c r="A339" i="30"/>
  <c r="A338" i="30"/>
  <c r="A337" i="30"/>
  <c r="A336" i="30"/>
  <c r="A335" i="30"/>
  <c r="A334" i="30"/>
  <c r="A333" i="30"/>
  <c r="A332" i="30"/>
  <c r="A331" i="30"/>
  <c r="A330" i="30"/>
  <c r="A329" i="30"/>
  <c r="A328" i="30"/>
  <c r="A327" i="30"/>
  <c r="A326" i="30"/>
  <c r="A325" i="30"/>
  <c r="A324" i="30"/>
  <c r="A323" i="30"/>
  <c r="A322" i="30"/>
  <c r="A321" i="30"/>
  <c r="A320" i="30"/>
  <c r="A319" i="30"/>
  <c r="A318" i="30"/>
  <c r="A317" i="30"/>
  <c r="B316" i="30"/>
  <c r="B317" i="30" s="1"/>
  <c r="B318" i="30" s="1"/>
  <c r="B319" i="30" s="1"/>
  <c r="B320" i="30" s="1"/>
  <c r="B321" i="30" s="1"/>
  <c r="B322" i="30" s="1"/>
  <c r="B323" i="30" s="1"/>
  <c r="B324" i="30" s="1"/>
  <c r="B325" i="30" s="1"/>
  <c r="B326" i="30" s="1"/>
  <c r="B327" i="30" s="1"/>
  <c r="B328" i="30" s="1"/>
  <c r="B329" i="30" s="1"/>
  <c r="B330" i="30" s="1"/>
  <c r="B331" i="30" s="1"/>
  <c r="B332" i="30" s="1"/>
  <c r="B333" i="30" s="1"/>
  <c r="B334" i="30" s="1"/>
  <c r="A316" i="30"/>
  <c r="A315" i="30"/>
  <c r="A314" i="30"/>
  <c r="A313" i="30"/>
  <c r="A311" i="30"/>
  <c r="A310" i="30"/>
  <c r="A309" i="30"/>
  <c r="A308" i="30"/>
  <c r="A307" i="30"/>
  <c r="A306" i="30"/>
  <c r="A305" i="30"/>
  <c r="A304" i="30"/>
  <c r="A303" i="30"/>
  <c r="A302" i="30"/>
  <c r="A301" i="30"/>
  <c r="A300" i="30"/>
  <c r="A299" i="30"/>
  <c r="A298" i="30"/>
  <c r="A297" i="30"/>
  <c r="A296" i="30"/>
  <c r="A295" i="30"/>
  <c r="A294" i="30"/>
  <c r="A293" i="30"/>
  <c r="A292" i="30"/>
  <c r="A291" i="30"/>
  <c r="A290" i="30"/>
  <c r="C289" i="30"/>
  <c r="A289" i="30"/>
  <c r="A288" i="30"/>
  <c r="A287" i="30"/>
  <c r="A286" i="30"/>
  <c r="A285" i="30"/>
  <c r="A284" i="30"/>
  <c r="A283" i="30"/>
  <c r="A282" i="30"/>
  <c r="A281" i="30"/>
  <c r="A280" i="30"/>
  <c r="A279" i="30"/>
  <c r="A278" i="30"/>
  <c r="A277" i="30"/>
  <c r="A276" i="30"/>
  <c r="A275" i="30"/>
  <c r="A274" i="30"/>
  <c r="A273" i="30"/>
  <c r="A272" i="30"/>
  <c r="A271" i="30"/>
  <c r="A270" i="30"/>
  <c r="A269" i="30"/>
  <c r="A268" i="30"/>
  <c r="A267" i="30"/>
  <c r="A266" i="30"/>
  <c r="A265" i="30"/>
  <c r="A264" i="30"/>
  <c r="A263" i="30"/>
  <c r="A262" i="30"/>
  <c r="A261" i="30"/>
  <c r="A260" i="30"/>
  <c r="A259" i="30"/>
  <c r="A258" i="30"/>
  <c r="A257" i="30"/>
  <c r="A256" i="30"/>
  <c r="A255" i="30"/>
  <c r="A254" i="30"/>
  <c r="A253" i="30"/>
  <c r="A252" i="30"/>
  <c r="A251" i="30"/>
  <c r="A250" i="30"/>
  <c r="A249" i="30"/>
  <c r="B248" i="30"/>
  <c r="B249" i="30" s="1"/>
  <c r="B250" i="30" s="1"/>
  <c r="B251" i="30" s="1"/>
  <c r="B252" i="30" s="1"/>
  <c r="B253" i="30" s="1"/>
  <c r="B254" i="30" s="1"/>
  <c r="B255" i="30" s="1"/>
  <c r="B256" i="30" s="1"/>
  <c r="B257" i="30" s="1"/>
  <c r="B258" i="30" s="1"/>
  <c r="B259" i="30" s="1"/>
  <c r="B260" i="30" s="1"/>
  <c r="B261" i="30" s="1"/>
  <c r="B262" i="30" s="1"/>
  <c r="B263" i="30" s="1"/>
  <c r="B264" i="30" s="1"/>
  <c r="B265" i="30" s="1"/>
  <c r="B266" i="30" s="1"/>
  <c r="A248" i="30"/>
  <c r="A247" i="30"/>
  <c r="A246" i="30"/>
  <c r="A245" i="30"/>
  <c r="A243" i="30"/>
  <c r="A242" i="30"/>
  <c r="A241" i="30"/>
  <c r="A240" i="30"/>
  <c r="A239" i="30"/>
  <c r="A238" i="30"/>
  <c r="A237" i="30"/>
  <c r="A236" i="30"/>
  <c r="A235" i="30"/>
  <c r="A234" i="30"/>
  <c r="A233" i="30"/>
  <c r="A232" i="30"/>
  <c r="A231" i="30"/>
  <c r="A230" i="30"/>
  <c r="A229" i="30"/>
  <c r="A228" i="30"/>
  <c r="A227" i="30"/>
  <c r="A226" i="30"/>
  <c r="A225" i="30"/>
  <c r="A224" i="30"/>
  <c r="A223" i="30"/>
  <c r="A222" i="30"/>
  <c r="C221" i="30"/>
  <c r="A221" i="30"/>
  <c r="A220" i="30"/>
  <c r="A219" i="30"/>
  <c r="A218" i="30"/>
  <c r="A217" i="30"/>
  <c r="A216" i="30"/>
  <c r="A215" i="30"/>
  <c r="A214" i="30"/>
  <c r="A213" i="30"/>
  <c r="A212" i="30"/>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B180" i="30"/>
  <c r="B181" i="30" s="1"/>
  <c r="B182" i="30" s="1"/>
  <c r="B183" i="30" s="1"/>
  <c r="B184" i="30" s="1"/>
  <c r="B185" i="30" s="1"/>
  <c r="B186" i="30" s="1"/>
  <c r="B187" i="30" s="1"/>
  <c r="B188" i="30" s="1"/>
  <c r="B189" i="30" s="1"/>
  <c r="B190" i="30" s="1"/>
  <c r="B191" i="30" s="1"/>
  <c r="B192" i="30" s="1"/>
  <c r="B193" i="30" s="1"/>
  <c r="B194" i="30" s="1"/>
  <c r="B195" i="30" s="1"/>
  <c r="B196" i="30" s="1"/>
  <c r="B197" i="30" s="1"/>
  <c r="B198" i="30" s="1"/>
  <c r="A180" i="30"/>
  <c r="A179" i="30"/>
  <c r="A178" i="30"/>
  <c r="A177" i="30"/>
  <c r="A175" i="30"/>
  <c r="A174" i="30"/>
  <c r="A173" i="30"/>
  <c r="A172" i="30"/>
  <c r="A171" i="30"/>
  <c r="A170" i="30"/>
  <c r="A169" i="30"/>
  <c r="A168" i="30"/>
  <c r="A167" i="30"/>
  <c r="A166" i="30"/>
  <c r="A165" i="30"/>
  <c r="A164" i="30"/>
  <c r="A163" i="30"/>
  <c r="A162" i="30"/>
  <c r="A161" i="30"/>
  <c r="A160" i="30"/>
  <c r="A159" i="30"/>
  <c r="A158" i="30"/>
  <c r="A157" i="30"/>
  <c r="A156" i="30"/>
  <c r="A155" i="30"/>
  <c r="A154" i="30"/>
  <c r="C153" i="30"/>
  <c r="A153" i="30"/>
  <c r="A152" i="30"/>
  <c r="A151" i="30"/>
  <c r="A150" i="30"/>
  <c r="A149" i="30"/>
  <c r="A148" i="30"/>
  <c r="A147" i="30"/>
  <c r="A146" i="30"/>
  <c r="A145" i="30"/>
  <c r="A144" i="30"/>
  <c r="A143" i="30"/>
  <c r="A142" i="30"/>
  <c r="A141" i="30"/>
  <c r="A140" i="30"/>
  <c r="A139" i="30"/>
  <c r="A138" i="30"/>
  <c r="A76" i="30"/>
  <c r="A74" i="30"/>
  <c r="A72" i="30"/>
  <c r="A70" i="30"/>
  <c r="N80" i="30"/>
  <c r="N148" i="30" s="1"/>
  <c r="N216" i="30" s="1"/>
  <c r="N284" i="30" s="1"/>
  <c r="N352" i="30" s="1"/>
  <c r="N420" i="30" s="1"/>
  <c r="N488" i="30" s="1"/>
  <c r="N556" i="30" s="1"/>
  <c r="N624" i="30" s="1"/>
  <c r="N692" i="30" s="1"/>
  <c r="N760" i="30" s="1"/>
  <c r="N828" i="30" s="1"/>
  <c r="N896" i="30" s="1"/>
  <c r="N964" i="30" s="1"/>
  <c r="N1032" i="30" s="1"/>
  <c r="N1100" i="30" s="1"/>
  <c r="N1168" i="30" s="1"/>
  <c r="N1236" i="30" s="1"/>
  <c r="N1304" i="30" s="1"/>
  <c r="N1372" i="30" s="1"/>
  <c r="N1440" i="30" s="1"/>
  <c r="N1508" i="30" s="1"/>
  <c r="N1576" i="30" s="1"/>
  <c r="N1644" i="30" s="1"/>
  <c r="N1712" i="30" s="1"/>
  <c r="N1780" i="30" s="1"/>
  <c r="N1848" i="30" s="1"/>
  <c r="N1916" i="30" s="1"/>
  <c r="N1984" i="30" s="1"/>
  <c r="N2052" i="30" s="1"/>
  <c r="N2120" i="30" s="1"/>
  <c r="N2188" i="30" s="1"/>
  <c r="N2256" i="30" s="1"/>
  <c r="N2324" i="30" s="1"/>
  <c r="I85" i="30"/>
  <c r="I153" i="30" s="1"/>
  <c r="I221" i="30" s="1"/>
  <c r="I289" i="30" s="1"/>
  <c r="I357" i="30" s="1"/>
  <c r="I425" i="30" s="1"/>
  <c r="I493" i="30" s="1"/>
  <c r="I561" i="30" s="1"/>
  <c r="I629" i="30" s="1"/>
  <c r="I697" i="30" s="1"/>
  <c r="I765" i="30" s="1"/>
  <c r="I833" i="30" s="1"/>
  <c r="I901" i="30" s="1"/>
  <c r="I969" i="30" s="1"/>
  <c r="I1037" i="30" s="1"/>
  <c r="I1105" i="30" s="1"/>
  <c r="I1173" i="30" s="1"/>
  <c r="I1241" i="30" s="1"/>
  <c r="I1309" i="30" s="1"/>
  <c r="I1377" i="30" s="1"/>
  <c r="I1445" i="30" s="1"/>
  <c r="I1513" i="30" s="1"/>
  <c r="I1581" i="30" s="1"/>
  <c r="I1649" i="30" s="1"/>
  <c r="I1717" i="30" s="1"/>
  <c r="I1785" i="30" s="1"/>
  <c r="I1853" i="30" s="1"/>
  <c r="I1921" i="30" s="1"/>
  <c r="I1989" i="30" s="1"/>
  <c r="I2057" i="30" s="1"/>
  <c r="I2125" i="30" s="1"/>
  <c r="I2193" i="30" s="1"/>
  <c r="I2261" i="30" s="1"/>
  <c r="I2329" i="30" s="1"/>
  <c r="C85" i="30"/>
  <c r="C74"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B112" i="30"/>
  <c r="B113" i="30" s="1"/>
  <c r="B114" i="30" s="1"/>
  <c r="B115" i="30" s="1"/>
  <c r="B116" i="30" s="1"/>
  <c r="B117" i="30" s="1"/>
  <c r="B118" i="30" s="1"/>
  <c r="B119" i="30" s="1"/>
  <c r="B120" i="30" s="1"/>
  <c r="B121" i="30" s="1"/>
  <c r="B122" i="30" s="1"/>
  <c r="B123" i="30" s="1"/>
  <c r="B124" i="30" s="1"/>
  <c r="B125" i="30" s="1"/>
  <c r="B126" i="30" s="1"/>
  <c r="B127" i="30" s="1"/>
  <c r="B128" i="30" s="1"/>
  <c r="B129" i="30" s="1"/>
  <c r="B130" i="30" s="1"/>
  <c r="A112" i="30"/>
  <c r="A111" i="30"/>
  <c r="A110" i="30"/>
  <c r="A109"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5" i="30"/>
  <c r="A73" i="30"/>
  <c r="A71" i="30"/>
  <c r="A10" i="30"/>
  <c r="A69" i="31"/>
  <c r="A68" i="31"/>
  <c r="A67" i="31"/>
  <c r="A66" i="31"/>
  <c r="A65" i="31"/>
  <c r="A64" i="31"/>
  <c r="A63" i="31"/>
  <c r="A62" i="31"/>
  <c r="A61" i="31"/>
  <c r="A60" i="31"/>
  <c r="A59" i="31"/>
  <c r="A58" i="31"/>
  <c r="A57" i="31"/>
  <c r="A56" i="31"/>
  <c r="A55" i="31"/>
  <c r="A54" i="31"/>
  <c r="A53" i="31"/>
  <c r="A52" i="31"/>
  <c r="A51" i="31"/>
  <c r="A50" i="31"/>
  <c r="A49" i="31"/>
  <c r="A48" i="31"/>
  <c r="A47" i="31"/>
  <c r="A46" i="31"/>
  <c r="A45" i="31"/>
  <c r="B44" i="31"/>
  <c r="B45" i="31" s="1"/>
  <c r="B46" i="31" s="1"/>
  <c r="B47" i="31" s="1"/>
  <c r="B48" i="31" s="1"/>
  <c r="B49" i="31" s="1"/>
  <c r="B50" i="31" s="1"/>
  <c r="B51" i="31" s="1"/>
  <c r="B52" i="31" s="1"/>
  <c r="B53" i="31" s="1"/>
  <c r="B54" i="31" s="1"/>
  <c r="B55" i="31" s="1"/>
  <c r="B56" i="31" s="1"/>
  <c r="B57" i="31" s="1"/>
  <c r="B58" i="31" s="1"/>
  <c r="B59" i="31" s="1"/>
  <c r="B60" i="31" s="1"/>
  <c r="B61" i="31" s="1"/>
  <c r="B62" i="31" s="1"/>
  <c r="A44" i="31"/>
  <c r="A43" i="31"/>
  <c r="A42" i="31"/>
  <c r="A41"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Q12" i="31"/>
  <c r="A12" i="31"/>
  <c r="A11" i="31"/>
  <c r="A9" i="31"/>
  <c r="A7" i="31"/>
  <c r="A5" i="31"/>
  <c r="A3" i="31"/>
  <c r="N1" i="31"/>
  <c r="K1" i="31"/>
  <c r="L1" i="31" s="1"/>
  <c r="J1" i="31"/>
  <c r="I1" i="31"/>
  <c r="H1" i="31"/>
  <c r="G1" i="31"/>
  <c r="F1" i="31"/>
  <c r="E1" i="31"/>
  <c r="C1" i="31"/>
  <c r="H1" i="30"/>
  <c r="A65" i="30"/>
  <c r="A62" i="30"/>
  <c r="A61" i="30"/>
  <c r="A60" i="30"/>
  <c r="A59" i="30"/>
  <c r="A58" i="30"/>
  <c r="A57" i="30"/>
  <c r="A56" i="30"/>
  <c r="A55" i="30"/>
  <c r="A54" i="30"/>
  <c r="A53" i="30"/>
  <c r="A52" i="30"/>
  <c r="A51" i="30"/>
  <c r="A50" i="30"/>
  <c r="A49" i="30"/>
  <c r="A48" i="30"/>
  <c r="A47" i="30"/>
  <c r="A46" i="30"/>
  <c r="A45" i="30"/>
  <c r="B44" i="30"/>
  <c r="B45" i="30" s="1"/>
  <c r="B46" i="30" s="1"/>
  <c r="B47" i="30" s="1"/>
  <c r="B48" i="30" s="1"/>
  <c r="B49" i="30" s="1"/>
  <c r="B50" i="30" s="1"/>
  <c r="B51" i="30" s="1"/>
  <c r="B52" i="30" s="1"/>
  <c r="B53" i="30" s="1"/>
  <c r="B54" i="30" s="1"/>
  <c r="B55" i="30" s="1"/>
  <c r="B56" i="30" s="1"/>
  <c r="B57" i="30" s="1"/>
  <c r="B58" i="30" s="1"/>
  <c r="B59" i="30" s="1"/>
  <c r="B60" i="30" s="1"/>
  <c r="B61" i="30" s="1"/>
  <c r="B62" i="30" s="1"/>
  <c r="A44" i="30"/>
  <c r="A43" i="30"/>
  <c r="A42" i="30"/>
  <c r="A41" i="30"/>
  <c r="A31" i="30"/>
  <c r="A38" i="30"/>
  <c r="A36" i="30"/>
  <c r="A35" i="30"/>
  <c r="A34" i="30"/>
  <c r="I1" i="30"/>
  <c r="E1" i="30"/>
  <c r="G1" i="30"/>
  <c r="A69" i="30"/>
  <c r="A68" i="30"/>
  <c r="A67" i="30"/>
  <c r="A66" i="30"/>
  <c r="A64" i="30"/>
  <c r="A63" i="30"/>
  <c r="A39" i="30"/>
  <c r="A37" i="30"/>
  <c r="A33" i="30"/>
  <c r="A32" i="30"/>
  <c r="A30" i="30"/>
  <c r="A29" i="30"/>
  <c r="A28" i="30"/>
  <c r="A27" i="30"/>
  <c r="A26" i="30"/>
  <c r="A25" i="30"/>
  <c r="A24" i="30"/>
  <c r="A23" i="30"/>
  <c r="A22" i="30"/>
  <c r="A21" i="30"/>
  <c r="A20" i="30"/>
  <c r="A19" i="30"/>
  <c r="A18" i="30"/>
  <c r="A17" i="30"/>
  <c r="A16" i="30"/>
  <c r="A15" i="30"/>
  <c r="A14" i="30"/>
  <c r="A13" i="30"/>
  <c r="A12" i="30"/>
  <c r="A11" i="30"/>
  <c r="A9" i="30"/>
  <c r="A7" i="30"/>
  <c r="A5" i="30"/>
  <c r="A3" i="30"/>
  <c r="N1" i="30"/>
  <c r="K1" i="30"/>
  <c r="C1" i="30"/>
  <c r="BC92" i="32" l="1"/>
  <c r="BB92" i="32"/>
  <c r="BC91" i="32"/>
  <c r="BB91" i="32"/>
  <c r="BP145" i="25"/>
  <c r="BP141" i="25"/>
  <c r="BP137" i="25"/>
  <c r="BP133" i="25"/>
  <c r="BP129" i="25"/>
  <c r="BP125" i="25"/>
  <c r="BP121" i="25"/>
  <c r="BP117" i="25"/>
  <c r="BP113" i="25"/>
  <c r="BP109" i="25"/>
  <c r="BP105" i="25"/>
  <c r="BP101" i="25"/>
  <c r="BP97" i="25"/>
  <c r="BP146" i="25"/>
  <c r="BP142" i="25"/>
  <c r="BP138" i="25"/>
  <c r="BP134" i="25"/>
  <c r="BP130" i="25"/>
  <c r="BP126" i="25"/>
  <c r="BP122" i="25"/>
  <c r="BP118" i="25"/>
  <c r="BP114" i="25"/>
  <c r="BP110" i="25"/>
  <c r="BP106" i="25"/>
  <c r="BP102" i="25"/>
  <c r="BP98" i="25"/>
  <c r="BP144" i="25"/>
  <c r="BP140" i="25"/>
  <c r="BP136" i="25"/>
  <c r="BP132" i="25"/>
  <c r="BP128" i="25"/>
  <c r="BP124" i="25"/>
  <c r="BP120" i="25"/>
  <c r="BP116" i="25"/>
  <c r="BP112" i="25"/>
  <c r="BP108" i="25"/>
  <c r="BP104" i="25"/>
  <c r="BP100" i="25"/>
  <c r="BP96" i="25"/>
  <c r="BP147" i="25"/>
  <c r="BP143" i="25"/>
  <c r="BP139" i="25"/>
  <c r="BP135" i="25"/>
  <c r="BP131" i="25"/>
  <c r="BP127" i="25"/>
  <c r="BP123" i="25"/>
  <c r="BP119" i="25"/>
  <c r="BP115" i="25"/>
  <c r="BP111" i="25"/>
  <c r="BP107" i="25"/>
  <c r="BP103" i="25"/>
  <c r="BP99" i="25"/>
  <c r="M1" i="31"/>
  <c r="L1" i="30"/>
  <c r="M1" i="30"/>
  <c r="R19" i="33"/>
  <c r="AA70" i="32" s="1"/>
  <c r="R20" i="33"/>
  <c r="AA71" i="32" s="1"/>
  <c r="R74" i="32"/>
  <c r="Y74" i="32" s="1"/>
  <c r="P12" i="31"/>
  <c r="AA133" i="26" s="1"/>
  <c r="P12" i="30"/>
  <c r="AA132" i="26" s="1"/>
  <c r="BC133" i="26" l="1"/>
  <c r="I6" i="25"/>
  <c r="BC132" i="26"/>
  <c r="I5" i="25"/>
  <c r="BC71" i="32"/>
  <c r="BB71" i="32"/>
  <c r="BC70" i="32"/>
  <c r="BB70" i="32"/>
  <c r="CJ21" i="25"/>
  <c r="BP93" i="25"/>
  <c r="BP89" i="25"/>
  <c r="BP85" i="25"/>
  <c r="BP81" i="25"/>
  <c r="BP77" i="25"/>
  <c r="BP73" i="25"/>
  <c r="BP69" i="25"/>
  <c r="BP65" i="25"/>
  <c r="BP61" i="25"/>
  <c r="BP57" i="25"/>
  <c r="BP53" i="25"/>
  <c r="BP49" i="25"/>
  <c r="BP45" i="25"/>
  <c r="BP41" i="25"/>
  <c r="BP37" i="25"/>
  <c r="BP33" i="25"/>
  <c r="BP29" i="25"/>
  <c r="BP25" i="25"/>
  <c r="CJ5" i="25" s="1"/>
  <c r="AA77" i="26" s="1"/>
  <c r="BP92" i="25"/>
  <c r="BP88" i="25"/>
  <c r="BP84" i="25"/>
  <c r="BP80" i="25"/>
  <c r="BP76" i="25"/>
  <c r="BP72" i="25"/>
  <c r="BP68" i="25"/>
  <c r="BP64" i="25"/>
  <c r="BP60" i="25"/>
  <c r="BP56" i="25"/>
  <c r="BP52" i="25"/>
  <c r="BP48" i="25"/>
  <c r="BP44" i="25"/>
  <c r="BP40" i="25"/>
  <c r="BP36" i="25"/>
  <c r="BP32" i="25"/>
  <c r="BP28" i="25"/>
  <c r="BP24" i="25"/>
  <c r="CJ4" i="25" s="1"/>
  <c r="AA76" i="26" s="1"/>
  <c r="BP95" i="25"/>
  <c r="BP91" i="25"/>
  <c r="BP87" i="25"/>
  <c r="BP83" i="25"/>
  <c r="BP79" i="25"/>
  <c r="BP75" i="25"/>
  <c r="BP71" i="25"/>
  <c r="BP67" i="25"/>
  <c r="BP63" i="25"/>
  <c r="BP59" i="25"/>
  <c r="BP55" i="25"/>
  <c r="BP51" i="25"/>
  <c r="CJ17" i="25" s="1"/>
  <c r="AA95" i="26" s="1"/>
  <c r="BP47" i="25"/>
  <c r="CJ15" i="25" s="1"/>
  <c r="AA93" i="26" s="1"/>
  <c r="BP43" i="25"/>
  <c r="BP39" i="25"/>
  <c r="BP35" i="25"/>
  <c r="BP31" i="25"/>
  <c r="BP27" i="25"/>
  <c r="BP23" i="25"/>
  <c r="CJ3" i="25" s="1"/>
  <c r="AA75" i="26" s="1"/>
  <c r="BP94" i="25"/>
  <c r="BP90" i="25"/>
  <c r="BP86" i="25"/>
  <c r="BP82" i="25"/>
  <c r="BP78" i="25"/>
  <c r="BP74" i="25"/>
  <c r="BP70" i="25"/>
  <c r="BP66" i="25"/>
  <c r="BP62" i="25"/>
  <c r="BP58" i="25"/>
  <c r="BP54" i="25"/>
  <c r="BP50" i="25"/>
  <c r="BP46" i="25"/>
  <c r="BP42" i="25"/>
  <c r="BP38" i="25"/>
  <c r="BP34" i="25"/>
  <c r="BP30" i="25"/>
  <c r="BP26" i="25"/>
  <c r="BP22" i="25"/>
  <c r="CJ2" i="25" s="1"/>
  <c r="BB132" i="26"/>
  <c r="BA1" i="32" l="1"/>
  <c r="BA2" i="32"/>
  <c r="CJ7" i="25"/>
  <c r="AA79" i="26" s="1"/>
  <c r="BC79" i="26" s="1"/>
  <c r="CJ8" i="25"/>
  <c r="AA83" i="26" s="1"/>
  <c r="BC83" i="26" s="1"/>
  <c r="CJ6" i="25"/>
  <c r="AA78" i="26" s="1"/>
  <c r="BC78" i="26" s="1"/>
  <c r="CJ10" i="25"/>
  <c r="AA85" i="26" s="1"/>
  <c r="BB85" i="26" s="1"/>
  <c r="CJ19" i="25"/>
  <c r="CJ12" i="25"/>
  <c r="AA90" i="26" s="1"/>
  <c r="CJ9" i="25"/>
  <c r="AA84" i="26" s="1"/>
  <c r="CJ16" i="25"/>
  <c r="AA94" i="26" s="1"/>
  <c r="CJ13" i="25"/>
  <c r="AA91" i="26" s="1"/>
  <c r="BB91" i="26" s="1"/>
  <c r="CJ20" i="25"/>
  <c r="CJ14" i="25"/>
  <c r="AA92" i="26" s="1"/>
  <c r="BC92" i="26" s="1"/>
  <c r="AA74" i="26"/>
  <c r="BB74" i="26" s="1"/>
  <c r="CJ11" i="25"/>
  <c r="AA86" i="26" s="1"/>
  <c r="CJ18" i="25"/>
  <c r="AA100" i="26" s="1"/>
  <c r="BC93" i="26"/>
  <c r="BB93" i="26"/>
  <c r="BC95" i="26"/>
  <c r="BB95" i="26"/>
  <c r="BC77" i="26"/>
  <c r="BB77" i="26"/>
  <c r="BC75" i="26"/>
  <c r="BB75" i="26"/>
  <c r="BC76" i="26"/>
  <c r="BB76" i="26"/>
  <c r="A126" i="26"/>
  <c r="P105" i="32" l="1"/>
  <c r="P100" i="32"/>
  <c r="P109" i="32"/>
  <c r="AA110" i="26"/>
  <c r="BB100" i="26" s="1"/>
  <c r="BB79" i="26"/>
  <c r="AA117" i="26"/>
  <c r="BB78" i="26"/>
  <c r="BC74" i="26"/>
  <c r="BC91" i="26"/>
  <c r="BB83" i="26"/>
  <c r="BC85" i="26"/>
  <c r="BB92" i="26"/>
  <c r="BC84" i="26"/>
  <c r="BB84" i="26"/>
  <c r="BC94" i="26"/>
  <c r="BB94" i="26"/>
  <c r="BC86" i="26"/>
  <c r="BB86" i="26"/>
  <c r="BC90" i="26"/>
  <c r="BB90" i="26"/>
  <c r="A133" i="26"/>
  <c r="A158" i="26"/>
  <c r="A154" i="26"/>
  <c r="A144" i="26"/>
  <c r="A139" i="26"/>
  <c r="A137" i="26"/>
  <c r="A129" i="26"/>
  <c r="A128" i="26"/>
  <c r="A124" i="26"/>
  <c r="A123" i="26"/>
  <c r="A122" i="26"/>
  <c r="A121" i="26"/>
  <c r="A117" i="26"/>
  <c r="A114" i="26"/>
  <c r="AA120" i="26"/>
  <c r="AA121" i="26" s="1"/>
  <c r="Y121" i="26" s="1"/>
  <c r="BB119" i="26" l="1"/>
  <c r="BC119" i="26"/>
  <c r="BB65" i="26"/>
  <c r="BC100" i="26"/>
  <c r="R121" i="26"/>
  <c r="BA3" i="26"/>
  <c r="A182" i="26"/>
  <c r="A180" i="26"/>
  <c r="A176" i="26"/>
  <c r="A167" i="26"/>
  <c r="A170" i="26"/>
  <c r="A172" i="26"/>
  <c r="A174" i="26"/>
  <c r="A102" i="26"/>
  <c r="A74" i="26"/>
  <c r="A70" i="26"/>
  <c r="A97" i="26"/>
  <c r="A107" i="26"/>
  <c r="A116" i="26"/>
  <c r="A135" i="26"/>
  <c r="BB117" i="26" l="1"/>
  <c r="A79" i="26"/>
  <c r="A86" i="26"/>
  <c r="A93" i="26"/>
  <c r="A75" i="26"/>
  <c r="A76" i="26"/>
  <c r="A83" i="26"/>
  <c r="A90" i="26"/>
  <c r="A94" i="26"/>
  <c r="A77" i="26"/>
  <c r="A84" i="26"/>
  <c r="A91" i="26"/>
  <c r="A95" i="26"/>
  <c r="A78" i="26"/>
  <c r="A85" i="26"/>
  <c r="A92" i="26"/>
  <c r="A100" i="26"/>
  <c r="A164" i="26"/>
  <c r="A120" i="26"/>
  <c r="A192" i="26"/>
  <c r="A191" i="26"/>
  <c r="A190" i="26"/>
  <c r="A189" i="26"/>
  <c r="A188" i="26"/>
  <c r="A187" i="26"/>
  <c r="A186" i="26"/>
  <c r="A185" i="26"/>
  <c r="A184" i="26"/>
  <c r="A178" i="26"/>
  <c r="A183" i="26"/>
  <c r="A59" i="26"/>
  <c r="A72" i="26"/>
  <c r="A81" i="26"/>
  <c r="A88" i="26"/>
  <c r="A108" i="26"/>
  <c r="A98" i="26"/>
  <c r="A66" i="26"/>
  <c r="A67" i="26"/>
  <c r="A104" i="26"/>
  <c r="A113" i="26"/>
  <c r="A132" i="26"/>
  <c r="A149" i="26"/>
  <c r="A147" i="26"/>
  <c r="A150" i="26"/>
  <c r="A161" i="26"/>
  <c r="A151" i="26"/>
  <c r="A140" i="26"/>
  <c r="A134" i="26"/>
  <c r="A130" i="26"/>
  <c r="A118" i="26"/>
  <c r="A115" i="26"/>
  <c r="A106" i="26"/>
  <c r="A69" i="26"/>
  <c r="A68" i="26"/>
  <c r="A64" i="26"/>
  <c r="A63" i="26"/>
  <c r="A36" i="26"/>
  <c r="A30" i="26"/>
  <c r="A29" i="26"/>
  <c r="A25" i="26"/>
  <c r="A16" i="26"/>
  <c r="A163" i="26"/>
  <c r="A193" i="26"/>
  <c r="A148" i="26"/>
  <c r="A103" i="26"/>
  <c r="A181" i="26"/>
  <c r="A179" i="26"/>
  <c r="A177" i="26"/>
  <c r="A175" i="26"/>
  <c r="A173" i="26"/>
  <c r="A171" i="26"/>
  <c r="A169" i="26"/>
  <c r="A168" i="26"/>
  <c r="A166" i="26"/>
  <c r="A165" i="26"/>
  <c r="A159" i="26"/>
  <c r="A157" i="26"/>
  <c r="A155" i="26"/>
  <c r="A153" i="26"/>
  <c r="A145" i="26"/>
  <c r="A143" i="26"/>
  <c r="A138" i="26"/>
  <c r="A136" i="26"/>
  <c r="A109" i="26"/>
  <c r="A105" i="26"/>
  <c r="A101" i="26"/>
  <c r="A99" i="26"/>
  <c r="A89" i="26"/>
  <c r="A82" i="26"/>
  <c r="A73" i="26"/>
  <c r="A62" i="26"/>
  <c r="A61" i="26"/>
  <c r="A127" i="26"/>
  <c r="A160" i="26" l="1"/>
  <c r="A156" i="26"/>
  <c r="A146" i="26"/>
  <c r="A162" i="26"/>
  <c r="A152" i="26"/>
  <c r="A142" i="26"/>
  <c r="A141" i="26"/>
  <c r="A131" i="26"/>
  <c r="A119" i="26"/>
  <c r="A96" i="26"/>
  <c r="A87" i="26"/>
  <c r="A80" i="26"/>
  <c r="A71" i="26"/>
  <c r="A65" i="26"/>
  <c r="U110" i="26"/>
  <c r="U100" i="26"/>
  <c r="V95" i="26"/>
  <c r="V94" i="26"/>
  <c r="V93" i="26"/>
  <c r="V92" i="26"/>
  <c r="V91" i="26"/>
  <c r="V90" i="26"/>
  <c r="V86" i="26" l="1"/>
  <c r="V85" i="26"/>
  <c r="V84" i="26"/>
  <c r="V83" i="26"/>
  <c r="V75" i="26"/>
  <c r="V76" i="26"/>
  <c r="V77" i="26"/>
  <c r="V78" i="26"/>
  <c r="V79" i="26"/>
  <c r="V74" i="26"/>
  <c r="A60" i="26"/>
  <c r="A58" i="26"/>
  <c r="A57" i="26"/>
  <c r="A56" i="26"/>
  <c r="A55" i="26"/>
  <c r="A54" i="26"/>
  <c r="BB53" i="26"/>
  <c r="A53" i="26"/>
  <c r="A52" i="26"/>
  <c r="BB51" i="26"/>
  <c r="A51" i="26"/>
  <c r="BB50" i="26"/>
  <c r="A50" i="26"/>
  <c r="BB49" i="26"/>
  <c r="A49" i="26"/>
  <c r="BB48" i="26"/>
  <c r="A48" i="26"/>
  <c r="BB47" i="26"/>
  <c r="A47" i="26"/>
  <c r="BB46" i="26"/>
  <c r="A46" i="26"/>
  <c r="BB45" i="26"/>
  <c r="A45" i="26"/>
  <c r="BB44" i="26"/>
  <c r="A44" i="26"/>
  <c r="BB43" i="26"/>
  <c r="A43" i="26"/>
  <c r="BB42" i="26"/>
  <c r="A42" i="26"/>
  <c r="AB41" i="26"/>
  <c r="AB42" i="26" s="1"/>
  <c r="AB43" i="26" s="1"/>
  <c r="AB44" i="26" s="1"/>
  <c r="AB45" i="26" s="1"/>
  <c r="AB46" i="26" s="1"/>
  <c r="AB47" i="26" s="1"/>
  <c r="AB48" i="26" s="1"/>
  <c r="AB49" i="26" s="1"/>
  <c r="AB50" i="26" s="1"/>
  <c r="AB51" i="26" s="1"/>
  <c r="AB52" i="26" s="1"/>
  <c r="AB53" i="26" s="1"/>
  <c r="A41" i="26"/>
  <c r="AA40" i="26"/>
  <c r="A40" i="26"/>
  <c r="BB39" i="26"/>
  <c r="A39" i="26"/>
  <c r="BB38" i="26"/>
  <c r="AB38" i="26"/>
  <c r="A38" i="26"/>
  <c r="A37" i="26"/>
  <c r="A35" i="26"/>
  <c r="A34" i="26"/>
  <c r="A33" i="26"/>
  <c r="BB32" i="26"/>
  <c r="A32" i="26"/>
  <c r="A31" i="26"/>
  <c r="BB28" i="26"/>
  <c r="A28" i="26"/>
  <c r="A27" i="26"/>
  <c r="A26" i="26"/>
  <c r="BB24" i="26"/>
  <c r="A24" i="26"/>
  <c r="A23" i="26"/>
  <c r="A22" i="26"/>
  <c r="BB21" i="26"/>
  <c r="A20" i="26"/>
  <c r="A19" i="26"/>
  <c r="A18" i="26"/>
  <c r="A17" i="26"/>
  <c r="A15" i="26"/>
  <c r="A11" i="26"/>
  <c r="BB10" i="26"/>
  <c r="M10" i="26"/>
  <c r="A10" i="26"/>
  <c r="BB9" i="26"/>
  <c r="A9" i="26"/>
  <c r="BB8" i="26"/>
  <c r="A8" i="26"/>
  <c r="BB7" i="26"/>
  <c r="BC6" i="26"/>
  <c r="BB6" i="26"/>
  <c r="AA6" i="26"/>
  <c r="A5" i="26"/>
  <c r="A2" i="26"/>
  <c r="Z1" i="26"/>
  <c r="Y1" i="26"/>
  <c r="X1" i="26"/>
  <c r="W1" i="26"/>
  <c r="V1" i="26"/>
  <c r="U1" i="26"/>
  <c r="T1" i="26"/>
  <c r="S1" i="26"/>
  <c r="R1" i="26"/>
  <c r="Q1" i="26"/>
  <c r="O1" i="26"/>
  <c r="N1" i="26"/>
  <c r="M1" i="26"/>
  <c r="L1" i="26"/>
  <c r="J1" i="26"/>
  <c r="I1" i="26"/>
  <c r="G1" i="26"/>
  <c r="F1" i="26"/>
  <c r="D1" i="26"/>
  <c r="AA116" i="26" l="1"/>
  <c r="BB133" i="26"/>
  <c r="AC51" i="26"/>
  <c r="AF51" i="26" s="1"/>
  <c r="AC40" i="26"/>
  <c r="AC41" i="26"/>
  <c r="AG41" i="26" s="1"/>
  <c r="AC53" i="26"/>
  <c r="AA7" i="26"/>
  <c r="BB34" i="26"/>
  <c r="AC42" i="26"/>
  <c r="AC44" i="26"/>
  <c r="AC46" i="26"/>
  <c r="AC48" i="26"/>
  <c r="AC50" i="26"/>
  <c r="AC52" i="26"/>
  <c r="BB33" i="26"/>
  <c r="AC43" i="26"/>
  <c r="AC45" i="26"/>
  <c r="AC47" i="26"/>
  <c r="AC49" i="26"/>
  <c r="Q80" i="23"/>
  <c r="Q12" i="23"/>
  <c r="A613" i="23"/>
  <c r="A612" i="23"/>
  <c r="A611" i="23"/>
  <c r="A610" i="23"/>
  <c r="A609" i="23"/>
  <c r="A608" i="23"/>
  <c r="A607" i="23"/>
  <c r="A606" i="23"/>
  <c r="A605" i="23"/>
  <c r="A604" i="23"/>
  <c r="A603" i="23"/>
  <c r="A602" i="23"/>
  <c r="A601" i="23"/>
  <c r="A600" i="23"/>
  <c r="A599" i="23"/>
  <c r="A598" i="23"/>
  <c r="A597" i="23"/>
  <c r="A596" i="23"/>
  <c r="A594" i="23"/>
  <c r="A593" i="23"/>
  <c r="A592" i="23"/>
  <c r="A591" i="23"/>
  <c r="A590" i="23"/>
  <c r="A589" i="23"/>
  <c r="A588" i="23"/>
  <c r="A587" i="23"/>
  <c r="A586" i="23"/>
  <c r="A585" i="23"/>
  <c r="A584" i="23"/>
  <c r="A583" i="23"/>
  <c r="A582" i="23"/>
  <c r="A581" i="23"/>
  <c r="A580" i="23"/>
  <c r="A579" i="23"/>
  <c r="A578" i="23"/>
  <c r="A577" i="23"/>
  <c r="A576" i="23"/>
  <c r="A575" i="23"/>
  <c r="A574" i="23"/>
  <c r="A573" i="23"/>
  <c r="A572" i="23"/>
  <c r="A571" i="23"/>
  <c r="A570" i="23"/>
  <c r="A569" i="23"/>
  <c r="A568" i="23"/>
  <c r="A567" i="23"/>
  <c r="A566" i="23"/>
  <c r="A565" i="23"/>
  <c r="A564" i="23"/>
  <c r="A563" i="23"/>
  <c r="A562" i="23"/>
  <c r="A549" i="23"/>
  <c r="A548" i="23"/>
  <c r="A547" i="23"/>
  <c r="A546" i="23"/>
  <c r="A681" i="23"/>
  <c r="A680" i="23"/>
  <c r="A679" i="23"/>
  <c r="A678" i="23"/>
  <c r="A677" i="23"/>
  <c r="A676" i="23"/>
  <c r="A675" i="23"/>
  <c r="A674" i="23"/>
  <c r="A673" i="23"/>
  <c r="A672" i="23"/>
  <c r="A671" i="23"/>
  <c r="A670" i="23"/>
  <c r="A669" i="23"/>
  <c r="A668" i="23"/>
  <c r="A667" i="23"/>
  <c r="A666" i="23"/>
  <c r="A665" i="23"/>
  <c r="A664" i="23"/>
  <c r="A662" i="23"/>
  <c r="A661" i="23"/>
  <c r="A660" i="23"/>
  <c r="A659" i="23"/>
  <c r="A658" i="23"/>
  <c r="A657" i="23"/>
  <c r="A656" i="23"/>
  <c r="A655" i="23"/>
  <c r="A654" i="23"/>
  <c r="A653" i="23"/>
  <c r="A652" i="23"/>
  <c r="A651" i="23"/>
  <c r="A650" i="23"/>
  <c r="A649" i="23"/>
  <c r="A648" i="23"/>
  <c r="A647" i="23"/>
  <c r="A646" i="23"/>
  <c r="A645" i="23"/>
  <c r="A644" i="23"/>
  <c r="A643" i="23"/>
  <c r="A642" i="23"/>
  <c r="A641" i="23"/>
  <c r="A640" i="23"/>
  <c r="A639" i="23"/>
  <c r="A638" i="23"/>
  <c r="A637" i="23"/>
  <c r="A636" i="23"/>
  <c r="A635" i="23"/>
  <c r="A634" i="23"/>
  <c r="A633" i="23"/>
  <c r="A632" i="23"/>
  <c r="A631" i="23"/>
  <c r="A630" i="23"/>
  <c r="A617" i="23"/>
  <c r="A616" i="23"/>
  <c r="A615" i="23"/>
  <c r="A614" i="23"/>
  <c r="A545" i="23"/>
  <c r="A544" i="23"/>
  <c r="A543" i="23"/>
  <c r="A542" i="23"/>
  <c r="A541" i="23"/>
  <c r="A540" i="23"/>
  <c r="A539" i="23"/>
  <c r="A538" i="23"/>
  <c r="A537" i="23"/>
  <c r="A536" i="23"/>
  <c r="A535" i="23"/>
  <c r="A534" i="23"/>
  <c r="A533" i="23"/>
  <c r="A532" i="23"/>
  <c r="A531" i="23"/>
  <c r="A530" i="23"/>
  <c r="A529" i="23"/>
  <c r="A528" i="23"/>
  <c r="A526" i="23"/>
  <c r="A525" i="23"/>
  <c r="A524" i="23"/>
  <c r="A523" i="23"/>
  <c r="A522" i="23"/>
  <c r="A521" i="23"/>
  <c r="A520" i="23"/>
  <c r="A519" i="23"/>
  <c r="A518" i="23"/>
  <c r="A517" i="23"/>
  <c r="A516" i="23"/>
  <c r="A515" i="23"/>
  <c r="A514" i="23"/>
  <c r="A513" i="23"/>
  <c r="A512" i="23"/>
  <c r="A511" i="23"/>
  <c r="A510" i="23"/>
  <c r="A509" i="23"/>
  <c r="A508" i="23"/>
  <c r="A507" i="23"/>
  <c r="A506" i="23"/>
  <c r="A505" i="23"/>
  <c r="A504" i="23"/>
  <c r="A503" i="23"/>
  <c r="A502" i="23"/>
  <c r="A501" i="23"/>
  <c r="A500" i="23"/>
  <c r="A499" i="23"/>
  <c r="A498" i="23"/>
  <c r="A497" i="23"/>
  <c r="A496" i="23"/>
  <c r="A495" i="23"/>
  <c r="A494" i="23"/>
  <c r="A481" i="23"/>
  <c r="A480" i="23"/>
  <c r="A479" i="23"/>
  <c r="A478" i="23"/>
  <c r="A477" i="23"/>
  <c r="A476" i="23"/>
  <c r="A475" i="23"/>
  <c r="A474" i="23"/>
  <c r="A473" i="23"/>
  <c r="A472" i="23"/>
  <c r="A471" i="23"/>
  <c r="A470" i="23"/>
  <c r="A469" i="23"/>
  <c r="A468" i="23"/>
  <c r="A467" i="23"/>
  <c r="A466" i="23"/>
  <c r="A465" i="23"/>
  <c r="A464" i="23"/>
  <c r="A463" i="23"/>
  <c r="A462" i="23"/>
  <c r="A461" i="23"/>
  <c r="A460" i="23"/>
  <c r="A458" i="23"/>
  <c r="A457" i="23"/>
  <c r="A456" i="23"/>
  <c r="A455" i="23"/>
  <c r="A454" i="23"/>
  <c r="A453" i="23"/>
  <c r="A452" i="23"/>
  <c r="A451" i="23"/>
  <c r="A450" i="23"/>
  <c r="A449" i="23"/>
  <c r="A448" i="23"/>
  <c r="A447" i="23"/>
  <c r="A446" i="23"/>
  <c r="A445" i="23"/>
  <c r="A444" i="23"/>
  <c r="A443" i="23"/>
  <c r="A442" i="23"/>
  <c r="A441" i="23"/>
  <c r="A440" i="23"/>
  <c r="A439" i="23"/>
  <c r="A438" i="23"/>
  <c r="A437" i="23"/>
  <c r="A436" i="23"/>
  <c r="A435" i="23"/>
  <c r="A434" i="23"/>
  <c r="A433" i="23"/>
  <c r="A432" i="23"/>
  <c r="A431" i="23"/>
  <c r="A430" i="23"/>
  <c r="A429" i="23"/>
  <c r="A428" i="23"/>
  <c r="A427" i="23"/>
  <c r="A426" i="23"/>
  <c r="A413" i="23"/>
  <c r="A412" i="23"/>
  <c r="A411" i="23"/>
  <c r="A410" i="23"/>
  <c r="A409" i="23"/>
  <c r="A408" i="23"/>
  <c r="A407" i="23"/>
  <c r="A406" i="23"/>
  <c r="A405" i="23"/>
  <c r="A404" i="23"/>
  <c r="A403" i="23"/>
  <c r="A402" i="23"/>
  <c r="A401" i="23"/>
  <c r="A400" i="23"/>
  <c r="A399" i="23"/>
  <c r="A398" i="23"/>
  <c r="A397" i="23"/>
  <c r="A396" i="23"/>
  <c r="A395" i="23"/>
  <c r="A394" i="23"/>
  <c r="A393" i="23"/>
  <c r="A392" i="23"/>
  <c r="A390" i="23"/>
  <c r="A389" i="23"/>
  <c r="A388" i="23"/>
  <c r="A387" i="23"/>
  <c r="A386" i="23"/>
  <c r="A385" i="23"/>
  <c r="A384" i="23"/>
  <c r="A383" i="23"/>
  <c r="A382" i="23"/>
  <c r="A381" i="23"/>
  <c r="A380" i="23"/>
  <c r="A379" i="23"/>
  <c r="A378" i="23"/>
  <c r="A377" i="23"/>
  <c r="A376" i="23"/>
  <c r="A375" i="23"/>
  <c r="A374" i="23"/>
  <c r="A373" i="23"/>
  <c r="A372" i="23"/>
  <c r="A371" i="23"/>
  <c r="A370" i="23"/>
  <c r="A369" i="23"/>
  <c r="A368" i="23"/>
  <c r="A367" i="23"/>
  <c r="A366" i="23"/>
  <c r="A365" i="23"/>
  <c r="A364" i="23"/>
  <c r="A363" i="23"/>
  <c r="A362" i="23"/>
  <c r="A361" i="23"/>
  <c r="A360" i="23"/>
  <c r="A359" i="23"/>
  <c r="A358" i="23"/>
  <c r="A345" i="23"/>
  <c r="A344" i="23"/>
  <c r="A343" i="23"/>
  <c r="A342" i="23"/>
  <c r="A341" i="23"/>
  <c r="A340" i="23"/>
  <c r="A339" i="23"/>
  <c r="A338" i="23"/>
  <c r="A337" i="23"/>
  <c r="A336" i="23"/>
  <c r="A335" i="23"/>
  <c r="A334" i="23"/>
  <c r="A333" i="23"/>
  <c r="A332" i="23"/>
  <c r="A331" i="23"/>
  <c r="A330" i="23"/>
  <c r="A329" i="23"/>
  <c r="A328" i="23"/>
  <c r="A327" i="23"/>
  <c r="A326" i="23"/>
  <c r="A325" i="23"/>
  <c r="A324" i="23"/>
  <c r="A322" i="23"/>
  <c r="A321" i="23"/>
  <c r="A320" i="23"/>
  <c r="A319" i="23"/>
  <c r="A318" i="23"/>
  <c r="A317" i="23"/>
  <c r="A316" i="23"/>
  <c r="A315" i="23"/>
  <c r="A314" i="23"/>
  <c r="A313" i="23"/>
  <c r="A312" i="23"/>
  <c r="A311" i="23"/>
  <c r="A310" i="23"/>
  <c r="A309" i="23"/>
  <c r="A308" i="23"/>
  <c r="A307" i="23"/>
  <c r="A306" i="23"/>
  <c r="A305" i="23"/>
  <c r="A304" i="23"/>
  <c r="A303" i="23"/>
  <c r="A302" i="23"/>
  <c r="A301" i="23"/>
  <c r="A300" i="23"/>
  <c r="A299" i="23"/>
  <c r="A298" i="23"/>
  <c r="A297" i="23"/>
  <c r="A296" i="23"/>
  <c r="A295" i="23"/>
  <c r="A294" i="23"/>
  <c r="A293" i="23"/>
  <c r="A292" i="23"/>
  <c r="A291" i="23"/>
  <c r="A290" i="23"/>
  <c r="A277" i="23"/>
  <c r="A276" i="23"/>
  <c r="A275" i="23"/>
  <c r="A274" i="23"/>
  <c r="A273" i="23"/>
  <c r="A272" i="23"/>
  <c r="A271" i="23"/>
  <c r="A270" i="23"/>
  <c r="A269" i="23"/>
  <c r="A268" i="23"/>
  <c r="A267" i="23"/>
  <c r="A266" i="23"/>
  <c r="A265" i="23"/>
  <c r="A264" i="23"/>
  <c r="A263" i="23"/>
  <c r="A262" i="23"/>
  <c r="A261" i="23"/>
  <c r="A260" i="23"/>
  <c r="A259" i="23"/>
  <c r="A258" i="23"/>
  <c r="A257" i="23"/>
  <c r="A256" i="23"/>
  <c r="A254" i="23"/>
  <c r="A253" i="23"/>
  <c r="A252" i="23"/>
  <c r="A251" i="23"/>
  <c r="A250" i="23"/>
  <c r="A249" i="23"/>
  <c r="A248" i="23"/>
  <c r="A247" i="23"/>
  <c r="A246" i="23"/>
  <c r="A245" i="23"/>
  <c r="A244" i="23"/>
  <c r="A243" i="23"/>
  <c r="A242" i="23"/>
  <c r="A241" i="23"/>
  <c r="A240" i="23"/>
  <c r="A239" i="23"/>
  <c r="A238" i="23"/>
  <c r="A237" i="23"/>
  <c r="A236" i="23"/>
  <c r="A235" i="23"/>
  <c r="A234" i="23"/>
  <c r="A233" i="23"/>
  <c r="A232" i="23"/>
  <c r="A231" i="23"/>
  <c r="A230" i="23"/>
  <c r="A229" i="23"/>
  <c r="A228" i="23"/>
  <c r="A227" i="23"/>
  <c r="A226" i="23"/>
  <c r="A225" i="23"/>
  <c r="A224" i="23"/>
  <c r="A223" i="23"/>
  <c r="A222" i="23"/>
  <c r="A209" i="23"/>
  <c r="A208" i="23"/>
  <c r="A207" i="23"/>
  <c r="A206" i="23"/>
  <c r="A205" i="23"/>
  <c r="A204" i="23"/>
  <c r="A203" i="23"/>
  <c r="A202" i="23"/>
  <c r="A201" i="23"/>
  <c r="A200" i="23"/>
  <c r="A199" i="23"/>
  <c r="A198" i="23"/>
  <c r="A197" i="23"/>
  <c r="A196" i="23"/>
  <c r="A195" i="23"/>
  <c r="A194" i="23"/>
  <c r="A193" i="23"/>
  <c r="A192" i="23"/>
  <c r="A191" i="23"/>
  <c r="A190" i="23"/>
  <c r="A189" i="23"/>
  <c r="A188" i="23"/>
  <c r="A186" i="23"/>
  <c r="A185" i="23"/>
  <c r="A184" i="23"/>
  <c r="A183" i="23"/>
  <c r="A182" i="23"/>
  <c r="A181" i="23"/>
  <c r="A180" i="23"/>
  <c r="A179" i="23"/>
  <c r="A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41" i="23"/>
  <c r="A140" i="23"/>
  <c r="A139" i="23"/>
  <c r="A138" i="23"/>
  <c r="A137" i="23"/>
  <c r="I85" i="23"/>
  <c r="C85" i="23"/>
  <c r="M80" i="23"/>
  <c r="M148" i="23" s="1"/>
  <c r="M216" i="23" s="1"/>
  <c r="M284" i="23" s="1"/>
  <c r="M352" i="23" s="1"/>
  <c r="M420" i="23" s="1"/>
  <c r="M488" i="23" s="1"/>
  <c r="M556" i="23" s="1"/>
  <c r="M624" i="23" s="1"/>
  <c r="C74" i="23"/>
  <c r="A106" i="23"/>
  <c r="A74" i="23"/>
  <c r="A72" i="23"/>
  <c r="A38" i="23"/>
  <c r="A70" i="23"/>
  <c r="A69" i="23"/>
  <c r="A136" i="23"/>
  <c r="A135" i="23"/>
  <c r="A134" i="23"/>
  <c r="A133" i="23"/>
  <c r="A132" i="23"/>
  <c r="A131" i="23"/>
  <c r="A130" i="23"/>
  <c r="A129" i="23"/>
  <c r="A128" i="23"/>
  <c r="A127" i="23"/>
  <c r="A126" i="23"/>
  <c r="A125" i="23"/>
  <c r="A124" i="23"/>
  <c r="A123" i="23"/>
  <c r="A122" i="23"/>
  <c r="A121" i="23"/>
  <c r="A120" i="23"/>
  <c r="A118" i="23"/>
  <c r="A117" i="23"/>
  <c r="A116" i="23"/>
  <c r="A115" i="23"/>
  <c r="A114" i="23"/>
  <c r="A113" i="23"/>
  <c r="A112" i="23"/>
  <c r="A111" i="23"/>
  <c r="A110" i="23"/>
  <c r="A109" i="23"/>
  <c r="A108" i="23"/>
  <c r="A107"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5" i="23"/>
  <c r="A73" i="23"/>
  <c r="A71" i="23"/>
  <c r="BB70" i="26" l="1"/>
  <c r="P114" i="26"/>
  <c r="AF41" i="26"/>
  <c r="AG51" i="26"/>
  <c r="AG40" i="26"/>
  <c r="AF40" i="26"/>
  <c r="AA35" i="26"/>
  <c r="AF43" i="26"/>
  <c r="AG43" i="26"/>
  <c r="AG52" i="26"/>
  <c r="AF52" i="26"/>
  <c r="AG44" i="26"/>
  <c r="AF44" i="26"/>
  <c r="AG49" i="26"/>
  <c r="AF49" i="26"/>
  <c r="AG50" i="26"/>
  <c r="AF50" i="26"/>
  <c r="AG42" i="26"/>
  <c r="AF42" i="26"/>
  <c r="AF47" i="26"/>
  <c r="AG47" i="26"/>
  <c r="AG48" i="26"/>
  <c r="AF48" i="26"/>
  <c r="AF45" i="26"/>
  <c r="AG45" i="26"/>
  <c r="AG46" i="26"/>
  <c r="AF46" i="26"/>
  <c r="A681" i="17"/>
  <c r="A680" i="17"/>
  <c r="A679" i="17"/>
  <c r="A678" i="17"/>
  <c r="A677" i="17"/>
  <c r="A676" i="17"/>
  <c r="A675" i="17"/>
  <c r="A674" i="17"/>
  <c r="A673" i="17"/>
  <c r="P672" i="17"/>
  <c r="A672" i="17"/>
  <c r="P671" i="17"/>
  <c r="A671" i="17"/>
  <c r="P670" i="17"/>
  <c r="A670" i="17"/>
  <c r="P669" i="17"/>
  <c r="A669" i="17"/>
  <c r="P668" i="17"/>
  <c r="A668" i="17"/>
  <c r="P667" i="17"/>
  <c r="A667" i="17"/>
  <c r="P666" i="17"/>
  <c r="A666" i="17"/>
  <c r="P665" i="17"/>
  <c r="A665" i="17"/>
  <c r="A664" i="17"/>
  <c r="A663" i="17"/>
  <c r="A662" i="17"/>
  <c r="P661" i="17"/>
  <c r="A661" i="17"/>
  <c r="P660" i="17"/>
  <c r="A660" i="17"/>
  <c r="P659" i="17"/>
  <c r="A659" i="17"/>
  <c r="P658" i="17"/>
  <c r="A658" i="17"/>
  <c r="P657" i="17"/>
  <c r="A657" i="17"/>
  <c r="P656" i="17"/>
  <c r="A656" i="17"/>
  <c r="P655" i="17"/>
  <c r="A655" i="17"/>
  <c r="P654" i="17"/>
  <c r="A654" i="17"/>
  <c r="A653" i="17"/>
  <c r="A652" i="17"/>
  <c r="A651" i="17"/>
  <c r="A649" i="17"/>
  <c r="A648" i="17"/>
  <c r="A647" i="17"/>
  <c r="A646" i="17"/>
  <c r="A645" i="17"/>
  <c r="A644" i="17"/>
  <c r="A643" i="17"/>
  <c r="P642" i="17"/>
  <c r="A642" i="17"/>
  <c r="P641" i="17"/>
  <c r="A641" i="17"/>
  <c r="P640" i="17"/>
  <c r="A640" i="17"/>
  <c r="P639" i="17"/>
  <c r="A639" i="17"/>
  <c r="P638" i="17"/>
  <c r="A638" i="17"/>
  <c r="P637" i="17"/>
  <c r="A637" i="17"/>
  <c r="P636" i="17"/>
  <c r="A636" i="17"/>
  <c r="P635" i="17"/>
  <c r="A635" i="17"/>
  <c r="A634" i="17"/>
  <c r="A633" i="17"/>
  <c r="A632" i="17"/>
  <c r="A631" i="17"/>
  <c r="A630" i="17"/>
  <c r="A617" i="17"/>
  <c r="A615" i="17"/>
  <c r="A614" i="17"/>
  <c r="A613" i="17"/>
  <c r="A612" i="17"/>
  <c r="A611" i="17"/>
  <c r="A610" i="17"/>
  <c r="A609" i="17"/>
  <c r="A608" i="17"/>
  <c r="A607" i="17"/>
  <c r="A606" i="17"/>
  <c r="A605" i="17"/>
  <c r="P604" i="17"/>
  <c r="A604" i="17"/>
  <c r="P603" i="17"/>
  <c r="A603" i="17"/>
  <c r="P602" i="17"/>
  <c r="A602" i="17"/>
  <c r="P601" i="17"/>
  <c r="A601" i="17"/>
  <c r="P600" i="17"/>
  <c r="A600" i="17"/>
  <c r="P599" i="17"/>
  <c r="A599" i="17"/>
  <c r="P598" i="17"/>
  <c r="A598" i="17"/>
  <c r="P597" i="17"/>
  <c r="A597" i="17"/>
  <c r="A596" i="17"/>
  <c r="A595" i="17"/>
  <c r="A594" i="17"/>
  <c r="P593" i="17"/>
  <c r="A593" i="17"/>
  <c r="P592" i="17"/>
  <c r="A592" i="17"/>
  <c r="P591" i="17"/>
  <c r="A591" i="17"/>
  <c r="P590" i="17"/>
  <c r="A590" i="17"/>
  <c r="P589" i="17"/>
  <c r="A589" i="17"/>
  <c r="P588" i="17"/>
  <c r="A588" i="17"/>
  <c r="P587" i="17"/>
  <c r="A587" i="17"/>
  <c r="P586" i="17"/>
  <c r="A586" i="17"/>
  <c r="A585" i="17"/>
  <c r="A584" i="17"/>
  <c r="A583" i="17"/>
  <c r="A581" i="17"/>
  <c r="A580" i="17"/>
  <c r="A579" i="17"/>
  <c r="A578" i="17"/>
  <c r="A577" i="17"/>
  <c r="A576" i="17"/>
  <c r="A575" i="17"/>
  <c r="P574" i="17"/>
  <c r="A574" i="17"/>
  <c r="P573" i="17"/>
  <c r="A573" i="17"/>
  <c r="P572" i="17"/>
  <c r="A572" i="17"/>
  <c r="P571" i="17"/>
  <c r="A571" i="17"/>
  <c r="P570" i="17"/>
  <c r="A570" i="17"/>
  <c r="P569" i="17"/>
  <c r="A569" i="17"/>
  <c r="P568" i="17"/>
  <c r="A568" i="17"/>
  <c r="P567" i="17"/>
  <c r="A567" i="17"/>
  <c r="A566" i="17"/>
  <c r="A565" i="17"/>
  <c r="A564" i="17"/>
  <c r="A563" i="17"/>
  <c r="A562" i="17"/>
  <c r="A549" i="17"/>
  <c r="A547" i="17"/>
  <c r="A546" i="17"/>
  <c r="A545" i="17"/>
  <c r="A544" i="17"/>
  <c r="A543" i="17"/>
  <c r="A542" i="17"/>
  <c r="A541" i="17"/>
  <c r="A540" i="17"/>
  <c r="A539" i="17"/>
  <c r="A538" i="17"/>
  <c r="A537" i="17"/>
  <c r="P536" i="17"/>
  <c r="A536" i="17"/>
  <c r="P535" i="17"/>
  <c r="A535" i="17"/>
  <c r="P534" i="17"/>
  <c r="A534" i="17"/>
  <c r="P533" i="17"/>
  <c r="A533" i="17"/>
  <c r="P532" i="17"/>
  <c r="A532" i="17"/>
  <c r="P531" i="17"/>
  <c r="A531" i="17"/>
  <c r="P530" i="17"/>
  <c r="A530" i="17"/>
  <c r="P529" i="17"/>
  <c r="A529" i="17"/>
  <c r="A528" i="17"/>
  <c r="A527" i="17"/>
  <c r="A526" i="17"/>
  <c r="P525" i="17"/>
  <c r="A525" i="17"/>
  <c r="P524" i="17"/>
  <c r="A524" i="17"/>
  <c r="P523" i="17"/>
  <c r="A523" i="17"/>
  <c r="P522" i="17"/>
  <c r="A522" i="17"/>
  <c r="P521" i="17"/>
  <c r="A521" i="17"/>
  <c r="P520" i="17"/>
  <c r="A520" i="17"/>
  <c r="P519" i="17"/>
  <c r="A519" i="17"/>
  <c r="P518" i="17"/>
  <c r="A518" i="17"/>
  <c r="A517" i="17"/>
  <c r="A516" i="17"/>
  <c r="A515" i="17"/>
  <c r="A513" i="17"/>
  <c r="A512" i="17"/>
  <c r="A511" i="17"/>
  <c r="A510" i="17"/>
  <c r="A509" i="17"/>
  <c r="A508" i="17"/>
  <c r="A507" i="17"/>
  <c r="P506" i="17"/>
  <c r="A506" i="17"/>
  <c r="P505" i="17"/>
  <c r="A505" i="17"/>
  <c r="P504" i="17"/>
  <c r="A504" i="17"/>
  <c r="P503" i="17"/>
  <c r="A503" i="17"/>
  <c r="P502" i="17"/>
  <c r="A502" i="17"/>
  <c r="P501" i="17"/>
  <c r="A501" i="17"/>
  <c r="P500" i="17"/>
  <c r="A500" i="17"/>
  <c r="P499" i="17"/>
  <c r="A499" i="17"/>
  <c r="A498" i="17"/>
  <c r="A497" i="17"/>
  <c r="A496" i="17"/>
  <c r="A495" i="17"/>
  <c r="A494" i="17"/>
  <c r="A481" i="17"/>
  <c r="A479" i="17"/>
  <c r="A478" i="17"/>
  <c r="A477" i="17"/>
  <c r="A476" i="17"/>
  <c r="A475" i="17"/>
  <c r="A474" i="17"/>
  <c r="A473" i="17"/>
  <c r="A472" i="17"/>
  <c r="A471" i="17"/>
  <c r="A470" i="17"/>
  <c r="A469" i="17"/>
  <c r="P468" i="17"/>
  <c r="A468" i="17"/>
  <c r="P467" i="17"/>
  <c r="A467" i="17"/>
  <c r="P466" i="17"/>
  <c r="A466" i="17"/>
  <c r="P465" i="17"/>
  <c r="A465" i="17"/>
  <c r="P464" i="17"/>
  <c r="A464" i="17"/>
  <c r="P463" i="17"/>
  <c r="A463" i="17"/>
  <c r="P462" i="17"/>
  <c r="A462" i="17"/>
  <c r="P461" i="17"/>
  <c r="A461" i="17"/>
  <c r="A460" i="17"/>
  <c r="A459" i="17"/>
  <c r="A458" i="17"/>
  <c r="P457" i="17"/>
  <c r="A457" i="17"/>
  <c r="P456" i="17"/>
  <c r="A456" i="17"/>
  <c r="P455" i="17"/>
  <c r="A455" i="17"/>
  <c r="P454" i="17"/>
  <c r="A454" i="17"/>
  <c r="P453" i="17"/>
  <c r="A453" i="17"/>
  <c r="P452" i="17"/>
  <c r="A452" i="17"/>
  <c r="P451" i="17"/>
  <c r="A451" i="17"/>
  <c r="P450" i="17"/>
  <c r="A450" i="17"/>
  <c r="A449" i="17"/>
  <c r="A448" i="17"/>
  <c r="A447" i="17"/>
  <c r="A445" i="17"/>
  <c r="A444" i="17"/>
  <c r="A443" i="17"/>
  <c r="A442" i="17"/>
  <c r="A441" i="17"/>
  <c r="A440" i="17"/>
  <c r="A439" i="17"/>
  <c r="P438" i="17"/>
  <c r="A438" i="17"/>
  <c r="P437" i="17"/>
  <c r="A437" i="17"/>
  <c r="P436" i="17"/>
  <c r="A436" i="17"/>
  <c r="P435" i="17"/>
  <c r="A435" i="17"/>
  <c r="P434" i="17"/>
  <c r="A434" i="17"/>
  <c r="P433" i="17"/>
  <c r="A433" i="17"/>
  <c r="P432" i="17"/>
  <c r="A432" i="17"/>
  <c r="P431" i="17"/>
  <c r="A431" i="17"/>
  <c r="A430" i="17"/>
  <c r="A429" i="17"/>
  <c r="A428" i="17"/>
  <c r="A427" i="17"/>
  <c r="A426" i="17"/>
  <c r="A413" i="17"/>
  <c r="A411" i="17"/>
  <c r="A410" i="17"/>
  <c r="A409" i="17"/>
  <c r="A408" i="17"/>
  <c r="A407" i="17"/>
  <c r="A406" i="17"/>
  <c r="A405" i="17"/>
  <c r="A404" i="17"/>
  <c r="A403" i="17"/>
  <c r="A402" i="17"/>
  <c r="A401" i="17"/>
  <c r="P400" i="17"/>
  <c r="A400" i="17"/>
  <c r="P399" i="17"/>
  <c r="A399" i="17"/>
  <c r="P398" i="17"/>
  <c r="A398" i="17"/>
  <c r="P397" i="17"/>
  <c r="A397" i="17"/>
  <c r="P396" i="17"/>
  <c r="A396" i="17"/>
  <c r="P395" i="17"/>
  <c r="A395" i="17"/>
  <c r="P394" i="17"/>
  <c r="A394" i="17"/>
  <c r="P393" i="17"/>
  <c r="A393" i="17"/>
  <c r="A392" i="17"/>
  <c r="A391" i="17"/>
  <c r="A390" i="17"/>
  <c r="P389" i="17"/>
  <c r="A389" i="17"/>
  <c r="P388" i="17"/>
  <c r="A388" i="17"/>
  <c r="P387" i="17"/>
  <c r="A387" i="17"/>
  <c r="P386" i="17"/>
  <c r="A386" i="17"/>
  <c r="P385" i="17"/>
  <c r="A385" i="17"/>
  <c r="P384" i="17"/>
  <c r="A384" i="17"/>
  <c r="P383" i="17"/>
  <c r="A383" i="17"/>
  <c r="P382" i="17"/>
  <c r="A382" i="17"/>
  <c r="A381" i="17"/>
  <c r="A380" i="17"/>
  <c r="A379" i="17"/>
  <c r="A377" i="17"/>
  <c r="A376" i="17"/>
  <c r="A375" i="17"/>
  <c r="A374" i="17"/>
  <c r="A373" i="17"/>
  <c r="A372" i="17"/>
  <c r="A371" i="17"/>
  <c r="P370" i="17"/>
  <c r="A370" i="17"/>
  <c r="P369" i="17"/>
  <c r="A369" i="17"/>
  <c r="P368" i="17"/>
  <c r="A368" i="17"/>
  <c r="P367" i="17"/>
  <c r="A367" i="17"/>
  <c r="P366" i="17"/>
  <c r="A366" i="17"/>
  <c r="P365" i="17"/>
  <c r="A365" i="17"/>
  <c r="P364" i="17"/>
  <c r="A364" i="17"/>
  <c r="P363" i="17"/>
  <c r="A363" i="17"/>
  <c r="A362" i="17"/>
  <c r="A361" i="17"/>
  <c r="A360" i="17"/>
  <c r="A359" i="17"/>
  <c r="A358" i="17"/>
  <c r="A345" i="17"/>
  <c r="A343" i="17"/>
  <c r="A342" i="17"/>
  <c r="A341" i="17"/>
  <c r="A340" i="17"/>
  <c r="A339" i="17"/>
  <c r="A338" i="17"/>
  <c r="A337" i="17"/>
  <c r="A336" i="17"/>
  <c r="A335" i="17"/>
  <c r="A334" i="17"/>
  <c r="A333" i="17"/>
  <c r="P332" i="17"/>
  <c r="A332" i="17"/>
  <c r="P331" i="17"/>
  <c r="A331" i="17"/>
  <c r="P330" i="17"/>
  <c r="A330" i="17"/>
  <c r="P329" i="17"/>
  <c r="A329" i="17"/>
  <c r="P328" i="17"/>
  <c r="A328" i="17"/>
  <c r="P327" i="17"/>
  <c r="A327" i="17"/>
  <c r="P326" i="17"/>
  <c r="A326" i="17"/>
  <c r="P325" i="17"/>
  <c r="A325" i="17"/>
  <c r="A324" i="17"/>
  <c r="A323" i="17"/>
  <c r="A322" i="17"/>
  <c r="P321" i="17"/>
  <c r="A321" i="17"/>
  <c r="P320" i="17"/>
  <c r="A320" i="17"/>
  <c r="P319" i="17"/>
  <c r="A319" i="17"/>
  <c r="P318" i="17"/>
  <c r="A318" i="17"/>
  <c r="P317" i="17"/>
  <c r="A317" i="17"/>
  <c r="P316" i="17"/>
  <c r="A316" i="17"/>
  <c r="P315" i="17"/>
  <c r="A315" i="17"/>
  <c r="P314" i="17"/>
  <c r="A314" i="17"/>
  <c r="A313" i="17"/>
  <c r="A312" i="17"/>
  <c r="A311" i="17"/>
  <c r="A309" i="17"/>
  <c r="A308" i="17"/>
  <c r="A307" i="17"/>
  <c r="A306" i="17"/>
  <c r="A305" i="17"/>
  <c r="A304" i="17"/>
  <c r="A303" i="17"/>
  <c r="P302" i="17"/>
  <c r="A302" i="17"/>
  <c r="P301" i="17"/>
  <c r="A301" i="17"/>
  <c r="P300" i="17"/>
  <c r="A300" i="17"/>
  <c r="P299" i="17"/>
  <c r="A299" i="17"/>
  <c r="P298" i="17"/>
  <c r="A298" i="17"/>
  <c r="P297" i="17"/>
  <c r="A297" i="17"/>
  <c r="P296" i="17"/>
  <c r="A296" i="17"/>
  <c r="P295" i="17"/>
  <c r="A295" i="17"/>
  <c r="A294" i="17"/>
  <c r="A293" i="17"/>
  <c r="A292" i="17"/>
  <c r="A291" i="17"/>
  <c r="A290" i="17"/>
  <c r="A277" i="17"/>
  <c r="A275" i="17"/>
  <c r="A274" i="17"/>
  <c r="A273" i="17"/>
  <c r="A272" i="17"/>
  <c r="A271" i="17"/>
  <c r="A270" i="17"/>
  <c r="A269" i="17"/>
  <c r="A268" i="17"/>
  <c r="A267" i="17"/>
  <c r="A266" i="17"/>
  <c r="A265" i="17"/>
  <c r="P264" i="17"/>
  <c r="A264" i="17"/>
  <c r="P263" i="17"/>
  <c r="A263" i="17"/>
  <c r="P262" i="17"/>
  <c r="A262" i="17"/>
  <c r="P261" i="17"/>
  <c r="A261" i="17"/>
  <c r="P260" i="17"/>
  <c r="A260" i="17"/>
  <c r="P259" i="17"/>
  <c r="A259" i="17"/>
  <c r="P258" i="17"/>
  <c r="A258" i="17"/>
  <c r="P257" i="17"/>
  <c r="A257" i="17"/>
  <c r="A256" i="17"/>
  <c r="A255" i="17"/>
  <c r="A254" i="17"/>
  <c r="P253" i="17"/>
  <c r="A253" i="17"/>
  <c r="P252" i="17"/>
  <c r="A252" i="17"/>
  <c r="P251" i="17"/>
  <c r="A251" i="17"/>
  <c r="P250" i="17"/>
  <c r="A250" i="17"/>
  <c r="P249" i="17"/>
  <c r="A249" i="17"/>
  <c r="P248" i="17"/>
  <c r="A248" i="17"/>
  <c r="P247" i="17"/>
  <c r="A247" i="17"/>
  <c r="P246" i="17"/>
  <c r="A246" i="17"/>
  <c r="A245" i="17"/>
  <c r="A244" i="17"/>
  <c r="A243" i="17"/>
  <c r="A241" i="17"/>
  <c r="A240" i="17"/>
  <c r="A239" i="17"/>
  <c r="A238" i="17"/>
  <c r="A237" i="17"/>
  <c r="A236" i="17"/>
  <c r="A235" i="17"/>
  <c r="P234" i="17"/>
  <c r="A234" i="17"/>
  <c r="P233" i="17"/>
  <c r="A233" i="17"/>
  <c r="P232" i="17"/>
  <c r="A232" i="17"/>
  <c r="P231" i="17"/>
  <c r="A231" i="17"/>
  <c r="P230" i="17"/>
  <c r="A230" i="17"/>
  <c r="P229" i="17"/>
  <c r="A229" i="17"/>
  <c r="P228" i="17"/>
  <c r="A228" i="17"/>
  <c r="P227" i="17"/>
  <c r="A227" i="17"/>
  <c r="A226" i="17"/>
  <c r="A225" i="17"/>
  <c r="A224" i="17"/>
  <c r="A223" i="17"/>
  <c r="A222" i="17"/>
  <c r="A209" i="17"/>
  <c r="A207" i="17"/>
  <c r="A206" i="17"/>
  <c r="A205" i="17"/>
  <c r="A204" i="17"/>
  <c r="A203" i="17"/>
  <c r="A202" i="17"/>
  <c r="A201" i="17"/>
  <c r="A200" i="17"/>
  <c r="A199" i="17"/>
  <c r="A198" i="17"/>
  <c r="A197" i="17"/>
  <c r="P196" i="17"/>
  <c r="A196" i="17"/>
  <c r="P195" i="17"/>
  <c r="A195" i="17"/>
  <c r="P194" i="17"/>
  <c r="A194" i="17"/>
  <c r="P193" i="17"/>
  <c r="A193" i="17"/>
  <c r="P192" i="17"/>
  <c r="A192" i="17"/>
  <c r="P191" i="17"/>
  <c r="A191" i="17"/>
  <c r="P190" i="17"/>
  <c r="A190" i="17"/>
  <c r="P189" i="17"/>
  <c r="A189" i="17"/>
  <c r="A188" i="17"/>
  <c r="A187" i="17"/>
  <c r="A186" i="17"/>
  <c r="P185" i="17"/>
  <c r="A185" i="17"/>
  <c r="P184" i="17"/>
  <c r="A184" i="17"/>
  <c r="P183" i="17"/>
  <c r="A183" i="17"/>
  <c r="P182" i="17"/>
  <c r="A182" i="17"/>
  <c r="P181" i="17"/>
  <c r="A181" i="17"/>
  <c r="P180" i="17"/>
  <c r="A180" i="17"/>
  <c r="P179" i="17"/>
  <c r="A179" i="17"/>
  <c r="P178" i="17"/>
  <c r="A178" i="17"/>
  <c r="A177" i="17"/>
  <c r="A176" i="17"/>
  <c r="A175" i="17"/>
  <c r="A173" i="17"/>
  <c r="A172" i="17"/>
  <c r="A171" i="17"/>
  <c r="A170" i="17"/>
  <c r="A169" i="17"/>
  <c r="A168" i="17"/>
  <c r="A167" i="17"/>
  <c r="P166" i="17"/>
  <c r="A166" i="17"/>
  <c r="P165" i="17"/>
  <c r="A165" i="17"/>
  <c r="P164" i="17"/>
  <c r="A164" i="17"/>
  <c r="P163" i="17"/>
  <c r="A163" i="17"/>
  <c r="P162" i="17"/>
  <c r="A162" i="17"/>
  <c r="P161" i="17"/>
  <c r="A161" i="17"/>
  <c r="P160" i="17"/>
  <c r="A160" i="17"/>
  <c r="P159" i="17"/>
  <c r="A159" i="17"/>
  <c r="A158" i="17"/>
  <c r="A157" i="17"/>
  <c r="A156" i="17"/>
  <c r="A155" i="17"/>
  <c r="A154" i="17"/>
  <c r="A141" i="17"/>
  <c r="A139" i="17"/>
  <c r="A138" i="17"/>
  <c r="BA3" i="21"/>
  <c r="AA184" i="21"/>
  <c r="BB184" i="21" s="1"/>
  <c r="AA181" i="21"/>
  <c r="BB181" i="21" s="1"/>
  <c r="A207" i="21"/>
  <c r="AA205" i="21"/>
  <c r="Q12" i="17"/>
  <c r="AA191" i="21"/>
  <c r="BB193" i="21" s="1"/>
  <c r="A109" i="21"/>
  <c r="A108" i="21"/>
  <c r="A79" i="21"/>
  <c r="A78" i="21"/>
  <c r="AB41" i="21"/>
  <c r="AB42" i="21" s="1"/>
  <c r="AB43" i="21" s="1"/>
  <c r="AB44" i="21" s="1"/>
  <c r="AB45" i="21" s="1"/>
  <c r="AB46" i="21" s="1"/>
  <c r="AB47" i="21" s="1"/>
  <c r="AB48" i="21" s="1"/>
  <c r="AB49" i="21" s="1"/>
  <c r="AB50" i="21" s="1"/>
  <c r="AB51" i="21" s="1"/>
  <c r="AB52" i="21" s="1"/>
  <c r="AB53" i="21" s="1"/>
  <c r="AB38" i="21"/>
  <c r="AC40" i="21" s="1"/>
  <c r="BC211" i="21" l="1"/>
  <c r="I3" i="25"/>
  <c r="AF53" i="26"/>
  <c r="BB40" i="26" s="1"/>
  <c r="AG53" i="26"/>
  <c r="BB211" i="21"/>
  <c r="P12" i="17"/>
  <c r="AA204" i="21"/>
  <c r="AF40" i="21"/>
  <c r="AG40" i="21"/>
  <c r="AC42" i="21"/>
  <c r="AC41" i="21"/>
  <c r="AC43" i="21"/>
  <c r="BC210" i="21" l="1"/>
  <c r="I2" i="25"/>
  <c r="BC40" i="26"/>
  <c r="BB210" i="21"/>
  <c r="AF42" i="21"/>
  <c r="AG42" i="21"/>
  <c r="AG43" i="21"/>
  <c r="AF43" i="21"/>
  <c r="AG41" i="21"/>
  <c r="AF41" i="21"/>
  <c r="AC44" i="21"/>
  <c r="AG44" i="21" l="1"/>
  <c r="AF44" i="21"/>
  <c r="AC45" i="21"/>
  <c r="AG45" i="21" l="1"/>
  <c r="AF45" i="21"/>
  <c r="AC46" i="21"/>
  <c r="AF46" i="21" l="1"/>
  <c r="AG46" i="21"/>
  <c r="AC47" i="21"/>
  <c r="AG47" i="21" l="1"/>
  <c r="AF47" i="21"/>
  <c r="AC48" i="21"/>
  <c r="AG48" i="21" l="1"/>
  <c r="AF48" i="21"/>
  <c r="AC49" i="21"/>
  <c r="AG49" i="21" l="1"/>
  <c r="AF49" i="21"/>
  <c r="AC50" i="21"/>
  <c r="AF50" i="21" l="1"/>
  <c r="AG50" i="21"/>
  <c r="AC51" i="21"/>
  <c r="AG51" i="21" l="1"/>
  <c r="AF51" i="21"/>
  <c r="AC52" i="21"/>
  <c r="AC53" i="21"/>
  <c r="AG52" i="21" l="1"/>
  <c r="AG53" i="21" s="1"/>
  <c r="AF52" i="21"/>
  <c r="AF53" i="21" s="1"/>
  <c r="BC40" i="21" s="1"/>
  <c r="BB40" i="21" l="1"/>
  <c r="P128" i="17" l="1"/>
  <c r="P127" i="17"/>
  <c r="P126" i="17"/>
  <c r="P125" i="17"/>
  <c r="P124" i="17"/>
  <c r="P123" i="17"/>
  <c r="P122" i="17"/>
  <c r="P121" i="17"/>
  <c r="P117" i="17"/>
  <c r="P116" i="17"/>
  <c r="P115" i="17"/>
  <c r="P114" i="17"/>
  <c r="P113" i="17"/>
  <c r="P112" i="17"/>
  <c r="P111" i="17"/>
  <c r="P110" i="17"/>
  <c r="P98" i="17"/>
  <c r="P97" i="17"/>
  <c r="P96" i="17"/>
  <c r="P95" i="17"/>
  <c r="P94" i="17"/>
  <c r="P93" i="17"/>
  <c r="P92" i="17"/>
  <c r="P91" i="17"/>
  <c r="AA40" i="21" l="1"/>
  <c r="BB225" i="21" l="1"/>
  <c r="BB224" i="21"/>
  <c r="BC6" i="21"/>
  <c r="BB53" i="21"/>
  <c r="BB44" i="21"/>
  <c r="BB43" i="21"/>
  <c r="BB42" i="21"/>
  <c r="BB7" i="21"/>
  <c r="BB10" i="21"/>
  <c r="BB6" i="21"/>
  <c r="AT14" i="25"/>
  <c r="AT13" i="25"/>
  <c r="AT8" i="25"/>
  <c r="AT9" i="25"/>
  <c r="AT10" i="25"/>
  <c r="AT11" i="25"/>
  <c r="AT12" i="25"/>
  <c r="AT7" i="25"/>
  <c r="AT3" i="25"/>
  <c r="AT4" i="25"/>
  <c r="AT5" i="25"/>
  <c r="AT6" i="25"/>
  <c r="AT2" i="25"/>
  <c r="P54" i="17"/>
  <c r="P55" i="17"/>
  <c r="P56" i="17"/>
  <c r="P57" i="17"/>
  <c r="P58" i="17"/>
  <c r="P59" i="17"/>
  <c r="P60" i="17"/>
  <c r="P53" i="17"/>
  <c r="A128" i="17"/>
  <c r="A127" i="17"/>
  <c r="A126" i="17"/>
  <c r="A125" i="17"/>
  <c r="A124" i="17"/>
  <c r="A123" i="17"/>
  <c r="A122" i="17"/>
  <c r="A121" i="17"/>
  <c r="A120" i="17"/>
  <c r="A119" i="17"/>
  <c r="A118" i="17"/>
  <c r="A117" i="17"/>
  <c r="A116" i="17"/>
  <c r="A115" i="17"/>
  <c r="A114" i="17"/>
  <c r="A113" i="17"/>
  <c r="A112" i="17"/>
  <c r="A111" i="17"/>
  <c r="A110" i="17"/>
  <c r="A109" i="17"/>
  <c r="A108" i="17"/>
  <c r="A107" i="17"/>
  <c r="A105" i="17"/>
  <c r="A104" i="17"/>
  <c r="A103" i="17"/>
  <c r="A102" i="17"/>
  <c r="A101" i="17"/>
  <c r="A100" i="17"/>
  <c r="A99" i="17"/>
  <c r="A98" i="17"/>
  <c r="A97" i="17"/>
  <c r="A96" i="17"/>
  <c r="A95" i="17"/>
  <c r="A94" i="17"/>
  <c r="A93" i="17"/>
  <c r="A92" i="17"/>
  <c r="A91" i="17"/>
  <c r="K1" i="17"/>
  <c r="AU3" i="25" l="1"/>
  <c r="AA71" i="21" s="1"/>
  <c r="BB71" i="21" s="1"/>
  <c r="AU4" i="25"/>
  <c r="AA73" i="21" s="1"/>
  <c r="BA73" i="21" s="1"/>
  <c r="BC73" i="21" s="1"/>
  <c r="AU11" i="25"/>
  <c r="AA127" i="21" s="1"/>
  <c r="BA127" i="21" s="1"/>
  <c r="BC127" i="21" s="1"/>
  <c r="AU13" i="25"/>
  <c r="AA183" i="21" s="1"/>
  <c r="BA183" i="21" s="1"/>
  <c r="BC183" i="21" s="1"/>
  <c r="AU2" i="25"/>
  <c r="AA69" i="21" s="1"/>
  <c r="BA69" i="21" s="1"/>
  <c r="BC69" i="21" s="1"/>
  <c r="AU10" i="25"/>
  <c r="AA121" i="21" s="1"/>
  <c r="BA121" i="21" s="1"/>
  <c r="BC121" i="21" s="1"/>
  <c r="AU6" i="25"/>
  <c r="AA75" i="21" s="1"/>
  <c r="BB75" i="21" s="1"/>
  <c r="AU7" i="25"/>
  <c r="AA91" i="21" s="1"/>
  <c r="AU9" i="25"/>
  <c r="AA140" i="21" s="1"/>
  <c r="BA140" i="21" s="1"/>
  <c r="BC140" i="21" s="1"/>
  <c r="AU14" i="25"/>
  <c r="AA180" i="21" s="1"/>
  <c r="BA180" i="21" s="1"/>
  <c r="BC180" i="21" s="1"/>
  <c r="AU5" i="25"/>
  <c r="AA78" i="21" s="1"/>
  <c r="BB78" i="21" s="1"/>
  <c r="AU12" i="25"/>
  <c r="AA133" i="21" s="1"/>
  <c r="BA133" i="21" s="1"/>
  <c r="BC133" i="21" s="1"/>
  <c r="AU8" i="25"/>
  <c r="AA115" i="21" s="1"/>
  <c r="BA115" i="21" s="1"/>
  <c r="BC115" i="21" s="1"/>
  <c r="BB28" i="21"/>
  <c r="BB21" i="21"/>
  <c r="N140" i="21"/>
  <c r="N133" i="21"/>
  <c r="N127" i="21"/>
  <c r="N121" i="21"/>
  <c r="N115" i="21"/>
  <c r="N91" i="21"/>
  <c r="BA91" i="21" l="1"/>
  <c r="BC91" i="21" s="1"/>
  <c r="AA87" i="21"/>
  <c r="BB73" i="21"/>
  <c r="BA71" i="21"/>
  <c r="BC71" i="21" s="1"/>
  <c r="BB69" i="21"/>
  <c r="BB140" i="21"/>
  <c r="BB183" i="21"/>
  <c r="BA184" i="21" s="1"/>
  <c r="BB115" i="21"/>
  <c r="BB91" i="21"/>
  <c r="BB180" i="21"/>
  <c r="BA181" i="21" s="1"/>
  <c r="BB121" i="21"/>
  <c r="BB133" i="21"/>
  <c r="BB127" i="21"/>
  <c r="BA78" i="21"/>
  <c r="BC78" i="21" s="1"/>
  <c r="BA75" i="21"/>
  <c r="BC75" i="21" s="1"/>
  <c r="A137" i="17"/>
  <c r="A55" i="17"/>
  <c r="A70" i="17"/>
  <c r="A69" i="17"/>
  <c r="A136" i="17"/>
  <c r="A135" i="17"/>
  <c r="A134" i="17"/>
  <c r="A133" i="17"/>
  <c r="A132" i="17"/>
  <c r="A131" i="17"/>
  <c r="A130" i="17"/>
  <c r="A129" i="17"/>
  <c r="A90" i="17"/>
  <c r="A89" i="17"/>
  <c r="A88" i="17"/>
  <c r="A87" i="17"/>
  <c r="A86" i="17"/>
  <c r="A73" i="17"/>
  <c r="A71" i="17"/>
  <c r="A67" i="23"/>
  <c r="A66" i="23"/>
  <c r="A65" i="23"/>
  <c r="A12" i="23"/>
  <c r="A67" i="17"/>
  <c r="A66" i="17"/>
  <c r="A65" i="17"/>
  <c r="A12" i="17"/>
  <c r="A61" i="17"/>
  <c r="A64" i="17"/>
  <c r="A240" i="21"/>
  <c r="A100" i="21"/>
  <c r="A254" i="21"/>
  <c r="A219" i="21"/>
  <c r="A239" i="21"/>
  <c r="A257" i="21"/>
  <c r="A256" i="21"/>
  <c r="A99" i="21"/>
  <c r="A101" i="21"/>
  <c r="A158" i="21"/>
  <c r="A159" i="21"/>
  <c r="A162" i="21"/>
  <c r="BB32" i="21"/>
  <c r="BB34" i="21" l="1"/>
  <c r="BB33" i="21"/>
  <c r="AA35" i="21" l="1"/>
  <c r="M10" i="21"/>
  <c r="S183" i="21" l="1"/>
  <c r="S180" i="21"/>
  <c r="S140" i="21"/>
  <c r="S133" i="21"/>
  <c r="S127" i="21"/>
  <c r="S121" i="21"/>
  <c r="S115" i="21"/>
  <c r="S91" i="21"/>
  <c r="S78" i="21"/>
  <c r="S75" i="21"/>
  <c r="S73" i="21"/>
  <c r="S71" i="21"/>
  <c r="S69" i="21"/>
  <c r="BJ8" i="25" l="1"/>
  <c r="N1" i="23"/>
  <c r="A68" i="23"/>
  <c r="A64" i="23"/>
  <c r="A63" i="23"/>
  <c r="A62" i="23"/>
  <c r="A61" i="23"/>
  <c r="A60" i="23"/>
  <c r="A59" i="23"/>
  <c r="A58" i="23"/>
  <c r="A57" i="23"/>
  <c r="A56" i="23"/>
  <c r="A55" i="23"/>
  <c r="A54" i="23"/>
  <c r="A53" i="23"/>
  <c r="A52" i="23"/>
  <c r="A50" i="23"/>
  <c r="A49" i="23"/>
  <c r="A48" i="23"/>
  <c r="A47" i="23"/>
  <c r="A46" i="23"/>
  <c r="A45" i="23"/>
  <c r="A44" i="23"/>
  <c r="A43" i="23"/>
  <c r="A42" i="23"/>
  <c r="A41" i="23"/>
  <c r="A40" i="23"/>
  <c r="A39"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1" i="23"/>
  <c r="A10" i="23"/>
  <c r="A9" i="23"/>
  <c r="A7" i="23"/>
  <c r="A5" i="23"/>
  <c r="A3" i="23"/>
  <c r="M1" i="23"/>
  <c r="L1" i="23"/>
  <c r="K1" i="23"/>
  <c r="J1" i="23"/>
  <c r="I1" i="23"/>
  <c r="H1" i="23"/>
  <c r="G1" i="23"/>
  <c r="F1" i="23"/>
  <c r="E1" i="23"/>
  <c r="C1" i="23"/>
  <c r="A7" i="17"/>
  <c r="A60" i="17"/>
  <c r="A59" i="17"/>
  <c r="A58" i="17"/>
  <c r="A57" i="17"/>
  <c r="A56" i="17"/>
  <c r="A54" i="17"/>
  <c r="A53" i="17"/>
  <c r="A49" i="17"/>
  <c r="A48" i="17"/>
  <c r="A47" i="17"/>
  <c r="A46" i="17"/>
  <c r="A45" i="17"/>
  <c r="A44" i="17"/>
  <c r="A43" i="17"/>
  <c r="A42" i="17"/>
  <c r="A30" i="17"/>
  <c r="A29" i="17"/>
  <c r="A28" i="17"/>
  <c r="A27" i="17"/>
  <c r="A26" i="17"/>
  <c r="A25" i="17"/>
  <c r="A24" i="17"/>
  <c r="A23" i="17"/>
  <c r="A17" i="17"/>
  <c r="A31" i="17"/>
  <c r="A40" i="17"/>
  <c r="A21" i="17"/>
  <c r="A13" i="17"/>
  <c r="A14" i="17"/>
  <c r="A18" i="17"/>
  <c r="A19" i="17"/>
  <c r="A15" i="17"/>
  <c r="A37" i="17"/>
  <c r="A36" i="17"/>
  <c r="A68" i="17"/>
  <c r="A51" i="17"/>
  <c r="A50" i="17"/>
  <c r="A39" i="17"/>
  <c r="A35" i="17"/>
  <c r="A20" i="17"/>
  <c r="A9" i="17"/>
  <c r="A34" i="17"/>
  <c r="A32" i="17"/>
  <c r="A63" i="17"/>
  <c r="A62" i="17"/>
  <c r="A52" i="17"/>
  <c r="A41" i="17"/>
  <c r="A33" i="17"/>
  <c r="A22" i="17"/>
  <c r="A16" i="17"/>
  <c r="A11" i="17"/>
  <c r="A5" i="17"/>
  <c r="A3" i="17"/>
  <c r="M1" i="17"/>
  <c r="L1" i="17"/>
  <c r="C1" i="17"/>
  <c r="E1" i="17"/>
  <c r="N1" i="17"/>
  <c r="F1" i="17"/>
  <c r="H1" i="17"/>
  <c r="J1" i="17"/>
  <c r="I1" i="17"/>
  <c r="G1" i="17"/>
  <c r="BB192" i="21" l="1"/>
  <c r="AA192" i="21" s="1"/>
  <c r="BB51" i="21"/>
  <c r="BB50" i="21"/>
  <c r="BB49" i="21"/>
  <c r="BB48" i="21"/>
  <c r="BB47" i="21"/>
  <c r="BB46" i="21"/>
  <c r="BB45" i="21"/>
  <c r="BB39" i="21"/>
  <c r="BB38" i="21"/>
  <c r="A33" i="21"/>
  <c r="AA6" i="21"/>
  <c r="BB24" i="21"/>
  <c r="BB9" i="21"/>
  <c r="BB8" i="21"/>
  <c r="AA7" i="21" l="1"/>
  <c r="AA24" i="21" l="1"/>
  <c r="W69" i="21" l="1"/>
  <c r="W180" i="21"/>
  <c r="W183" i="21"/>
  <c r="W75" i="21"/>
  <c r="W78" i="21"/>
  <c r="W133" i="21"/>
  <c r="W71" i="21"/>
  <c r="W73" i="21"/>
  <c r="A140" i="21"/>
  <c r="W140" i="21"/>
  <c r="W127" i="21"/>
  <c r="W121" i="21"/>
  <c r="W115" i="21"/>
  <c r="W91" i="21"/>
  <c r="A253" i="21"/>
  <c r="A252" i="21"/>
  <c r="A249" i="21"/>
  <c r="A248" i="21"/>
  <c r="A246" i="21"/>
  <c r="A245" i="21"/>
  <c r="A242" i="21"/>
  <c r="A211" i="21"/>
  <c r="A157" i="21"/>
  <c r="A163" i="21"/>
  <c r="A161" i="21"/>
  <c r="A160" i="21"/>
  <c r="A106" i="21"/>
  <c r="A105" i="21"/>
  <c r="A104" i="21"/>
  <c r="A103" i="21"/>
  <c r="A107" i="21"/>
  <c r="A110" i="21"/>
  <c r="A102" i="21"/>
  <c r="A98" i="21"/>
  <c r="A97" i="21"/>
  <c r="A235" i="21"/>
  <c r="A233" i="21"/>
  <c r="A231" i="21"/>
  <c r="A229" i="21"/>
  <c r="A226" i="21"/>
  <c r="A224" i="21"/>
  <c r="A209" i="21"/>
  <c r="A205" i="21"/>
  <c r="A194" i="21"/>
  <c r="A192" i="21"/>
  <c r="A190" i="21"/>
  <c r="A186" i="21"/>
  <c r="A183" i="21"/>
  <c r="A180" i="21"/>
  <c r="A175" i="21"/>
  <c r="A173" i="21"/>
  <c r="A171" i="21"/>
  <c r="A169" i="21"/>
  <c r="A155" i="21"/>
  <c r="A153" i="21"/>
  <c r="A150" i="21"/>
  <c r="A148" i="21"/>
  <c r="A146" i="21"/>
  <c r="A144" i="21"/>
  <c r="A142" i="21"/>
  <c r="A137" i="21"/>
  <c r="A135" i="21"/>
  <c r="A133" i="21"/>
  <c r="A131" i="21"/>
  <c r="A129" i="21"/>
  <c r="A127" i="21"/>
  <c r="A125" i="21"/>
  <c r="A123" i="21"/>
  <c r="A121" i="21"/>
  <c r="A119" i="21"/>
  <c r="A117" i="21"/>
  <c r="A115" i="21"/>
  <c r="A95" i="21"/>
  <c r="A93" i="21"/>
  <c r="A91" i="21"/>
  <c r="A86" i="21"/>
  <c r="A84" i="21"/>
  <c r="A81" i="21"/>
  <c r="A75" i="21"/>
  <c r="A73" i="21"/>
  <c r="A71" i="21"/>
  <c r="A178" i="21"/>
  <c r="A89" i="21"/>
  <c r="A88" i="21"/>
  <c r="A87" i="21"/>
  <c r="A184" i="21"/>
  <c r="A181" i="21"/>
  <c r="A198" i="21" l="1"/>
  <c r="A196" i="21"/>
  <c r="A199" i="21"/>
  <c r="A197" i="21"/>
  <c r="A201" i="21"/>
  <c r="A200" i="21"/>
  <c r="U190" i="21"/>
  <c r="AA190" i="21"/>
  <c r="A151" i="21"/>
  <c r="A138" i="21"/>
  <c r="A255" i="21"/>
  <c r="A214" i="21"/>
  <c r="A164" i="21"/>
  <c r="Q1" i="21"/>
  <c r="D1" i="21"/>
  <c r="J1" i="21"/>
  <c r="A251" i="21"/>
  <c r="A250" i="21"/>
  <c r="A247" i="21"/>
  <c r="A244" i="21"/>
  <c r="A243" i="21"/>
  <c r="A241" i="21"/>
  <c r="A238" i="21"/>
  <c r="A237" i="21"/>
  <c r="A234" i="21"/>
  <c r="A232" i="21"/>
  <c r="A230" i="21"/>
  <c r="A228" i="21"/>
  <c r="A227" i="21"/>
  <c r="A225" i="21"/>
  <c r="A223" i="21"/>
  <c r="A222" i="21"/>
  <c r="A221" i="21"/>
  <c r="A218" i="21"/>
  <c r="A215" i="21"/>
  <c r="A210" i="21"/>
  <c r="A208" i="21"/>
  <c r="A204" i="21"/>
  <c r="A203" i="21"/>
  <c r="A195" i="21"/>
  <c r="A191" i="21"/>
  <c r="A189" i="21"/>
  <c r="A188" i="21"/>
  <c r="A185" i="21"/>
  <c r="A182" i="21"/>
  <c r="A179" i="21"/>
  <c r="A176" i="21"/>
  <c r="A174" i="21"/>
  <c r="A172" i="21"/>
  <c r="A170" i="21"/>
  <c r="A168" i="21"/>
  <c r="A165" i="21"/>
  <c r="A156" i="21"/>
  <c r="A154" i="21"/>
  <c r="A152" i="21"/>
  <c r="A149" i="21"/>
  <c r="A147" i="21"/>
  <c r="A145" i="21"/>
  <c r="A143" i="21"/>
  <c r="A141" i="21"/>
  <c r="A139" i="21"/>
  <c r="A136" i="21"/>
  <c r="A134" i="21"/>
  <c r="A132" i="21"/>
  <c r="A130" i="21"/>
  <c r="A128" i="21"/>
  <c r="A126" i="21"/>
  <c r="A124" i="21"/>
  <c r="A122" i="21"/>
  <c r="A120" i="21"/>
  <c r="A118" i="21"/>
  <c r="A116" i="21"/>
  <c r="A114" i="21"/>
  <c r="A111" i="21"/>
  <c r="A96" i="21"/>
  <c r="A94" i="21"/>
  <c r="A92" i="21"/>
  <c r="A90" i="21"/>
  <c r="A85" i="21"/>
  <c r="A83" i="21"/>
  <c r="A82" i="21"/>
  <c r="A80" i="21"/>
  <c r="A77" i="21"/>
  <c r="A76" i="21"/>
  <c r="A74" i="21"/>
  <c r="A72" i="21"/>
  <c r="A70" i="21"/>
  <c r="A68" i="21"/>
  <c r="A67" i="21"/>
  <c r="A66" i="21"/>
  <c r="A65" i="21"/>
  <c r="A64" i="21"/>
  <c r="A63"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2" i="21"/>
  <c r="A31" i="21"/>
  <c r="A29" i="21"/>
  <c r="A28" i="21"/>
  <c r="A27" i="21"/>
  <c r="A26" i="21"/>
  <c r="A24" i="21"/>
  <c r="A23" i="21"/>
  <c r="A22" i="21"/>
  <c r="A20" i="21"/>
  <c r="A19" i="21"/>
  <c r="A18" i="21"/>
  <c r="A17" i="21"/>
  <c r="A15" i="21"/>
  <c r="A11" i="21"/>
  <c r="A10" i="21"/>
  <c r="A9" i="21"/>
  <c r="A8" i="21"/>
  <c r="A5" i="21"/>
  <c r="A2" i="21"/>
  <c r="Z1" i="21"/>
  <c r="Y1" i="21"/>
  <c r="X1" i="21"/>
  <c r="W1" i="21"/>
  <c r="V1" i="21"/>
  <c r="U1" i="21"/>
  <c r="T1" i="21"/>
  <c r="S1" i="21"/>
  <c r="R1" i="21"/>
  <c r="O1" i="21"/>
  <c r="N1" i="21"/>
  <c r="M1" i="21"/>
  <c r="L1" i="21"/>
  <c r="I1" i="21"/>
  <c r="G1" i="21"/>
  <c r="F1" i="21"/>
  <c r="Y190" i="21" l="1"/>
  <c r="U194" i="21"/>
  <c r="BB194" i="21" s="1"/>
  <c r="BC194" i="21" l="1"/>
  <c r="BA1" i="21" s="1"/>
  <c r="BA2" i="21"/>
  <c r="R120" i="26"/>
  <c r="AA122" i="26" s="1"/>
  <c r="BB67" i="26"/>
  <c r="P226" i="21" l="1"/>
  <c r="P231" i="21"/>
  <c r="P235" i="21"/>
  <c r="BB123" i="26"/>
  <c r="R126" i="26"/>
  <c r="Y122" i="26"/>
  <c r="R122" i="26"/>
  <c r="BB126" i="26" l="1"/>
  <c r="BC128" i="26"/>
  <c r="BC127" i="26"/>
  <c r="BB127" i="26"/>
  <c r="BB128" i="26"/>
  <c r="BA2" i="26" l="1"/>
  <c r="BA1" i="26"/>
  <c r="P146" i="26" l="1"/>
  <c r="P156" i="26"/>
  <c r="P160" i="26"/>
</calcChain>
</file>

<file path=xl/comments1.xml><?xml version="1.0" encoding="utf-8"?>
<comments xmlns="http://schemas.openxmlformats.org/spreadsheetml/2006/main">
  <authors>
    <author>Krzys</author>
  </authors>
  <commentList>
    <comment ref="F226" authorId="0" shapeId="0">
      <text>
        <r>
          <rPr>
            <sz val="9"/>
            <color indexed="81"/>
            <rFont val="Tahoma"/>
            <family val="2"/>
            <charset val="238"/>
          </rPr>
          <t>Datę należy wpisać bez kresek, kropek czy przerw np.: 12-01-2020 należy wpisać jako 12012020</t>
        </r>
      </text>
    </comment>
    <comment ref="F231" authorId="0" shapeId="0">
      <text>
        <r>
          <rPr>
            <sz val="9"/>
            <color indexed="81"/>
            <rFont val="Tahoma"/>
            <family val="2"/>
            <charset val="238"/>
          </rPr>
          <t>Datę należy wpisać bez kresek, kropek czy przerw np.: 12-01-2020 należy wpisać jako 12012020</t>
        </r>
      </text>
    </comment>
    <comment ref="F235" authorId="0" shapeId="0">
      <text>
        <r>
          <rPr>
            <sz val="9"/>
            <color indexed="81"/>
            <rFont val="Tahoma"/>
            <family val="2"/>
            <charset val="238"/>
          </rPr>
          <t>Datę należy wpisać bez kresek, kropek czy przerw np.: 12-01-2020 należy wpisać jako 12012020</t>
        </r>
      </text>
    </comment>
  </commentList>
</comments>
</file>

<file path=xl/comments2.xml><?xml version="1.0" encoding="utf-8"?>
<comments xmlns="http://schemas.openxmlformats.org/spreadsheetml/2006/main">
  <authors>
    <author>Krzys</author>
  </authors>
  <commentList>
    <comment ref="F146" authorId="0" shapeId="0">
      <text>
        <r>
          <rPr>
            <sz val="9"/>
            <color indexed="81"/>
            <rFont val="Tahoma"/>
            <family val="2"/>
            <charset val="238"/>
          </rPr>
          <t>Datę należy wpisać bez kresek, kropek czy przerw np.: 12-01-2020 należy wpisać jako 12012020</t>
        </r>
      </text>
    </comment>
    <comment ref="F156" authorId="0" shapeId="0">
      <text>
        <r>
          <rPr>
            <sz val="9"/>
            <color indexed="81"/>
            <rFont val="Tahoma"/>
            <family val="2"/>
            <charset val="238"/>
          </rPr>
          <t>Datę należy wpisać bez kresek, kropek czy przerw np.: 12-01-2020 należy wpisać jako 12012020</t>
        </r>
      </text>
    </comment>
    <comment ref="F160" authorId="0" shapeId="0">
      <text>
        <r>
          <rPr>
            <sz val="9"/>
            <color indexed="81"/>
            <rFont val="Tahoma"/>
            <family val="2"/>
            <charset val="238"/>
          </rPr>
          <t>Datę należy wpisać bez kresek, kropek czy przerw np.: 12-01-2020 należy wpisać jako 12012020</t>
        </r>
      </text>
    </comment>
  </commentList>
</comments>
</file>

<file path=xl/comments3.xml><?xml version="1.0" encoding="utf-8"?>
<comments xmlns="http://schemas.openxmlformats.org/spreadsheetml/2006/main">
  <authors>
    <author>Krzys</author>
  </authors>
  <commentList>
    <comment ref="F100" authorId="0" shapeId="0">
      <text>
        <r>
          <rPr>
            <sz val="9"/>
            <color indexed="81"/>
            <rFont val="Tahoma"/>
            <family val="2"/>
            <charset val="238"/>
          </rPr>
          <t>Datę należy wpisać bez kresek, kropek czy przerw np.: 12-01-2020 należy wpisać jako 12012020</t>
        </r>
      </text>
    </comment>
    <comment ref="F105" authorId="0" shapeId="0">
      <text>
        <r>
          <rPr>
            <sz val="9"/>
            <color indexed="81"/>
            <rFont val="Tahoma"/>
            <family val="2"/>
            <charset val="238"/>
          </rPr>
          <t>Datę należy wpisać bez kresek, kropek czy przerw np.: 12-01-2020 należy wpisać jako 12012020</t>
        </r>
      </text>
    </comment>
    <comment ref="F109" authorId="0" shapeId="0">
      <text>
        <r>
          <rPr>
            <sz val="9"/>
            <color indexed="81"/>
            <rFont val="Tahoma"/>
            <family val="2"/>
            <charset val="238"/>
          </rPr>
          <t>Datę należy wpisać bez kresek, kropek czy przerw np.: 12-01-2020 należy wpisać jako 12012020</t>
        </r>
      </text>
    </comment>
  </commentList>
</comments>
</file>

<file path=xl/sharedStrings.xml><?xml version="1.0" encoding="utf-8"?>
<sst xmlns="http://schemas.openxmlformats.org/spreadsheetml/2006/main" count="9967" uniqueCount="985">
  <si>
    <t>WYPEŁNIĆ DUŻYMI, DRUKOWANYMI LITERAMI, CZARNYM LUB NIEBIESKIM KOLOREM.</t>
  </si>
  <si>
    <t>2.  Nr dokumentu</t>
  </si>
  <si>
    <t>DN-1</t>
  </si>
  <si>
    <t>DEKLARACJA NA PODATEK OD NIERUCHOMOŚCI</t>
  </si>
  <si>
    <t>NA ROK</t>
  </si>
  <si>
    <t>4. Nazwa i adres siedziby organu podatkowego</t>
  </si>
  <si>
    <t>B. PODMIOT ZOBOWIĄZANY DO ZŁOŻENIA DEKLARACJI</t>
  </si>
  <si>
    <t>C.1. DANE IDENTYFIKACYJNE</t>
  </si>
  <si>
    <t>9. Nazwa pełna * / Nazwisko **</t>
  </si>
  <si>
    <t>10. Nazwa skrócona * / Pierwsze imię**</t>
  </si>
  <si>
    <t>Pola 12, 13, 14 wypełnia osoba fizyczna w przypadku, gdy numer PESEL nie został nadany.</t>
  </si>
  <si>
    <t>13. Imię ojca</t>
  </si>
  <si>
    <t>14. Imię matki</t>
  </si>
  <si>
    <t>15. Kraj</t>
  </si>
  <si>
    <t>16. Województwo</t>
  </si>
  <si>
    <t>17. Powiat</t>
  </si>
  <si>
    <t>18. Gmina</t>
  </si>
  <si>
    <t>19. Ulica</t>
  </si>
  <si>
    <t>20. Nr domu</t>
  </si>
  <si>
    <t>21. Nr lokalu</t>
  </si>
  <si>
    <t>22. Miejscowość</t>
  </si>
  <si>
    <t>23. Kod pocztowy</t>
  </si>
  <si>
    <t>24. Kraj</t>
  </si>
  <si>
    <t>25. Województwo</t>
  </si>
  <si>
    <t>26. Powiat</t>
  </si>
  <si>
    <t>27. Gmina</t>
  </si>
  <si>
    <t>28. Ulica</t>
  </si>
  <si>
    <t>29. Nr domu</t>
  </si>
  <si>
    <t>30. Nr lokalu</t>
  </si>
  <si>
    <t>31. Miejscowość</t>
  </si>
  <si>
    <t>32. Kod pocztowy</t>
  </si>
  <si>
    <t>D. DANE O PRZEDMIOTACH OPODATKOWANIA PODLEGAJĄCYCH OPODATKOWANIU</t>
  </si>
  <si>
    <t>D.1. GRUNTY</t>
  </si>
  <si>
    <t>Budynki mieszkalne - ogółem</t>
  </si>
  <si>
    <t>w tym kondygnacji o wysokości:</t>
  </si>
  <si>
    <t>- od 1,40 do 2,20 m</t>
  </si>
  <si>
    <t>- powyżej 2,20 m</t>
  </si>
  <si>
    <t>84. Rodzaj przedmiotu opodatkowania</t>
  </si>
  <si>
    <t>Budowle</t>
  </si>
  <si>
    <t>93. Rodzaj przedmiotu opodatkowania</t>
  </si>
  <si>
    <t>E. WYSOKOŚĆ ZOBOWIĄZANIA PODATKOWEGO I RAT PODATKU</t>
  </si>
  <si>
    <t>Kwota I raty</t>
  </si>
  <si>
    <t>Kwota II raty</t>
  </si>
  <si>
    <t>Kwota III raty</t>
  </si>
  <si>
    <t>Kwota IV raty</t>
  </si>
  <si>
    <t>114. Telefon</t>
  </si>
  <si>
    <t>115. E-mail</t>
  </si>
  <si>
    <t>H. PODPIS PODATNIKA I OSÓB REPREZENTUJĄCYCH PODATNIKA</t>
  </si>
  <si>
    <t>H.1. PODPIS PODATNIKA</t>
  </si>
  <si>
    <t>117. Pierwsze imię</t>
  </si>
  <si>
    <t>118. Nazwisko</t>
  </si>
  <si>
    <t>120. Podpis podatnika</t>
  </si>
  <si>
    <t>H.2. PODPISY OSÓB REPREZENTUJĄCYCH PODATNIKA</t>
  </si>
  <si>
    <t>121. Pierwsze imię</t>
  </si>
  <si>
    <t>122. Nazwisko</t>
  </si>
  <si>
    <t>124. Podpis osoby reprezentującej podatnika</t>
  </si>
  <si>
    <t>125. Pierwsze imię</t>
  </si>
  <si>
    <t>126. Nazwisko</t>
  </si>
  <si>
    <t>128. Podpis osoby reprezentującej podatnika</t>
  </si>
  <si>
    <t>I. ADNOTACJE ORGANU PODATKOWEGO</t>
  </si>
  <si>
    <t>129. Uwagi organu podatkowego</t>
  </si>
  <si>
    <t>Objaśnienia</t>
  </si>
  <si>
    <t>Pouczenia</t>
  </si>
  <si>
    <t>Podstawa prawna:</t>
  </si>
  <si>
    <t>Art. 6 ust. 9, 10 i 11 ustawy z dnia 12 stycznia 1991 r. o podatkach i opłatach lokalnych (Dz. U. z 2018 r. poz. 1445, z późn. zm.), zwanej dalej „ustawą”.</t>
  </si>
  <si>
    <t>Składający:</t>
  </si>
  <si>
    <t>Osoby prawne, jednostki organizacyjne oraz spółki niemające osobowości prawnej, jednostki organizacyjne Krajowego Ośrodka Wsparcia Rolnictwa, a także jednostki organizacyjne Państwowego Gospodarstwa Leśnego Lasy Państwowe będące właścicielami nieruchomości lub obiektów budowlanych, posiadaczami samoistnymi nieruchomości lub obiektów budowlanych, użytkownikami wieczystymi gruntów, posiadaczami nieruchomości lub ich części albo obiektów budowlanych lub ich części, stanowiących własność Skarbu Państwa lub jednostki samorządu terytorialnego oraz osoby fizyczne będące współwłaścicielami lub współposiadaczami nieruchomości lub obiektów budowlanych z osobami prawnymi, jednostkami organizacyjnymi nieposiadającymi osobowości prawnej lub spółkami nieposiadającymi osobowości prawnej, z wyjątkiem osób tworzących wspólnotę mieszkaniową.</t>
  </si>
  <si>
    <t>Termin składania:</t>
  </si>
  <si>
    <t>Do dnia 31 stycznia danego roku podatkowego lub w terminie 14 dni od dnia zaistnienia okoliczności uzasadniających powstanie obowiązku podatkowego lub od dnia zaistnienia zdarzenia mającego wpływ na wysokość opodatkowania, o którym mowa w art. 6 ust. 3 ustawy.</t>
  </si>
  <si>
    <t>Miejsce składania:</t>
  </si>
  <si>
    <t>Organ podatkowy właściwy ze względu na miejsce położenia przedmiotów opodatkowania.</t>
  </si>
  <si>
    <t>8. Rodzaj podatnika (zaznaczyć właściwy kwadrat):</t>
  </si>
  <si>
    <t>45. Rodzaj przedmiotu opodatkowania</t>
  </si>
  <si>
    <t>49. Rodzaj przedmiotu opodatkowania</t>
  </si>
  <si>
    <t>78. Rodzaj przedmiotu opodatkowania</t>
  </si>
  <si>
    <t>3. Rok</t>
  </si>
  <si>
    <t>(miesiąc)</t>
  </si>
  <si>
    <t>C. DANE PODATNIKA</t>
  </si>
  <si>
    <t>* - dotyczy podatnika niebędącego osobą fizyczną  ** - dotyczy podatnika będącego osobą fizyczną</t>
  </si>
  <si>
    <t>2. współwłaściciel, współużytkownik wieczysty lub współposiadacz</t>
  </si>
  <si>
    <t>3. jednostka organizacyjna, wtym spółka nieposiadająca osobowości prawnej</t>
  </si>
  <si>
    <t>2. osoba prawna</t>
  </si>
  <si>
    <t>1. osoba fizyczna</t>
  </si>
  <si>
    <t>1. właściciel, użytkownik wieczysty lub posiadacz</t>
  </si>
  <si>
    <t>1. złożenie deklaracji</t>
  </si>
  <si>
    <r>
      <t>6. Okres – od którego deklaracja obowiązuje</t>
    </r>
    <r>
      <rPr>
        <vertAlign val="superscript"/>
        <sz val="6"/>
        <rFont val="Arial"/>
        <family val="2"/>
        <charset val="238"/>
      </rPr>
      <t/>
    </r>
  </si>
  <si>
    <r>
      <t xml:space="preserve">1. Identyfikator podatkowy NIP/numer PESEL </t>
    </r>
    <r>
      <rPr>
        <sz val="6"/>
        <rFont val="Arial"/>
        <family val="2"/>
        <charset val="238"/>
      </rPr>
      <t>(niepotrzebne skreślić)</t>
    </r>
    <r>
      <rPr>
        <vertAlign val="superscript"/>
        <sz val="6"/>
        <rFont val="Arial"/>
        <family val="2"/>
        <charset val="238"/>
      </rPr>
      <t>1)</t>
    </r>
  </si>
  <si>
    <r>
      <t xml:space="preserve">5. Cel złożenia formularza </t>
    </r>
    <r>
      <rPr>
        <sz val="6"/>
        <rFont val="Arial"/>
        <family val="2"/>
        <charset val="238"/>
      </rPr>
      <t>(zaznaczyć właściwy kwadrat):</t>
    </r>
  </si>
  <si>
    <r>
      <t>7. Rodzaj podmiotu</t>
    </r>
    <r>
      <rPr>
        <sz val="6"/>
        <rFont val="Arial"/>
        <family val="2"/>
        <charset val="238"/>
      </rPr>
      <t xml:space="preserve"> (zaznaczyć właściwy kwadrat):</t>
    </r>
  </si>
  <si>
    <r>
      <t xml:space="preserve">11. Identyfikator REGON </t>
    </r>
    <r>
      <rPr>
        <sz val="6"/>
        <rFont val="Arial"/>
        <family val="2"/>
        <charset val="238"/>
      </rPr>
      <t>(w przypadku osób fizycznych REGON podaje się, o ile został nadany)</t>
    </r>
  </si>
  <si>
    <r>
      <t xml:space="preserve">C.3. ADRES DO DORĘCZEŃ </t>
    </r>
    <r>
      <rPr>
        <sz val="6"/>
        <rFont val="Arial"/>
        <family val="2"/>
        <charset val="238"/>
      </rPr>
      <t>Należy wypełnić tylko wówczas, gdy adres do doręczeń jest inny niż w części C.2.</t>
    </r>
  </si>
  <si>
    <t>Burmistrz Miasta Kluczborka, ul.Katowicka 1, 46-200 Kluczbork</t>
  </si>
  <si>
    <t>zł         gr</t>
  </si>
  <si>
    <t>Stawka podatku</t>
  </si>
  <si>
    <t>D.3. BUDOWLE LUB ICH CZĘŚCI ZWIĄZANE Z PROWADZENIEM DZIAŁALNOŚCI</t>
  </si>
  <si>
    <t>GOSPODARCZEJ</t>
  </si>
  <si>
    <r>
      <t xml:space="preserve">12. Data urodzenia </t>
    </r>
    <r>
      <rPr>
        <sz val="6"/>
        <rFont val="Arial"/>
        <family val="2"/>
        <charset val="238"/>
      </rPr>
      <t>(dzień - miesiąc - rok)</t>
    </r>
  </si>
  <si>
    <r>
      <t>D.2.2. INNE BUDYNKI LUB ICH CZĘŚCI (2)</t>
    </r>
    <r>
      <rPr>
        <sz val="6"/>
        <rFont val="Arial"/>
        <family val="2"/>
        <charset val="238"/>
      </rPr>
      <t xml:space="preserve"> Należy wypełnić tylko dla rodzajów przedmiotów opodatkowania innych niż określone w części D.2. Podać nazwę rodzaju przedmiotu opodatkowania lub jednostkę redakcyjną - zgodnie z uchwałą rady gminy.</t>
    </r>
  </si>
  <si>
    <r>
      <t xml:space="preserve">D.1.1. INNE GRUNTY (1) </t>
    </r>
    <r>
      <rPr>
        <sz val="6"/>
        <rFont val="Arial"/>
        <family val="2"/>
        <charset val="238"/>
      </rPr>
      <t>Należy wypełnić tylko dla rodzajów przedmiotów opodatkowania innych niż określone w części D.1.
        Podać nazwę rodzaju przedmiotu opodatkowania lub jednostkę redakcyjną - zgodnie z uchwałą rady gminy.</t>
    </r>
  </si>
  <si>
    <r>
      <t xml:space="preserve">D.1.2. INNE GRUNTY (2) </t>
    </r>
    <r>
      <rPr>
        <sz val="6"/>
        <rFont val="Arial"/>
        <family val="2"/>
        <charset val="238"/>
      </rPr>
      <t>Należy wypełnić tylko dla rodzajów przedmiotów opodatkowania innych niż określone w części D.1.
        Podać nazwę rodzaju przedmiotu opodatkowania lub jednostkę redakcyjną - zgodnie z uchwałą rady gminy.</t>
    </r>
  </si>
  <si>
    <t>1)</t>
  </si>
  <si>
    <t>2)</t>
  </si>
  <si>
    <t>3)</t>
  </si>
  <si>
    <t>5)</t>
  </si>
  <si>
    <t>6)</t>
  </si>
  <si>
    <t>4)</t>
  </si>
  <si>
    <t>7)</t>
  </si>
  <si>
    <t>Numer PESEL wpisują podatnicy będący osobami fizycznymi objętymi rejestrem PESEL, nieprowadzący działalności gospodarczej lub
niebędący zarejestrowanymi podatnikami podatku od towarów i usług. Identyfikator podatkowy NIP wpisują pozostali podatnicy.</t>
  </si>
  <si>
    <t>Z wyjątkiem poz. 5 kwadrat 1, ilekroć jest mowa o deklaracji, rozumie się przez to również korektę deklaracji.</t>
  </si>
  <si>
    <t>Zgodnie z przepisami Ordynacji podatkowej.</t>
  </si>
  <si>
    <t>Powierzchnię w ha należy wykazać wyłącznie dla gruntów pod wodami powierzchniowymi stojącymi lub wodami powierzchniowymi
płynącymi jezior i zbiorników sztucznych (z dokładnością do czterech miejsc po przecinku).</t>
  </si>
  <si>
    <t>Kwotę podatku należy obliczyć, mnożąc podstawę opodatkowania przez stawkę podatku, proporcjonalnie do liczby miesięcy, których
dotyczy deklaracja.</t>
  </si>
  <si>
    <t>W przypadku korekty deklaracji należy wpisać sumę miesięcznych kwot podatku za miesiące nieobjęte składaną korektą deklaracji.</t>
  </si>
  <si>
    <t>Kwotę podatku (rat podatku) zaokrągla się do pełnych złotych, w ten sposób, że końcówki kwot wynoszące mniej niż 50 groszy pomija
się, a końcówki kwot wynoszące 50 i więcej groszy podwyższa się do pełnych złotych.</t>
  </si>
  <si>
    <t>W ostatniej racie następuje wyrównanie do kwoty zobowiązania podatkowego (poz. 99).
Obliczony w deklaracji podatek należy wpłacać w ratach proporcjonalnych do czasu trwania obowiązku podatkowego w terminach: I rata
płatna do dnia 31 stycznia, a następne do dnia 15 każdego miesiąca.
W przypadku gdy kwota podatku nie przekracza 100 zł, podatek jest płatny jednorazowo w terminie płatności pierwszej raty.</t>
  </si>
  <si>
    <t>W  przypadku  niewpłacenia  w  obowiązujących  terminach  zobowiązania  podatkowego  lub  raty  podatku  lub  wpłacenia  ich  w  niepełnej  wysokości
niniejsza deklaracja stanowi podstawę do wystawienia tytułu wykonawczego, zgodnie z przepisami o postępowaniu egzekucyjnym w administracji.</t>
  </si>
  <si>
    <t>Za podanie nieprawdy lub zatajenie prawdy i przez to narażenie podatku na uszczuplenie grozi odpowiedzialność przewidziana w Kodeksie karnym
skarbowym.</t>
  </si>
  <si>
    <t>związanych z prowadzeniem działalności gospodarczej oraz od budynków mieszkalnych lub ich części zajętych na prowadzenie działalności gospodarczej za każdy następny 1 m2 powierzchni użytkowej powyżej 45.000 m2</t>
  </si>
  <si>
    <t>%</t>
  </si>
  <si>
    <t>5a i 5b</t>
  </si>
  <si>
    <t>w</t>
  </si>
  <si>
    <t>1 NIP</t>
  </si>
  <si>
    <t>1 PESEL</t>
  </si>
  <si>
    <t>1 długość 10 lub 11</t>
  </si>
  <si>
    <t>Podany w polu 1 NIP jest błędny.</t>
  </si>
  <si>
    <t>Podany w polu 1 PESEL jest błędny.</t>
  </si>
  <si>
    <t>a</t>
  </si>
  <si>
    <t>7a i 7b</t>
  </si>
  <si>
    <t>8a, 8b i 8c</t>
  </si>
  <si>
    <t>8b i nip</t>
  </si>
  <si>
    <t>8c i nip</t>
  </si>
  <si>
    <t>REGON</t>
  </si>
  <si>
    <t>Pole 12 [Data urodzenia] wypełniają osoby fizyczne, którym nie nadano PESEL.</t>
  </si>
  <si>
    <t>Pole 13 [Imię ojca] wypełniają osoby fizyczne, którym nie nadano PESEL.</t>
  </si>
  <si>
    <t>Pole 12 [Imię matki] wypełniają osoby fizyczne, którym nie nadano PESEL.</t>
  </si>
  <si>
    <t>W polu 8 [Rodzaj podatnika] powinno być zaznaczona jedna wartość.</t>
  </si>
  <si>
    <t>Pole 9 [Nazwa pełna / Nazwisko] powinno być wypełnione</t>
  </si>
  <si>
    <t>Pole 10 Nazwa skrócona / Pierwsze imię] powinno być wypełnione</t>
  </si>
  <si>
    <t>Pole 15 [Kraj] powinno być wypełnione</t>
  </si>
  <si>
    <t>Pole 16 [Województwo] powinno być wypełnione</t>
  </si>
  <si>
    <t>Pole 17 [Powiat] powinno być wypełnione</t>
  </si>
  <si>
    <t>Pole 18 [Gmina] powinno być wypełnione</t>
  </si>
  <si>
    <t>19, 20,21</t>
  </si>
  <si>
    <t>d</t>
  </si>
  <si>
    <t>Pola 19 - 21 powinny zawierać dokładny adres</t>
  </si>
  <si>
    <t>Pole 22 [Miejscowość] powinno być wypełnione</t>
  </si>
  <si>
    <t>Pole 23 [Kod pocztowy] powinno być wypełnione</t>
  </si>
  <si>
    <t>suma rat</t>
  </si>
  <si>
    <t>Ponieważ w polu 6 [Okres – od którego deklaracja obowiązuje] wpisano 1, pole 98 [Kwota podatku za miesiące nieobjęte deklaracją] powinna być równa 0.</t>
  </si>
  <si>
    <t>Suma budynków</t>
  </si>
  <si>
    <t>Suma budowli</t>
  </si>
  <si>
    <t>własność</t>
  </si>
  <si>
    <t>użytkowanie wieczyste</t>
  </si>
  <si>
    <t>posiadanie samoistne</t>
  </si>
  <si>
    <t>posiadanie zależne</t>
  </si>
  <si>
    <t>posiadanie bez tytułu prawnego</t>
  </si>
  <si>
    <t>ZDN-1</t>
  </si>
  <si>
    <t>ZAŁĄCZNIK DO DEKLARACJI NA PODATEK OD NIERUCHOMOŚCI</t>
  </si>
  <si>
    <t>4. Nazwa pełna * / Nazwisko **</t>
  </si>
  <si>
    <t>5. Nazwa skrócona * / Pierwsze imię **</t>
  </si>
  <si>
    <t>B.  DANE O POSZCZEGÓLNYCH PRZEDMIOTACH OPODATKOWANIA PODLEGAJĄCYCH OPODATKOWANIU</t>
  </si>
  <si>
    <t>B.1.  GRUNTY</t>
  </si>
  <si>
    <t>Lp.</t>
  </si>
  <si>
    <t>Nr działki</t>
  </si>
  <si>
    <t>b</t>
  </si>
  <si>
    <t>c</t>
  </si>
  <si>
    <t>e</t>
  </si>
  <si>
    <t>f</t>
  </si>
  <si>
    <t>g</t>
  </si>
  <si>
    <r>
      <rPr>
        <b/>
        <sz val="6"/>
        <rFont val="Arial"/>
        <family val="2"/>
        <charset val="238"/>
      </rPr>
      <t xml:space="preserve">3. Nr załącznika
</t>
    </r>
    <r>
      <rPr>
        <sz val="6"/>
        <rFont val="Arial"/>
        <family val="2"/>
        <charset val="238"/>
      </rPr>
      <t>└────┴────┴────┘</t>
    </r>
  </si>
  <si>
    <r>
      <rPr>
        <b/>
        <sz val="6"/>
        <rFont val="Arial"/>
        <family val="2"/>
        <charset val="238"/>
      </rPr>
      <t xml:space="preserve">Położenie </t>
    </r>
    <r>
      <rPr>
        <sz val="6"/>
        <rFont val="Arial"/>
        <family val="2"/>
        <charset val="238"/>
      </rPr>
      <t>(adres, w tym dzielnica)</t>
    </r>
  </si>
  <si>
    <r>
      <rPr>
        <b/>
        <sz val="6"/>
        <rFont val="Arial"/>
        <family val="2"/>
        <charset val="238"/>
      </rPr>
      <t xml:space="preserve">Nr księgi wieczystej
</t>
    </r>
    <r>
      <rPr>
        <sz val="6"/>
        <rFont val="Arial"/>
        <family val="2"/>
        <charset val="238"/>
      </rPr>
      <t>(zbioru dokumentów)</t>
    </r>
  </si>
  <si>
    <r>
      <rPr>
        <b/>
        <sz val="6"/>
        <rFont val="Arial"/>
        <family val="2"/>
        <charset val="238"/>
      </rPr>
      <t xml:space="preserve">Nr obrębu
</t>
    </r>
    <r>
      <rPr>
        <sz val="6"/>
        <rFont val="Arial"/>
        <family val="2"/>
        <charset val="238"/>
      </rPr>
      <t>(arkusza mapy)</t>
    </r>
    <r>
      <rPr>
        <vertAlign val="superscript"/>
        <sz val="6"/>
        <rFont val="Arial"/>
        <family val="2"/>
        <charset val="238"/>
      </rPr>
      <t>2)</t>
    </r>
  </si>
  <si>
    <r>
      <rPr>
        <b/>
        <sz val="6"/>
        <rFont val="Arial"/>
        <family val="2"/>
        <charset val="238"/>
      </rPr>
      <t>Powierzchnia w m</t>
    </r>
    <r>
      <rPr>
        <b/>
        <vertAlign val="superscript"/>
        <sz val="6"/>
        <rFont val="Arial"/>
        <family val="2"/>
        <charset val="238"/>
      </rPr>
      <t>2</t>
    </r>
    <r>
      <rPr>
        <b/>
        <sz val="6"/>
        <rFont val="Arial"/>
        <family val="2"/>
        <charset val="238"/>
      </rPr>
      <t xml:space="preserve"> / ha</t>
    </r>
    <r>
      <rPr>
        <sz val="6"/>
        <rFont val="Arial"/>
        <family val="2"/>
        <charset val="238"/>
      </rPr>
      <t>3)</t>
    </r>
  </si>
  <si>
    <r>
      <rPr>
        <b/>
        <sz val="6"/>
        <rFont val="Arial"/>
        <family val="2"/>
        <charset val="238"/>
      </rPr>
      <t>Stawka Podatku</t>
    </r>
    <r>
      <rPr>
        <vertAlign val="superscript"/>
        <sz val="6"/>
        <rFont val="Arial"/>
        <family val="2"/>
        <charset val="238"/>
      </rPr>
      <t>4)</t>
    </r>
  </si>
  <si>
    <r>
      <rPr>
        <b/>
        <sz val="6"/>
        <rFont val="Arial"/>
        <family val="2"/>
        <charset val="238"/>
      </rPr>
      <t>Forma władania</t>
    </r>
    <r>
      <rPr>
        <vertAlign val="superscript"/>
        <sz val="6"/>
        <rFont val="Arial"/>
        <family val="2"/>
        <charset val="238"/>
      </rPr>
      <t>5)</t>
    </r>
  </si>
  <si>
    <t>B.2.  BUDYNKI LUB ICH CZĘŚCI</t>
  </si>
  <si>
    <t>B.3.  BUDOWLE LUB ICH CZĘŚCI ZWIĄZANE Z PROWADZENIEM DZIAŁALNOŚCI GOSPODARCZEJ</t>
  </si>
  <si>
    <t>Nazwa budowli</t>
  </si>
  <si>
    <t>Nr inwentarzowy</t>
  </si>
  <si>
    <t>Wartość w zł</t>
  </si>
  <si>
    <t>h</t>
  </si>
  <si>
    <r>
      <rPr>
        <b/>
        <sz val="6"/>
        <color rgb="FF231F20"/>
        <rFont val="Arial"/>
        <family val="2"/>
        <charset val="238"/>
      </rPr>
      <t>Załącznik nr 6</t>
    </r>
  </si>
  <si>
    <r>
      <rPr>
        <b/>
        <sz val="6"/>
        <rFont val="Arial"/>
        <family val="2"/>
        <charset val="238"/>
      </rPr>
      <t xml:space="preserve">1. Identyfikator podatkowy NIP/numer PESEL </t>
    </r>
    <r>
      <rPr>
        <vertAlign val="superscript"/>
        <sz val="6"/>
        <rFont val="Arial"/>
        <family val="2"/>
        <charset val="238"/>
      </rPr>
      <t xml:space="preserve">(niepotrzebne skreślić)1)
</t>
    </r>
    <r>
      <rPr>
        <sz val="6"/>
        <rFont val="Arial"/>
        <family val="2"/>
        <charset val="238"/>
      </rPr>
      <t>└────┴────┴────┴────┴────┴────┴────┴────┴────┴────┴────┘</t>
    </r>
  </si>
  <si>
    <r>
      <rPr>
        <b/>
        <sz val="6"/>
        <rFont val="Arial"/>
        <family val="2"/>
        <charset val="238"/>
      </rPr>
      <t>Położenie (</t>
    </r>
    <r>
      <rPr>
        <sz val="6"/>
        <rFont val="Arial"/>
        <family val="2"/>
        <charset val="238"/>
      </rPr>
      <t>adres, w tym dzielnica)</t>
    </r>
  </si>
  <si>
    <r>
      <t>Powierzchnia użytkowa w m</t>
    </r>
    <r>
      <rPr>
        <b/>
        <vertAlign val="superscript"/>
        <sz val="6"/>
        <rFont val="Arial"/>
        <family val="2"/>
        <charset val="238"/>
      </rPr>
      <t>2</t>
    </r>
  </si>
  <si>
    <r>
      <rPr>
        <b/>
        <sz val="10"/>
        <rFont val="Arial"/>
        <family val="2"/>
        <charset val="238"/>
      </rPr>
      <t>A.  DANE PODATNIKA WSKAZANEGO W CZĘŚCI C.1 DEKLARACJI DN-1</t>
    </r>
    <r>
      <rPr>
        <b/>
        <sz val="6"/>
        <rFont val="Arial"/>
        <family val="2"/>
        <charset val="238"/>
      </rPr>
      <t xml:space="preserve">
</t>
    </r>
    <r>
      <rPr>
        <sz val="6"/>
        <rFont val="Arial"/>
        <family val="2"/>
        <charset val="238"/>
      </rPr>
      <t>* - dotyczy podatnika niebędącego osobą fizyczną               ** - dotyczy podatnika będącego osobą fizyczną</t>
    </r>
  </si>
  <si>
    <r>
      <rPr>
        <sz val="10"/>
        <rFont val="Arial"/>
        <family val="2"/>
        <charset val="238"/>
      </rPr>
      <t>1</t>
    </r>
    <r>
      <rPr>
        <vertAlign val="subscript"/>
        <sz val="10"/>
        <rFont val="Arial"/>
        <family val="2"/>
        <charset val="238"/>
      </rPr>
      <t>/2</t>
    </r>
  </si>
  <si>
    <r>
      <rPr>
        <b/>
        <sz val="10"/>
        <rFont val="Arial"/>
        <family val="2"/>
        <charset val="238"/>
      </rPr>
      <t>ZDN-1</t>
    </r>
    <r>
      <rPr>
        <vertAlign val="subscript"/>
        <sz val="10"/>
        <rFont val="Arial"/>
        <family val="2"/>
        <charset val="238"/>
      </rPr>
      <t>(1)</t>
    </r>
  </si>
  <si>
    <r>
      <rPr>
        <sz val="10"/>
        <rFont val="Arial"/>
        <family val="2"/>
        <charset val="238"/>
      </rPr>
      <t>2</t>
    </r>
    <r>
      <rPr>
        <vertAlign val="subscript"/>
        <sz val="10"/>
        <rFont val="Arial"/>
        <family val="2"/>
        <charset val="238"/>
      </rPr>
      <t>/2</t>
    </r>
  </si>
  <si>
    <t>Numer obrębu należy podać wraz z numerem arkusza mapy ewidencyjnej w przypadku, gdy działki numerowane są w ramach arkusza mapy.</t>
  </si>
  <si>
    <t>Numer PESEL wpisują podatnicy będący osobami fizycznymi objętymi rejestrem PESEL, nieprowadzący działalności gospodarczej lub niebędący zarejestrowanymi podatnikami podatku od towarów i usług.
Identyfikator podatkowy NIP wpisują pozostali podatnicy.</t>
  </si>
  <si>
    <t>Powierzchnię w ha należy wykazać wyłącznie w przypadku gruntów pod wodami powierzchniowymi stojącymi lub wodami powierzchniowymi płynącymi jezior i zbiorników sztucznych (z dokładnością
do czterech miejsc po przecinku).</t>
  </si>
  <si>
    <t>Należy podać stawkę właściwą dla rodzaju przedmiotu opodatkowania zgodną z uchwałą rady gminy.</t>
  </si>
  <si>
    <t>Należy podać jedną z form władania: własność, użytkowanie wieczyste, posiadanie samoistne, posiadanie zależne lub posiadanie bez tytułu prawnego.</t>
  </si>
  <si>
    <t>Załącznik nr 7</t>
  </si>
  <si>
    <t>B.  DANE O POSZCZEGÓLNYCH PRZEDMIOTACH OPODATKOWANIA ZWOLNIONYCH Z OPODATKOWANIA</t>
  </si>
  <si>
    <r>
      <rPr>
        <b/>
        <sz val="6"/>
        <rFont val="Arial"/>
        <family val="2"/>
        <charset val="238"/>
      </rPr>
      <t>Podstawa prawna zwolnienia</t>
    </r>
    <r>
      <rPr>
        <vertAlign val="superscript"/>
        <sz val="6"/>
        <rFont val="Arial"/>
        <family val="2"/>
        <charset val="238"/>
      </rPr>
      <t>4)</t>
    </r>
  </si>
  <si>
    <r>
      <t>Stawka Podatku</t>
    </r>
    <r>
      <rPr>
        <b/>
        <vertAlign val="superscript"/>
        <sz val="6"/>
        <rFont val="Arial"/>
        <family val="2"/>
        <charset val="238"/>
      </rPr>
      <t>5)</t>
    </r>
  </si>
  <si>
    <r>
      <rPr>
        <b/>
        <sz val="10"/>
        <rFont val="Arial"/>
        <family val="2"/>
        <charset val="238"/>
      </rPr>
      <t>ZDN-2</t>
    </r>
    <r>
      <rPr>
        <vertAlign val="subscript"/>
        <sz val="10"/>
        <rFont val="Arial"/>
        <family val="2"/>
        <charset val="238"/>
      </rPr>
      <t>(1)</t>
    </r>
  </si>
  <si>
    <t xml:space="preserve"> Numer PESEL wpisują podatnicy będący osobami fizycznymi objętymi rejestrem PESEL, nieprowadzący działalności gospodarczej lub niebędący zarejestrowanymi podatnikami podatku od towarów i usług.
Identyfikator podatkowy NIP wpisują pozostali podatnicy.</t>
  </si>
  <si>
    <t xml:space="preserve"> Powierzchnię w ha należy wykazać wyłącznie w przypadku gruntów pod wodami powierzchniowymi stojącymi lub wodami powierzchniowymi płynącymi jezior i zbiorników sztucznych (z dokładnością
do czterech miejsc po przecinku).</t>
  </si>
  <si>
    <t>Należy podać jednostkę redakcyjną z ustawy lub uchwały rady gminy.</t>
  </si>
  <si>
    <t>Nazwa komórki</t>
  </si>
  <si>
    <t>Wartość</t>
  </si>
  <si>
    <t>Dane</t>
  </si>
  <si>
    <t>orne</t>
  </si>
  <si>
    <t>I</t>
  </si>
  <si>
    <t>Forma władania</t>
  </si>
  <si>
    <t>pesel</t>
  </si>
  <si>
    <t>nip</t>
  </si>
  <si>
    <t>regon9</t>
  </si>
  <si>
    <t>OznaczenieUżytku</t>
  </si>
  <si>
    <t>l.p.</t>
  </si>
  <si>
    <t>Klasa uż.</t>
  </si>
  <si>
    <t>Załącznik</t>
  </si>
  <si>
    <t>Zwolnienie</t>
  </si>
  <si>
    <t>Warstwa</t>
  </si>
  <si>
    <t>wiersz</t>
  </si>
  <si>
    <t>kolumna</t>
  </si>
  <si>
    <t>NIP</t>
  </si>
  <si>
    <t>k</t>
  </si>
  <si>
    <t>II</t>
  </si>
  <si>
    <t>R-RI</t>
  </si>
  <si>
    <t>RI</t>
  </si>
  <si>
    <t>brak</t>
  </si>
  <si>
    <t>Nazwa i siedziba org.pod.</t>
  </si>
  <si>
    <t>IIIa</t>
  </si>
  <si>
    <t>R-RII</t>
  </si>
  <si>
    <t>RII</t>
  </si>
  <si>
    <t>cel złożenia form. 1</t>
  </si>
  <si>
    <t>IIIb</t>
  </si>
  <si>
    <t>R-RIIIa</t>
  </si>
  <si>
    <t>RIIIa</t>
  </si>
  <si>
    <t>cel złożenia form. 2</t>
  </si>
  <si>
    <t>IVa</t>
  </si>
  <si>
    <t>R-RIIIb</t>
  </si>
  <si>
    <t>RIIIb</t>
  </si>
  <si>
    <t>okres obowiązywania</t>
  </si>
  <si>
    <t>IVb</t>
  </si>
  <si>
    <t>RIVa</t>
  </si>
  <si>
    <t>rodzaj podmiotu 1</t>
  </si>
  <si>
    <t>R-RIVa</t>
  </si>
  <si>
    <t>RIVb</t>
  </si>
  <si>
    <t>rodzaj podmiotu 2</t>
  </si>
  <si>
    <t>Ł-ŁI</t>
  </si>
  <si>
    <t>nazwisko</t>
  </si>
  <si>
    <t>III</t>
  </si>
  <si>
    <t>R-RIVb</t>
  </si>
  <si>
    <t>Ł-ŁII</t>
  </si>
  <si>
    <t>imię</t>
  </si>
  <si>
    <t>IV</t>
  </si>
  <si>
    <t>łąki trwałe</t>
  </si>
  <si>
    <t>ŁI</t>
  </si>
  <si>
    <t>Ł-ŁIII</t>
  </si>
  <si>
    <t>sady</t>
  </si>
  <si>
    <t>ŁII</t>
  </si>
  <si>
    <t>Ł-ŁIV</t>
  </si>
  <si>
    <t>data urodzenia</t>
  </si>
  <si>
    <t>Ps-PsII</t>
  </si>
  <si>
    <t>pastwiska</t>
  </si>
  <si>
    <t>PsII</t>
  </si>
  <si>
    <t>S-ŁI</t>
  </si>
  <si>
    <t>i.ojca</t>
  </si>
  <si>
    <t>ŁIII</t>
  </si>
  <si>
    <t>S-ŁII</t>
  </si>
  <si>
    <t>I.matki</t>
  </si>
  <si>
    <t>Ps-PsIII</t>
  </si>
  <si>
    <t>PsIII</t>
  </si>
  <si>
    <t>S-ŁIII</t>
  </si>
  <si>
    <t>kraj</t>
  </si>
  <si>
    <t>Polska</t>
  </si>
  <si>
    <t>ŁIV</t>
  </si>
  <si>
    <t>S-RIIIb</t>
  </si>
  <si>
    <t>woj.</t>
  </si>
  <si>
    <t>opolskie</t>
  </si>
  <si>
    <t>Ps-PsIV</t>
  </si>
  <si>
    <t>PsIV</t>
  </si>
  <si>
    <t>S-ŁIV</t>
  </si>
  <si>
    <t>powiat</t>
  </si>
  <si>
    <t>kluczborski</t>
  </si>
  <si>
    <t>stawy</t>
  </si>
  <si>
    <t>S-RIVb</t>
  </si>
  <si>
    <t>gmina</t>
  </si>
  <si>
    <t>Kluczbork</t>
  </si>
  <si>
    <t>Br-ŁII</t>
  </si>
  <si>
    <t>ulica</t>
  </si>
  <si>
    <t>S-PsII</t>
  </si>
  <si>
    <t>W</t>
  </si>
  <si>
    <t>nrD</t>
  </si>
  <si>
    <t>N</t>
  </si>
  <si>
    <t>nrL</t>
  </si>
  <si>
    <t>S-PsIII</t>
  </si>
  <si>
    <t>Ws</t>
  </si>
  <si>
    <t>miejscowość</t>
  </si>
  <si>
    <t>S-RIIIa</t>
  </si>
  <si>
    <t>B</t>
  </si>
  <si>
    <t>kod-pocztowy</t>
  </si>
  <si>
    <t>dr</t>
  </si>
  <si>
    <t>S-PsIV</t>
  </si>
  <si>
    <t>S-RIVa</t>
  </si>
  <si>
    <t>rolne zabudowane</t>
  </si>
  <si>
    <t>Ls</t>
  </si>
  <si>
    <t>Br-ŁIII</t>
  </si>
  <si>
    <t>Br-ŁIV</t>
  </si>
  <si>
    <t>Zw R</t>
  </si>
  <si>
    <t>Br-ŁV</t>
  </si>
  <si>
    <t>art.12 ust.1 pkt.1</t>
  </si>
  <si>
    <t>Zw N</t>
  </si>
  <si>
    <t>Br-PsII</t>
  </si>
  <si>
    <t>Zw L</t>
  </si>
  <si>
    <t>Br-PsIII</t>
  </si>
  <si>
    <t>Wp</t>
  </si>
  <si>
    <t>Br-PsIV</t>
  </si>
  <si>
    <t>Br-PsV</t>
  </si>
  <si>
    <t>Br-RII</t>
  </si>
  <si>
    <t>Br-RIIIa</t>
  </si>
  <si>
    <t>Br-RIIIb</t>
  </si>
  <si>
    <t>Br-RIVa</t>
  </si>
  <si>
    <t>Br-RIVb</t>
  </si>
  <si>
    <t>Br-RV</t>
  </si>
  <si>
    <t>Br-RVI</t>
  </si>
  <si>
    <t>rowy</t>
  </si>
  <si>
    <t>W-ŁII</t>
  </si>
  <si>
    <t>W-ŁIII</t>
  </si>
  <si>
    <t>W-ŁIV</t>
  </si>
  <si>
    <t>W-PsIII</t>
  </si>
  <si>
    <t>W-PsIV</t>
  </si>
  <si>
    <t>W-RIIIb</t>
  </si>
  <si>
    <t>W-RIVa</t>
  </si>
  <si>
    <t>W-RIVb</t>
  </si>
  <si>
    <t>Wsr</t>
  </si>
  <si>
    <t>Wsr-ŁIII</t>
  </si>
  <si>
    <t>Wsr-ŁIV</t>
  </si>
  <si>
    <t>Wsr-RIIIb</t>
  </si>
  <si>
    <t>Wsr-RIVa</t>
  </si>
  <si>
    <t>Lzr-ŁII</t>
  </si>
  <si>
    <r>
      <t>zadrzewione i</t>
    </r>
    <r>
      <rPr>
        <sz val="11"/>
        <color theme="1"/>
        <rFont val="Calibri"/>
        <family val="2"/>
        <charset val="238"/>
      </rPr>
      <t> </t>
    </r>
    <r>
      <rPr>
        <sz val="10"/>
        <color rgb="FF000000"/>
        <rFont val="Times New Roman"/>
        <family val="1"/>
        <charset val="238"/>
      </rPr>
      <t>zakrzewione</t>
    </r>
  </si>
  <si>
    <t>Lzr-ŁIII</t>
  </si>
  <si>
    <t>Lzr-ŁIV</t>
  </si>
  <si>
    <t>Lzr-ŁV</t>
  </si>
  <si>
    <t>Lzr-ŁVI</t>
  </si>
  <si>
    <t>Lzr-PsIII</t>
  </si>
  <si>
    <t>Lzr-PsIV</t>
  </si>
  <si>
    <t>Lzr-PsV</t>
  </si>
  <si>
    <t>Lzr-RIIIa</t>
  </si>
  <si>
    <t>Lzr-RIIIb</t>
  </si>
  <si>
    <t>Lzr-RIVa</t>
  </si>
  <si>
    <t>Lzr-RIVb</t>
  </si>
  <si>
    <t>Lzr-RV</t>
  </si>
  <si>
    <t>Lzr-RVI</t>
  </si>
  <si>
    <t>Ł-ŁV</t>
  </si>
  <si>
    <t>ŁV</t>
  </si>
  <si>
    <t>Ł-ŁVI</t>
  </si>
  <si>
    <t>ŁVI</t>
  </si>
  <si>
    <t>Ps-PsV</t>
  </si>
  <si>
    <t>PsV</t>
  </si>
  <si>
    <t>Ps-PsVI</t>
  </si>
  <si>
    <t>PsVI</t>
  </si>
  <si>
    <t>R-RV</t>
  </si>
  <si>
    <t>RV</t>
  </si>
  <si>
    <t>R-RVI</t>
  </si>
  <si>
    <t>RVI</t>
  </si>
  <si>
    <t>S-ŁV</t>
  </si>
  <si>
    <t>S-PsV</t>
  </si>
  <si>
    <t>S-RV</t>
  </si>
  <si>
    <t>S-RVI</t>
  </si>
  <si>
    <t>W-ŁV</t>
  </si>
  <si>
    <t>W-ŁVI</t>
  </si>
  <si>
    <t>W-PsV</t>
  </si>
  <si>
    <t>W-RV</t>
  </si>
  <si>
    <t>W-RVI</t>
  </si>
  <si>
    <t>Wsr-ŁV</t>
  </si>
  <si>
    <t>nieruchomość</t>
  </si>
  <si>
    <t>Ba</t>
  </si>
  <si>
    <t>Bi</t>
  </si>
  <si>
    <t>Bp</t>
  </si>
  <si>
    <t>Bz</t>
  </si>
  <si>
    <t>K</t>
  </si>
  <si>
    <t>Ti</t>
  </si>
  <si>
    <t>Tk</t>
  </si>
  <si>
    <t>Tp</t>
  </si>
  <si>
    <t>Tr</t>
  </si>
  <si>
    <t>Lz</t>
  </si>
  <si>
    <t>art.7 ust.1 pkt.10</t>
  </si>
  <si>
    <t>lasy</t>
  </si>
  <si>
    <t>Ls-LsII</t>
  </si>
  <si>
    <t>Ls-LsIII</t>
  </si>
  <si>
    <t>Ls-LsIV</t>
  </si>
  <si>
    <t>Ls-LsV</t>
  </si>
  <si>
    <t>Ls-LsVI</t>
  </si>
  <si>
    <t>Inne</t>
  </si>
  <si>
    <t>ZDN-2</t>
  </si>
  <si>
    <t>Stawki</t>
  </si>
  <si>
    <t>grunty działalność</t>
  </si>
  <si>
    <t>grunty jeziora</t>
  </si>
  <si>
    <t>grunty pozostałe</t>
  </si>
  <si>
    <t>grunty pozostałe (drogi)</t>
  </si>
  <si>
    <t>grunty rewitalizacja</t>
  </si>
  <si>
    <t>budynki mieszkalne</t>
  </si>
  <si>
    <t>budynki działalność do 45000</t>
  </si>
  <si>
    <t>budynki działalność pow. 45000</t>
  </si>
  <si>
    <t>budynki mat.siewny</t>
  </si>
  <si>
    <t>budynki św.zdrowotne</t>
  </si>
  <si>
    <t>budynki pozostałe</t>
  </si>
  <si>
    <t>budowle sanitarne</t>
  </si>
  <si>
    <t>budowle pozostałe</t>
  </si>
  <si>
    <t>W polu 8 wybrano [Rodzaj podatnika - jednostka organizacyjna ...], więc pole 1 powinno zawierać NIP.</t>
  </si>
  <si>
    <t>W polu 8 wybrano [Rodzaj podatnika - osoba prawna], więc pole 1 powinno zawierać NIP.</t>
  </si>
  <si>
    <t>W polu 7 [Rodzaj podmiotu] powinna być zaznaczona jedna wartość.</t>
  </si>
  <si>
    <t>Pole 1 [Identyfikator podatkowy NIP/numer PESEL] zawiera błąd.</t>
  </si>
  <si>
    <t>sumy</t>
  </si>
  <si>
    <t>kontrolne</t>
  </si>
  <si>
    <t>Pole 6 [Okres – od którego deklaracja obowiązuje] powinno mieć wartość 1 - 12</t>
  </si>
  <si>
    <t>W polu 5 [Cel złożenia formularza] powinna być zaznaczona jedna wartość.</t>
  </si>
  <si>
    <t>24 - 32</t>
  </si>
  <si>
    <t>ADRES DO DORĘCZEŃ Należy wypełnić tylko wówczas, gdy adres do doręczeń jest inny niż w części C.2.</t>
  </si>
  <si>
    <t>117 - 120</t>
  </si>
  <si>
    <t>Pola 117 - 120 wypełniają wyłącznie osoby fizyczne.</t>
  </si>
  <si>
    <t>121 - 128</t>
  </si>
  <si>
    <t>Brak informacji o osobach reprezentujących podatnika</t>
  </si>
  <si>
    <t>W polu 1 PESEL podają wyłącznie osoby fizyczne, które nie prowadzą działalności gospodarczej.</t>
  </si>
  <si>
    <t>Załącznik nr 5</t>
  </si>
  <si>
    <r>
      <t>A. MIEJSCE I CEL SKŁADANIA DEKLARACJI</t>
    </r>
    <r>
      <rPr>
        <b/>
        <vertAlign val="superscript"/>
        <sz val="11"/>
        <rFont val="Arial"/>
        <family val="2"/>
        <charset val="238"/>
      </rPr>
      <t>2)</t>
    </r>
  </si>
  <si>
    <r>
      <t>2. korekta deklaracji</t>
    </r>
    <r>
      <rPr>
        <b/>
        <vertAlign val="superscript"/>
        <sz val="6"/>
        <rFont val="Arial"/>
        <family val="2"/>
        <charset val="238"/>
      </rPr>
      <t>3)</t>
    </r>
  </si>
  <si>
    <r>
      <t xml:space="preserve">C.2. ADRES SIEDZIBY </t>
    </r>
    <r>
      <rPr>
        <b/>
        <vertAlign val="superscript"/>
        <sz val="11"/>
        <rFont val="Arial"/>
        <family val="2"/>
        <charset val="238"/>
      </rPr>
      <t xml:space="preserve">* </t>
    </r>
    <r>
      <rPr>
        <b/>
        <sz val="11"/>
        <rFont val="Arial"/>
        <family val="2"/>
        <charset val="238"/>
      </rPr>
      <t xml:space="preserve">/ ADRES ZAMIESZKANIA </t>
    </r>
    <r>
      <rPr>
        <b/>
        <vertAlign val="superscript"/>
        <sz val="11"/>
        <rFont val="Arial"/>
        <family val="2"/>
        <charset val="238"/>
      </rPr>
      <t>**</t>
    </r>
  </si>
  <si>
    <r>
      <t>DN-1</t>
    </r>
    <r>
      <rPr>
        <b/>
        <vertAlign val="subscript"/>
        <sz val="11"/>
        <rFont val="Arial"/>
        <family val="2"/>
        <charset val="238"/>
      </rPr>
      <t>(1)</t>
    </r>
  </si>
  <si>
    <r>
      <t>1</t>
    </r>
    <r>
      <rPr>
        <b/>
        <vertAlign val="subscript"/>
        <sz val="11"/>
        <rFont val="Arial"/>
        <family val="2"/>
        <charset val="238"/>
      </rPr>
      <t>/5</t>
    </r>
  </si>
  <si>
    <r>
      <t>Powierzchnia w m</t>
    </r>
    <r>
      <rPr>
        <b/>
        <vertAlign val="superscript"/>
        <sz val="6"/>
        <rFont val="Arial"/>
        <family val="2"/>
        <charset val="238"/>
      </rPr>
      <t xml:space="preserve">2 </t>
    </r>
    <r>
      <rPr>
        <b/>
        <sz val="6"/>
        <rFont val="Arial"/>
        <family val="2"/>
        <charset val="238"/>
      </rPr>
      <t>/ ha</t>
    </r>
    <r>
      <rPr>
        <b/>
        <vertAlign val="superscript"/>
        <sz val="6"/>
        <rFont val="Arial"/>
        <family val="2"/>
        <charset val="238"/>
      </rPr>
      <t>4)</t>
    </r>
  </si>
  <si>
    <r>
      <t>Kwota podatku za okres, którego dotyczy deklaracja</t>
    </r>
    <r>
      <rPr>
        <b/>
        <vertAlign val="superscript"/>
        <sz val="6"/>
        <rFont val="Arial"/>
        <family val="2"/>
        <charset val="238"/>
      </rPr>
      <t>5)</t>
    </r>
  </si>
  <si>
    <r>
      <t>2</t>
    </r>
    <r>
      <rPr>
        <b/>
        <vertAlign val="subscript"/>
        <sz val="11"/>
        <rFont val="Arial"/>
        <family val="2"/>
        <charset val="238"/>
      </rPr>
      <t>/5</t>
    </r>
  </si>
  <si>
    <r>
      <t xml:space="preserve">D.2.1. INNE BUDYNKI LUB ICH CZĘŚCI (1) </t>
    </r>
    <r>
      <rPr>
        <sz val="6"/>
        <rFont val="Arial"/>
        <family val="2"/>
        <charset val="238"/>
      </rPr>
      <t>Należy wypełnić tylko dla rodzajów przedmiotów opodatkowania innych niż określone w części D.2. Podać nazwę rodzaju przedmiotu opodatkowania lub jednostkę redakcyjną - zgodnie z uchwałą rady gminy.</t>
    </r>
  </si>
  <si>
    <r>
      <t>3</t>
    </r>
    <r>
      <rPr>
        <b/>
        <vertAlign val="subscript"/>
        <sz val="11"/>
        <rFont val="Arial"/>
        <family val="2"/>
        <charset val="238"/>
      </rPr>
      <t>/5</t>
    </r>
  </si>
  <si>
    <r>
      <t xml:space="preserve">D.3.1. INNE BUDOWLE LUB ICH CZĘŚCI (1) </t>
    </r>
    <r>
      <rPr>
        <sz val="6"/>
        <rFont val="Arial"/>
        <family val="2"/>
        <charset val="238"/>
      </rPr>
      <t>Należy wypełnić tylko dla rodzajów przedmiotów opodatkowania innych niż określone w części D.3. Podać nazwę rodzaju przedmiotu opodatkowania lub jednostkę redakcyjną - zgodnie z uchwałą rady gminy.</t>
    </r>
  </si>
  <si>
    <r>
      <t xml:space="preserve">D.3.2. INNE BUDOWLE LUB ICH CZĘŚCI (2) </t>
    </r>
    <r>
      <rPr>
        <sz val="6"/>
        <rFont val="Arial"/>
        <family val="2"/>
        <charset val="238"/>
      </rPr>
      <t>Należy wypełnić tylko dla rodzajów przedmiotów opodatkowania innych niż określone w części D.3. Podać nazwę rodzaju przedmiotu opodatkowania lub jednostkę redakcyjną - zgodnie z uchwałą rady gminy.</t>
    </r>
  </si>
  <si>
    <t>Łączna kwota podatku za okres, którego dotyczy deklaracja
Suma kwot podatku z części D.1, D.2 i D.3.</t>
  </si>
  <si>
    <r>
      <t>Kwota podatku za miesiące nieobjęte deklaracją</t>
    </r>
    <r>
      <rPr>
        <b/>
        <vertAlign val="superscript"/>
        <sz val="6"/>
        <rFont val="Arial"/>
        <family val="2"/>
        <charset val="238"/>
      </rPr>
      <t xml:space="preserve">6)
</t>
    </r>
    <r>
      <rPr>
        <b/>
        <sz val="6"/>
        <rFont val="Arial"/>
        <family val="2"/>
        <charset val="238"/>
      </rPr>
      <t>Jeżeli w poz. 5 zaznaczono kwadrat 1, należy wpisać 0.</t>
    </r>
  </si>
  <si>
    <r>
      <t>Wysokość zobowiązania podatkowego</t>
    </r>
    <r>
      <rPr>
        <b/>
        <vertAlign val="superscript"/>
        <sz val="6"/>
        <rFont val="Arial"/>
        <family val="2"/>
        <charset val="238"/>
      </rPr>
      <t xml:space="preserve">7)
</t>
    </r>
    <r>
      <rPr>
        <b/>
        <sz val="6"/>
        <rFont val="Arial"/>
        <family val="2"/>
        <charset val="238"/>
      </rPr>
      <t>Suma kwot z poz. 97 i 98 (po zaokrągleniu do pełnych złotych).</t>
    </r>
  </si>
  <si>
    <t>F. INFORMACJA O ZAŁĄCZNIKACH Deklarację należy składać wraz z odpowiednimi załącznikami, które stanowią jej integralną część.</t>
  </si>
  <si>
    <r>
      <t>4</t>
    </r>
    <r>
      <rPr>
        <b/>
        <vertAlign val="subscript"/>
        <sz val="11"/>
        <rFont val="Arial"/>
        <family val="2"/>
        <charset val="238"/>
      </rPr>
      <t>/5</t>
    </r>
  </si>
  <si>
    <t>119. Data wypełnienia (dzień - miesiąc - rok)
└────┴────┘-└────┴────┘-└────┴────┴────┴────┘</t>
  </si>
  <si>
    <t>123. Data wypełnienia (dzień - miesiąc - rok)
└────┴────┘-└────┴────┘-└────┴────┴────┴────┘</t>
  </si>
  <si>
    <t>127. Data wypełnienia (dzień - miesiąc - rok)
└────┴────┘-└────┴────┘-└────┴────┴────┴────┘</t>
  </si>
  <si>
    <r>
      <t>5</t>
    </r>
    <r>
      <rPr>
        <b/>
        <vertAlign val="subscript"/>
        <sz val="11"/>
        <rFont val="Arial"/>
        <family val="2"/>
        <charset val="238"/>
      </rPr>
      <t>/5</t>
    </r>
  </si>
  <si>
    <r>
      <rPr>
        <b/>
        <sz val="6"/>
        <rFont val="Arial"/>
        <family val="2"/>
        <charset val="238"/>
      </rPr>
      <t>Powierzchnia w m</t>
    </r>
    <r>
      <rPr>
        <b/>
        <vertAlign val="superscript"/>
        <sz val="6"/>
        <rFont val="Arial"/>
        <family val="2"/>
        <charset val="238"/>
      </rPr>
      <t>2</t>
    </r>
    <r>
      <rPr>
        <b/>
        <sz val="6"/>
        <rFont val="Arial"/>
        <family val="2"/>
        <charset val="238"/>
      </rPr>
      <t xml:space="preserve"> / ha</t>
    </r>
    <r>
      <rPr>
        <vertAlign val="superscript"/>
        <sz val="6"/>
        <rFont val="Arial"/>
        <family val="2"/>
        <charset val="238"/>
      </rPr>
      <t>3)</t>
    </r>
  </si>
  <si>
    <t>zł       gr</t>
  </si>
  <si>
    <t>Suma kwot z poz. od 100 do 111 musi być równa kwocie z poz. 997). W przypadku korekty deklaracji raty, które nie zostały objęte korektą,
pozostają bez zmian.</t>
  </si>
  <si>
    <t>Jeżeli w poz. 5 zaznaczono kwadrat 1, w pole 98 należy wpisać 0.</t>
  </si>
  <si>
    <t>sieci kanalizacji sanitarnej wraz z przykanalikami</t>
  </si>
  <si>
    <t>Związane z prowadzeniem działalności gospodarczej,</t>
  </si>
  <si>
    <t>bez względu na sposób zakwalifikowania w ewidencji
gruntów i budynków</t>
  </si>
  <si>
    <t>Pod wodami powierzchniowymi stojącymi lub wodami</t>
  </si>
  <si>
    <t>powierzchniowymi płynącymi jezior i zbiorników
sztucznych</t>
  </si>
  <si>
    <t>Pozostałe, w tym zajęte na prowadzenie odpłatnej</t>
  </si>
  <si>
    <t>statutowej działalności  pożytku publicznego przez
organizacje pożytku publicznego</t>
  </si>
  <si>
    <t>Niezabudowane objęte obszarem rewitalizacji, o którym</t>
  </si>
  <si>
    <t xml:space="preserve">mowa w ustawie z dnia 9 października 2015 r. o rewitalizacji (Dz. U. z 2018 r. poz. 1398, z późn. zm.), i położone na terenach, dla których miejscowy plan zagospodarowania przestrzennego przewiduje przeznaczenie pod zabudowę mieszkaniową, usługową albo zabudowę o przeznaczeniu mieszanym obejmującym wyłącznie te rodzaje zabudowy, jeżeli od dnia wejścia w życie tego planu w odniesieniu do tych gruntów upłynął okres 4 lat, a w tym czasie nie zakończono budowy zgodnie z przepisami prawa budowlanego </t>
  </si>
  <si>
    <t>Związane z prowadzeniem działalności gospodarczej</t>
  </si>
  <si>
    <t>oraz budynki mieszkalne lub ich części zajęte na
prowadzenie działalności gospodarczej - ogółem</t>
  </si>
  <si>
    <t>Zajęte na prowadzenie działalności gospodarczej w</t>
  </si>
  <si>
    <t>zakresie obrotu kwalifikowanym materiałem siewnym -
ogółem</t>
  </si>
  <si>
    <t>Związane z udzielaniem świadczeń zdrowotnych w</t>
  </si>
  <si>
    <t>rozumieniu przepisów o działalności leczniczej, zajęte
przez podmioty udzielające tych świadczeń - ogółem</t>
  </si>
  <si>
    <t>statutowej działalności pożytku publicznego przez
organizacje pożytku publicznego - ogółem</t>
  </si>
  <si>
    <r>
      <t xml:space="preserve">116. Inne </t>
    </r>
    <r>
      <rPr>
        <sz val="6"/>
        <rFont val="Arial"/>
        <family val="2"/>
        <charset val="238"/>
      </rPr>
      <t>(np. określenie zdarzenia powodującego obowiązek złożenia deklaracji)</t>
    </r>
  </si>
  <si>
    <t>regon14</t>
  </si>
  <si>
    <t>oznaczone w ewidencji gruntów i budynków jako</t>
  </si>
  <si>
    <t>dr - drogi z wyjątkiem: związanych z działalnością gospodarczą oraz podlegających wyłączeniu od opodatkowania na mocy art. 2 ust. 3 pkt 4 ustawy o podatkach i opłatach lokalnych</t>
  </si>
  <si>
    <t>zł</t>
  </si>
  <si>
    <t>gr</t>
  </si>
  <si>
    <t>112. Liczba załączników ZDN-1</t>
  </si>
  <si>
    <t>113. Liczba załączników ZDN-2</t>
  </si>
  <si>
    <r>
      <t xml:space="preserve">G. KONTAKT DO OSOBY ODPOWIEDZIALNEJ ZA SPORZĄDZENIE DEKLARACJI
     I DODATKOWE INFORMACJE </t>
    </r>
    <r>
      <rPr>
        <sz val="6"/>
        <rFont val="Arial"/>
        <family val="2"/>
        <charset val="238"/>
      </rPr>
      <t>Podanie informacji w części G nie jest obowiązkowe.</t>
    </r>
  </si>
  <si>
    <r>
      <t xml:space="preserve">Wartość
</t>
    </r>
    <r>
      <rPr>
        <sz val="5"/>
        <rFont val="Arial"/>
        <family val="2"/>
        <charset val="238"/>
      </rPr>
      <t>(po zaokrągleniu do pełnych złotych)</t>
    </r>
  </si>
  <si>
    <t>Wartość budowli podaje się po zaokrągleniu do pełnych złotych.</t>
  </si>
  <si>
    <r>
      <rPr>
        <b/>
        <sz val="6"/>
        <rFont val="Arial"/>
        <family val="2"/>
        <charset val="238"/>
      </rPr>
      <t xml:space="preserve">1. Identyfikator podatkowy NIP/numer PESEL </t>
    </r>
    <r>
      <rPr>
        <sz val="6"/>
        <rFont val="Arial"/>
        <family val="2"/>
        <charset val="238"/>
      </rPr>
      <t>(niepotrzebne skreślić)</t>
    </r>
    <r>
      <rPr>
        <vertAlign val="superscript"/>
        <sz val="6"/>
        <rFont val="Arial"/>
        <family val="2"/>
        <charset val="238"/>
      </rPr>
      <t xml:space="preserve">1)
</t>
    </r>
    <r>
      <rPr>
        <sz val="6"/>
        <rFont val="Arial"/>
        <family val="2"/>
        <charset val="238"/>
      </rPr>
      <t>└────┴────┴────┴────┴────┴────┴────┴────┴────┴────┴────┘</t>
    </r>
  </si>
  <si>
    <t>osoba fizyczna</t>
  </si>
  <si>
    <t>osoba prawna</t>
  </si>
  <si>
    <t>jednostka ...</t>
  </si>
  <si>
    <t>DR-1</t>
  </si>
  <si>
    <t>DEKLARACJA NA PODATEK ROLNY</t>
  </si>
  <si>
    <t>Art. 6a ust. 8, 9 i 10 ustawy z dnia 15 listopada 1984 r. o podatku rolnym (Dz. U. z 2017 r. poz. 1892, z późn. zm.), zwanej
dalej „ustawą”.</t>
  </si>
  <si>
    <t>Osoby prawne, jednostki organizacyjne, w tym spółki, nieposiadające osobowości prawnej, jednostki organizacyjne Krajowego
Ośrodka Wsparcia Rolnictwa, a także jednostki organizacyjne Lasów Państwowych, będące właścicielami gruntów,
posiadaczami samoistnymi gruntów, użytkownikami wieczystymi gruntów, posiadaczami gruntów stanowiących własność
Skarbu Państwa lub jednostki samorządu terytorialnego oraz osoby fizyczne będące współwłaścicielami lub
współposiadaczami gruntów z osobami prawnymi lub z jednostkami organizacyjnymi, w tym spółkami, nieposiadającymi
osobowości prawnej.</t>
  </si>
  <si>
    <t xml:space="preserve"> Do dnia 15 stycznia danego roku podatkowego lub w terminie 14 dni od dnia zaistnienia okoliczności uzasadniających
powstanie obowiązku podatkowego lub od dnia zaistnienia zmian mających wpływ na wysokość opodatkowania, o których
mowa w art. 6a ust. 4 ustawy.</t>
  </si>
  <si>
    <r>
      <t>DR-1</t>
    </r>
    <r>
      <rPr>
        <b/>
        <vertAlign val="subscript"/>
        <sz val="11"/>
        <rFont val="Arial"/>
        <family val="2"/>
        <charset val="238"/>
      </rPr>
      <t>(1)</t>
    </r>
  </si>
  <si>
    <t>2. nie posiadam gospodarstwa rolnego</t>
  </si>
  <si>
    <t>1. posiadam gospodarstwo rolne</t>
  </si>
  <si>
    <t>E. DANE O UŻYTKACH ROLNYCH STANOWIĄCYCH GOSPODARSTWO ROLNE -
PODLEGAJĄCYCH OPODATKOWANIU</t>
  </si>
  <si>
    <t>zł,</t>
  </si>
  <si>
    <t>98.</t>
  </si>
  <si>
    <t>99.</t>
  </si>
  <si>
    <t>101.</t>
  </si>
  <si>
    <t>100.</t>
  </si>
  <si>
    <t>102. Liczba załączników ZDR-1</t>
  </si>
  <si>
    <t>103. Liczba załączników ZDR-2</t>
  </si>
  <si>
    <r>
      <t>3</t>
    </r>
    <r>
      <rPr>
        <b/>
        <vertAlign val="subscript"/>
        <sz val="11"/>
        <rFont val="Arial"/>
        <family val="2"/>
        <charset val="238"/>
      </rPr>
      <t>/4</t>
    </r>
  </si>
  <si>
    <r>
      <t>2</t>
    </r>
    <r>
      <rPr>
        <b/>
        <vertAlign val="subscript"/>
        <sz val="11"/>
        <rFont val="Arial"/>
        <family val="2"/>
        <charset val="238"/>
      </rPr>
      <t>/4</t>
    </r>
  </si>
  <si>
    <r>
      <t>1</t>
    </r>
    <r>
      <rPr>
        <b/>
        <vertAlign val="subscript"/>
        <sz val="11"/>
        <rFont val="Arial"/>
        <family val="2"/>
        <charset val="238"/>
      </rPr>
      <t>/4</t>
    </r>
  </si>
  <si>
    <r>
      <t>4</t>
    </r>
    <r>
      <rPr>
        <b/>
        <vertAlign val="subscript"/>
        <sz val="11"/>
        <rFont val="Arial"/>
        <family val="2"/>
        <charset val="238"/>
      </rPr>
      <t>/4</t>
    </r>
  </si>
  <si>
    <t>8)</t>
  </si>
  <si>
    <t>Należy podać z dokładnością do czterech miejsc po przecinku.</t>
  </si>
  <si>
    <t>W ostatniej racie następuje wyrównanie do kwoty zobowiązania podatkowego (poz. 97).</t>
  </si>
  <si>
    <t>W przypadku niewpłacenia w obowiązujących terminach zobowiązania podatkowego lub raty podatku lub wpłacenia ich w niepełnej wysokości
niniejsza deklaracja stanowi podstawę do wystawienia tytułu wykonawczego, zgodnie z przepisami ustawy o postępowaniu egzekucyjnym
w administracji.</t>
  </si>
  <si>
    <t>E.1. GRUNTY ORNE</t>
  </si>
  <si>
    <t>Klasa</t>
  </si>
  <si>
    <t>Przelicznik</t>
  </si>
  <si>
    <t>E.2. ŁĄKI I PASTWISKA</t>
  </si>
  <si>
    <t>E.3. SADY</t>
  </si>
  <si>
    <t>III, IIIa</t>
  </si>
  <si>
    <t>IV, IVa</t>
  </si>
  <si>
    <t>E.5. GRUNTY POD STAWAMI ZARYBIONYMI - innymi gatunkami ryb, GRUNTY POD STAWAMI NIEZARYBIONYMI, GRUNTY POD ROWAMI</t>
  </si>
  <si>
    <t>F. DANE O UŻYTKACH ROLNYCH NIESTANOWIĄCYCH GOSPODARSTWA ROLNEGO - PODLEGAJĄCYCH OPODATKOWANIU</t>
  </si>
  <si>
    <t>G. WYSOKOŚĆ ZOBOWIĄZANIA PODATKOWEGO I RAT PODATKU</t>
  </si>
  <si>
    <t>Kwota przysługującej ulgi w podatku rolnym, za okres którego dotyczy deklaracja</t>
  </si>
  <si>
    <t>104. Telefon</t>
  </si>
  <si>
    <t>105. E-mail</t>
  </si>
  <si>
    <t>J. PODPIS PODATNIKA I OSÓB REPREZENTUJĄCYCH PODATNIKA</t>
  </si>
  <si>
    <t>J.1. PODPIS PODATNIKA</t>
  </si>
  <si>
    <t>107. Pierwsze imię</t>
  </si>
  <si>
    <t>108. Nazwisko</t>
  </si>
  <si>
    <t>110. Podpis podatnika</t>
  </si>
  <si>
    <t>J.2. PODPISY OSÓB REPREZENTUJĄCYCH PODATNIKA</t>
  </si>
  <si>
    <t>111. Pierwsze imię</t>
  </si>
  <si>
    <t>112. Nazwisko</t>
  </si>
  <si>
    <t>114. Podpis osoby reprezentującej podatnika</t>
  </si>
  <si>
    <t>115. Pierwsze imię</t>
  </si>
  <si>
    <t>116. Nazwisko</t>
  </si>
  <si>
    <t>118. Podpis osoby reprezentującej podatnika</t>
  </si>
  <si>
    <t>K. ADNOTACJE ORGANU PODATKOWEGO</t>
  </si>
  <si>
    <t>119. Uwagi organu podatkowego</t>
  </si>
  <si>
    <t>W przypadku gdy kwota podatku nie przekracza 100 zł, podatek jest płatny jednorazowo w terminie płatności pierwszej raty.</t>
  </si>
  <si>
    <r>
      <rPr>
        <b/>
        <sz val="6"/>
        <rFont val="Arial"/>
        <family val="2"/>
        <charset val="238"/>
      </rPr>
      <t>Powierzchnia w ha</t>
    </r>
    <r>
      <rPr>
        <vertAlign val="superscript"/>
        <sz val="6"/>
        <rFont val="Arial"/>
        <family val="2"/>
        <charset val="238"/>
      </rPr>
      <t>5)</t>
    </r>
  </si>
  <si>
    <r>
      <rPr>
        <b/>
        <sz val="6"/>
        <rFont val="Arial"/>
        <family val="2"/>
        <charset val="238"/>
      </rPr>
      <t>Powierzchnia w ha przeliczeniowych</t>
    </r>
    <r>
      <rPr>
        <vertAlign val="superscript"/>
        <sz val="6"/>
        <rFont val="Arial"/>
        <family val="2"/>
        <charset val="238"/>
      </rPr>
      <t>5)</t>
    </r>
  </si>
  <si>
    <r>
      <rPr>
        <sz val="6"/>
        <rFont val="Arial"/>
        <family val="2"/>
        <charset val="238"/>
      </rPr>
      <t>b</t>
    </r>
  </si>
  <si>
    <r>
      <t xml:space="preserve">88. Powierzchnia w ha </t>
    </r>
    <r>
      <rPr>
        <sz val="6"/>
        <rFont val="Arial"/>
        <family val="2"/>
        <charset val="238"/>
      </rPr>
      <t>(suma z części od E.1 do E.5 kol. a)</t>
    </r>
  </si>
  <si>
    <r>
      <t xml:space="preserve">89. Powierzchnia w ha przeliczeniowych </t>
    </r>
    <r>
      <rPr>
        <sz val="6"/>
        <rFont val="Arial"/>
        <family val="2"/>
        <charset val="238"/>
      </rPr>
      <t>(suma z części od E.1 do E.5 kol. c)</t>
    </r>
  </si>
  <si>
    <r>
      <rPr>
        <b/>
        <sz val="6"/>
        <rFont val="Arial"/>
        <family val="2"/>
        <charset val="238"/>
      </rPr>
      <t>Podstawa opodatkowania</t>
    </r>
    <r>
      <rPr>
        <vertAlign val="superscript"/>
        <sz val="6"/>
        <rFont val="Arial"/>
        <family val="2"/>
        <charset val="238"/>
      </rPr>
      <t xml:space="preserve">5)
</t>
    </r>
    <r>
      <rPr>
        <sz val="6"/>
        <rFont val="Arial"/>
        <family val="2"/>
        <charset val="238"/>
      </rPr>
      <t>W przypadku użytków rolnych stanowiących gospodarstwo rolne podać powierzchnię z poz. 89, w przypadku użytków rolnych niestanowiących
gospodarstwa rolnego należy podać powierzchnię z poz. 90.</t>
    </r>
  </si>
  <si>
    <r>
      <t>Kwota podatku, za okres którego dotyczy deklaracja</t>
    </r>
    <r>
      <rPr>
        <vertAlign val="superscript"/>
        <sz val="6"/>
        <rFont val="Arial"/>
        <family val="2"/>
        <charset val="238"/>
      </rPr>
      <t>6)</t>
    </r>
  </si>
  <si>
    <r>
      <t>Kwota podatku za miesiące nieobjęte deklaracją</t>
    </r>
    <r>
      <rPr>
        <vertAlign val="superscript"/>
        <sz val="6"/>
        <rFont val="Arial"/>
        <family val="2"/>
        <charset val="238"/>
      </rPr>
      <t xml:space="preserve">7)
</t>
    </r>
    <r>
      <rPr>
        <sz val="6"/>
        <rFont val="Arial"/>
        <family val="2"/>
        <charset val="238"/>
      </rPr>
      <t>Jeżeli w poz. 5 zaznaczono kwadrat nr 1, należy wpisać 0.</t>
    </r>
  </si>
  <si>
    <r>
      <t xml:space="preserve">Kwota przysługującej ulgi w podatku rolnym, za miesiące nieobjęte deklaracją
</t>
    </r>
    <r>
      <rPr>
        <sz val="6"/>
        <rFont val="Arial"/>
        <family val="2"/>
        <charset val="238"/>
      </rPr>
      <t>Jeżeli w poz. 5 zaznaczono kwadrat nr 1, należy wpisać 0.</t>
    </r>
  </si>
  <si>
    <r>
      <t>Wysokość zobowiązania podatkowego</t>
    </r>
    <r>
      <rPr>
        <vertAlign val="superscript"/>
        <sz val="6"/>
        <rFont val="Arial"/>
        <family val="2"/>
        <charset val="238"/>
      </rPr>
      <t xml:space="preserve">8)
</t>
    </r>
    <r>
      <rPr>
        <sz val="6"/>
        <rFont val="Arial"/>
        <family val="2"/>
        <charset val="238"/>
      </rPr>
      <t>Suma kwot z poz. 93 i 95 pomniejszona o sumę kwot z poz. 94 i 96 (po zaokrągleniu do pełnych złotych).</t>
    </r>
  </si>
  <si>
    <r>
      <rPr>
        <b/>
        <sz val="6"/>
        <rFont val="Arial"/>
        <family val="2"/>
        <charset val="238"/>
      </rPr>
      <t xml:space="preserve">106. Inne </t>
    </r>
    <r>
      <rPr>
        <sz val="6"/>
        <rFont val="Arial"/>
        <family val="2"/>
        <charset val="238"/>
      </rPr>
      <t>(np. określenie zdarzenia powodującego obowiązek złożenia deklaracji, wskazanie gmin, na terenie których położone są użytki rolne stanowiące gospodarstwo rolne)</t>
    </r>
  </si>
  <si>
    <r>
      <rPr>
        <b/>
        <sz val="6"/>
        <rFont val="Arial"/>
        <family val="2"/>
        <charset val="238"/>
      </rPr>
      <t>Pouczenia</t>
    </r>
  </si>
  <si>
    <r>
      <t>D. OŚWIADCZENIE O POSIADANIU GOSPODARSTWA ROLNEGO</t>
    </r>
    <r>
      <rPr>
        <b/>
        <vertAlign val="superscript"/>
        <sz val="11"/>
        <rFont val="Arial"/>
        <family val="2"/>
        <charset val="238"/>
      </rPr>
      <t>4)</t>
    </r>
  </si>
  <si>
    <t>33. Oświadczenie (zaznaczyć właściwy kwadrat):</t>
  </si>
  <si>
    <r>
      <t xml:space="preserve">C.2. ADRES SIEDZIBY </t>
    </r>
    <r>
      <rPr>
        <vertAlign val="superscript"/>
        <sz val="11"/>
        <rFont val="Arial"/>
        <family val="2"/>
        <charset val="238"/>
      </rPr>
      <t xml:space="preserve">* </t>
    </r>
    <r>
      <rPr>
        <sz val="11"/>
        <rFont val="Arial"/>
        <family val="2"/>
        <charset val="238"/>
      </rPr>
      <t xml:space="preserve">/ ADRES ZAMIESZKANIA </t>
    </r>
    <r>
      <rPr>
        <vertAlign val="superscript"/>
        <sz val="11"/>
        <rFont val="Arial"/>
        <family val="2"/>
        <charset val="238"/>
      </rPr>
      <t>**</t>
    </r>
  </si>
  <si>
    <r>
      <t>D.2. BUDYNKI LUB ICH CZĘŚCI</t>
    </r>
    <r>
      <rPr>
        <sz val="6"/>
        <rFont val="Arial"/>
        <family val="2"/>
        <charset val="238"/>
      </rPr>
      <t xml:space="preserve"> Do powierzchni użytkowej budynku lub jego części zalicza się powierzchnię mierzoną 
        po wewnętrznej długości ścian na wszystkich kondygnacjach, z wyjątkiem powierzchni klatek schodowych oraz szybów dźwigowych;
        za kondygnację uważa się również garaże podziemne, piwnice, sutereny i poddasza użytkowe.
        Powierzchnię pomieszczeń lub ich części oraz część kondygnacji o wysokości w świetle od 1,40 m do 2,20 m zalicza się do powierzchni
        użytkowej budynku w 50%, a jeżeli wysokość jest mniejsza niż 1,40 m, powierzchnię tę pomija się.</t>
    </r>
  </si>
  <si>
    <t>E.4. GRUNTY POD STAWAMI ZARYBIONYMI - łososiem, trocią, głowacicą, palią i pstrągiem,</t>
  </si>
  <si>
    <t xml:space="preserve">GRUNTY ROLNE ZABUDOWANE oraz UŻYTKI ROLNE O NIEUSTALONYM PRZELICZNIKU POWIERZCHNI </t>
  </si>
  <si>
    <r>
      <t>Suma kwot z poz. od 98 do 101 musi być równa kwocie z poz. 97</t>
    </r>
    <r>
      <rPr>
        <vertAlign val="superscript"/>
        <sz val="6"/>
        <rFont val="Arial"/>
        <family val="2"/>
        <charset val="238"/>
      </rPr>
      <t>8)</t>
    </r>
    <r>
      <rPr>
        <sz val="6"/>
        <rFont val="Arial"/>
        <family val="2"/>
        <charset val="238"/>
      </rPr>
      <t>. W przypadku korekty deklaracji raty, które nie zostały objęte korektą,
pozostają bez zmian.</t>
    </r>
  </si>
  <si>
    <r>
      <t xml:space="preserve">I. KONTAKT DO OSOBY ODPOWIEDZIALNEJ ZA SPORZĄDZENIE DEKLARACJI
     I DODATKOWE INFORMACJE </t>
    </r>
    <r>
      <rPr>
        <sz val="6"/>
        <rFont val="Arial"/>
        <family val="2"/>
        <charset val="238"/>
      </rPr>
      <t>Podanie informacji w części I nie jest obowiązkowe.</t>
    </r>
  </si>
  <si>
    <r>
      <t xml:space="preserve">109. Data wypełnienia </t>
    </r>
    <r>
      <rPr>
        <sz val="6"/>
        <rFont val="Arial"/>
        <family val="2"/>
        <charset val="238"/>
      </rPr>
      <t>(dzień - miesiąc - rok)</t>
    </r>
  </si>
  <si>
    <r>
      <t xml:space="preserve">113. Data wypełnienia </t>
    </r>
    <r>
      <rPr>
        <sz val="6"/>
        <rFont val="Arial"/>
        <family val="2"/>
        <charset val="238"/>
      </rPr>
      <t>(dzień - miesiąc - rok)</t>
    </r>
  </si>
  <si>
    <r>
      <t xml:space="preserve">117. Data wypełnienia </t>
    </r>
    <r>
      <rPr>
        <sz val="6"/>
        <rFont val="Arial"/>
        <family val="2"/>
        <charset val="238"/>
      </rPr>
      <t>(dzień - miesiąc - rok)</t>
    </r>
  </si>
  <si>
    <t>ZDR-1</t>
  </si>
  <si>
    <t>ZDR-2</t>
  </si>
  <si>
    <t>Za gospodarstwo rolne uważa się obszar gruntów sklasyfikowanych w ewidencji gruntów i budynków jako użytki rolne, z wyjątkiem
gruntów zajętych na prowadzenie działalności gospodarczej innej niż działalność rolnicza, o łącznej powierzchni przekraczającej 1 ha lub
1ha przeliczeniowy, stanowiących własność lub znajdujących się w posiadaniu osoby fizycznej, osoby prawnej albo jednostki
organizacyjnej, w tym spółki, nieposiadającej osobowości prawnej.</t>
  </si>
  <si>
    <t>Obliczony w deklaracji podatek należy wpłacać w ratach proporcjonalnych do czasu trwania obowiązku podatkowego w terminach:
do dnia 15 marca, 15 maja, 15 września i 15 listopada.</t>
  </si>
  <si>
    <t>żyto</t>
  </si>
  <si>
    <t>drewno</t>
  </si>
  <si>
    <t>E.6. ŁĄCZNA POWIERZCHNIA UŻYTKÓW ROLNYCH STANOWIĄCYCH GOSPODARSTWO</t>
  </si>
  <si>
    <r>
      <t xml:space="preserve">      ROLNE</t>
    </r>
    <r>
      <rPr>
        <vertAlign val="superscript"/>
        <sz val="11"/>
        <rFont val="Arial"/>
        <family val="2"/>
        <charset val="238"/>
      </rPr>
      <t>5)</t>
    </r>
  </si>
  <si>
    <t>ZAŁĄCZNIK DO DEKLARACJI NA PODATEK OD ROLNY</t>
  </si>
  <si>
    <r>
      <rPr>
        <b/>
        <sz val="10"/>
        <rFont val="Arial"/>
        <family val="2"/>
        <charset val="238"/>
      </rPr>
      <t>A.  DANE PODATNIKA WSKAZANEGO W CZĘŚCI C.1 DEKLARACJI DR-1</t>
    </r>
    <r>
      <rPr>
        <b/>
        <sz val="6"/>
        <rFont val="Arial"/>
        <family val="2"/>
        <charset val="238"/>
      </rPr>
      <t xml:space="preserve">
</t>
    </r>
    <r>
      <rPr>
        <sz val="6"/>
        <rFont val="Arial"/>
        <family val="2"/>
        <charset val="238"/>
      </rPr>
      <t>* - dotyczy podatnika niebędącego osobą fizyczną               ** - dotyczy podatnika będącego osobą fizyczną</t>
    </r>
  </si>
  <si>
    <t>- DANE O PRZEDMIOTACH OPODATKOWANIA PODLEGAJĄCYCH OPODATKOWANIU</t>
  </si>
  <si>
    <t>i</t>
  </si>
  <si>
    <t>ZAŁĄCZNIK DO DEKLARACJI NA PODATEK ROLNY</t>
  </si>
  <si>
    <t/>
  </si>
  <si>
    <r>
      <rPr>
        <b/>
        <sz val="6"/>
        <rFont val="Arial"/>
        <family val="2"/>
        <charset val="238"/>
      </rPr>
      <t xml:space="preserve">Podstawa prawna ulgi </t>
    </r>
    <r>
      <rPr>
        <vertAlign val="superscript"/>
        <sz val="6"/>
        <rFont val="Arial"/>
        <family val="2"/>
        <charset val="238"/>
      </rPr>
      <t>5)</t>
    </r>
  </si>
  <si>
    <r>
      <t xml:space="preserve">Forma
władania </t>
    </r>
    <r>
      <rPr>
        <b/>
        <vertAlign val="superscript"/>
        <sz val="6"/>
        <rFont val="Arial"/>
        <family val="2"/>
        <charset val="238"/>
      </rPr>
      <t>4)</t>
    </r>
  </si>
  <si>
    <t>Klasa
użytku</t>
  </si>
  <si>
    <t>Rodzaj
użytku</t>
  </si>
  <si>
    <r>
      <rPr>
        <b/>
        <sz val="10"/>
        <rFont val="Arial"/>
        <family val="2"/>
        <charset val="238"/>
      </rPr>
      <t>ZDR-1</t>
    </r>
    <r>
      <rPr>
        <vertAlign val="subscript"/>
        <sz val="10"/>
        <rFont val="Arial"/>
        <family val="2"/>
        <charset val="238"/>
      </rPr>
      <t>(1)</t>
    </r>
  </si>
  <si>
    <r>
      <rPr>
        <b/>
        <sz val="6"/>
        <rFont val="Arial"/>
        <family val="2"/>
        <charset val="238"/>
      </rPr>
      <t>Powierzchnia 
w ha</t>
    </r>
    <r>
      <rPr>
        <vertAlign val="superscript"/>
        <sz val="6"/>
        <rFont val="Arial"/>
        <family val="2"/>
        <charset val="238"/>
      </rPr>
      <t>3)</t>
    </r>
  </si>
  <si>
    <t>- DANE O PRZEDMIOTACH OPODATKOWANIA ZWOLNIONYCH Z OPODATKOWANIA</t>
  </si>
  <si>
    <r>
      <t xml:space="preserve">Podstawa prawna zwolnienia </t>
    </r>
    <r>
      <rPr>
        <b/>
        <vertAlign val="superscript"/>
        <sz val="6"/>
        <rFont val="Arial"/>
        <family val="2"/>
        <charset val="238"/>
      </rPr>
      <t>4)</t>
    </r>
  </si>
  <si>
    <r>
      <t>ZDR-2</t>
    </r>
    <r>
      <rPr>
        <vertAlign val="subscript"/>
        <sz val="10"/>
        <rFont val="Arial"/>
        <family val="2"/>
        <charset val="238"/>
      </rPr>
      <t>(1)</t>
    </r>
  </si>
  <si>
    <t>DL-1</t>
  </si>
  <si>
    <t>ZDL-1</t>
  </si>
  <si>
    <t>ZDL-2</t>
  </si>
  <si>
    <t>W polu 33 [Oświadczenie] powinna być zaznaczona jedna wartość.</t>
  </si>
  <si>
    <t>Br-ŁI</t>
  </si>
  <si>
    <t>Lzr-ŁI</t>
  </si>
  <si>
    <t>W-ŁI</t>
  </si>
  <si>
    <t>Wsr-ŁI</t>
  </si>
  <si>
    <t>Wsr-ŁII</t>
  </si>
  <si>
    <t>Br-ŁVI</t>
  </si>
  <si>
    <t>S-ŁVI</t>
  </si>
  <si>
    <t>Wsr-ŁVI</t>
  </si>
  <si>
    <t>PsI</t>
  </si>
  <si>
    <t>Br-PsI</t>
  </si>
  <si>
    <t>Lzr-PsI</t>
  </si>
  <si>
    <t>S-PsI</t>
  </si>
  <si>
    <t>W-PsI</t>
  </si>
  <si>
    <t>Wsr-PsI</t>
  </si>
  <si>
    <t>Lzr-PsII</t>
  </si>
  <si>
    <t>W-PsII</t>
  </si>
  <si>
    <t>Wsr-PsII</t>
  </si>
  <si>
    <t>Wsr-PsIII</t>
  </si>
  <si>
    <t>Wsr-PsIV</t>
  </si>
  <si>
    <t>Wsr-PsV</t>
  </si>
  <si>
    <t>Br-PsVI</t>
  </si>
  <si>
    <t>Lzr-PsVI</t>
  </si>
  <si>
    <t>S-PsVI</t>
  </si>
  <si>
    <t>W-PsVI</t>
  </si>
  <si>
    <t>Wsr-PsVI</t>
  </si>
  <si>
    <t>Br-RI</t>
  </si>
  <si>
    <t>Lzr-RI</t>
  </si>
  <si>
    <t>S-RI</t>
  </si>
  <si>
    <t>W-RI</t>
  </si>
  <si>
    <t>Wsr-RI</t>
  </si>
  <si>
    <t>Lzr-RII</t>
  </si>
  <si>
    <t>S-RII</t>
  </si>
  <si>
    <t>W-RII</t>
  </si>
  <si>
    <t>Wsr-RII</t>
  </si>
  <si>
    <t>W-RIIIa</t>
  </si>
  <si>
    <t>Wsr-RIIIa</t>
  </si>
  <si>
    <t>Wsr-RIVb</t>
  </si>
  <si>
    <t>Wsr-RV</t>
  </si>
  <si>
    <t>Wsr-RVI</t>
  </si>
  <si>
    <t>DEKLARACJA NA PODATEK LEŚNY</t>
  </si>
  <si>
    <t xml:space="preserve">Art. 6 ust. 5, 6 i 7 ustawy z dnia 30 października 2002 r. o podatku leśnym (Dz. U. z 2019 r. poz. 888), zwanej dalej „ustawą”. </t>
  </si>
  <si>
    <t xml:space="preserve"> Osoby prawne, jednostki organizacyjne, w tym spółki, nieposiadające osobowości prawnej, jednostki organizacyjne Lasów
Państwowych, a także jednostki organizacyjne Krajowego Ośrodka Wsparcia Rolnictwa będące właścicielami lasów,
posiadaczami samoistnymi lasów, użytkownikami wieczystymi lasów, posiadaczami lasów stanowiących własność Skarbu
Państwa lub jednostki samorządu terytorialnego oraz osoby fizyczne będące współwłaścicielami lub współposiadaczami
lasów z osobami prawnymi lub z jednostkami organizacyjnymi, w tym spółkami, nieposiadającymi osobowości prawnej.</t>
  </si>
  <si>
    <t>Do dnia 15 stycznia danego roku podatkowego lub w terminie 14 dni od dnia wystąpienia okoliczności uzasadniających
powstanie obowiązku podatkowego lub od dnia zaistnienia zmian mających wpływ na wysokość opodatkowania, o których
mowa w art. 5 ust. 4 ustawy.</t>
  </si>
  <si>
    <t>5. Cel złożenia formularza (zaznaczyć właściwy kwadrat):</t>
  </si>
  <si>
    <r>
      <t>1</t>
    </r>
    <r>
      <rPr>
        <b/>
        <vertAlign val="subscript"/>
        <sz val="11"/>
        <rFont val="Arial"/>
        <family val="2"/>
        <charset val="238"/>
      </rPr>
      <t>/3</t>
    </r>
  </si>
  <si>
    <r>
      <rPr>
        <b/>
        <sz val="10.5"/>
        <rFont val="Arial"/>
        <family val="2"/>
      </rPr>
      <t>D. DANE O LASACH PODLEGAJĄCYCH OPODATKOWANIU</t>
    </r>
  </si>
  <si>
    <r>
      <rPr>
        <b/>
        <sz val="10.5"/>
        <rFont val="Arial"/>
        <family val="2"/>
      </rPr>
      <t>E. WYSOKOŚĆ ZOBOWIĄZANIA PODATKOWEGO I RAT PODATKU</t>
    </r>
  </si>
  <si>
    <r>
      <rPr>
        <b/>
        <sz val="6"/>
        <rFont val="Arial"/>
        <family val="2"/>
      </rPr>
      <t xml:space="preserve">Łączna kwota podatku za okres, którego dotyczy deklaracja
</t>
    </r>
    <r>
      <rPr>
        <sz val="6"/>
        <rFont val="Arial"/>
        <family val="2"/>
      </rPr>
      <t>Suma kwot podatku z poz. 35 i 38.</t>
    </r>
  </si>
  <si>
    <r>
      <rPr>
        <b/>
        <sz val="6"/>
        <rFont val="Arial"/>
        <family val="2"/>
      </rPr>
      <t>Kwota podatku za miesiące nieobjęte deklaracją</t>
    </r>
    <r>
      <rPr>
        <vertAlign val="superscript"/>
        <sz val="6"/>
        <rFont val="Arial"/>
        <family val="2"/>
      </rPr>
      <t xml:space="preserve">6)
</t>
    </r>
    <r>
      <rPr>
        <sz val="6"/>
        <rFont val="Arial"/>
        <family val="2"/>
      </rPr>
      <t>Jeżeli w poz. 5 zaznaczono kwadrat 1, należy wpisać 0.</t>
    </r>
  </si>
  <si>
    <r>
      <rPr>
        <b/>
        <sz val="6"/>
        <rFont val="Arial"/>
        <family val="2"/>
      </rPr>
      <t>Kwota I raty</t>
    </r>
  </si>
  <si>
    <r>
      <rPr>
        <b/>
        <sz val="6"/>
        <rFont val="Arial"/>
        <family val="2"/>
      </rPr>
      <t>Kwota II raty</t>
    </r>
  </si>
  <si>
    <r>
      <rPr>
        <b/>
        <sz val="6"/>
        <rFont val="Arial"/>
        <family val="2"/>
      </rPr>
      <t>Kwota III raty</t>
    </r>
  </si>
  <si>
    <r>
      <rPr>
        <b/>
        <sz val="6"/>
        <rFont val="Arial"/>
        <family val="2"/>
      </rPr>
      <t>Kwota IV raty</t>
    </r>
  </si>
  <si>
    <r>
      <rPr>
        <b/>
        <sz val="6"/>
        <rFont val="Arial"/>
        <family val="2"/>
      </rPr>
      <t>Kwota V raty</t>
    </r>
  </si>
  <si>
    <r>
      <rPr>
        <b/>
        <sz val="6"/>
        <rFont val="Arial"/>
        <family val="2"/>
      </rPr>
      <t>Kwota VI raty</t>
    </r>
  </si>
  <si>
    <r>
      <rPr>
        <b/>
        <sz val="6"/>
        <rFont val="Arial"/>
        <family val="2"/>
      </rPr>
      <t>Kwota VII raty</t>
    </r>
  </si>
  <si>
    <r>
      <rPr>
        <b/>
        <sz val="6"/>
        <rFont val="Arial"/>
        <family val="2"/>
      </rPr>
      <t>Kwota VIII raty</t>
    </r>
  </si>
  <si>
    <r>
      <rPr>
        <b/>
        <sz val="6"/>
        <rFont val="Arial"/>
        <family val="2"/>
      </rPr>
      <t>Kwota IX raty</t>
    </r>
  </si>
  <si>
    <r>
      <rPr>
        <b/>
        <sz val="6"/>
        <rFont val="Arial"/>
        <family val="2"/>
      </rPr>
      <t>Kwota X raty</t>
    </r>
  </si>
  <si>
    <r>
      <rPr>
        <b/>
        <sz val="6"/>
        <rFont val="Arial"/>
        <family val="2"/>
      </rPr>
      <t>Kwota XI raty</t>
    </r>
  </si>
  <si>
    <r>
      <rPr>
        <b/>
        <sz val="6"/>
        <rFont val="Arial"/>
        <family val="2"/>
      </rPr>
      <t>Kwota XII raty</t>
    </r>
  </si>
  <si>
    <t>39.</t>
  </si>
  <si>
    <t>40.</t>
  </si>
  <si>
    <t>41.</t>
  </si>
  <si>
    <t>42.</t>
  </si>
  <si>
    <t>44.</t>
  </si>
  <si>
    <t>46.</t>
  </si>
  <si>
    <t>48.</t>
  </si>
  <si>
    <t>50.</t>
  </si>
  <si>
    <t>52.</t>
  </si>
  <si>
    <t>43.</t>
  </si>
  <si>
    <t>45.</t>
  </si>
  <si>
    <t>47.</t>
  </si>
  <si>
    <t>49.</t>
  </si>
  <si>
    <t>51.</t>
  </si>
  <si>
    <t>53.</t>
  </si>
  <si>
    <r>
      <rPr>
        <b/>
        <sz val="10.5"/>
        <rFont val="Arial"/>
        <family val="2"/>
      </rPr>
      <t xml:space="preserve">F. INFORMACJA O ZAŁĄCZNIKACH </t>
    </r>
    <r>
      <rPr>
        <sz val="6"/>
        <rFont val="Arial"/>
        <family val="2"/>
        <charset val="238"/>
      </rPr>
      <t>Deklarację należy składać wraz z odpowiednimi załącznikami, które stanowią jej integralną część.</t>
    </r>
  </si>
  <si>
    <t>55. Liczba załączników ZDL-2</t>
  </si>
  <si>
    <t>54. Liczba załączników ZDL-1</t>
  </si>
  <si>
    <t>56. Telefon</t>
  </si>
  <si>
    <t>57. E-mail</t>
  </si>
  <si>
    <r>
      <rPr>
        <b/>
        <sz val="6"/>
        <rFont val="Arial"/>
        <family val="2"/>
        <charset val="238"/>
      </rPr>
      <t xml:space="preserve">58. Inne </t>
    </r>
    <r>
      <rPr>
        <sz val="6"/>
        <rFont val="Arial"/>
        <family val="2"/>
        <charset val="238"/>
      </rPr>
      <t>(np. określenie zdarzenia powodującego obowiązek złożenia deklaracji)</t>
    </r>
  </si>
  <si>
    <t>59. Pierwsze imię</t>
  </si>
  <si>
    <t>60. Nazwisko</t>
  </si>
  <si>
    <r>
      <t xml:space="preserve">61. Data wypełnienia </t>
    </r>
    <r>
      <rPr>
        <sz val="6"/>
        <rFont val="Arial"/>
        <family val="2"/>
        <charset val="238"/>
      </rPr>
      <t>(dzień - miesiąc - rok)</t>
    </r>
  </si>
  <si>
    <t>62. Podpis podatnika</t>
  </si>
  <si>
    <t>63. Pierwsze imię</t>
  </si>
  <si>
    <t>64. Nazwisko</t>
  </si>
  <si>
    <r>
      <t xml:space="preserve">65. Data wypełnienia </t>
    </r>
    <r>
      <rPr>
        <sz val="6"/>
        <rFont val="Arial"/>
        <family val="2"/>
        <charset val="238"/>
      </rPr>
      <t>(dzień - miesiąc - rok)</t>
    </r>
  </si>
  <si>
    <t>67. Pierwsze imię</t>
  </si>
  <si>
    <t>68. Nazwisko</t>
  </si>
  <si>
    <r>
      <t xml:space="preserve">69. Data wypełnienia </t>
    </r>
    <r>
      <rPr>
        <sz val="6"/>
        <rFont val="Arial"/>
        <family val="2"/>
        <charset val="238"/>
      </rPr>
      <t>(dzień - miesiąc - rok)</t>
    </r>
  </si>
  <si>
    <t>70. Podpis osoby reprezentującej podatnika</t>
  </si>
  <si>
    <r>
      <t>2</t>
    </r>
    <r>
      <rPr>
        <b/>
        <vertAlign val="subscript"/>
        <sz val="11"/>
        <rFont val="Arial"/>
        <family val="2"/>
        <charset val="238"/>
      </rPr>
      <t>/3</t>
    </r>
  </si>
  <si>
    <r>
      <t xml:space="preserve">Powierzchnia w </t>
    </r>
    <r>
      <rPr>
        <b/>
        <sz val="6"/>
        <rFont val="Arial"/>
        <family val="2"/>
        <charset val="238"/>
      </rPr>
      <t>ha</t>
    </r>
    <r>
      <rPr>
        <b/>
        <vertAlign val="superscript"/>
        <sz val="6"/>
        <rFont val="Arial"/>
        <family val="2"/>
        <charset val="238"/>
      </rPr>
      <t>4)</t>
    </r>
  </si>
  <si>
    <t>71. Uwagi organu podatkowego</t>
  </si>
  <si>
    <r>
      <t>3</t>
    </r>
    <r>
      <rPr>
        <b/>
        <vertAlign val="subscript"/>
        <sz val="11"/>
        <rFont val="Arial"/>
        <family val="2"/>
        <charset val="238"/>
      </rPr>
      <t>/3</t>
    </r>
  </si>
  <si>
    <t>W ostatniej racie następuje wyrównanie do kwoty zobowiązania podatkowego (poz. 41).</t>
  </si>
  <si>
    <t>Obliczony w deklaracji podatek należy wpłacać w ratach proporcjonalnych do czasu trwania obowiązku podatkowego w terminach do
dnia 15 każdego miesiąca.</t>
  </si>
  <si>
    <t>W przypadku niewpłacenia w obowiązujących terminach zobowiązania podatkowego lub raty podatku lub wpłacenia ich w niepełnej wysokości
niniejsza deklaracja stanowi podstawę do wystawienia tytułu wykonawczego, zgodnie z przepisami ustawy o postępowaniu egzekucyjnym w administracji.</t>
  </si>
  <si>
    <t>7. Rodzaj podmiotu (zaznaczyć właściwy kwadrat):</t>
  </si>
  <si>
    <t>C.2. ADRES SIEDZIBY * / ADRES ZAMIESZKANIA **</t>
  </si>
  <si>
    <t>Pola 19 - 21 powinny zawierać dokładny ADRES</t>
  </si>
  <si>
    <t>ADRES DO DORĘCZEŃ Należy wypełnić tylko wówczas, gdy ADRES do doręczeń jest inny niż w części C.2.</t>
  </si>
  <si>
    <r>
      <t>DL-1</t>
    </r>
    <r>
      <rPr>
        <b/>
        <vertAlign val="subscript"/>
        <sz val="11"/>
        <rFont val="Arial"/>
        <family val="2"/>
        <charset val="238"/>
      </rPr>
      <t>(1)</t>
    </r>
  </si>
  <si>
    <t>ZAŁĄCZNIK DO DEKLARACJI NA PODATEK LEŚNY</t>
  </si>
  <si>
    <r>
      <rPr>
        <b/>
        <sz val="10"/>
        <rFont val="Arial"/>
        <family val="2"/>
        <charset val="238"/>
      </rPr>
      <t>A.  DANE PODATNIKA WSKAZANEGO W CZĘŚCI C.1 DEKLARACJI DL-1</t>
    </r>
    <r>
      <rPr>
        <b/>
        <sz val="6"/>
        <rFont val="Arial"/>
        <family val="2"/>
        <charset val="238"/>
      </rPr>
      <t xml:space="preserve">
</t>
    </r>
    <r>
      <rPr>
        <sz val="6"/>
        <rFont val="Arial"/>
        <family val="2"/>
        <charset val="238"/>
      </rPr>
      <t>* - dotyczy podatnika niebędącego osobą fizyczną               ** - dotyczy podatnika będącego osobą fizyczną</t>
    </r>
  </si>
  <si>
    <r>
      <t xml:space="preserve">B.1.  LASY </t>
    </r>
    <r>
      <rPr>
        <sz val="6"/>
        <rFont val="Arial"/>
        <family val="2"/>
        <charset val="238"/>
      </rPr>
      <t>(z wyjątkiem lasów wchodzących w skład rezerwatów przyrody i parków narodowych)</t>
    </r>
  </si>
  <si>
    <t>B.2.  LASY WCHODZĄCE W SKŁAD REZERWATÓW PRZYRODY I PARKÓW NARODOWYCH</t>
  </si>
  <si>
    <r>
      <rPr>
        <b/>
        <sz val="10"/>
        <rFont val="Arial"/>
        <family val="2"/>
        <charset val="238"/>
      </rPr>
      <t>ZDL-1</t>
    </r>
    <r>
      <rPr>
        <vertAlign val="subscript"/>
        <sz val="10"/>
        <rFont val="Arial"/>
        <family val="2"/>
        <charset val="238"/>
      </rPr>
      <t>(1)</t>
    </r>
  </si>
  <si>
    <r>
      <rPr>
        <b/>
        <sz val="6"/>
        <rFont val="Arial"/>
        <family val="2"/>
        <charset val="238"/>
      </rPr>
      <t>Podstawa prawna zwolnienia</t>
    </r>
    <r>
      <rPr>
        <b/>
        <vertAlign val="superscript"/>
        <sz val="6"/>
        <rFont val="Arial"/>
        <family val="2"/>
        <charset val="238"/>
      </rPr>
      <t>4)</t>
    </r>
  </si>
  <si>
    <r>
      <t>ZDL-2</t>
    </r>
    <r>
      <rPr>
        <vertAlign val="subscript"/>
        <sz val="10"/>
        <rFont val="Arial"/>
        <family val="2"/>
        <charset val="238"/>
      </rPr>
      <t>(1)</t>
    </r>
  </si>
  <si>
    <t>Ps-PsI</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</si>
  <si>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</si>
  <si>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</si>
  <si>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</si>
  <si>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</si>
  <si>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</si>
  <si>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</si>
  <si>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</si>
  <si>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</si>
  <si>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</si>
  <si>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</si>
  <si>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</si>
  <si>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</si>
  <si>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</si>
  <si>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</si>
  <si>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</si>
  <si>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</si>
  <si>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</si>
  <si>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</si>
  <si>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</si>
  <si>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</si>
  <si>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</si>
  <si>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</si>
  <si>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</si>
  <si>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</si>
  <si>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</si>
  <si>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</si>
  <si>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</si>
  <si>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</si>
  <si>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</si>
  <si>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</si>
  <si>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</si>
  <si>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</si>
  <si>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WierszOF</t>
  </si>
  <si>
    <t>KolumnaOF</t>
  </si>
  <si>
    <t>WierszOP</t>
  </si>
  <si>
    <t>KolumnaOP</t>
  </si>
  <si>
    <t>102.</t>
  </si>
  <si>
    <t>104.</t>
  </si>
  <si>
    <t>106</t>
  </si>
  <si>
    <t>110.</t>
  </si>
  <si>
    <t>108.</t>
  </si>
  <si>
    <t>103.</t>
  </si>
  <si>
    <t>105.</t>
  </si>
  <si>
    <t>107.</t>
  </si>
  <si>
    <t>109.</t>
  </si>
  <si>
    <t>111.</t>
  </si>
  <si>
    <t>Poz. do sumy</t>
  </si>
  <si>
    <t>Br</t>
  </si>
  <si>
    <t>SumaPow. ZD*</t>
  </si>
  <si>
    <t>(1, 63)</t>
  </si>
  <si>
    <t>SumaPow. CSWDE</t>
  </si>
  <si>
    <t>82 i 83</t>
  </si>
  <si>
    <t>33 i 90</t>
  </si>
  <si>
    <t>Powierzchnia gruntów tworzy gospodarstwo rolne. W polu 33 należy zaznaczyć pole 1.</t>
  </si>
  <si>
    <t>Pola 107 - 110 wypełniają wyłącznie osoby fizyczne.</t>
  </si>
  <si>
    <t>Kwota ulgi wykazana w polu 94 nie może być większa od kwoty podatku wykazanego w polu 93</t>
  </si>
  <si>
    <t>Kwota ulgi wykazana w polu 96 nie może być większa od kwoty podatku wykazanego w polu 95</t>
  </si>
  <si>
    <t>Kwota podatku nie może mieć wartości ujemnej.</t>
  </si>
  <si>
    <t>98 - 101</t>
  </si>
  <si>
    <t>Czy podano dane kontaktowe 114 i 115</t>
  </si>
  <si>
    <t>Czy podano dane kontaktowe 104 i 105</t>
  </si>
  <si>
    <t>5 i 98</t>
  </si>
  <si>
    <t>6 i 98</t>
  </si>
  <si>
    <t>Ponieważ w polu 6 [Okres – od którego deklaracja obowiązuje] wpisano 1, pole 95 [Kwota podatku za miesiące nieobjęte deklaracją] powinna być równa 0.</t>
  </si>
  <si>
    <t>Jeżeli w poz. 5 zaznaczono kwadrat 1, w pole 95 należy wpisać 0.</t>
  </si>
  <si>
    <t>Czy podano dane kontaktowe 56 i 57</t>
  </si>
  <si>
    <r>
      <rPr>
        <b/>
        <sz val="6"/>
        <rFont val="Arial"/>
        <family val="2"/>
        <charset val="238"/>
      </rPr>
      <t xml:space="preserve">Powierzchnia w </t>
    </r>
    <r>
      <rPr>
        <b/>
        <sz val="6"/>
        <rFont val="Arial"/>
        <family val="2"/>
        <charset val="238"/>
      </rPr>
      <t>ha</t>
    </r>
    <r>
      <rPr>
        <vertAlign val="superscript"/>
        <sz val="6"/>
        <rFont val="Arial"/>
        <family val="2"/>
        <charset val="238"/>
      </rPr>
      <t>3)</t>
    </r>
  </si>
  <si>
    <t>Ponieważ w polu 6 [Okres – od którego deklaracja obowiązuje] wpisano 1, pole 40 [Kwota podatku za miesiące nieobjęte deklaracją] powinna być równa 0.</t>
  </si>
  <si>
    <t>59 - 61</t>
  </si>
  <si>
    <t>63 - 69</t>
  </si>
  <si>
    <t>Zwolnienia ZDN-2</t>
  </si>
  <si>
    <t>Zwolnienia ZDL-2</t>
  </si>
  <si>
    <t>Art.7 ust.1 pkt.1</t>
  </si>
  <si>
    <t>Art.7 ust.1 pkt.2</t>
  </si>
  <si>
    <t>Art.7 ust.1 pkt.3</t>
  </si>
  <si>
    <t>Art.7 ust.2 pkt.1</t>
  </si>
  <si>
    <t>Art.7 ust.2 pkt.2</t>
  </si>
  <si>
    <t>Art.7 ust.2 pkt.3</t>
  </si>
  <si>
    <t>Art.7 ust.2 pkt.4</t>
  </si>
  <si>
    <t>Art.7 ust.2 pkt.5</t>
  </si>
  <si>
    <t>Art.7 ust.2 pkt.6</t>
  </si>
  <si>
    <t>Art.7 ust.2 pkt.7</t>
  </si>
  <si>
    <t>Art.7 ust.2 pkt.1a</t>
  </si>
  <si>
    <t>§4 uchwły nr XII/104/03 z 03.07.2003r.</t>
  </si>
  <si>
    <r>
      <rPr>
        <b/>
        <sz val="6"/>
        <rFont val="Arial"/>
        <family val="2"/>
        <charset val="238"/>
      </rPr>
      <t>Powierzchnia w</t>
    </r>
    <r>
      <rPr>
        <b/>
        <sz val="6"/>
        <rFont val="Arial"/>
        <family val="2"/>
        <charset val="238"/>
      </rPr>
      <t>/ ha</t>
    </r>
    <r>
      <rPr>
        <vertAlign val="superscript"/>
        <sz val="6"/>
        <rFont val="Arial"/>
        <family val="2"/>
        <charset val="238"/>
      </rPr>
      <t>3)</t>
    </r>
  </si>
  <si>
    <t>§3 uchwły nr XII/104/03 z 03.07.2003r.</t>
  </si>
  <si>
    <t>§2 uchwły nr XII/104/03 z 03.07.2003r.</t>
  </si>
  <si>
    <t>Suma CSWDE</t>
  </si>
  <si>
    <t>Suma ZD?-1 i ZD?-2</t>
  </si>
  <si>
    <t>33.</t>
  </si>
  <si>
    <t>34.</t>
  </si>
  <si>
    <t>35.</t>
  </si>
  <si>
    <t>38.</t>
  </si>
  <si>
    <t>37.</t>
  </si>
  <si>
    <t>36.</t>
  </si>
  <si>
    <t>56.</t>
  </si>
  <si>
    <t>57.</t>
  </si>
  <si>
    <t>54.</t>
  </si>
  <si>
    <t>55.</t>
  </si>
  <si>
    <t>58.</t>
  </si>
  <si>
    <t>59.</t>
  </si>
  <si>
    <t>60.</t>
  </si>
  <si>
    <t>61.</t>
  </si>
  <si>
    <t>62.</t>
  </si>
  <si>
    <t>63.</t>
  </si>
  <si>
    <t>64.</t>
  </si>
  <si>
    <t>65.</t>
  </si>
  <si>
    <t>66.</t>
  </si>
  <si>
    <t>67.</t>
  </si>
  <si>
    <t>68.</t>
  </si>
  <si>
    <t>69.</t>
  </si>
  <si>
    <t>70.</t>
  </si>
  <si>
    <t>71.</t>
  </si>
  <si>
    <t>72.</t>
  </si>
  <si>
    <t>73.</t>
  </si>
  <si>
    <t>74.</t>
  </si>
  <si>
    <t>75.</t>
  </si>
  <si>
    <t>76.</t>
  </si>
  <si>
    <t>77.</t>
  </si>
  <si>
    <t>79.</t>
  </si>
  <si>
    <t>80.</t>
  </si>
  <si>
    <t>81.</t>
  </si>
  <si>
    <t>82.</t>
  </si>
  <si>
    <t>83.</t>
  </si>
  <si>
    <t>85.</t>
  </si>
  <si>
    <t>86.</t>
  </si>
  <si>
    <t>87.</t>
  </si>
  <si>
    <t>88.</t>
  </si>
  <si>
    <t>89.</t>
  </si>
  <si>
    <t>90.</t>
  </si>
  <si>
    <t>91.</t>
  </si>
  <si>
    <t>92.</t>
  </si>
  <si>
    <t>94.</t>
  </si>
  <si>
    <t>95.</t>
  </si>
  <si>
    <t>96.</t>
  </si>
  <si>
    <t>97.
zł,         gr.</t>
  </si>
  <si>
    <t>98.
zł,         gr.</t>
  </si>
  <si>
    <t>99.
zł,         gr.</t>
  </si>
  <si>
    <t>78.</t>
  </si>
  <si>
    <t>84.</t>
  </si>
  <si>
    <t>93.</t>
  </si>
  <si>
    <t>97.</t>
  </si>
  <si>
    <t>Jeżeli w polu 33 [Oświadczenie] zaznaczono pole 2 to suma gruntów w części E. powinna wynosic 0</t>
  </si>
  <si>
    <t>Jeżeli w polu 33 [Oświadczenie] zaznaczono pole 2 to suma gruntów wykazana w załącznikach ZDR-1 i ZDR-2 nie może być większa od 1ha</t>
  </si>
  <si>
    <t>Powierzchnia wykazana w polu 90 nie może być większa od 1 ha.</t>
  </si>
  <si>
    <t>wiersz błędu</t>
  </si>
  <si>
    <t>kolumna błedu</t>
  </si>
  <si>
    <t>107-110</t>
  </si>
  <si>
    <t>111-118</t>
  </si>
  <si>
    <r>
      <t>Powierzchnia w ha</t>
    </r>
    <r>
      <rPr>
        <vertAlign val="superscript"/>
        <sz val="6"/>
        <rFont val="Arial"/>
        <family val="2"/>
        <charset val="238"/>
      </rPr>
      <t>5)</t>
    </r>
  </si>
  <si>
    <t>42-53</t>
  </si>
  <si>
    <t>Pola 59 - 62 wypełniają wyłącznie osoby fizyczne.</t>
  </si>
  <si>
    <t>wypełnić wyłącznie dla budowli</t>
  </si>
  <si>
    <t>wypełnić wyłącznie dla budynków</t>
  </si>
  <si>
    <t>2) Numer obrębu należy podać wraz z numerem arkusza mapy ewidencyjnej w przypadku, gdy działki numerowane są w ramach arkusza mapy.</t>
  </si>
  <si>
    <t>4) Należy podać stawkę właściwą dla rodzaju przedmiotu opodatkowania zgodną z uchwałą rady gminy.</t>
  </si>
  <si>
    <t>5) Należy podać jedną z form władania: własność, użytkowanie wieczyste, posiadanie samoistne, posiadanie zależne lub posiadanie bez tytułu prawnego.</t>
  </si>
  <si>
    <t>L.p.</t>
  </si>
  <si>
    <t>suma ZDN-1</t>
  </si>
  <si>
    <r>
      <rPr>
        <sz val="9"/>
        <rFont val="Arial"/>
        <family val="2"/>
        <charset val="238"/>
      </rPr>
      <t>Położenie (adres, w tym dzielnica)</t>
    </r>
  </si>
  <si>
    <r>
      <rPr>
        <sz val="9"/>
        <rFont val="Arial"/>
        <family val="2"/>
        <charset val="238"/>
      </rPr>
      <t>Nr księgi wieczystej
(zbioru dokumentów)</t>
    </r>
  </si>
  <si>
    <r>
      <rPr>
        <sz val="9"/>
        <rFont val="Arial"/>
        <family val="2"/>
        <charset val="238"/>
      </rPr>
      <t>Nr obrębu
(arkusza mapy)</t>
    </r>
    <r>
      <rPr>
        <vertAlign val="superscript"/>
        <sz val="9"/>
        <rFont val="Arial"/>
        <family val="2"/>
        <charset val="238"/>
      </rPr>
      <t>2)</t>
    </r>
  </si>
  <si>
    <r>
      <t>Powierzchnia użytkowa w m</t>
    </r>
    <r>
      <rPr>
        <vertAlign val="superscript"/>
        <sz val="9"/>
        <rFont val="Arial"/>
        <family val="2"/>
        <charset val="238"/>
      </rPr>
      <t xml:space="preserve">2 </t>
    </r>
    <r>
      <rPr>
        <sz val="9"/>
        <color rgb="FFFF0000"/>
        <rFont val="Arial"/>
        <family val="2"/>
        <charset val="238"/>
      </rPr>
      <t>(budynki)</t>
    </r>
  </si>
  <si>
    <r>
      <rPr>
        <sz val="9"/>
        <rFont val="Arial"/>
        <family val="2"/>
        <charset val="238"/>
      </rPr>
      <t>Stawka Podatku</t>
    </r>
    <r>
      <rPr>
        <vertAlign val="superscript"/>
        <sz val="9"/>
        <rFont val="Arial"/>
        <family val="2"/>
        <charset val="238"/>
      </rPr>
      <t>4)</t>
    </r>
  </si>
  <si>
    <r>
      <rPr>
        <sz val="9"/>
        <rFont val="Arial"/>
        <family val="2"/>
        <charset val="238"/>
      </rPr>
      <t>Forma władania</t>
    </r>
    <r>
      <rPr>
        <vertAlign val="superscript"/>
        <sz val="9"/>
        <rFont val="Arial"/>
        <family val="2"/>
        <charset val="238"/>
      </rPr>
      <t>5)</t>
    </r>
  </si>
  <si>
    <r>
      <t>Wartość w zł (</t>
    </r>
    <r>
      <rPr>
        <sz val="9"/>
        <color rgb="FFFF0000"/>
        <rFont val="Arial"/>
        <family val="2"/>
        <charset val="238"/>
      </rPr>
      <t>budowle)</t>
    </r>
  </si>
  <si>
    <t>Podstawa prawna zwolnienia</t>
  </si>
  <si>
    <t>zadrzewione i zakrzewione</t>
  </si>
  <si>
    <t>rodzaj użytku</t>
  </si>
  <si>
    <t>Podatnik imię</t>
  </si>
  <si>
    <t>Podatnik nazwisko</t>
  </si>
  <si>
    <t>Os. reprezentująca 1 imię</t>
  </si>
  <si>
    <t>Os. reprezentująca 1 nazwisko</t>
  </si>
  <si>
    <t>Os. reprezentująca 2 imię</t>
  </si>
  <si>
    <t>Os. reprezentująca 2 nazwisko</t>
  </si>
  <si>
    <t>Podatnik data</t>
  </si>
  <si>
    <t>Os. reprezentująca 1 data</t>
  </si>
  <si>
    <t>Os. reprezentująca 2 data</t>
  </si>
  <si>
    <t>Dane kontaktowe tel</t>
  </si>
  <si>
    <t>Dane kontaktowe mail</t>
  </si>
  <si>
    <t>Kliknij obok na guzik [Zmień] i wybierz właściwy katalog z plikiem *.txt</t>
  </si>
  <si>
    <t>posiadanie zależne (tz)</t>
  </si>
  <si>
    <t>posiadanie zależne (sp)</t>
  </si>
  <si>
    <t>3. Nr załącznika</t>
  </si>
  <si>
    <t>Art.7 ust.1 pkt.1 lit.a</t>
  </si>
  <si>
    <t>Art.12 ust.1 pkt.1</t>
  </si>
  <si>
    <t>Art.7 ust.1 pkt.1 lit.b</t>
  </si>
  <si>
    <t>Art.12 ust.1 pkt.2</t>
  </si>
  <si>
    <t>Art.7 ust.1 pkt.1 lit.c</t>
  </si>
  <si>
    <t>Art.12 ust.1 pkt.3</t>
  </si>
  <si>
    <t>Art.7 ust.1 pkt.1a</t>
  </si>
  <si>
    <t>Art.12 ust.1 pkt.4 lit.a</t>
  </si>
  <si>
    <t>Art.12 ust.1 pkt.4 lit.b</t>
  </si>
  <si>
    <t>Art.7 ust.1 pkt.2a</t>
  </si>
  <si>
    <t>Art.12 ust.1 pkt.4 lit.c</t>
  </si>
  <si>
    <t>Art.12 ust.1 pkt.5</t>
  </si>
  <si>
    <t>Art.7 ust.1 pkt.4 lit.a</t>
  </si>
  <si>
    <t>Art.12 ust.1 pkt.6</t>
  </si>
  <si>
    <t>Art.7 ust.1 pkt.4 lit.b</t>
  </si>
  <si>
    <t>Art.12 ust.1 pkt.7</t>
  </si>
  <si>
    <t>Art.7 ust.1 pkt.4 lit.c</t>
  </si>
  <si>
    <t>Art.12 ust.1 pkt.8</t>
  </si>
  <si>
    <t>Art.7 ust.1 pkt.5</t>
  </si>
  <si>
    <t>Art.12 ust.1 pkt.9</t>
  </si>
  <si>
    <t>Art.7 ust.1 pkt.6</t>
  </si>
  <si>
    <t>Art.12 ust.1 pkt.10</t>
  </si>
  <si>
    <t>Art.7 ust.1 pkt.7</t>
  </si>
  <si>
    <t>Art.12 ust.1 pkt.11</t>
  </si>
  <si>
    <t>Art.7 ust.1 pkt.8 lit.a</t>
  </si>
  <si>
    <t>Art.12 ust.1 pkt.12 lit.a</t>
  </si>
  <si>
    <t>Art.7 ust.1 pkt.8 lit.b</t>
  </si>
  <si>
    <t>Art.12 ust.1 pkt.12 lit.b</t>
  </si>
  <si>
    <t>Art.7 ust.1 pkt.8a</t>
  </si>
  <si>
    <t>Art.12 ust.1 pkt.12 lit.c</t>
  </si>
  <si>
    <t>Art.7 ust.1 pkt.9</t>
  </si>
  <si>
    <t>Art.12 ust.1 pkt.12 lit.d</t>
  </si>
  <si>
    <t>Art.7 ust.1 pkt.10</t>
  </si>
  <si>
    <t>Art.12 ust.1 pkt.13</t>
  </si>
  <si>
    <t>Art.7 ust.1 pkt.11</t>
  </si>
  <si>
    <t>Art.7 ust.2 pkt.2a</t>
  </si>
  <si>
    <t>Art.7 ust.2 pkt.5a</t>
  </si>
  <si>
    <t>Zwolnienia ZDR-1 ZDR-2</t>
  </si>
  <si>
    <t>Art.12 ust.2 pkt.1</t>
  </si>
  <si>
    <t>Art.12 ust.2 pkt.1a</t>
  </si>
  <si>
    <t>Art.12 ust.2 pkt.3</t>
  </si>
  <si>
    <t>Art.12 ust.2 pkt.2</t>
  </si>
  <si>
    <t>Art.12 ust.2 pkt.4</t>
  </si>
  <si>
    <t>Art.12 ust.2 pkt.5</t>
  </si>
  <si>
    <t>Art.12 ust.2 pkt.5a</t>
  </si>
  <si>
    <t>Art.12 ust.2 pkt.7</t>
  </si>
  <si>
    <t>Art.13 ust.1 pkt.1</t>
  </si>
  <si>
    <t>Art.13 ust.1 pkt.2 lit.a</t>
  </si>
  <si>
    <t>Art.13 ust.1 pkt.2 lit.b</t>
  </si>
  <si>
    <t>Art.13 ust.1 pkt.2 lit.c</t>
  </si>
  <si>
    <r>
      <t>C.3. ADRES DO DORĘCZEŃ</t>
    </r>
    <r>
      <rPr>
        <sz val="6"/>
        <rFont val="Arial"/>
        <family val="2"/>
        <charset val="238"/>
      </rPr>
      <t xml:space="preserve"> Należy wypełnić tylko wówczas, gdy ADRES do doręczeń jest inny niż w części C.2.</t>
    </r>
  </si>
  <si>
    <r>
      <rPr>
        <b/>
        <sz val="6"/>
        <rFont val="Arial"/>
        <family val="2"/>
      </rPr>
      <t xml:space="preserve">Lasy
</t>
    </r>
    <r>
      <rPr>
        <sz val="6"/>
        <rFont val="Arial"/>
        <family val="2"/>
      </rPr>
      <t>(z wyjątkiem lasów wchodzących w skład rezerwatów
przyrody i parków narodowych)</t>
    </r>
  </si>
  <si>
    <t>Lasy wchodzące w skład rezerwatów przyrody
i parków narodowych</t>
  </si>
  <si>
    <t>66. Podpis osoby reprezentującej podatnika</t>
  </si>
  <si>
    <r>
      <rPr>
        <b/>
        <sz val="6"/>
        <rFont val="Arial"/>
        <family val="2"/>
        <charset val="238"/>
      </rPr>
      <t>Forma władania</t>
    </r>
    <r>
      <rPr>
        <vertAlign val="superscript"/>
        <sz val="6"/>
        <rFont val="Arial"/>
        <family val="2"/>
        <charset val="238"/>
      </rPr>
      <t>4)</t>
    </r>
  </si>
  <si>
    <r>
      <rPr>
        <b/>
        <sz val="6"/>
        <rFont val="Arial"/>
        <family val="2"/>
      </rPr>
      <t>Wysokość zobowiązania podatkowego</t>
    </r>
    <r>
      <rPr>
        <vertAlign val="superscript"/>
        <sz val="6"/>
        <rFont val="Arial"/>
        <family val="2"/>
        <charset val="238"/>
      </rPr>
      <t>7)</t>
    </r>
    <r>
      <rPr>
        <vertAlign val="superscript"/>
        <sz val="4"/>
        <rFont val="Arial"/>
        <family val="2"/>
      </rPr>
      <t xml:space="preserve">
</t>
    </r>
    <r>
      <rPr>
        <sz val="6"/>
        <rFont val="Arial"/>
        <family val="2"/>
      </rPr>
      <t>Suma kwot z poz. 39 i 40 (po zaokrągleniu do pełnych złotych).</t>
    </r>
  </si>
  <si>
    <r>
      <rPr>
        <sz val="7"/>
        <rFont val="Arial"/>
        <family val="2"/>
      </rPr>
      <t>Suma kwot z poz. od 42 do 53 musi być równa kwocie z poz. 41</t>
    </r>
    <r>
      <rPr>
        <vertAlign val="superscript"/>
        <sz val="6"/>
        <rFont val="Arial"/>
        <family val="2"/>
        <charset val="238"/>
      </rPr>
      <t>7)</t>
    </r>
    <r>
      <rPr>
        <sz val="7"/>
        <rFont val="Arial"/>
        <family val="2"/>
      </rPr>
      <t>. W przypadku korekty deklaracji raty, które nie zostały objęte korektą, pozostają bez zmian.</t>
    </r>
  </si>
  <si>
    <r>
      <t>H. INFORMACJA O ZAŁĄCZNIKACH</t>
    </r>
    <r>
      <rPr>
        <sz val="6"/>
        <rFont val="Arial"/>
        <family val="2"/>
        <charset val="238"/>
      </rPr>
      <t xml:space="preserve"> Deklarację należy składać wraz z odpowiednimi załącznikami, które stanowią jej integralną część.</t>
    </r>
  </si>
  <si>
    <t>Art.1b ust.1</t>
  </si>
  <si>
    <t>Wersja arkusza</t>
  </si>
  <si>
    <t>Organ podatkowy</t>
  </si>
  <si>
    <t>Podmiot zwolniony</t>
  </si>
  <si>
    <t>Nieruchomość</t>
  </si>
  <si>
    <t>Rola</t>
  </si>
  <si>
    <t>Las</t>
  </si>
  <si>
    <t>Centrum Łukasiewicz i instytuty działające w ramach Sieci Badawczej Łukasiewicz</t>
  </si>
  <si>
    <t>Art.7 ust.2 pkt 5b</t>
  </si>
  <si>
    <t>Art.12 ust.2 pkt 8</t>
  </si>
  <si>
    <t>Art.7 ust.2 pkt 8</t>
  </si>
  <si>
    <t>federacje podmiotów systemu szkolnictwa wyższego i nauki</t>
  </si>
  <si>
    <t>Art.7 ust.2 pkt 1a</t>
  </si>
  <si>
    <t>Art.12 ust.2 pkt 1a</t>
  </si>
  <si>
    <t>instytuty badawcze</t>
  </si>
  <si>
    <t>Art.7 ust.2 pkt 5</t>
  </si>
  <si>
    <t>Art.12 ust.2 pkt 5</t>
  </si>
  <si>
    <t>instytuty naukowe i pomocnicze jednostki naukowe Polskiej Akademii Nauk</t>
  </si>
  <si>
    <t>Art.7 ust.2 pkt 3</t>
  </si>
  <si>
    <t>Art.12 ust.2 pkt 3</t>
  </si>
  <si>
    <t>kościoły</t>
  </si>
  <si>
    <t>Art. 1b ust.1</t>
  </si>
  <si>
    <t>Krajowy Zasób Nieruchomości</t>
  </si>
  <si>
    <t>Art.12 ust.2 pkt 7</t>
  </si>
  <si>
    <t>Art.7 ust.2 pkt 7</t>
  </si>
  <si>
    <t>prowadzących zakłady pracy chronionej</t>
  </si>
  <si>
    <t>Art.7 ust.2 pkt 4</t>
  </si>
  <si>
    <t>Art.12 ust.2 pkt 4</t>
  </si>
  <si>
    <t>przedsiębiorców o statusie centrum badawczo-rozwojowego</t>
  </si>
  <si>
    <t>Art.7 ust.2 pkt 5a</t>
  </si>
  <si>
    <t>Art.12 ust.2 pkt 5a</t>
  </si>
  <si>
    <t>Art.7 ust.2 pkt 6</t>
  </si>
  <si>
    <t>publiczne i niepubliczne jednostki organizacyjne objęte systemem oświaty oraz prowadzące je organy</t>
  </si>
  <si>
    <t>Art.7 ust.2 pkt 2</t>
  </si>
  <si>
    <t>Art.12 ust.2 pkt 2</t>
  </si>
  <si>
    <t>uczelnie</t>
  </si>
  <si>
    <t>Art.7 ust.2 pkt 1</t>
  </si>
  <si>
    <t>Art.12 ust.2 pkt 1</t>
  </si>
  <si>
    <t>żłobki i kluby dziecięce oraz prowadzące je podmioty</t>
  </si>
  <si>
    <t>Art.7 ust.2 pkt 2a</t>
  </si>
  <si>
    <t>Dom dziecka</t>
  </si>
  <si>
    <t>46-200</t>
  </si>
  <si>
    <t>C:\Users\krzysztof.godzwon\Desktop\</t>
  </si>
  <si>
    <t>stawka</t>
  </si>
  <si>
    <t>DN</t>
  </si>
  <si>
    <t>DR</t>
  </si>
  <si>
    <t>DL</t>
  </si>
  <si>
    <t>Info o błędach</t>
  </si>
  <si>
    <t>Arkusz zawiera błędy</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</si>
</sst>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 #,##0.00_);_(* \(#,##0.00\);_(* &quot;-&quot;??_);_(@_)"/>
    <numFmt numFmtId="165" formatCode="0."/>
    <numFmt numFmtId="166" formatCode="0__0"/>
    <numFmt numFmtId="167" formatCode="0__0__0__0"/>
    <numFmt numFmtId="168" formatCode="0__0__0__0__0__0__0__0__0__0__0"/>
    <numFmt numFmtId="169" formatCode="#,##0_ ;\-#,##0\ "/>
    <numFmt numFmtId="170" formatCode="#,##0.0000"/>
    <numFmt numFmtId="171" formatCode="0__0__0"/>
    <numFmt numFmtId="172" formatCode="0.0000"/>
    <numFmt numFmtId="173" formatCode="#__#__#__#__#__#__#__#__#__#__#"/>
    <numFmt numFmtId="174" formatCode="#__#__#__#__#__#__#__#__#__#__#__#__#__#"/>
    <numFmt numFmtId="175" formatCode="0__#&quot; - &quot;#__#&quot; - &quot;#__#__#__#"/>
    <numFmt numFmtId="176" formatCode="00"/>
    <numFmt numFmtId="177" formatCode="0.000"/>
    <numFmt numFmtId="178" formatCode="_-* #,##0.0000\ _z_ł_-;\-* #,##0.0000\ _z_ł_-;_-* &quot;-&quot;??\ _z_ł_-;_-@_-"/>
    <numFmt numFmtId="179" formatCode="#,##0.0000000"/>
  </numFmts>
  <fonts count="67" x14ac:knownFonts="1">
    <font>
      <sz val="10"/>
      <color rgb="FF000000"/>
      <name val="Times New Roman"/>
      <charset val="204"/>
    </font>
    <font>
      <sz val="11"/>
      <color theme="1"/>
      <name val="Calibri"/>
      <family val="2"/>
      <charset val="238"/>
      <scheme val="minor"/>
    </font>
    <font>
      <sz val="5"/>
      <name val="Arial"/>
      <family val="2"/>
      <charset val="238"/>
    </font>
    <font>
      <b/>
      <sz val="10"/>
      <name val="Arial"/>
      <family val="2"/>
      <charset val="238"/>
    </font>
    <font>
      <sz val="10"/>
      <name val="Arial"/>
      <family val="2"/>
      <charset val="238"/>
    </font>
    <font>
      <b/>
      <sz val="6"/>
      <name val="Arial"/>
      <family val="2"/>
      <charset val="238"/>
    </font>
    <font>
      <sz val="6"/>
      <name val="Arial"/>
      <family val="2"/>
      <charset val="238"/>
    </font>
    <font>
      <vertAlign val="superscript"/>
      <sz val="6"/>
      <name val="Arial"/>
      <family val="2"/>
      <charset val="238"/>
    </font>
    <font>
      <sz val="6"/>
      <color rgb="FF000000"/>
      <name val="Arial"/>
      <family val="2"/>
      <charset val="238"/>
    </font>
    <font>
      <b/>
      <sz val="11"/>
      <name val="Arial"/>
      <family val="2"/>
      <charset val="238"/>
    </font>
    <font>
      <b/>
      <vertAlign val="superscript"/>
      <sz val="11"/>
      <name val="Arial"/>
      <family val="2"/>
      <charset val="238"/>
    </font>
    <font>
      <b/>
      <vertAlign val="superscript"/>
      <sz val="6"/>
      <name val="Arial"/>
      <family val="2"/>
      <charset val="238"/>
    </font>
    <font>
      <b/>
      <sz val="6"/>
      <color rgb="FF000000"/>
      <name val="Arial"/>
      <family val="2"/>
      <charset val="238"/>
    </font>
    <font>
      <b/>
      <sz val="10"/>
      <name val="Courier New"/>
      <family val="3"/>
      <charset val="238"/>
    </font>
    <font>
      <b/>
      <sz val="10"/>
      <color rgb="FF000000"/>
      <name val="Courier New"/>
      <family val="3"/>
      <charset val="238"/>
    </font>
    <font>
      <sz val="10"/>
      <color rgb="FF000000"/>
      <name val="Times New Roman"/>
      <family val="1"/>
      <charset val="238"/>
    </font>
    <font>
      <b/>
      <vertAlign val="subscript"/>
      <sz val="11"/>
      <name val="Arial"/>
      <family val="2"/>
      <charset val="238"/>
    </font>
    <font>
      <sz val="6"/>
      <name val="Courier New"/>
      <family val="3"/>
      <charset val="238"/>
    </font>
    <font>
      <b/>
      <sz val="11"/>
      <color theme="1"/>
      <name val="Calibri"/>
      <family val="2"/>
      <charset val="238"/>
      <scheme val="minor"/>
    </font>
    <font>
      <sz val="6"/>
      <color rgb="FFFF0000"/>
      <name val="Arial"/>
      <family val="2"/>
      <charset val="238"/>
    </font>
    <font>
      <sz val="10"/>
      <color rgb="FF000000"/>
      <name val="Arial"/>
      <family val="2"/>
      <charset val="238"/>
    </font>
    <font>
      <b/>
      <sz val="6"/>
      <color rgb="FF231F20"/>
      <name val="Arial"/>
      <family val="2"/>
      <charset val="238"/>
    </font>
    <font>
      <vertAlign val="subscript"/>
      <sz val="10"/>
      <name val="Arial"/>
      <family val="2"/>
      <charset val="238"/>
    </font>
    <font>
      <sz val="7"/>
      <color rgb="FF000000"/>
      <name val="Courier New"/>
      <family val="3"/>
      <charset val="238"/>
    </font>
    <font>
      <sz val="12"/>
      <name val="Arial"/>
      <family val="2"/>
      <charset val="238"/>
    </font>
    <font>
      <sz val="11"/>
      <color theme="1"/>
      <name val="Calibri"/>
      <family val="2"/>
      <charset val="238"/>
    </font>
    <font>
      <b/>
      <sz val="9"/>
      <color rgb="FFFF0000"/>
      <name val="Arial"/>
      <family val="2"/>
      <charset val="238"/>
    </font>
    <font>
      <sz val="9"/>
      <color rgb="FFFF0000"/>
      <name val="Arial"/>
      <family val="2"/>
      <charset val="238"/>
    </font>
    <font>
      <sz val="8"/>
      <color rgb="FF000000"/>
      <name val="Arial"/>
      <family val="2"/>
      <charset val="238"/>
    </font>
    <font>
      <sz val="4"/>
      <name val="Arial"/>
      <family val="2"/>
      <charset val="238"/>
    </font>
    <font>
      <b/>
      <sz val="12"/>
      <name val="Calibri"/>
      <family val="2"/>
      <charset val="238"/>
    </font>
    <font>
      <b/>
      <sz val="8"/>
      <name val="Arial"/>
      <family val="2"/>
      <charset val="238"/>
    </font>
    <font>
      <sz val="9"/>
      <color indexed="81"/>
      <name val="Tahoma"/>
      <family val="2"/>
      <charset val="238"/>
    </font>
    <font>
      <sz val="10"/>
      <color rgb="FFFF0000"/>
      <name val="Times New Roman"/>
      <family val="1"/>
      <charset val="238"/>
    </font>
    <font>
      <sz val="11"/>
      <name val="Arial"/>
      <family val="2"/>
      <charset val="238"/>
    </font>
    <font>
      <vertAlign val="superscript"/>
      <sz val="11"/>
      <name val="Arial"/>
      <family val="2"/>
      <charset val="238"/>
    </font>
    <font>
      <sz val="5"/>
      <color rgb="FFFF0000"/>
      <name val="Arial"/>
      <family val="2"/>
      <charset val="238"/>
    </font>
    <font>
      <b/>
      <sz val="10.5"/>
      <name val="Arial"/>
      <family val="2"/>
      <charset val="238"/>
    </font>
    <font>
      <b/>
      <sz val="10.5"/>
      <name val="Arial"/>
      <family val="2"/>
    </font>
    <font>
      <vertAlign val="superscript"/>
      <sz val="4"/>
      <name val="Arial"/>
      <family val="2"/>
    </font>
    <font>
      <sz val="6"/>
      <name val="Arial"/>
      <family val="2"/>
    </font>
    <font>
      <b/>
      <sz val="6"/>
      <name val="Arial"/>
      <family val="2"/>
    </font>
    <font>
      <b/>
      <sz val="6"/>
      <color rgb="FF000000"/>
      <name val="Arial"/>
      <family val="2"/>
    </font>
    <font>
      <b/>
      <sz val="6"/>
      <name val="Arial"/>
      <family val="2"/>
      <charset val="238"/>
    </font>
    <font>
      <vertAlign val="superscript"/>
      <sz val="6"/>
      <name val="Arial"/>
      <family val="2"/>
    </font>
    <font>
      <sz val="7"/>
      <name val="Arial"/>
      <family val="2"/>
    </font>
    <font>
      <sz val="10"/>
      <name val="Arial"/>
      <family val="2"/>
    </font>
    <font>
      <sz val="7"/>
      <name val="Arial"/>
      <family val="2"/>
      <charset val="238"/>
    </font>
    <font>
      <sz val="10"/>
      <name val="Times New Roman"/>
      <family val="1"/>
      <charset val="238"/>
    </font>
    <font>
      <sz val="10"/>
      <color rgb="FF7030A0"/>
      <name val="Times New Roman"/>
      <family val="1"/>
      <charset val="238"/>
    </font>
    <font>
      <sz val="8"/>
      <name val="Arial"/>
      <family val="2"/>
      <charset val="238"/>
    </font>
    <font>
      <sz val="8"/>
      <name val="Times New Roman"/>
      <family val="1"/>
      <charset val="238"/>
    </font>
    <font>
      <sz val="8"/>
      <color rgb="FFFF0000"/>
      <name val="Arial"/>
      <family val="2"/>
      <charset val="238"/>
    </font>
    <font>
      <sz val="8"/>
      <color rgb="FFFF0000"/>
      <name val="Times New Roman"/>
      <family val="1"/>
      <charset val="238"/>
    </font>
    <font>
      <sz val="7"/>
      <color rgb="FF000000"/>
      <name val="Arial"/>
      <family val="2"/>
      <charset val="238"/>
    </font>
    <font>
      <sz val="7"/>
      <color rgb="FFFF0000"/>
      <name val="Times New Roman"/>
      <family val="1"/>
      <charset val="238"/>
    </font>
    <font>
      <sz val="7"/>
      <color rgb="FF000000"/>
      <name val="Times New Roman"/>
      <family val="1"/>
      <charset val="238"/>
    </font>
    <font>
      <sz val="8"/>
      <color rgb="FF000000"/>
      <name val="Times New Roman"/>
      <family val="1"/>
      <charset val="238"/>
    </font>
    <font>
      <sz val="6"/>
      <color rgb="FFFF0000"/>
      <name val="Times New Roman"/>
      <family val="1"/>
      <charset val="238"/>
    </font>
    <font>
      <sz val="6"/>
      <color rgb="FF000000"/>
      <name val="Times New Roman"/>
      <family val="1"/>
      <charset val="238"/>
    </font>
    <font>
      <sz val="6"/>
      <name val="Times New Roman"/>
      <family val="1"/>
      <charset val="238"/>
    </font>
    <font>
      <b/>
      <sz val="6"/>
      <color rgb="FFFF0000"/>
      <name val="Arial"/>
      <family val="2"/>
      <charset val="238"/>
    </font>
    <font>
      <sz val="9"/>
      <color rgb="FF000000"/>
      <name val="Arial"/>
      <family val="2"/>
      <charset val="238"/>
    </font>
    <font>
      <sz val="9"/>
      <name val="Arial"/>
      <family val="2"/>
      <charset val="238"/>
    </font>
    <font>
      <vertAlign val="superscript"/>
      <sz val="9"/>
      <name val="Arial"/>
      <family val="2"/>
      <charset val="238"/>
    </font>
    <font>
      <b/>
      <sz val="10"/>
      <color rgb="FFFF0000"/>
      <name val="Courier New"/>
      <family val="3"/>
      <charset val="238"/>
    </font>
    <font>
      <sz val="14"/>
      <color rgb="FFFF0000"/>
      <name val="Arial"/>
      <family val="2"/>
      <charset val="238"/>
    </font>
  </fonts>
  <fills count="24">
    <fill>
      <patternFill patternType="none"/>
    </fill>
    <fill>
      <patternFill patternType="gray125"/>
    </fill>
    <fill>
      <patternFill patternType="solid">
        <fgColor rgb="FFD9D9D9"/>
      </patternFill>
    </fill>
    <fill>
      <patternFill patternType="solid">
        <fgColor rgb="FFDFDFDF"/>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C0C0C0"/>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0"/>
        <bgColor indexed="64"/>
      </patternFill>
    </fill>
    <fill>
      <patternFill patternType="solid">
        <fgColor theme="4" tint="0.39997558519241921"/>
        <bgColor indexed="64"/>
      </patternFill>
    </fill>
    <fill>
      <patternFill patternType="solid">
        <fgColor theme="5" tint="0.39997558519241921"/>
        <bgColor indexed="64"/>
      </patternFill>
    </fill>
  </fills>
  <borders count="5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s>
  <cellStyleXfs count="2">
    <xf numFmtId="0" fontId="0" fillId="0" borderId="0"/>
    <xf numFmtId="164" fontId="15" fillId="0" borderId="0" applyFont="0" applyFill="0" applyBorder="0" applyAlignment="0" applyProtection="0"/>
  </cellStyleXfs>
  <cellXfs count="1127">
    <xf numFmtId="0" fontId="0" fillId="0" borderId="0" xfId="0" applyFill="1" applyBorder="1" applyAlignment="1">
      <alignment horizontal="left" vertical="top"/>
    </xf>
    <xf numFmtId="0" fontId="0" fillId="0" borderId="0" xfId="0"/>
    <xf numFmtId="0" fontId="0" fillId="0" borderId="13" xfId="0"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24" fillId="0" borderId="13" xfId="0" applyFont="1" applyBorder="1" applyAlignment="1">
      <alignment horizontal="center" vertical="center"/>
    </xf>
    <xf numFmtId="0" fontId="0" fillId="0" borderId="13" xfId="0" applyBorder="1"/>
    <xf numFmtId="0" fontId="0" fillId="0" borderId="13" xfId="0" applyFill="1" applyBorder="1"/>
    <xf numFmtId="0" fontId="0" fillId="0" borderId="4" xfId="0" applyBorder="1" applyAlignment="1">
      <alignment horizontal="center"/>
    </xf>
    <xf numFmtId="0" fontId="0" fillId="0" borderId="6" xfId="0" applyBorder="1" applyAlignment="1">
      <alignment horizontal="center"/>
    </xf>
    <xf numFmtId="172" fontId="0" fillId="0" borderId="13" xfId="0" applyNumberFormat="1" applyBorder="1"/>
    <xf numFmtId="0" fontId="0" fillId="7" borderId="13" xfId="0" applyFill="1" applyBorder="1"/>
    <xf numFmtId="172" fontId="0" fillId="0" borderId="0" xfId="0" applyNumberFormat="1"/>
    <xf numFmtId="0" fontId="0" fillId="0" borderId="0" xfId="0" applyAlignment="1">
      <alignment horizontal="center"/>
    </xf>
    <xf numFmtId="0" fontId="24" fillId="0" borderId="19" xfId="0" applyFont="1" applyBorder="1" applyAlignment="1">
      <alignment horizontal="center" vertical="center"/>
    </xf>
    <xf numFmtId="0" fontId="24" fillId="0" borderId="0" xfId="0" applyFont="1" applyAlignment="1">
      <alignment horizontal="center" vertical="center"/>
    </xf>
    <xf numFmtId="0" fontId="0" fillId="11" borderId="13" xfId="0" applyFill="1" applyBorder="1"/>
    <xf numFmtId="172" fontId="0" fillId="11" borderId="13" xfId="0" applyNumberFormat="1" applyFill="1" applyBorder="1"/>
    <xf numFmtId="0" fontId="0" fillId="12" borderId="13" xfId="0" applyFill="1" applyBorder="1"/>
    <xf numFmtId="172" fontId="0" fillId="12" borderId="13" xfId="0" applyNumberFormat="1" applyFill="1" applyBorder="1"/>
    <xf numFmtId="0" fontId="0" fillId="0" borderId="0" xfId="0" applyAlignment="1">
      <alignment wrapText="1"/>
    </xf>
    <xf numFmtId="0" fontId="15" fillId="0" borderId="13" xfId="0" applyFont="1" applyBorder="1" applyAlignment="1">
      <alignment horizontal="center"/>
    </xf>
    <xf numFmtId="164" fontId="0" fillId="0" borderId="13" xfId="1" applyFont="1" applyBorder="1"/>
    <xf numFmtId="0" fontId="0" fillId="0" borderId="13" xfId="0" applyBorder="1" applyAlignment="1">
      <alignment horizontal="left"/>
    </xf>
    <xf numFmtId="0" fontId="0" fillId="0" borderId="22" xfId="0" applyBorder="1"/>
    <xf numFmtId="0" fontId="0" fillId="0" borderId="24" xfId="0" applyBorder="1"/>
    <xf numFmtId="164" fontId="0" fillId="0" borderId="25" xfId="1" applyFont="1" applyBorder="1"/>
    <xf numFmtId="0" fontId="0" fillId="0" borderId="25" xfId="0" applyBorder="1"/>
    <xf numFmtId="0" fontId="0" fillId="0" borderId="26" xfId="0" applyBorder="1"/>
    <xf numFmtId="0" fontId="0" fillId="0" borderId="27" xfId="0" applyBorder="1"/>
    <xf numFmtId="164" fontId="0" fillId="0" borderId="28" xfId="1" applyFont="1" applyBorder="1"/>
    <xf numFmtId="0" fontId="0" fillId="0" borderId="28" xfId="0" applyBorder="1"/>
    <xf numFmtId="164" fontId="0" fillId="0" borderId="22" xfId="1" applyFont="1" applyBorder="1"/>
    <xf numFmtId="0" fontId="0" fillId="0" borderId="29" xfId="0" applyBorder="1"/>
    <xf numFmtId="0" fontId="0" fillId="0" borderId="20" xfId="0" applyBorder="1"/>
    <xf numFmtId="0" fontId="0" fillId="0" borderId="9" xfId="0" applyBorder="1"/>
    <xf numFmtId="0" fontId="0" fillId="0" borderId="1"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8" fillId="0" borderId="0" xfId="0" applyFont="1" applyFill="1" applyBorder="1" applyAlignment="1" applyProtection="1">
      <alignment horizontal="left" vertical="top"/>
      <protection hidden="1"/>
    </xf>
    <xf numFmtId="0" fontId="8" fillId="0" borderId="0" xfId="0" applyFont="1" applyFill="1" applyBorder="1" applyAlignment="1" applyProtection="1">
      <alignment horizontal="right"/>
      <protection hidden="1"/>
    </xf>
    <xf numFmtId="0" fontId="8" fillId="0" borderId="0" xfId="0" applyFont="1" applyFill="1" applyBorder="1" applyAlignment="1" applyProtection="1">
      <alignment horizontal="center"/>
      <protection hidden="1"/>
    </xf>
    <xf numFmtId="0" fontId="8" fillId="0" borderId="0" xfId="0" applyFont="1" applyFill="1" applyBorder="1" applyAlignment="1" applyProtection="1">
      <alignment horizontal="left"/>
      <protection hidden="1"/>
    </xf>
    <xf numFmtId="0" fontId="26" fillId="0" borderId="0" xfId="0" applyNumberFormat="1" applyFont="1" applyFill="1" applyBorder="1" applyAlignment="1" applyProtection="1">
      <alignment horizontal="center" vertical="center" shrinkToFit="1"/>
      <protection hidden="1"/>
    </xf>
    <xf numFmtId="0" fontId="8" fillId="0" borderId="13" xfId="0" applyFont="1" applyFill="1" applyBorder="1" applyAlignment="1" applyProtection="1">
      <alignment horizontal="right"/>
      <protection hidden="1"/>
    </xf>
    <xf numFmtId="0" fontId="8" fillId="0" borderId="13" xfId="0" applyFont="1" applyFill="1" applyBorder="1" applyAlignment="1" applyProtection="1">
      <alignment horizontal="center"/>
      <protection hidden="1"/>
    </xf>
    <xf numFmtId="0" fontId="8" fillId="0" borderId="13" xfId="0" applyFont="1" applyFill="1" applyBorder="1" applyAlignment="1" applyProtection="1">
      <alignment horizontal="left"/>
      <protection hidden="1"/>
    </xf>
    <xf numFmtId="0" fontId="6" fillId="0" borderId="0" xfId="0" applyFont="1" applyFill="1" applyBorder="1" applyAlignment="1" applyProtection="1">
      <alignment horizontal="left" vertical="top"/>
      <protection hidden="1"/>
    </xf>
    <xf numFmtId="0" fontId="6" fillId="0" borderId="0" xfId="0" applyFont="1" applyFill="1" applyBorder="1" applyAlignment="1" applyProtection="1">
      <alignment horizontal="left" vertical="top"/>
      <protection hidden="1"/>
    </xf>
    <xf numFmtId="0" fontId="28" fillId="0" borderId="0" xfId="0" applyFont="1" applyFill="1" applyBorder="1" applyAlignment="1" applyProtection="1">
      <alignment horizontal="right"/>
      <protection hidden="1"/>
    </xf>
    <xf numFmtId="0" fontId="2" fillId="7"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19" fillId="0" borderId="13" xfId="0" applyFont="1" applyFill="1" applyBorder="1" applyAlignment="1" applyProtection="1">
      <alignment horizontal="right"/>
      <protection hidden="1"/>
    </xf>
    <xf numFmtId="0" fontId="19" fillId="0" borderId="13" xfId="0" applyFont="1" applyFill="1" applyBorder="1" applyAlignment="1" applyProtection="1">
      <alignment horizontal="center"/>
      <protection hidden="1"/>
    </xf>
    <xf numFmtId="0" fontId="19" fillId="0" borderId="13" xfId="0" applyFont="1" applyFill="1" applyBorder="1" applyAlignment="1" applyProtection="1">
      <alignment horizontal="left"/>
      <protection hidden="1"/>
    </xf>
    <xf numFmtId="0" fontId="6" fillId="0" borderId="0" xfId="0" applyFont="1" applyFill="1" applyBorder="1" applyAlignment="1" applyProtection="1">
      <alignment horizontal="left" vertical="top"/>
      <protection hidden="1"/>
    </xf>
    <xf numFmtId="0" fontId="8" fillId="0" borderId="0" xfId="0" applyFont="1" applyFill="1" applyBorder="1" applyAlignment="1" applyProtection="1">
      <alignment horizontal="center" vertical="top"/>
      <protection hidden="1"/>
    </xf>
    <xf numFmtId="0" fontId="8" fillId="0" borderId="0" xfId="0"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0" fontId="8" fillId="0" borderId="4" xfId="0" applyFont="1" applyFill="1" applyBorder="1" applyAlignment="1" applyProtection="1">
      <alignment vertical="top" wrapText="1"/>
      <protection hidden="1"/>
    </xf>
    <xf numFmtId="0" fontId="8" fillId="0" borderId="6" xfId="0" applyFont="1" applyFill="1" applyBorder="1" applyAlignment="1" applyProtection="1">
      <alignment vertical="top" wrapText="1"/>
      <protection hidden="1"/>
    </xf>
    <xf numFmtId="0" fontId="3" fillId="0" borderId="0" xfId="0" applyFont="1" applyFill="1" applyBorder="1" applyAlignment="1" applyProtection="1">
      <alignment horizontal="left" vertical="top"/>
      <protection hidden="1"/>
    </xf>
    <xf numFmtId="0" fontId="6"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vertical="top" wrapText="1"/>
      <protection hidden="1"/>
    </xf>
    <xf numFmtId="0" fontId="8" fillId="0" borderId="6" xfId="0" applyFont="1" applyFill="1" applyBorder="1" applyAlignment="1" applyProtection="1">
      <alignment horizontal="left" vertical="top" wrapText="1"/>
      <protection hidden="1"/>
    </xf>
    <xf numFmtId="0" fontId="8" fillId="3" borderId="7" xfId="0" applyFont="1" applyFill="1" applyBorder="1" applyAlignment="1" applyProtection="1">
      <alignment horizontal="left" vertical="center" wrapText="1"/>
      <protection hidden="1"/>
    </xf>
    <xf numFmtId="0" fontId="8" fillId="3" borderId="4" xfId="0" applyFont="1" applyFill="1" applyBorder="1" applyAlignment="1" applyProtection="1">
      <alignment horizontal="left" vertical="center" wrapText="1"/>
      <protection hidden="1"/>
    </xf>
    <xf numFmtId="0" fontId="5" fillId="3" borderId="13" xfId="0" applyFont="1" applyFill="1" applyBorder="1" applyAlignment="1" applyProtection="1">
      <alignment horizontal="center" vertical="center" wrapText="1"/>
      <protection hidden="1"/>
    </xf>
    <xf numFmtId="0" fontId="8" fillId="3" borderId="13"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8" fillId="3" borderId="22" xfId="0" applyFont="1" applyFill="1" applyBorder="1" applyAlignment="1" applyProtection="1">
      <alignment horizontal="left" wrapText="1"/>
      <protection hidden="1"/>
    </xf>
    <xf numFmtId="0" fontId="5" fillId="3" borderId="22" xfId="0" applyFont="1" applyFill="1" applyBorder="1" applyAlignment="1" applyProtection="1">
      <alignment horizontal="center" vertical="center" wrapText="1"/>
      <protection hidden="1"/>
    </xf>
    <xf numFmtId="1" fontId="12" fillId="3" borderId="13" xfId="0" applyNumberFormat="1" applyFont="1" applyFill="1" applyBorder="1" applyAlignment="1" applyProtection="1">
      <alignment horizontal="center" vertical="center" shrinkToFit="1"/>
      <protection hidden="1"/>
    </xf>
    <xf numFmtId="0" fontId="8" fillId="0" borderId="0" xfId="0" quotePrefix="1" applyFont="1" applyFill="1" applyBorder="1" applyAlignment="1" applyProtection="1">
      <alignment horizontal="right" vertical="top"/>
      <protection hidden="1"/>
    </xf>
    <xf numFmtId="0" fontId="4" fillId="0" borderId="13" xfId="0" applyFont="1" applyFill="1" applyBorder="1" applyAlignment="1" applyProtection="1">
      <alignment horizontal="center" vertical="center" wrapText="1"/>
      <protection hidden="1"/>
    </xf>
    <xf numFmtId="0" fontId="20" fillId="0" borderId="13" xfId="0" quotePrefix="1" applyFont="1" applyFill="1" applyBorder="1" applyAlignment="1" applyProtection="1">
      <alignment horizontal="center" vertical="center" wrapText="1"/>
      <protection hidden="1"/>
    </xf>
    <xf numFmtId="0" fontId="8" fillId="3" borderId="13" xfId="0" applyFont="1" applyFill="1" applyBorder="1" applyAlignment="1" applyProtection="1">
      <alignment horizontal="left" vertical="top" wrapText="1"/>
      <protection hidden="1"/>
    </xf>
    <xf numFmtId="0" fontId="8" fillId="3" borderId="13" xfId="0" applyFont="1" applyFill="1" applyBorder="1" applyAlignment="1" applyProtection="1">
      <alignment horizontal="left" vertical="top" wrapText="1" indent="1"/>
      <protection hidden="1"/>
    </xf>
    <xf numFmtId="0" fontId="5" fillId="3" borderId="13" xfId="0" applyFont="1" applyFill="1" applyBorder="1" applyAlignment="1" applyProtection="1">
      <alignment vertical="top" wrapText="1"/>
      <protection hidden="1"/>
    </xf>
    <xf numFmtId="0" fontId="8" fillId="3" borderId="13" xfId="0" applyFont="1" applyFill="1" applyBorder="1" applyAlignment="1" applyProtection="1">
      <alignment horizontal="left" wrapText="1"/>
      <protection hidden="1"/>
    </xf>
    <xf numFmtId="0" fontId="5" fillId="3" borderId="13" xfId="0" applyFont="1" applyFill="1" applyBorder="1" applyAlignment="1" applyProtection="1">
      <alignment horizontal="center" vertical="top" wrapText="1"/>
      <protection hidden="1"/>
    </xf>
    <xf numFmtId="0" fontId="8" fillId="3" borderId="13" xfId="0" applyFont="1" applyFill="1" applyBorder="1" applyAlignment="1" applyProtection="1">
      <alignment horizontal="center" vertical="top" wrapText="1"/>
      <protection hidden="1"/>
    </xf>
    <xf numFmtId="0" fontId="0" fillId="0" borderId="0" xfId="0" applyBorder="1" applyAlignment="1">
      <alignment wrapText="1"/>
    </xf>
    <xf numFmtId="0" fontId="0" fillId="0" borderId="0" xfId="0" applyBorder="1" applyAlignment="1">
      <alignment horizontal="center" wrapText="1"/>
    </xf>
    <xf numFmtId="0" fontId="6" fillId="0" borderId="0" xfId="0" applyFont="1" applyFill="1" applyBorder="1" applyAlignment="1" applyProtection="1">
      <alignment horizontal="left" vertical="top"/>
      <protection hidden="1"/>
    </xf>
    <xf numFmtId="0" fontId="33" fillId="0" borderId="0" xfId="0" applyFont="1" applyFill="1" applyBorder="1" applyAlignment="1">
      <alignment horizontal="left" vertical="top"/>
    </xf>
    <xf numFmtId="0" fontId="6" fillId="0" borderId="0" xfId="0" applyFont="1" applyFill="1" applyBorder="1" applyAlignment="1" applyProtection="1">
      <alignment horizontal="left" vertical="top"/>
      <protection hidden="1"/>
    </xf>
    <xf numFmtId="0" fontId="6" fillId="0" borderId="0" xfId="0" applyFont="1" applyFill="1" applyBorder="1" applyAlignment="1" applyProtection="1">
      <alignment vertical="top" wrapText="1"/>
      <protection hidden="1"/>
    </xf>
    <xf numFmtId="0" fontId="5" fillId="3" borderId="9"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left" vertical="top"/>
      <protection hidden="1"/>
    </xf>
    <xf numFmtId="0" fontId="6" fillId="0" borderId="0" xfId="0" quotePrefix="1" applyFont="1" applyFill="1" applyBorder="1" applyAlignment="1" applyProtection="1">
      <alignment horizontal="center" vertical="center"/>
      <protection hidden="1"/>
    </xf>
    <xf numFmtId="0" fontId="8" fillId="0" borderId="3" xfId="0" applyFont="1" applyFill="1" applyBorder="1" applyAlignment="1" applyProtection="1">
      <alignment vertical="top" wrapText="1"/>
      <protection hidden="1"/>
    </xf>
    <xf numFmtId="0" fontId="23" fillId="13" borderId="19" xfId="0" applyFont="1" applyFill="1" applyBorder="1" applyAlignment="1" applyProtection="1">
      <alignment horizontal="center" vertical="center" shrinkToFit="1"/>
      <protection locked="0" hidden="1"/>
    </xf>
    <xf numFmtId="0" fontId="0" fillId="0" borderId="0" xfId="0" applyBorder="1" applyAlignment="1">
      <alignment horizontal="center"/>
    </xf>
    <xf numFmtId="0" fontId="15" fillId="0" borderId="13" xfId="0" applyFont="1" applyBorder="1"/>
    <xf numFmtId="0" fontId="15" fillId="6" borderId="13" xfId="0" applyFont="1" applyFill="1" applyBorder="1"/>
    <xf numFmtId="0" fontId="15" fillId="7" borderId="13" xfId="0" applyFont="1" applyFill="1" applyBorder="1"/>
    <xf numFmtId="0" fontId="15" fillId="17" borderId="13" xfId="0" applyFont="1" applyFill="1" applyBorder="1"/>
    <xf numFmtId="0" fontId="15" fillId="18" borderId="13" xfId="0" applyFont="1" applyFill="1" applyBorder="1"/>
    <xf numFmtId="0" fontId="15" fillId="20" borderId="13" xfId="0" applyFont="1" applyFill="1" applyBorder="1"/>
    <xf numFmtId="0" fontId="0" fillId="6" borderId="13" xfId="0" applyFill="1" applyBorder="1"/>
    <xf numFmtId="0" fontId="0" fillId="18" borderId="13" xfId="0" applyFill="1" applyBorder="1"/>
    <xf numFmtId="0" fontId="0" fillId="17" borderId="13" xfId="0" applyFill="1" applyBorder="1"/>
    <xf numFmtId="0" fontId="0" fillId="20" borderId="13" xfId="0" applyFill="1" applyBorder="1"/>
    <xf numFmtId="178" fontId="0" fillId="6" borderId="13" xfId="1" applyNumberFormat="1" applyFont="1" applyFill="1" applyBorder="1"/>
    <xf numFmtId="178" fontId="0" fillId="18" borderId="13" xfId="1" applyNumberFormat="1" applyFont="1" applyFill="1" applyBorder="1"/>
    <xf numFmtId="178" fontId="0" fillId="17" borderId="13" xfId="1" applyNumberFormat="1" applyFont="1" applyFill="1" applyBorder="1"/>
    <xf numFmtId="178" fontId="0" fillId="7" borderId="13" xfId="1" applyNumberFormat="1" applyFont="1" applyFill="1" applyBorder="1"/>
    <xf numFmtId="178" fontId="0" fillId="20" borderId="13" xfId="1" applyNumberFormat="1" applyFont="1" applyFill="1" applyBorder="1"/>
    <xf numFmtId="178" fontId="15" fillId="0" borderId="13" xfId="1" applyNumberFormat="1" applyFont="1" applyBorder="1"/>
    <xf numFmtId="178" fontId="0" fillId="0" borderId="0" xfId="1" applyNumberFormat="1" applyFont="1"/>
    <xf numFmtId="0" fontId="48" fillId="19" borderId="13" xfId="0" applyFont="1" applyFill="1" applyBorder="1"/>
    <xf numFmtId="178" fontId="48" fillId="19" borderId="13" xfId="1" applyNumberFormat="1" applyFont="1" applyFill="1" applyBorder="1"/>
    <xf numFmtId="0" fontId="49" fillId="0" borderId="0" xfId="0" applyFont="1" applyBorder="1" applyAlignment="1">
      <alignment horizontal="center"/>
    </xf>
    <xf numFmtId="0" fontId="0" fillId="18" borderId="13" xfId="0" applyFill="1" applyBorder="1" applyAlignment="1">
      <alignment horizontal="center"/>
    </xf>
    <xf numFmtId="0" fontId="6" fillId="0" borderId="0" xfId="0" applyFont="1" applyFill="1" applyBorder="1" applyAlignment="1" applyProtection="1">
      <alignment horizontal="left" vertical="top"/>
      <protection hidden="1"/>
    </xf>
    <xf numFmtId="171" fontId="14" fillId="0" borderId="4" xfId="0" applyNumberFormat="1" applyFont="1" applyFill="1" applyBorder="1" applyAlignment="1" applyProtection="1">
      <alignment horizontal="right" vertical="center" wrapText="1"/>
      <protection hidden="1"/>
    </xf>
    <xf numFmtId="172" fontId="0" fillId="18" borderId="13" xfId="0" applyNumberFormat="1" applyFill="1" applyBorder="1"/>
    <xf numFmtId="0" fontId="23" fillId="13" borderId="19" xfId="0" applyFont="1" applyFill="1" applyBorder="1" applyAlignment="1" applyProtection="1">
      <alignment horizontal="center" vertical="center" wrapText="1"/>
      <protection locked="0" hidden="1"/>
    </xf>
    <xf numFmtId="4" fontId="23" fillId="13" borderId="19" xfId="1" applyNumberFormat="1" applyFont="1" applyFill="1" applyBorder="1" applyAlignment="1" applyProtection="1">
      <alignment horizontal="center" vertical="center" wrapText="1"/>
      <protection locked="0" hidden="1"/>
    </xf>
    <xf numFmtId="49" fontId="23" fillId="13" borderId="19" xfId="0" applyNumberFormat="1" applyFont="1" applyFill="1" applyBorder="1" applyAlignment="1" applyProtection="1">
      <alignment horizontal="center" vertical="center" wrapText="1"/>
      <protection locked="0" hidden="1"/>
    </xf>
    <xf numFmtId="0" fontId="18" fillId="0" borderId="13" xfId="0" applyFont="1" applyFill="1" applyBorder="1" applyAlignment="1">
      <alignment horizontal="center" vertical="top" wrapText="1"/>
    </xf>
    <xf numFmtId="0" fontId="0" fillId="0" borderId="0" xfId="0" applyAlignment="1">
      <alignment vertical="top" wrapText="1"/>
    </xf>
    <xf numFmtId="0" fontId="15" fillId="0" borderId="13" xfId="0" applyFont="1" applyBorder="1" applyAlignment="1">
      <alignment horizontal="center" vertical="top" wrapText="1"/>
    </xf>
    <xf numFmtId="0" fontId="0" fillId="0" borderId="13" xfId="0" applyBorder="1" applyAlignment="1">
      <alignment horizontal="left" vertical="top" wrapText="1"/>
    </xf>
    <xf numFmtId="0" fontId="0" fillId="0" borderId="3" xfId="0" applyBorder="1" applyAlignment="1">
      <alignment horizontal="center" vertical="top" wrapText="1"/>
    </xf>
    <xf numFmtId="0" fontId="0" fillId="0" borderId="1" xfId="0" applyBorder="1" applyAlignment="1">
      <alignment horizontal="center" vertical="top" wrapText="1"/>
    </xf>
    <xf numFmtId="0" fontId="0" fillId="0" borderId="13" xfId="0" applyBorder="1" applyAlignment="1">
      <alignment vertical="top" wrapText="1"/>
    </xf>
    <xf numFmtId="0" fontId="15" fillId="0" borderId="22" xfId="0" applyFont="1" applyBorder="1" applyAlignment="1">
      <alignment vertical="top" wrapText="1"/>
    </xf>
    <xf numFmtId="0" fontId="24" fillId="0" borderId="13" xfId="0" applyFont="1" applyBorder="1" applyAlignment="1">
      <alignment horizontal="center" vertical="top" wrapText="1"/>
    </xf>
    <xf numFmtId="0" fontId="15" fillId="10" borderId="13" xfId="0" applyFont="1" applyFill="1" applyBorder="1" applyAlignment="1">
      <alignment vertical="top" wrapText="1"/>
    </xf>
    <xf numFmtId="0" fontId="0" fillId="0" borderId="13" xfId="0" applyFill="1" applyBorder="1" applyAlignment="1">
      <alignment vertical="top" wrapText="1"/>
    </xf>
    <xf numFmtId="0" fontId="15" fillId="0" borderId="13" xfId="0" applyFont="1" applyFill="1" applyBorder="1" applyAlignment="1">
      <alignment vertical="top" wrapText="1"/>
    </xf>
    <xf numFmtId="0" fontId="15" fillId="0" borderId="13" xfId="0" applyFont="1" applyFill="1" applyBorder="1" applyAlignment="1">
      <alignment horizontal="center" vertical="top" wrapText="1"/>
    </xf>
    <xf numFmtId="178" fontId="15" fillId="0" borderId="13" xfId="1" applyNumberFormat="1" applyFont="1" applyFill="1" applyBorder="1" applyAlignment="1">
      <alignment vertical="top" wrapText="1"/>
    </xf>
    <xf numFmtId="0" fontId="50" fillId="7" borderId="13" xfId="0" applyFont="1" applyFill="1" applyBorder="1" applyAlignment="1" applyProtection="1">
      <alignment horizontal="center" vertical="center"/>
      <protection hidden="1"/>
    </xf>
    <xf numFmtId="0" fontId="52" fillId="0" borderId="0" xfId="0" applyNumberFormat="1" applyFont="1" applyFill="1" applyBorder="1" applyAlignment="1" applyProtection="1">
      <alignment horizontal="center" vertical="center" shrinkToFit="1"/>
      <protection hidden="1"/>
    </xf>
    <xf numFmtId="0" fontId="15" fillId="0" borderId="13" xfId="0" applyFont="1" applyBorder="1" applyAlignment="1">
      <alignment vertical="top" wrapText="1"/>
    </xf>
    <xf numFmtId="0" fontId="50" fillId="0" borderId="0" xfId="0" applyFont="1" applyFill="1" applyBorder="1" applyAlignment="1" applyProtection="1">
      <alignment horizontal="center" vertical="center"/>
      <protection hidden="1"/>
    </xf>
    <xf numFmtId="0" fontId="50" fillId="0" borderId="13" xfId="0" applyFont="1" applyFill="1" applyBorder="1" applyAlignment="1" applyProtection="1">
      <alignment horizontal="center" vertical="center"/>
      <protection hidden="1"/>
    </xf>
    <xf numFmtId="0" fontId="51" fillId="0" borderId="13" xfId="0" applyFont="1" applyFill="1" applyBorder="1" applyAlignment="1">
      <alignment horizontal="center" vertical="center"/>
    </xf>
    <xf numFmtId="0" fontId="6" fillId="0" borderId="0" xfId="0" applyFont="1" applyFill="1" applyBorder="1" applyAlignment="1" applyProtection="1">
      <alignment horizontal="left" vertical="top"/>
      <protection hidden="1"/>
    </xf>
    <xf numFmtId="0" fontId="5" fillId="3" borderId="13" xfId="0" applyFont="1" applyFill="1" applyBorder="1" applyAlignment="1" applyProtection="1">
      <alignment horizontal="center" vertical="top" wrapText="1"/>
      <protection hidden="1"/>
    </xf>
    <xf numFmtId="0" fontId="5" fillId="3" borderId="13" xfId="0" applyFont="1" applyFill="1" applyBorder="1" applyAlignment="1" applyProtection="1">
      <alignment horizontal="center" vertical="center" wrapText="1"/>
      <protection hidden="1"/>
    </xf>
    <xf numFmtId="0" fontId="8" fillId="3" borderId="13" xfId="0" applyFont="1" applyFill="1" applyBorder="1" applyAlignment="1" applyProtection="1">
      <alignment horizontal="center" vertical="center" wrapText="1"/>
      <protection hidden="1"/>
    </xf>
    <xf numFmtId="0" fontId="54" fillId="0" borderId="0" xfId="0" applyFont="1" applyFill="1" applyBorder="1" applyAlignment="1" applyProtection="1">
      <alignment horizontal="left" vertical="top"/>
      <protection hidden="1"/>
    </xf>
    <xf numFmtId="0" fontId="54" fillId="0" borderId="0" xfId="0" applyFont="1" applyFill="1" applyBorder="1" applyAlignment="1" applyProtection="1">
      <alignment horizontal="right"/>
      <protection hidden="1"/>
    </xf>
    <xf numFmtId="0" fontId="55" fillId="0" borderId="0" xfId="0" applyFont="1" applyFill="1" applyBorder="1" applyAlignment="1">
      <alignment horizontal="left" vertical="top"/>
    </xf>
    <xf numFmtId="0" fontId="56" fillId="0" borderId="0" xfId="0" applyFont="1" applyFill="1" applyBorder="1" applyAlignment="1">
      <alignment horizontal="left" vertical="top"/>
    </xf>
    <xf numFmtId="0" fontId="47" fillId="7" borderId="0" xfId="0" applyFont="1" applyFill="1" applyBorder="1" applyAlignment="1" applyProtection="1">
      <alignment horizontal="center" vertical="center"/>
      <protection hidden="1"/>
    </xf>
    <xf numFmtId="179" fontId="56" fillId="0" borderId="0" xfId="0" applyNumberFormat="1" applyFont="1" applyFill="1" applyBorder="1" applyAlignment="1">
      <alignment horizontal="left" vertical="top"/>
    </xf>
    <xf numFmtId="0" fontId="50" fillId="0" borderId="0" xfId="0" applyFont="1" applyFill="1" applyBorder="1" applyAlignment="1" applyProtection="1">
      <alignment horizontal="left" vertical="center" wrapText="1"/>
      <protection hidden="1"/>
    </xf>
    <xf numFmtId="0" fontId="50" fillId="0" borderId="0" xfId="0" applyFont="1" applyFill="1" applyBorder="1" applyAlignment="1" applyProtection="1">
      <alignment horizontal="left"/>
      <protection hidden="1"/>
    </xf>
    <xf numFmtId="0" fontId="50" fillId="0" borderId="13" xfId="0" applyFont="1" applyFill="1" applyBorder="1" applyAlignment="1" applyProtection="1">
      <alignment horizontal="left" vertical="center" wrapText="1"/>
      <protection hidden="1"/>
    </xf>
    <xf numFmtId="0" fontId="51" fillId="0" borderId="13" xfId="0" applyFont="1" applyFill="1" applyBorder="1" applyAlignment="1">
      <alignment horizontal="left" vertical="center" wrapText="1"/>
    </xf>
    <xf numFmtId="0" fontId="50" fillId="7" borderId="13" xfId="0" applyFont="1" applyFill="1" applyBorder="1" applyAlignment="1" applyProtection="1">
      <alignment horizontal="left" vertical="center" wrapText="1"/>
      <protection hidden="1"/>
    </xf>
    <xf numFmtId="0" fontId="28" fillId="0" borderId="13" xfId="0" applyFont="1" applyFill="1" applyBorder="1" applyAlignment="1" applyProtection="1">
      <alignment horizontal="center"/>
      <protection hidden="1"/>
    </xf>
    <xf numFmtId="0" fontId="28" fillId="0" borderId="13" xfId="0" applyFont="1" applyFill="1" applyBorder="1" applyAlignment="1" applyProtection="1">
      <alignment horizontal="left"/>
      <protection hidden="1"/>
    </xf>
    <xf numFmtId="0" fontId="50" fillId="0" borderId="13" xfId="0" applyFont="1" applyFill="1" applyBorder="1" applyAlignment="1" applyProtection="1">
      <alignment horizontal="right"/>
      <protection hidden="1"/>
    </xf>
    <xf numFmtId="0" fontId="50" fillId="0" borderId="13" xfId="0" applyFont="1" applyFill="1" applyBorder="1" applyAlignment="1" applyProtection="1">
      <alignment horizontal="center"/>
      <protection hidden="1"/>
    </xf>
    <xf numFmtId="0" fontId="50" fillId="0" borderId="13" xfId="0" applyFont="1" applyFill="1" applyBorder="1" applyAlignment="1" applyProtection="1">
      <alignment horizontal="left"/>
      <protection hidden="1"/>
    </xf>
    <xf numFmtId="178" fontId="23" fillId="13" borderId="13" xfId="1" applyNumberFormat="1" applyFont="1" applyFill="1" applyBorder="1" applyAlignment="1" applyProtection="1">
      <alignment horizontal="center" vertical="center" shrinkToFit="1"/>
      <protection locked="0" hidden="1"/>
    </xf>
    <xf numFmtId="0" fontId="8" fillId="0" borderId="0" xfId="0" applyFont="1" applyFill="1" applyBorder="1" applyAlignment="1" applyProtection="1">
      <alignment horizontal="left" vertical="center"/>
      <protection hidden="1"/>
    </xf>
    <xf numFmtId="0" fontId="57" fillId="0" borderId="13" xfId="0" applyFont="1" applyFill="1" applyBorder="1" applyAlignment="1">
      <alignment horizontal="left" vertical="center"/>
    </xf>
    <xf numFmtId="178" fontId="23" fillId="13" borderId="13" xfId="1" applyNumberFormat="1" applyFont="1" applyFill="1" applyBorder="1" applyAlignment="1" applyProtection="1">
      <alignment horizontal="center" vertical="center" wrapText="1"/>
      <protection locked="0" hidden="1"/>
    </xf>
    <xf numFmtId="49" fontId="23" fillId="13" borderId="13" xfId="0" applyNumberFormat="1" applyFont="1" applyFill="1" applyBorder="1" applyAlignment="1" applyProtection="1">
      <alignment horizontal="center" vertical="center" wrapText="1"/>
      <protection locked="0" hidden="1"/>
    </xf>
    <xf numFmtId="49" fontId="23" fillId="13" borderId="13" xfId="0" applyNumberFormat="1" applyFont="1" applyFill="1" applyBorder="1" applyAlignment="1" applyProtection="1">
      <alignment horizontal="center" vertical="center" shrinkToFit="1"/>
      <protection locked="0" hidden="1"/>
    </xf>
    <xf numFmtId="170" fontId="8" fillId="0" borderId="0" xfId="0" applyNumberFormat="1" applyFont="1" applyFill="1" applyBorder="1" applyAlignment="1" applyProtection="1">
      <alignment horizontal="left" vertical="top"/>
      <protection hidden="1"/>
    </xf>
    <xf numFmtId="170" fontId="6" fillId="0" borderId="0" xfId="0" applyNumberFormat="1" applyFont="1" applyFill="1" applyBorder="1" applyAlignment="1" applyProtection="1">
      <alignment vertical="top" wrapText="1"/>
      <protection hidden="1"/>
    </xf>
    <xf numFmtId="170" fontId="23" fillId="13" borderId="13" xfId="1" applyNumberFormat="1" applyFont="1" applyFill="1" applyBorder="1" applyAlignment="1" applyProtection="1">
      <alignment horizontal="center" vertical="center" shrinkToFit="1"/>
      <protection locked="0" hidden="1"/>
    </xf>
    <xf numFmtId="0" fontId="5" fillId="3"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top"/>
      <protection hidden="1"/>
    </xf>
    <xf numFmtId="0" fontId="8" fillId="0" borderId="0" xfId="0" applyFont="1" applyFill="1" applyBorder="1" applyAlignment="1" applyProtection="1">
      <alignment horizontal="center" vertical="top" wrapText="1"/>
      <protection hidden="1"/>
    </xf>
    <xf numFmtId="0" fontId="6" fillId="0" borderId="0" xfId="0" applyFont="1" applyFill="1" applyBorder="1" applyAlignment="1" applyProtection="1">
      <alignment horizontal="center" vertical="top" wrapText="1"/>
      <protection hidden="1"/>
    </xf>
    <xf numFmtId="0" fontId="0" fillId="22" borderId="13" xfId="0" applyFill="1" applyBorder="1"/>
    <xf numFmtId="172" fontId="0" fillId="22" borderId="13" xfId="0" applyNumberFormat="1" applyFill="1" applyBorder="1"/>
    <xf numFmtId="172" fontId="0" fillId="17" borderId="13" xfId="0" applyNumberFormat="1" applyFill="1" applyBorder="1"/>
    <xf numFmtId="0" fontId="0" fillId="23" borderId="13" xfId="0" applyFill="1" applyBorder="1"/>
    <xf numFmtId="172" fontId="0" fillId="23" borderId="13" xfId="0" applyNumberFormat="1" applyFill="1" applyBorder="1"/>
    <xf numFmtId="0" fontId="8" fillId="0" borderId="0" xfId="0" applyFont="1" applyFill="1" applyBorder="1" applyAlignment="1">
      <alignment horizontal="center" vertical="top"/>
    </xf>
    <xf numFmtId="0" fontId="6" fillId="7" borderId="0" xfId="0" applyFont="1" applyFill="1" applyBorder="1" applyAlignment="1" applyProtection="1">
      <alignment horizontal="center" vertical="center"/>
      <protection hidden="1"/>
    </xf>
    <xf numFmtId="0" fontId="60" fillId="0" borderId="0" xfId="0" applyFont="1" applyFill="1" applyBorder="1" applyAlignment="1">
      <alignment horizontal="center" vertical="top"/>
    </xf>
    <xf numFmtId="0" fontId="6" fillId="0" borderId="0" xfId="0" applyFont="1" applyFill="1" applyBorder="1" applyAlignment="1" applyProtection="1">
      <alignment horizontal="left" vertical="center"/>
      <protection hidden="1"/>
    </xf>
    <xf numFmtId="0" fontId="6" fillId="0" borderId="13" xfId="0" applyFont="1" applyFill="1" applyBorder="1" applyAlignment="1" applyProtection="1">
      <alignment horizontal="center" vertical="center"/>
      <protection hidden="1"/>
    </xf>
    <xf numFmtId="0" fontId="6" fillId="0" borderId="13" xfId="0" applyFont="1" applyFill="1" applyBorder="1" applyAlignment="1" applyProtection="1">
      <alignment horizontal="left" vertical="center"/>
      <protection hidden="1"/>
    </xf>
    <xf numFmtId="0" fontId="59" fillId="0" borderId="0" xfId="0" applyFont="1" applyFill="1" applyBorder="1" applyAlignment="1">
      <alignment horizontal="left" vertical="center"/>
    </xf>
    <xf numFmtId="0" fontId="6" fillId="0" borderId="13" xfId="0" applyFont="1" applyFill="1" applyBorder="1" applyAlignment="1">
      <alignment horizontal="left" vertical="center"/>
    </xf>
    <xf numFmtId="0" fontId="6" fillId="0" borderId="0" xfId="0" applyFont="1" applyFill="1" applyBorder="1" applyAlignment="1">
      <alignment horizontal="left" vertical="center"/>
    </xf>
    <xf numFmtId="0" fontId="6" fillId="0" borderId="13" xfId="0" applyFont="1" applyFill="1" applyBorder="1" applyAlignment="1">
      <alignment horizontal="center" vertical="center"/>
    </xf>
    <xf numFmtId="0" fontId="6" fillId="0" borderId="13" xfId="0" applyFont="1" applyFill="1" applyBorder="1" applyAlignment="1">
      <alignment horizontal="left" vertical="center" wrapText="1"/>
    </xf>
    <xf numFmtId="0" fontId="6" fillId="0" borderId="13" xfId="0" applyFont="1" applyFill="1" applyBorder="1" applyAlignment="1" applyProtection="1">
      <alignment horizontal="left" vertical="center" wrapText="1"/>
      <protection hidden="1"/>
    </xf>
    <xf numFmtId="0" fontId="6" fillId="0" borderId="13" xfId="0" applyFont="1" applyFill="1" applyBorder="1" applyAlignment="1" applyProtection="1">
      <alignment horizontal="left"/>
      <protection hidden="1"/>
    </xf>
    <xf numFmtId="0" fontId="61" fillId="0" borderId="0" xfId="0" applyNumberFormat="1" applyFont="1" applyFill="1" applyBorder="1" applyAlignment="1" applyProtection="1">
      <alignment horizontal="center" vertical="center" shrinkToFit="1"/>
      <protection hidden="1"/>
    </xf>
    <xf numFmtId="0" fontId="8"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0" fillId="0" borderId="0" xfId="0" applyFill="1" applyBorder="1" applyAlignment="1">
      <alignment horizontal="center" vertical="top" wrapText="1"/>
    </xf>
    <xf numFmtId="0" fontId="0" fillId="0" borderId="22" xfId="0" applyBorder="1" applyAlignment="1">
      <alignment horizontal="center" vertical="top" wrapText="1"/>
    </xf>
    <xf numFmtId="0" fontId="0" fillId="0" borderId="22" xfId="0" applyFill="1" applyBorder="1" applyAlignment="1">
      <alignment horizontal="center" vertical="top" wrapText="1"/>
    </xf>
    <xf numFmtId="0" fontId="15" fillId="0" borderId="0" xfId="0" applyFont="1" applyAlignment="1">
      <alignment horizontal="center" vertical="top" wrapText="1"/>
    </xf>
    <xf numFmtId="0" fontId="62" fillId="0" borderId="0" xfId="0" applyFont="1" applyFill="1" applyBorder="1" applyAlignment="1" applyProtection="1">
      <alignment horizontal="left" vertical="top"/>
      <protection hidden="1"/>
    </xf>
    <xf numFmtId="0" fontId="62" fillId="0" borderId="0" xfId="0" applyFont="1" applyFill="1" applyBorder="1" applyAlignment="1" applyProtection="1">
      <alignment horizontal="center" vertical="top"/>
      <protection hidden="1"/>
    </xf>
    <xf numFmtId="0" fontId="6" fillId="0" borderId="0" xfId="0" applyFont="1" applyFill="1" applyBorder="1" applyAlignment="1" applyProtection="1">
      <alignment horizontal="left" vertical="top"/>
      <protection hidden="1"/>
    </xf>
    <xf numFmtId="171" fontId="14" fillId="0" borderId="4" xfId="0" applyNumberFormat="1" applyFont="1" applyFill="1" applyBorder="1" applyAlignment="1" applyProtection="1">
      <alignment horizontal="right" vertical="center" wrapText="1"/>
      <protection hidden="1"/>
    </xf>
    <xf numFmtId="0" fontId="5" fillId="3"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8" fillId="3" borderId="13" xfId="0" applyFont="1" applyFill="1" applyBorder="1" applyAlignment="1" applyProtection="1">
      <alignment horizontal="center" vertical="center" wrapText="1"/>
      <protection hidden="1"/>
    </xf>
    <xf numFmtId="0" fontId="8" fillId="0" borderId="3" xfId="0" applyFont="1" applyFill="1" applyBorder="1" applyAlignment="1" applyProtection="1">
      <alignment vertical="top" wrapText="1"/>
      <protection hidden="1"/>
    </xf>
    <xf numFmtId="0" fontId="15" fillId="18" borderId="13" xfId="0" applyFont="1" applyFill="1" applyBorder="1" applyAlignment="1">
      <alignment horizontal="center" vertical="top" wrapText="1"/>
    </xf>
    <xf numFmtId="0" fontId="0" fillId="18" borderId="3" xfId="0" applyFill="1" applyBorder="1" applyAlignment="1">
      <alignment horizontal="center" vertical="top" wrapText="1"/>
    </xf>
    <xf numFmtId="0" fontId="0" fillId="18" borderId="4" xfId="0" applyFill="1" applyBorder="1" applyAlignment="1">
      <alignment horizontal="center"/>
    </xf>
    <xf numFmtId="0" fontId="0" fillId="18" borderId="6" xfId="0" applyFill="1" applyBorder="1" applyAlignment="1">
      <alignment horizontal="center"/>
    </xf>
    <xf numFmtId="0" fontId="0" fillId="18" borderId="1" xfId="0" applyFill="1" applyBorder="1" applyAlignment="1">
      <alignment horizontal="center"/>
    </xf>
    <xf numFmtId="0" fontId="0" fillId="18" borderId="3" xfId="0" applyFill="1" applyBorder="1" applyAlignment="1">
      <alignment horizontal="center"/>
    </xf>
    <xf numFmtId="0" fontId="15" fillId="6" borderId="1" xfId="0" applyFont="1" applyFill="1" applyBorder="1" applyAlignment="1">
      <alignment horizontal="center" vertical="top" wrapText="1"/>
    </xf>
    <xf numFmtId="0" fontId="0" fillId="6" borderId="3" xfId="0" applyFill="1" applyBorder="1" applyAlignment="1">
      <alignment horizontal="center" vertical="top" wrapText="1"/>
    </xf>
    <xf numFmtId="0" fontId="15" fillId="6" borderId="13" xfId="0" applyFont="1" applyFill="1" applyBorder="1" applyAlignment="1">
      <alignment horizontal="center" vertical="top" wrapText="1"/>
    </xf>
    <xf numFmtId="0" fontId="0" fillId="6" borderId="4" xfId="0" applyFill="1" applyBorder="1" applyAlignment="1">
      <alignment horizontal="center"/>
    </xf>
    <xf numFmtId="0" fontId="0" fillId="6" borderId="6" xfId="0" applyFill="1" applyBorder="1" applyAlignment="1">
      <alignment horizontal="center"/>
    </xf>
    <xf numFmtId="0" fontId="0" fillId="6" borderId="1" xfId="0" applyFill="1" applyBorder="1" applyAlignment="1">
      <alignment horizontal="center"/>
    </xf>
    <xf numFmtId="0" fontId="0" fillId="6" borderId="3" xfId="0" applyFill="1" applyBorder="1" applyAlignment="1">
      <alignment horizontal="center"/>
    </xf>
    <xf numFmtId="0" fontId="0" fillId="7" borderId="1" xfId="0" applyFill="1" applyBorder="1" applyAlignment="1">
      <alignment horizontal="center" vertical="top" wrapText="1"/>
    </xf>
    <xf numFmtId="0" fontId="0" fillId="7" borderId="3" xfId="0" applyFill="1" applyBorder="1" applyAlignment="1">
      <alignment horizontal="center" vertical="top" wrapText="1"/>
    </xf>
    <xf numFmtId="0" fontId="15" fillId="7" borderId="13" xfId="0" applyFont="1" applyFill="1" applyBorder="1" applyAlignment="1">
      <alignment horizontal="center" vertical="top" wrapText="1"/>
    </xf>
    <xf numFmtId="0" fontId="0" fillId="7" borderId="4" xfId="0" applyFill="1" applyBorder="1" applyAlignment="1">
      <alignment horizontal="center"/>
    </xf>
    <xf numFmtId="0" fontId="0" fillId="7" borderId="6" xfId="0" applyFill="1" applyBorder="1" applyAlignment="1">
      <alignment horizontal="center"/>
    </xf>
    <xf numFmtId="0" fontId="0" fillId="7" borderId="1" xfId="0" applyFill="1" applyBorder="1" applyAlignment="1">
      <alignment horizontal="center"/>
    </xf>
    <xf numFmtId="0" fontId="0" fillId="7" borderId="3" xfId="0" applyFill="1" applyBorder="1" applyAlignment="1">
      <alignment horizontal="center"/>
    </xf>
    <xf numFmtId="0" fontId="0" fillId="0" borderId="0" xfId="0" applyBorder="1"/>
    <xf numFmtId="0" fontId="6" fillId="0" borderId="0" xfId="0" applyFont="1" applyFill="1" applyBorder="1" applyAlignment="1" applyProtection="1">
      <alignment horizontal="left" vertical="top"/>
      <protection hidden="1"/>
    </xf>
    <xf numFmtId="0" fontId="5" fillId="3" borderId="13" xfId="0" applyFont="1" applyFill="1" applyBorder="1" applyAlignment="1" applyProtection="1">
      <alignment horizontal="center" vertical="top" wrapText="1"/>
      <protection hidden="1"/>
    </xf>
    <xf numFmtId="0" fontId="5" fillId="3" borderId="13" xfId="0" applyFont="1" applyFill="1" applyBorder="1" applyAlignment="1" applyProtection="1">
      <alignment horizontal="center" vertical="center" wrapText="1"/>
      <protection hidden="1"/>
    </xf>
    <xf numFmtId="0" fontId="8" fillId="3" borderId="13"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left" vertical="top"/>
      <protection hidden="1"/>
    </xf>
    <xf numFmtId="0" fontId="5" fillId="3" borderId="13" xfId="0" applyFont="1" applyFill="1" applyBorder="1" applyAlignment="1" applyProtection="1">
      <alignment horizontal="center" vertical="top" wrapText="1"/>
      <protection hidden="1"/>
    </xf>
    <xf numFmtId="0" fontId="5" fillId="3" borderId="13" xfId="0" applyFont="1" applyFill="1" applyBorder="1" applyAlignment="1" applyProtection="1">
      <alignment horizontal="center" vertical="center" wrapText="1"/>
      <protection hidden="1"/>
    </xf>
    <xf numFmtId="0" fontId="8" fillId="3" borderId="13" xfId="0" applyFont="1" applyFill="1" applyBorder="1" applyAlignment="1" applyProtection="1">
      <alignment horizontal="center" vertical="center" wrapText="1"/>
      <protection hidden="1"/>
    </xf>
    <xf numFmtId="0" fontId="63" fillId="5" borderId="13" xfId="0" applyFont="1" applyFill="1" applyBorder="1" applyAlignment="1" applyProtection="1">
      <alignment horizontal="center" vertical="center" wrapText="1"/>
      <protection hidden="1"/>
    </xf>
    <xf numFmtId="0" fontId="62" fillId="5" borderId="13" xfId="0" applyFont="1" applyFill="1" applyBorder="1" applyAlignment="1" applyProtection="1">
      <alignment horizontal="center" vertical="center" wrapText="1"/>
      <protection hidden="1"/>
    </xf>
    <xf numFmtId="0" fontId="0" fillId="0" borderId="24" xfId="0" applyBorder="1" applyAlignment="1">
      <alignment horizontal="center" wrapText="1"/>
    </xf>
    <xf numFmtId="0" fontId="0" fillId="0" borderId="45" xfId="0" applyBorder="1" applyAlignment="1">
      <alignment horizontal="center" wrapText="1"/>
    </xf>
    <xf numFmtId="0" fontId="0" fillId="0" borderId="26" xfId="0" applyBorder="1" applyAlignment="1">
      <alignment horizontal="center" wrapText="1"/>
    </xf>
    <xf numFmtId="0" fontId="0" fillId="0" borderId="46"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18" fillId="0" borderId="22" xfId="0" applyFont="1" applyBorder="1" applyAlignment="1">
      <alignment horizontal="center" vertical="top" wrapText="1"/>
    </xf>
    <xf numFmtId="0" fontId="25" fillId="0" borderId="46" xfId="0" applyFont="1" applyBorder="1" applyAlignment="1">
      <alignment horizontal="center" wrapText="1"/>
    </xf>
    <xf numFmtId="0" fontId="15" fillId="0" borderId="26" xfId="0" applyFont="1" applyBorder="1" applyAlignment="1">
      <alignment horizontal="center" wrapText="1"/>
    </xf>
    <xf numFmtId="0" fontId="0" fillId="0" borderId="29" xfId="0" applyBorder="1" applyAlignment="1">
      <alignment horizontal="center" wrapText="1"/>
    </xf>
    <xf numFmtId="0" fontId="0" fillId="0" borderId="47" xfId="0" applyBorder="1" applyAlignment="1">
      <alignment horizontal="center" wrapText="1"/>
    </xf>
    <xf numFmtId="0" fontId="59" fillId="0" borderId="13" xfId="0" applyFont="1" applyBorder="1"/>
    <xf numFmtId="0" fontId="27" fillId="5" borderId="13"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4" fontId="62" fillId="0" borderId="0" xfId="0" applyNumberFormat="1" applyFont="1" applyFill="1" applyBorder="1" applyAlignment="1" applyProtection="1">
      <alignment horizontal="center" vertical="top"/>
      <protection hidden="1"/>
    </xf>
    <xf numFmtId="0" fontId="62" fillId="0" borderId="13" xfId="0" applyFont="1" applyFill="1" applyBorder="1" applyAlignment="1" applyProtection="1">
      <alignment horizontal="center" vertical="top"/>
      <protection locked="0" hidden="1"/>
    </xf>
    <xf numFmtId="0" fontId="6" fillId="0" borderId="0" xfId="0" applyFont="1" applyFill="1" applyBorder="1" applyAlignment="1" applyProtection="1">
      <alignment horizontal="left" vertical="top"/>
      <protection hidden="1"/>
    </xf>
    <xf numFmtId="0" fontId="23" fillId="13" borderId="13" xfId="0" applyFont="1" applyFill="1" applyBorder="1" applyAlignment="1" applyProtection="1">
      <alignment horizontal="center" vertical="center" shrinkToFit="1"/>
      <protection locked="0" hidden="1"/>
    </xf>
    <xf numFmtId="0" fontId="23" fillId="13" borderId="13" xfId="0" applyFont="1" applyFill="1" applyBorder="1" applyAlignment="1" applyProtection="1">
      <alignment horizontal="center" vertical="center" wrapText="1"/>
      <protection locked="0" hidden="1"/>
    </xf>
    <xf numFmtId="4" fontId="23" fillId="13" borderId="13" xfId="1" applyNumberFormat="1" applyFont="1" applyFill="1" applyBorder="1" applyAlignment="1" applyProtection="1">
      <alignment horizontal="center" vertical="center" shrinkToFit="1"/>
      <protection locked="0" hidden="1"/>
    </xf>
    <xf numFmtId="171" fontId="14" fillId="0" borderId="4" xfId="0" applyNumberFormat="1" applyFont="1" applyFill="1" applyBorder="1" applyAlignment="1" applyProtection="1">
      <alignment horizontal="right" vertical="center" wrapText="1"/>
      <protection hidden="1"/>
    </xf>
    <xf numFmtId="4" fontId="23" fillId="13" borderId="13" xfId="1" applyNumberFormat="1" applyFont="1" applyFill="1" applyBorder="1" applyAlignment="1" applyProtection="1">
      <alignment horizontal="right" vertical="center" shrinkToFit="1"/>
      <protection locked="0" hidden="1"/>
    </xf>
    <xf numFmtId="0" fontId="5" fillId="3"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8" fillId="3" borderId="13" xfId="0" applyFont="1" applyFill="1" applyBorder="1" applyAlignment="1" applyProtection="1">
      <alignment horizontal="center" vertical="center" wrapText="1"/>
      <protection hidden="1"/>
    </xf>
    <xf numFmtId="0" fontId="8" fillId="0" borderId="3" xfId="0" applyFont="1" applyFill="1" applyBorder="1" applyAlignment="1" applyProtection="1">
      <alignment vertical="top" wrapText="1"/>
      <protection hidden="1"/>
    </xf>
    <xf numFmtId="0" fontId="6" fillId="0" borderId="0" xfId="0" applyFont="1" applyFill="1" applyBorder="1" applyAlignment="1" applyProtection="1">
      <alignment horizontal="left" vertical="top"/>
      <protection hidden="1"/>
    </xf>
    <xf numFmtId="0" fontId="5" fillId="3"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8" fillId="3" borderId="13" xfId="0" applyFont="1" applyFill="1" applyBorder="1" applyAlignment="1" applyProtection="1">
      <alignment horizontal="center" vertical="center" wrapText="1"/>
      <protection hidden="1"/>
    </xf>
    <xf numFmtId="0" fontId="0" fillId="0" borderId="48" xfId="0" applyBorder="1"/>
    <xf numFmtId="0" fontId="0" fillId="0" borderId="19" xfId="0" applyBorder="1"/>
    <xf numFmtId="0" fontId="0" fillId="0" borderId="7" xfId="0" applyBorder="1"/>
    <xf numFmtId="0" fontId="0" fillId="0" borderId="4" xfId="0" applyBorder="1"/>
    <xf numFmtId="0" fontId="15" fillId="0" borderId="0" xfId="0" applyFont="1" applyAlignment="1">
      <alignment vertical="top" wrapText="1"/>
    </xf>
    <xf numFmtId="0" fontId="15" fillId="0" borderId="48" xfId="0" applyFont="1" applyBorder="1"/>
    <xf numFmtId="0" fontId="5" fillId="0" borderId="1" xfId="0" applyFont="1" applyFill="1" applyBorder="1" applyAlignment="1" applyProtection="1">
      <alignment vertical="top" wrapText="1"/>
      <protection hidden="1"/>
    </xf>
    <xf numFmtId="0" fontId="6" fillId="0" borderId="0" xfId="0" applyFont="1" applyFill="1" applyBorder="1" applyAlignment="1" applyProtection="1">
      <alignment horizontal="left" vertical="top"/>
      <protection hidden="1"/>
    </xf>
    <xf numFmtId="171" fontId="14" fillId="0" borderId="4" xfId="0" applyNumberFormat="1" applyFont="1" applyFill="1" applyBorder="1" applyAlignment="1" applyProtection="1">
      <alignment horizontal="right" vertical="center" wrapText="1"/>
      <protection hidden="1"/>
    </xf>
    <xf numFmtId="0" fontId="6" fillId="0" borderId="0" xfId="0" applyFont="1" applyFill="1" applyBorder="1" applyAlignment="1" applyProtection="1">
      <alignment horizontal="left" vertical="top"/>
      <protection hidden="1"/>
    </xf>
    <xf numFmtId="0" fontId="2" fillId="7" borderId="0" xfId="0" applyFont="1" applyFill="1" applyBorder="1" applyAlignment="1" applyProtection="1">
      <alignment horizontal="center" vertical="center"/>
    </xf>
    <xf numFmtId="2" fontId="29" fillId="7" borderId="0" xfId="0" applyNumberFormat="1" applyFont="1" applyFill="1" applyBorder="1" applyAlignment="1" applyProtection="1">
      <alignment horizontal="left" vertical="top"/>
    </xf>
    <xf numFmtId="2" fontId="29" fillId="10" borderId="0" xfId="0" applyNumberFormat="1" applyFont="1" applyFill="1" applyBorder="1" applyAlignment="1" applyProtection="1">
      <alignment horizontal="left" vertical="top"/>
    </xf>
    <xf numFmtId="0" fontId="27" fillId="0" borderId="0" xfId="0" applyNumberFormat="1" applyFont="1" applyFill="1" applyBorder="1" applyAlignment="1" applyProtection="1">
      <alignment horizontal="center" vertical="center" shrinkToFit="1"/>
    </xf>
    <xf numFmtId="0" fontId="8" fillId="0" borderId="0" xfId="0" applyFont="1" applyFill="1" applyBorder="1" applyAlignment="1" applyProtection="1">
      <alignment horizontal="left" vertical="top"/>
    </xf>
    <xf numFmtId="0" fontId="2" fillId="8" borderId="0" xfId="0" applyFont="1" applyFill="1" applyBorder="1" applyAlignment="1" applyProtection="1">
      <alignment horizontal="center" vertical="center"/>
    </xf>
    <xf numFmtId="0" fontId="26" fillId="0" borderId="0" xfId="0" applyNumberFormat="1" applyFont="1" applyFill="1" applyBorder="1" applyAlignment="1" applyProtection="1">
      <alignment horizontal="center" vertical="center" shrinkToFit="1"/>
    </xf>
    <xf numFmtId="0" fontId="6" fillId="0" borderId="0" xfId="0" applyFont="1" applyFill="1" applyBorder="1" applyAlignment="1" applyProtection="1">
      <alignment horizontal="left" vertical="top"/>
    </xf>
    <xf numFmtId="168" fontId="13" fillId="0" borderId="5" xfId="0" applyNumberFormat="1" applyFont="1" applyFill="1" applyBorder="1" applyAlignment="1" applyProtection="1">
      <alignment vertical="center"/>
    </xf>
    <xf numFmtId="168" fontId="13" fillId="0" borderId="6" xfId="0" applyNumberFormat="1" applyFont="1" applyFill="1" applyBorder="1" applyAlignment="1" applyProtection="1">
      <alignment vertical="center"/>
    </xf>
    <xf numFmtId="0" fontId="6" fillId="0" borderId="7" xfId="0" applyFont="1" applyFill="1" applyBorder="1" applyAlignment="1" applyProtection="1">
      <alignment horizontal="left" vertical="top"/>
    </xf>
    <xf numFmtId="0" fontId="9" fillId="0" borderId="0" xfId="0" applyFont="1" applyFill="1" applyBorder="1" applyAlignment="1" applyProtection="1">
      <alignment vertical="center"/>
    </xf>
    <xf numFmtId="0" fontId="5" fillId="0" borderId="0" xfId="0" applyFont="1" applyFill="1" applyBorder="1" applyAlignment="1" applyProtection="1">
      <alignment horizontal="left" vertical="top"/>
    </xf>
    <xf numFmtId="0" fontId="5" fillId="0" borderId="8" xfId="0" applyFont="1" applyFill="1" applyBorder="1" applyAlignment="1" applyProtection="1">
      <alignment horizontal="left" vertical="top"/>
    </xf>
    <xf numFmtId="0" fontId="5" fillId="0" borderId="7" xfId="0" applyFont="1" applyFill="1" applyBorder="1" applyAlignment="1" applyProtection="1">
      <alignment horizontal="left" vertical="top"/>
    </xf>
    <xf numFmtId="0" fontId="5" fillId="0" borderId="0" xfId="0" applyFont="1" applyFill="1" applyBorder="1" applyAlignment="1" applyProtection="1">
      <alignment horizontal="left" vertical="top" wrapText="1"/>
    </xf>
    <xf numFmtId="0" fontId="5" fillId="5" borderId="15" xfId="0" applyFont="1" applyFill="1" applyBorder="1" applyAlignment="1" applyProtection="1">
      <alignment horizontal="left" vertical="top" wrapText="1"/>
    </xf>
    <xf numFmtId="0" fontId="5" fillId="5" borderId="16" xfId="0" applyFont="1" applyFill="1" applyBorder="1" applyAlignment="1" applyProtection="1">
      <alignment horizontal="left" vertical="top" wrapText="1"/>
    </xf>
    <xf numFmtId="0" fontId="5" fillId="5" borderId="17" xfId="0" applyFont="1" applyFill="1" applyBorder="1" applyAlignment="1" applyProtection="1">
      <alignment horizontal="left" vertical="top" wrapText="1"/>
    </xf>
    <xf numFmtId="0" fontId="5" fillId="5" borderId="7" xfId="0" applyFont="1" applyFill="1" applyBorder="1" applyAlignment="1" applyProtection="1">
      <alignment horizontal="left" vertical="top" wrapText="1"/>
    </xf>
    <xf numFmtId="0" fontId="5" fillId="5" borderId="7" xfId="0" applyFont="1" applyFill="1" applyBorder="1" applyAlignment="1" applyProtection="1">
      <alignment horizontal="left" vertical="top"/>
    </xf>
    <xf numFmtId="0" fontId="5" fillId="0" borderId="7" xfId="0" applyFont="1" applyFill="1" applyBorder="1" applyAlignment="1" applyProtection="1">
      <alignment horizontal="center" vertical="top"/>
    </xf>
    <xf numFmtId="0" fontId="5" fillId="0" borderId="0" xfId="0" applyFont="1" applyFill="1" applyBorder="1" applyAlignment="1" applyProtection="1">
      <alignment horizontal="center" vertical="top"/>
    </xf>
    <xf numFmtId="0" fontId="30" fillId="13" borderId="12" xfId="0" applyFont="1" applyFill="1" applyBorder="1" applyAlignment="1" applyProtection="1">
      <alignment horizontal="center"/>
      <protection locked="0"/>
    </xf>
    <xf numFmtId="0" fontId="5" fillId="0" borderId="0" xfId="0" applyFont="1" applyFill="1" applyBorder="1" applyAlignment="1" applyProtection="1">
      <alignment horizontal="left"/>
    </xf>
    <xf numFmtId="0" fontId="5" fillId="0" borderId="0" xfId="0" applyFont="1" applyFill="1" applyBorder="1" applyAlignment="1" applyProtection="1">
      <alignment horizontal="left" vertical="center"/>
    </xf>
    <xf numFmtId="0" fontId="5" fillId="0" borderId="8" xfId="0" applyFont="1" applyFill="1" applyBorder="1" applyAlignment="1" applyProtection="1">
      <alignment horizontal="center" vertical="top"/>
    </xf>
    <xf numFmtId="0" fontId="5" fillId="5" borderId="4" xfId="0" applyFont="1" applyFill="1" applyBorder="1" applyAlignment="1" applyProtection="1">
      <alignment horizontal="left" vertical="top" wrapText="1"/>
    </xf>
    <xf numFmtId="0" fontId="5" fillId="0" borderId="5" xfId="0" applyFont="1" applyFill="1" applyBorder="1" applyAlignment="1" applyProtection="1">
      <alignment vertical="top" wrapText="1"/>
    </xf>
    <xf numFmtId="0" fontId="5" fillId="0" borderId="6" xfId="0" applyFont="1" applyFill="1" applyBorder="1" applyAlignment="1" applyProtection="1">
      <alignment vertical="top" wrapText="1"/>
    </xf>
    <xf numFmtId="0" fontId="31" fillId="5" borderId="7" xfId="0" applyFont="1" applyFill="1" applyBorder="1" applyAlignment="1" applyProtection="1">
      <alignment horizontal="left" vertical="top" wrapText="1"/>
    </xf>
    <xf numFmtId="0" fontId="5" fillId="0" borderId="4" xfId="0" applyFont="1" applyFill="1" applyBorder="1" applyAlignment="1" applyProtection="1">
      <alignment horizontal="left" vertical="top" wrapText="1"/>
    </xf>
    <xf numFmtId="0" fontId="5" fillId="0" borderId="5" xfId="0" applyFont="1" applyFill="1" applyBorder="1" applyAlignment="1" applyProtection="1">
      <alignment horizontal="left" vertical="top" wrapText="1"/>
    </xf>
    <xf numFmtId="0" fontId="5" fillId="0" borderId="6" xfId="0" applyFont="1" applyFill="1" applyBorder="1" applyAlignment="1" applyProtection="1">
      <alignment horizontal="left" vertical="top" wrapText="1"/>
    </xf>
    <xf numFmtId="0" fontId="5" fillId="0" borderId="0" xfId="0" applyFont="1" applyFill="1" applyBorder="1" applyAlignment="1" applyProtection="1">
      <alignment horizontal="left" vertical="center" shrinkToFit="1"/>
    </xf>
    <xf numFmtId="0" fontId="19" fillId="0" borderId="0" xfId="0" applyFont="1" applyFill="1" applyBorder="1" applyAlignment="1" applyProtection="1">
      <alignment horizontal="left" vertical="top"/>
    </xf>
    <xf numFmtId="0" fontId="8" fillId="0" borderId="13" xfId="0" applyFont="1" applyFill="1" applyBorder="1" applyAlignment="1" applyProtection="1">
      <alignment horizontal="center" vertical="center"/>
    </xf>
    <xf numFmtId="0" fontId="6" fillId="0" borderId="4" xfId="0" applyFont="1" applyFill="1" applyBorder="1" applyAlignment="1" applyProtection="1">
      <alignment horizontal="right" vertical="top"/>
    </xf>
    <xf numFmtId="174" fontId="13" fillId="0" borderId="5" xfId="0" applyNumberFormat="1" applyFont="1" applyFill="1" applyBorder="1" applyAlignment="1" applyProtection="1">
      <alignment horizontal="right" vertical="center" wrapText="1"/>
    </xf>
    <xf numFmtId="174" fontId="13" fillId="0" borderId="6" xfId="0" applyNumberFormat="1" applyFont="1" applyFill="1" applyBorder="1" applyAlignment="1" applyProtection="1">
      <alignment horizontal="right" vertical="center" wrapText="1"/>
    </xf>
    <xf numFmtId="0" fontId="8" fillId="0" borderId="13" xfId="0" applyFont="1" applyFill="1" applyBorder="1" applyAlignment="1" applyProtection="1">
      <alignment horizontal="left" vertical="center"/>
    </xf>
    <xf numFmtId="0" fontId="9" fillId="0" borderId="13" xfId="0" quotePrefix="1" applyFont="1" applyFill="1" applyBorder="1" applyAlignment="1" applyProtection="1">
      <alignment horizontal="left" vertical="top" wrapText="1"/>
    </xf>
    <xf numFmtId="0" fontId="6" fillId="0" borderId="5" xfId="0" applyFont="1" applyFill="1" applyBorder="1" applyAlignment="1" applyProtection="1">
      <alignment horizontal="left" vertical="top"/>
    </xf>
    <xf numFmtId="0" fontId="5" fillId="0" borderId="9" xfId="0" applyFont="1" applyFill="1" applyBorder="1" applyAlignment="1" applyProtection="1">
      <alignment horizontal="left" vertical="top"/>
    </xf>
    <xf numFmtId="0" fontId="5" fillId="0" borderId="10" xfId="0" applyFont="1" applyFill="1" applyBorder="1" applyAlignment="1" applyProtection="1">
      <alignment horizontal="left" vertical="top"/>
    </xf>
    <xf numFmtId="0" fontId="5" fillId="0" borderId="11" xfId="0" applyFont="1" applyFill="1" applyBorder="1" applyAlignment="1" applyProtection="1">
      <alignment horizontal="left" vertical="top"/>
    </xf>
    <xf numFmtId="0" fontId="9" fillId="5" borderId="2" xfId="0" applyFont="1" applyFill="1" applyBorder="1" applyAlignment="1" applyProtection="1">
      <alignment vertical="top" wrapText="1"/>
    </xf>
    <xf numFmtId="0" fontId="9" fillId="5" borderId="3" xfId="0" applyFont="1" applyFill="1" applyBorder="1" applyAlignment="1" applyProtection="1">
      <alignment vertical="top" wrapText="1"/>
    </xf>
    <xf numFmtId="165" fontId="5" fillId="0" borderId="1" xfId="0" quotePrefix="1" applyNumberFormat="1" applyFont="1" applyFill="1" applyBorder="1" applyAlignment="1" applyProtection="1">
      <alignment horizontal="left" vertical="top" shrinkToFit="1"/>
    </xf>
    <xf numFmtId="0" fontId="2" fillId="9" borderId="0" xfId="0" applyFont="1" applyFill="1" applyBorder="1" applyAlignment="1" applyProtection="1">
      <alignment horizontal="center" vertical="center"/>
    </xf>
    <xf numFmtId="0" fontId="6" fillId="0" borderId="4" xfId="0" applyFont="1" applyFill="1" applyBorder="1" applyAlignment="1" applyProtection="1">
      <alignment horizontal="left" vertical="top"/>
    </xf>
    <xf numFmtId="0" fontId="5" fillId="0" borderId="4" xfId="0" applyFont="1" applyFill="1" applyBorder="1" applyAlignment="1" applyProtection="1">
      <alignment horizontal="left" vertical="top"/>
    </xf>
    <xf numFmtId="165" fontId="5" fillId="0" borderId="7" xfId="0" quotePrefix="1" applyNumberFormat="1" applyFont="1" applyFill="1" applyBorder="1" applyAlignment="1" applyProtection="1">
      <alignment horizontal="left" vertical="top" shrinkToFit="1"/>
    </xf>
    <xf numFmtId="0" fontId="5" fillId="3" borderId="7" xfId="0" applyFont="1" applyFill="1" applyBorder="1" applyAlignment="1" applyProtection="1">
      <alignment horizontal="left" vertical="top" wrapText="1"/>
    </xf>
    <xf numFmtId="4" fontId="13" fillId="0" borderId="4" xfId="1" applyNumberFormat="1" applyFont="1" applyFill="1" applyBorder="1" applyAlignment="1" applyProtection="1">
      <alignment horizontal="left" shrinkToFit="1"/>
    </xf>
    <xf numFmtId="0" fontId="5" fillId="5" borderId="0" xfId="0" applyFont="1" applyFill="1" applyBorder="1" applyAlignment="1" applyProtection="1">
      <alignment horizontal="left" vertical="top" wrapText="1"/>
    </xf>
    <xf numFmtId="0" fontId="5" fillId="5" borderId="4" xfId="0" applyFont="1" applyFill="1" applyBorder="1" applyAlignment="1" applyProtection="1">
      <alignment vertical="top" wrapText="1"/>
    </xf>
    <xf numFmtId="0" fontId="5" fillId="5" borderId="5" xfId="0" applyFont="1" applyFill="1" applyBorder="1" applyAlignment="1" applyProtection="1">
      <alignment vertical="top" wrapText="1"/>
    </xf>
    <xf numFmtId="0" fontId="5" fillId="5" borderId="6" xfId="0" applyFont="1" applyFill="1" applyBorder="1" applyAlignment="1" applyProtection="1">
      <alignment vertical="top" wrapText="1"/>
    </xf>
    <xf numFmtId="165" fontId="5" fillId="0" borderId="1" xfId="0" quotePrefix="1" applyNumberFormat="1" applyFont="1" applyFill="1" applyBorder="1" applyAlignment="1" applyProtection="1">
      <alignment horizontal="left" vertical="top" shrinkToFit="1"/>
      <protection locked="0"/>
    </xf>
    <xf numFmtId="0" fontId="6" fillId="0" borderId="4" xfId="0" applyFont="1" applyFill="1" applyBorder="1" applyAlignment="1" applyProtection="1">
      <alignment horizontal="left" vertical="top"/>
      <protection locked="0"/>
    </xf>
    <xf numFmtId="0" fontId="6" fillId="0" borderId="0" xfId="0" applyFont="1" applyFill="1" applyBorder="1" applyAlignment="1" applyProtection="1">
      <alignment horizontal="right" vertical="top"/>
    </xf>
    <xf numFmtId="0" fontId="5" fillId="5" borderId="1" xfId="0" applyFont="1" applyFill="1" applyBorder="1" applyAlignment="1" applyProtection="1">
      <alignment horizontal="left" vertical="top" wrapText="1"/>
    </xf>
    <xf numFmtId="0" fontId="5" fillId="3" borderId="4" xfId="0" applyFont="1" applyFill="1" applyBorder="1" applyAlignment="1" applyProtection="1">
      <alignment horizontal="left" vertical="top" wrapText="1"/>
    </xf>
    <xf numFmtId="0" fontId="5" fillId="4" borderId="5" xfId="0" applyFont="1" applyFill="1" applyBorder="1" applyAlignment="1" applyProtection="1">
      <alignment horizontal="left" vertical="top"/>
    </xf>
    <xf numFmtId="0" fontId="5" fillId="4" borderId="6" xfId="0" applyFont="1" applyFill="1" applyBorder="1" applyAlignment="1" applyProtection="1">
      <alignment horizontal="left" vertical="top"/>
    </xf>
    <xf numFmtId="165" fontId="5" fillId="0" borderId="0" xfId="0" applyNumberFormat="1" applyFont="1" applyFill="1" applyBorder="1" applyAlignment="1" applyProtection="1">
      <alignment horizontal="left" vertical="top" shrinkToFit="1"/>
    </xf>
    <xf numFmtId="0" fontId="9" fillId="0" borderId="13" xfId="0" quotePrefix="1" applyFont="1" applyFill="1" applyBorder="1" applyAlignment="1" applyProtection="1">
      <alignment horizontal="center" vertical="top" wrapText="1"/>
    </xf>
    <xf numFmtId="0" fontId="5" fillId="5" borderId="8" xfId="0" applyFont="1" applyFill="1" applyBorder="1" applyAlignment="1" applyProtection="1">
      <alignment horizontal="left" vertical="top" wrapText="1"/>
    </xf>
    <xf numFmtId="4" fontId="26" fillId="0" borderId="0" xfId="0" applyNumberFormat="1" applyFont="1" applyFill="1" applyBorder="1" applyAlignment="1" applyProtection="1">
      <alignment horizontal="center" vertical="center" shrinkToFit="1"/>
    </xf>
    <xf numFmtId="4" fontId="13" fillId="0" borderId="5" xfId="0" applyNumberFormat="1" applyFont="1" applyFill="1" applyBorder="1" applyAlignment="1" applyProtection="1">
      <alignment horizontal="center" wrapText="1"/>
    </xf>
    <xf numFmtId="176" fontId="13" fillId="0" borderId="5" xfId="0" applyNumberFormat="1" applyFont="1" applyFill="1" applyBorder="1" applyAlignment="1" applyProtection="1">
      <alignment shrinkToFit="1"/>
    </xf>
    <xf numFmtId="4" fontId="13" fillId="0" borderId="6" xfId="0" applyNumberFormat="1" applyFont="1" applyFill="1" applyBorder="1" applyAlignment="1" applyProtection="1">
      <alignment horizontal="center" wrapText="1"/>
    </xf>
    <xf numFmtId="176" fontId="13" fillId="13" borderId="5" xfId="0" applyNumberFormat="1" applyFont="1" applyFill="1" applyBorder="1" applyAlignment="1" applyProtection="1">
      <alignment shrinkToFit="1"/>
      <protection locked="0"/>
    </xf>
    <xf numFmtId="169" fontId="13" fillId="0" borderId="6" xfId="1" applyNumberFormat="1" applyFont="1" applyFill="1" applyBorder="1" applyAlignment="1" applyProtection="1">
      <alignment horizontal="center" wrapText="1"/>
    </xf>
    <xf numFmtId="3" fontId="26" fillId="0" borderId="0" xfId="0" applyNumberFormat="1" applyFont="1" applyFill="1" applyBorder="1" applyAlignment="1" applyProtection="1">
      <alignment horizontal="center" vertical="center" shrinkToFit="1"/>
    </xf>
    <xf numFmtId="0" fontId="5" fillId="5" borderId="7" xfId="0" applyFont="1" applyFill="1" applyBorder="1" applyAlignment="1" applyProtection="1">
      <alignment vertical="top" wrapText="1"/>
    </xf>
    <xf numFmtId="0" fontId="41" fillId="0" borderId="9" xfId="0" quotePrefix="1" applyFont="1" applyFill="1" applyBorder="1" applyAlignment="1" applyProtection="1">
      <alignment vertical="top" wrapText="1"/>
    </xf>
    <xf numFmtId="169" fontId="13" fillId="0" borderId="11" xfId="1" applyNumberFormat="1" applyFont="1" applyFill="1" applyBorder="1" applyAlignment="1" applyProtection="1">
      <alignment horizontal="left" wrapText="1"/>
    </xf>
    <xf numFmtId="0" fontId="0" fillId="0" borderId="0" xfId="0" applyFill="1" applyBorder="1" applyAlignment="1" applyProtection="1">
      <alignment horizontal="left" vertical="top"/>
    </xf>
    <xf numFmtId="0" fontId="13" fillId="0" borderId="7" xfId="0" applyFont="1" applyFill="1" applyBorder="1" applyAlignment="1" applyProtection="1"/>
    <xf numFmtId="0" fontId="13" fillId="0" borderId="0" xfId="0" applyFont="1" applyFill="1" applyBorder="1" applyAlignment="1" applyProtection="1"/>
    <xf numFmtId="0" fontId="13" fillId="0" borderId="8" xfId="0" applyFont="1" applyFill="1" applyBorder="1" applyAlignment="1" applyProtection="1"/>
    <xf numFmtId="0" fontId="13" fillId="0" borderId="7" xfId="0" applyFont="1" applyFill="1" applyBorder="1" applyAlignment="1" applyProtection="1">
      <alignment wrapText="1"/>
    </xf>
    <xf numFmtId="0" fontId="13" fillId="0" borderId="0" xfId="0" applyFont="1" applyFill="1" applyBorder="1" applyAlignment="1" applyProtection="1">
      <alignment wrapText="1"/>
    </xf>
    <xf numFmtId="0" fontId="13" fillId="0" borderId="8" xfId="0" applyFont="1" applyFill="1" applyBorder="1" applyAlignment="1" applyProtection="1">
      <alignment wrapText="1"/>
    </xf>
    <xf numFmtId="175" fontId="13" fillId="0" borderId="5" xfId="0" applyNumberFormat="1" applyFont="1" applyFill="1" applyBorder="1" applyAlignment="1" applyProtection="1">
      <alignment wrapText="1"/>
    </xf>
    <xf numFmtId="175" fontId="13" fillId="0" borderId="6" xfId="0" applyNumberFormat="1" applyFont="1" applyFill="1" applyBorder="1" applyAlignment="1" applyProtection="1">
      <alignment wrapText="1"/>
    </xf>
    <xf numFmtId="0" fontId="6" fillId="5" borderId="7" xfId="0" applyFont="1" applyFill="1" applyBorder="1" applyAlignment="1" applyProtection="1">
      <alignment horizontal="left" vertical="top" wrapText="1"/>
    </xf>
    <xf numFmtId="0" fontId="6" fillId="5" borderId="19"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2" fillId="0" borderId="0" xfId="0" quotePrefix="1" applyFont="1" applyFill="1" applyBorder="1" applyAlignment="1" applyProtection="1">
      <alignment horizontal="center" vertical="top"/>
    </xf>
    <xf numFmtId="0" fontId="2" fillId="0" borderId="0" xfId="0" applyFont="1" applyFill="1" applyBorder="1" applyAlignment="1" applyProtection="1">
      <alignment horizontal="center" vertical="top"/>
    </xf>
    <xf numFmtId="0" fontId="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indent="2"/>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top"/>
    </xf>
    <xf numFmtId="0" fontId="19" fillId="0" borderId="0" xfId="0" applyFont="1" applyFill="1" applyBorder="1" applyAlignment="1" applyProtection="1">
      <alignment horizontal="center" vertical="center"/>
    </xf>
    <xf numFmtId="0" fontId="8" fillId="0" borderId="4" xfId="0" applyFont="1" applyFill="1" applyBorder="1" applyAlignment="1" applyProtection="1">
      <alignment vertical="top" wrapText="1"/>
    </xf>
    <xf numFmtId="0" fontId="8" fillId="0" borderId="6" xfId="0" applyFont="1" applyFill="1" applyBorder="1" applyAlignment="1" applyProtection="1">
      <alignment vertical="top" wrapText="1"/>
    </xf>
    <xf numFmtId="0" fontId="3" fillId="0" borderId="0" xfId="0" applyFont="1" applyFill="1" applyBorder="1" applyAlignment="1" applyProtection="1">
      <alignment horizontal="left" vertical="top"/>
    </xf>
    <xf numFmtId="0" fontId="6" fillId="0" borderId="0" xfId="0" applyFont="1" applyFill="1" applyBorder="1" applyAlignment="1" applyProtection="1">
      <alignment horizontal="center" vertical="center"/>
    </xf>
    <xf numFmtId="0" fontId="8" fillId="0" borderId="0" xfId="0" applyFont="1" applyFill="1" applyBorder="1" applyAlignment="1" applyProtection="1">
      <alignment vertical="top" wrapText="1"/>
    </xf>
    <xf numFmtId="171" fontId="14" fillId="0" borderId="4" xfId="0" applyNumberFormat="1" applyFont="1" applyFill="1" applyBorder="1" applyAlignment="1" applyProtection="1">
      <alignment horizontal="right" vertical="center" wrapText="1"/>
    </xf>
    <xf numFmtId="0" fontId="8" fillId="0" borderId="6" xfId="0" applyFont="1" applyFill="1" applyBorder="1" applyAlignment="1" applyProtection="1">
      <alignment horizontal="left" vertical="top" wrapText="1"/>
    </xf>
    <xf numFmtId="0" fontId="8" fillId="3" borderId="7" xfId="0" applyFont="1" applyFill="1" applyBorder="1" applyAlignment="1" applyProtection="1">
      <alignment horizontal="left" vertical="center" wrapText="1"/>
    </xf>
    <xf numFmtId="0" fontId="5" fillId="3" borderId="13" xfId="0" applyFont="1" applyFill="1" applyBorder="1" applyAlignment="1" applyProtection="1">
      <alignment horizontal="center" vertical="center" wrapText="1"/>
    </xf>
    <xf numFmtId="0" fontId="8" fillId="3" borderId="13" xfId="0"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xf>
    <xf numFmtId="0" fontId="8" fillId="3" borderId="22" xfId="0" applyFont="1" applyFill="1" applyBorder="1" applyAlignment="1" applyProtection="1">
      <alignment horizontal="left" wrapText="1"/>
    </xf>
    <xf numFmtId="0" fontId="5" fillId="3" borderId="22" xfId="0" applyFont="1" applyFill="1" applyBorder="1" applyAlignment="1" applyProtection="1">
      <alignment horizontal="center" vertical="center" wrapText="1"/>
    </xf>
    <xf numFmtId="1" fontId="12" fillId="3" borderId="13" xfId="0" applyNumberFormat="1" applyFont="1" applyFill="1" applyBorder="1" applyAlignment="1" applyProtection="1">
      <alignment horizontal="center" vertical="center" shrinkToFit="1"/>
    </xf>
    <xf numFmtId="0" fontId="23" fillId="13" borderId="13" xfId="0" applyFont="1" applyFill="1" applyBorder="1" applyAlignment="1" applyProtection="1">
      <alignment horizontal="center" vertical="center" wrapText="1"/>
      <protection locked="0"/>
    </xf>
    <xf numFmtId="49" fontId="23" fillId="13" borderId="13" xfId="0" applyNumberFormat="1" applyFont="1" applyFill="1" applyBorder="1" applyAlignment="1" applyProtection="1">
      <alignment horizontal="center" vertical="center" wrapText="1"/>
      <protection locked="0"/>
    </xf>
    <xf numFmtId="170" fontId="23" fillId="13" borderId="13" xfId="1" applyNumberFormat="1" applyFont="1" applyFill="1" applyBorder="1" applyAlignment="1" applyProtection="1">
      <alignment horizontal="center" vertical="center" wrapText="1"/>
      <protection locked="0"/>
    </xf>
    <xf numFmtId="178" fontId="23" fillId="13" borderId="13" xfId="1" applyNumberFormat="1" applyFont="1" applyFill="1" applyBorder="1" applyAlignment="1" applyProtection="1">
      <alignment horizontal="center" vertical="center" wrapText="1"/>
      <protection locked="0"/>
    </xf>
    <xf numFmtId="0" fontId="8" fillId="0" borderId="0" xfId="0" quotePrefix="1" applyFont="1" applyFill="1" applyBorder="1" applyAlignment="1" applyProtection="1">
      <alignment horizontal="right" vertical="top"/>
    </xf>
    <xf numFmtId="0" fontId="4" fillId="0" borderId="13" xfId="0" applyFont="1" applyFill="1" applyBorder="1" applyAlignment="1" applyProtection="1">
      <alignment horizontal="center" vertical="center" wrapText="1"/>
    </xf>
    <xf numFmtId="0" fontId="20" fillId="0" borderId="13" xfId="0" quotePrefix="1" applyFont="1" applyFill="1" applyBorder="1" applyAlignment="1" applyProtection="1">
      <alignment horizontal="center" vertical="center" wrapText="1"/>
    </xf>
    <xf numFmtId="0" fontId="8" fillId="3" borderId="13" xfId="0" applyFont="1" applyFill="1" applyBorder="1" applyAlignment="1" applyProtection="1">
      <alignment horizontal="left" wrapText="1"/>
    </xf>
    <xf numFmtId="0" fontId="8" fillId="0" borderId="0" xfId="0" applyFont="1" applyFill="1" applyBorder="1" applyAlignment="1" applyProtection="1">
      <alignment horizontal="right" vertical="top"/>
    </xf>
    <xf numFmtId="0" fontId="23" fillId="13" borderId="13" xfId="0" applyFont="1" applyFill="1" applyBorder="1" applyAlignment="1" applyProtection="1">
      <alignment horizontal="center" vertical="center" shrinkToFit="1"/>
      <protection locked="0"/>
    </xf>
    <xf numFmtId="49" fontId="23" fillId="13" borderId="13" xfId="0" applyNumberFormat="1" applyFont="1" applyFill="1" applyBorder="1" applyAlignment="1" applyProtection="1">
      <alignment horizontal="center" vertical="center" shrinkToFit="1"/>
      <protection locked="0"/>
    </xf>
    <xf numFmtId="170" fontId="23" fillId="13" borderId="13" xfId="1" applyNumberFormat="1" applyFont="1" applyFill="1" applyBorder="1" applyAlignment="1" applyProtection="1">
      <alignment horizontal="center" vertical="center" shrinkToFit="1"/>
      <protection locked="0"/>
    </xf>
    <xf numFmtId="0" fontId="5" fillId="3" borderId="13" xfId="0" applyFont="1" applyFill="1" applyBorder="1" applyAlignment="1" applyProtection="1">
      <alignment horizontal="center" vertical="top" wrapText="1"/>
    </xf>
    <xf numFmtId="178" fontId="23" fillId="13" borderId="13" xfId="1" applyNumberFormat="1" applyFont="1" applyFill="1" applyBorder="1" applyAlignment="1" applyProtection="1">
      <alignment horizontal="center" vertical="center" shrinkToFit="1"/>
      <protection locked="0"/>
    </xf>
    <xf numFmtId="0" fontId="19" fillId="0" borderId="0" xfId="0" applyNumberFormat="1" applyFont="1" applyFill="1" applyBorder="1" applyAlignment="1" applyProtection="1">
      <alignment horizontal="center" vertical="center" shrinkToFit="1"/>
    </xf>
    <xf numFmtId="0" fontId="8" fillId="0" borderId="0" xfId="0" applyFont="1" applyFill="1" applyBorder="1" applyAlignment="1" applyProtection="1">
      <alignment horizontal="left" vertical="center"/>
    </xf>
    <xf numFmtId="0" fontId="61" fillId="0" borderId="0" xfId="0" applyNumberFormat="1" applyFont="1" applyFill="1" applyBorder="1" applyAlignment="1" applyProtection="1">
      <alignment horizontal="center" vertical="center" shrinkToFit="1"/>
    </xf>
    <xf numFmtId="0" fontId="19" fillId="0"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xf>
    <xf numFmtId="0" fontId="58" fillId="0" borderId="0" xfId="0" applyFont="1" applyFill="1" applyBorder="1" applyAlignment="1" applyProtection="1">
      <alignment horizontal="center" vertical="center"/>
    </xf>
    <xf numFmtId="0" fontId="36" fillId="7" borderId="0" xfId="0" applyFont="1" applyFill="1" applyBorder="1" applyAlignment="1" applyProtection="1">
      <alignment horizontal="center" vertical="center"/>
    </xf>
    <xf numFmtId="165" fontId="42" fillId="0" borderId="10" xfId="0" quotePrefix="1" applyNumberFormat="1" applyFont="1" applyFill="1" applyBorder="1" applyAlignment="1" applyProtection="1">
      <alignment horizontal="left" vertical="top" shrinkToFit="1"/>
    </xf>
    <xf numFmtId="165" fontId="42" fillId="0" borderId="44" xfId="0" quotePrefix="1" applyNumberFormat="1" applyFont="1" applyFill="1" applyBorder="1" applyAlignment="1" applyProtection="1">
      <alignment horizontal="left" vertical="top" shrinkToFit="1"/>
    </xf>
    <xf numFmtId="165" fontId="42" fillId="0" borderId="0" xfId="0" quotePrefix="1" applyNumberFormat="1" applyFont="1" applyFill="1" applyBorder="1" applyAlignment="1" applyProtection="1">
      <alignment horizontal="left" vertical="top" shrinkToFit="1"/>
    </xf>
    <xf numFmtId="165" fontId="42" fillId="0" borderId="38" xfId="0" quotePrefix="1" applyNumberFormat="1" applyFont="1" applyFill="1" applyBorder="1" applyAlignment="1" applyProtection="1">
      <alignment horizontal="left" vertical="top" shrinkToFit="1"/>
    </xf>
    <xf numFmtId="0" fontId="0" fillId="0" borderId="10" xfId="0" applyFill="1" applyBorder="1" applyAlignment="1" applyProtection="1">
      <alignment vertical="top" wrapText="1"/>
    </xf>
    <xf numFmtId="0" fontId="14" fillId="0" borderId="10" xfId="0" applyFont="1" applyFill="1" applyBorder="1" applyAlignment="1" applyProtection="1">
      <alignment horizontal="left"/>
    </xf>
    <xf numFmtId="176" fontId="13" fillId="0" borderId="10" xfId="0" applyNumberFormat="1" applyFont="1" applyFill="1" applyBorder="1" applyAlignment="1" applyProtection="1">
      <alignment horizontal="center"/>
      <protection locked="0"/>
    </xf>
    <xf numFmtId="0" fontId="14" fillId="0" borderId="11" xfId="0" applyFont="1" applyFill="1" applyBorder="1" applyAlignment="1" applyProtection="1">
      <alignment horizontal="left"/>
    </xf>
    <xf numFmtId="4" fontId="58" fillId="0" borderId="0" xfId="0" applyNumberFormat="1" applyFont="1" applyFill="1" applyBorder="1" applyAlignment="1" applyProtection="1">
      <alignment horizontal="center" vertical="center"/>
    </xf>
    <xf numFmtId="176" fontId="13" fillId="13" borderId="10" xfId="0" applyNumberFormat="1" applyFont="1" applyFill="1" applyBorder="1" applyAlignment="1" applyProtection="1">
      <alignment horizontal="center"/>
      <protection locked="0"/>
    </xf>
    <xf numFmtId="3" fontId="58" fillId="0" borderId="0" xfId="0" applyNumberFormat="1" applyFont="1" applyFill="1" applyBorder="1" applyAlignment="1" applyProtection="1">
      <alignment horizontal="center" vertical="center"/>
    </xf>
    <xf numFmtId="0" fontId="0" fillId="3" borderId="7" xfId="0" applyFill="1" applyBorder="1" applyAlignment="1" applyProtection="1">
      <alignment horizontal="left" vertical="center" wrapText="1"/>
    </xf>
    <xf numFmtId="0" fontId="5" fillId="0" borderId="7" xfId="0" applyFont="1" applyFill="1" applyBorder="1" applyAlignment="1" applyProtection="1">
      <alignment horizontal="left" vertical="top" wrapText="1"/>
    </xf>
    <xf numFmtId="0" fontId="5" fillId="0" borderId="8" xfId="0" applyFont="1" applyFill="1" applyBorder="1" applyAlignment="1" applyProtection="1">
      <alignment horizontal="left" vertical="top" wrapText="1"/>
    </xf>
    <xf numFmtId="0" fontId="6" fillId="3" borderId="4" xfId="0" applyFont="1" applyFill="1" applyBorder="1" applyAlignment="1" applyProtection="1">
      <alignment horizontal="left" vertical="top" wrapText="1"/>
    </xf>
    <xf numFmtId="175" fontId="13" fillId="0" borderId="0" xfId="0" applyNumberFormat="1" applyFont="1" applyFill="1" applyBorder="1" applyAlignment="1" applyProtection="1">
      <alignment wrapText="1"/>
    </xf>
    <xf numFmtId="175" fontId="13" fillId="0" borderId="8" xfId="0" applyNumberFormat="1" applyFont="1" applyFill="1" applyBorder="1" applyAlignment="1" applyProtection="1">
      <alignment wrapText="1"/>
    </xf>
    <xf numFmtId="0" fontId="6" fillId="3" borderId="7" xfId="0" applyFont="1" applyFill="1" applyBorder="1" applyAlignment="1" applyProtection="1">
      <alignment horizontal="left" vertical="top" wrapText="1"/>
    </xf>
    <xf numFmtId="0" fontId="6" fillId="0" borderId="0" xfId="0" quotePrefix="1" applyFont="1" applyFill="1" applyBorder="1" applyAlignment="1" applyProtection="1">
      <alignment horizontal="right" vertical="top"/>
    </xf>
    <xf numFmtId="0" fontId="61" fillId="0" borderId="0" xfId="0" applyFont="1" applyFill="1" applyBorder="1" applyAlignment="1" applyProtection="1">
      <alignment horizontal="center" vertical="center"/>
    </xf>
    <xf numFmtId="0" fontId="6" fillId="0" borderId="0" xfId="0" applyFont="1" applyFill="1" applyBorder="1" applyAlignment="1" applyProtection="1">
      <alignment vertical="top" wrapText="1"/>
    </xf>
    <xf numFmtId="170" fontId="8" fillId="0" borderId="0" xfId="0" applyNumberFormat="1" applyFont="1" applyFill="1" applyBorder="1" applyAlignment="1" applyProtection="1">
      <alignment horizontal="center" vertical="top"/>
    </xf>
    <xf numFmtId="0" fontId="8" fillId="0" borderId="0" xfId="0" applyFont="1" applyFill="1" applyBorder="1" applyAlignment="1" applyProtection="1">
      <alignment horizontal="center" vertical="top" wrapText="1"/>
    </xf>
    <xf numFmtId="170" fontId="8" fillId="0" borderId="0" xfId="0" applyNumberFormat="1" applyFont="1" applyFill="1" applyBorder="1" applyAlignment="1" applyProtection="1">
      <alignment horizontal="left" vertical="top"/>
    </xf>
    <xf numFmtId="0" fontId="6" fillId="0" borderId="0" xfId="0" quotePrefix="1" applyFont="1" applyFill="1" applyBorder="1" applyAlignment="1" applyProtection="1">
      <alignment horizontal="center" vertical="center"/>
    </xf>
    <xf numFmtId="0" fontId="5" fillId="0" borderId="1" xfId="0" applyFont="1" applyFill="1" applyBorder="1" applyAlignment="1" applyProtection="1">
      <alignment vertical="top" wrapText="1"/>
    </xf>
    <xf numFmtId="0" fontId="8" fillId="0" borderId="3" xfId="0" applyFont="1" applyFill="1" applyBorder="1" applyAlignment="1" applyProtection="1">
      <alignment vertical="top" wrapText="1"/>
    </xf>
    <xf numFmtId="0" fontId="8" fillId="3" borderId="4" xfId="0" applyFont="1" applyFill="1" applyBorder="1" applyAlignment="1" applyProtection="1">
      <alignment horizontal="left" vertical="center" wrapText="1"/>
    </xf>
    <xf numFmtId="0" fontId="5" fillId="3" borderId="9" xfId="0" applyFont="1" applyFill="1" applyBorder="1" applyAlignment="1" applyProtection="1">
      <alignment horizontal="center" vertical="center" wrapText="1"/>
    </xf>
    <xf numFmtId="0" fontId="23" fillId="13" borderId="19" xfId="0" applyFont="1" applyFill="1" applyBorder="1" applyAlignment="1" applyProtection="1">
      <alignment horizontal="center" vertical="center" shrinkToFit="1"/>
      <protection locked="0"/>
    </xf>
    <xf numFmtId="0" fontId="23" fillId="13" borderId="19" xfId="0" applyFont="1" applyFill="1" applyBorder="1" applyAlignment="1" applyProtection="1">
      <alignment horizontal="center" vertical="center" wrapText="1"/>
      <protection locked="0"/>
    </xf>
    <xf numFmtId="4" fontId="23" fillId="13" borderId="19" xfId="1" applyNumberFormat="1" applyFont="1" applyFill="1" applyBorder="1" applyAlignment="1" applyProtection="1">
      <alignment horizontal="center" vertical="center" wrapText="1"/>
      <protection locked="0"/>
    </xf>
    <xf numFmtId="170" fontId="6" fillId="0" borderId="0" xfId="0" applyNumberFormat="1" applyFont="1" applyFill="1" applyBorder="1" applyAlignment="1" applyProtection="1">
      <alignment vertical="top" wrapText="1"/>
    </xf>
    <xf numFmtId="0" fontId="6" fillId="0" borderId="0" xfId="0" applyFont="1" applyFill="1" applyBorder="1" applyAlignment="1" applyProtection="1">
      <alignment horizontal="center" vertical="top" wrapText="1"/>
    </xf>
    <xf numFmtId="49" fontId="23" fillId="13" borderId="19"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shrinkToFit="1"/>
    </xf>
    <xf numFmtId="0" fontId="5" fillId="0" borderId="1" xfId="0" applyFont="1" applyFill="1" applyBorder="1" applyAlignment="1" applyProtection="1">
      <alignment horizontal="left" vertical="top"/>
    </xf>
    <xf numFmtId="0" fontId="5" fillId="0" borderId="2" xfId="0" applyFont="1" applyFill="1" applyBorder="1" applyAlignment="1" applyProtection="1">
      <alignment horizontal="left" vertical="top"/>
    </xf>
    <xf numFmtId="0" fontId="5" fillId="0" borderId="3" xfId="0" applyFont="1" applyFill="1" applyBorder="1" applyAlignment="1" applyProtection="1">
      <alignment horizontal="left" vertical="top"/>
    </xf>
    <xf numFmtId="0" fontId="53" fillId="0" borderId="0" xfId="0" applyFont="1" applyFill="1" applyBorder="1" applyAlignment="1" applyProtection="1">
      <alignment horizontal="center" vertical="center"/>
    </xf>
    <xf numFmtId="0" fontId="33" fillId="0" borderId="0" xfId="0" applyFont="1" applyFill="1" applyBorder="1" applyAlignment="1" applyProtection="1">
      <alignment horizontal="left" vertical="top"/>
    </xf>
    <xf numFmtId="0" fontId="30" fillId="13" borderId="12" xfId="0" applyFont="1" applyFill="1" applyBorder="1" applyAlignment="1" applyProtection="1">
      <alignment horizontal="center" vertical="center"/>
      <protection locked="0"/>
    </xf>
    <xf numFmtId="0" fontId="5" fillId="5" borderId="4"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13" fillId="0" borderId="5" xfId="0" applyFont="1" applyFill="1" applyBorder="1" applyAlignment="1" applyProtection="1">
      <alignment horizontal="center" vertical="center"/>
      <protection locked="0"/>
    </xf>
    <xf numFmtId="0" fontId="5" fillId="0" borderId="5" xfId="0" applyFont="1" applyFill="1" applyBorder="1" applyAlignment="1" applyProtection="1">
      <alignment horizontal="left" vertical="center"/>
    </xf>
    <xf numFmtId="0" fontId="5" fillId="0" borderId="6" xfId="0" applyFont="1" applyFill="1" applyBorder="1" applyAlignment="1" applyProtection="1">
      <alignment horizontal="left" vertical="center"/>
    </xf>
    <xf numFmtId="0" fontId="5" fillId="0" borderId="4" xfId="0" quotePrefix="1" applyFont="1" applyFill="1" applyBorder="1" applyAlignment="1" applyProtection="1">
      <alignment horizontal="left" vertical="top" wrapText="1"/>
    </xf>
    <xf numFmtId="0" fontId="5" fillId="0" borderId="9" xfId="0" quotePrefix="1" applyFont="1" applyFill="1" applyBorder="1" applyAlignment="1" applyProtection="1">
      <alignment horizontal="left" vertical="top" wrapText="1"/>
    </xf>
    <xf numFmtId="0" fontId="33" fillId="5" borderId="7" xfId="0" applyFont="1" applyFill="1" applyBorder="1" applyAlignment="1" applyProtection="1">
      <alignment horizontal="left" vertical="top"/>
    </xf>
    <xf numFmtId="170" fontId="52" fillId="7" borderId="0" xfId="0" applyNumberFormat="1" applyFont="1" applyFill="1" applyBorder="1" applyAlignment="1" applyProtection="1">
      <alignment horizontal="center" vertical="center"/>
    </xf>
    <xf numFmtId="170" fontId="52" fillId="0" borderId="0" xfId="0" applyNumberFormat="1" applyFont="1" applyFill="1" applyBorder="1" applyAlignment="1" applyProtection="1">
      <alignment horizontal="center" vertical="center" shrinkToFit="1"/>
    </xf>
    <xf numFmtId="165" fontId="5" fillId="0" borderId="9" xfId="0" quotePrefix="1" applyNumberFormat="1" applyFont="1" applyFill="1" applyBorder="1" applyAlignment="1" applyProtection="1">
      <alignment horizontal="left" vertical="top" shrinkToFit="1"/>
    </xf>
    <xf numFmtId="177" fontId="52" fillId="0" borderId="0" xfId="0" applyNumberFormat="1" applyFont="1" applyFill="1" applyBorder="1" applyAlignment="1" applyProtection="1">
      <alignment horizontal="center" vertical="center" shrinkToFit="1"/>
    </xf>
    <xf numFmtId="176" fontId="13" fillId="0" borderId="10" xfId="0" applyNumberFormat="1" applyFont="1" applyFill="1" applyBorder="1" applyAlignment="1" applyProtection="1">
      <alignment horizontal="center" shrinkToFit="1"/>
    </xf>
    <xf numFmtId="2" fontId="52" fillId="0" borderId="0" xfId="0" applyNumberFormat="1" applyFont="1" applyFill="1" applyBorder="1" applyAlignment="1" applyProtection="1">
      <alignment horizontal="center" vertical="center" shrinkToFit="1"/>
    </xf>
    <xf numFmtId="3" fontId="52" fillId="0" borderId="0" xfId="0" applyNumberFormat="1" applyFont="1" applyFill="1" applyBorder="1" applyAlignment="1" applyProtection="1">
      <alignment horizontal="center" vertical="center" shrinkToFit="1"/>
    </xf>
    <xf numFmtId="0" fontId="5" fillId="0" borderId="6" xfId="0" applyFont="1" applyFill="1" applyBorder="1" applyAlignment="1" applyProtection="1">
      <alignment horizontal="left" vertical="top"/>
    </xf>
    <xf numFmtId="3" fontId="23" fillId="13" borderId="13" xfId="1" applyNumberFormat="1" applyFont="1" applyFill="1" applyBorder="1" applyAlignment="1" applyProtection="1">
      <alignment horizontal="right" vertical="center" shrinkToFit="1"/>
      <protection locked="0"/>
    </xf>
    <xf numFmtId="0" fontId="8" fillId="3" borderId="13" xfId="0" applyFont="1" applyFill="1" applyBorder="1" applyAlignment="1" applyProtection="1">
      <alignment horizontal="left" vertical="top" wrapText="1"/>
    </xf>
    <xf numFmtId="0" fontId="8" fillId="3" borderId="13" xfId="0" applyFont="1" applyFill="1" applyBorder="1" applyAlignment="1" applyProtection="1">
      <alignment horizontal="left" vertical="top" wrapText="1" indent="1"/>
    </xf>
    <xf numFmtId="0" fontId="5" fillId="3" borderId="13" xfId="0" applyFont="1" applyFill="1" applyBorder="1" applyAlignment="1" applyProtection="1">
      <alignment vertical="top" wrapText="1"/>
    </xf>
    <xf numFmtId="4" fontId="23" fillId="13" borderId="13" xfId="1" applyNumberFormat="1" applyFont="1" applyFill="1" applyBorder="1" applyAlignment="1" applyProtection="1">
      <alignment horizontal="right" vertical="center" shrinkToFit="1"/>
      <protection locked="0"/>
    </xf>
    <xf numFmtId="0" fontId="8" fillId="3" borderId="13" xfId="0" applyFont="1" applyFill="1" applyBorder="1" applyAlignment="1" applyProtection="1">
      <alignment horizontal="center" vertical="top" wrapText="1"/>
    </xf>
    <xf numFmtId="3" fontId="23" fillId="13" borderId="13" xfId="1" applyNumberFormat="1" applyFont="1" applyFill="1" applyBorder="1" applyAlignment="1" applyProtection="1">
      <alignment horizontal="center" vertical="center" shrinkToFit="1"/>
      <protection locked="0"/>
    </xf>
    <xf numFmtId="4" fontId="23" fillId="13" borderId="13" xfId="1" applyNumberFormat="1" applyFont="1" applyFill="1" applyBorder="1" applyAlignment="1" applyProtection="1">
      <alignment horizontal="center" vertical="center" shrinkToFit="1"/>
      <protection locked="0"/>
    </xf>
    <xf numFmtId="16" fontId="23" fillId="13" borderId="13" xfId="0" applyNumberFormat="1" applyFont="1" applyFill="1" applyBorder="1" applyAlignment="1" applyProtection="1">
      <alignment horizontal="center" vertical="center" shrinkToFit="1"/>
      <protection locked="0"/>
    </xf>
    <xf numFmtId="0" fontId="57" fillId="0" borderId="46" xfId="0" applyFont="1" applyBorder="1" applyAlignment="1">
      <alignment horizontal="center" shrinkToFit="1"/>
    </xf>
    <xf numFmtId="0" fontId="6" fillId="0" borderId="0" xfId="0" applyFont="1" applyFill="1" applyBorder="1" applyAlignment="1" applyProtection="1">
      <alignment horizontal="left" vertical="top"/>
    </xf>
    <xf numFmtId="0" fontId="0" fillId="0" borderId="0" xfId="0" applyAlignment="1">
      <alignment horizontal="center" vertical="top" wrapText="1"/>
    </xf>
    <xf numFmtId="0" fontId="0" fillId="0" borderId="0" xfId="0" quotePrefix="1"/>
    <xf numFmtId="3" fontId="23" fillId="13" borderId="13" xfId="1" applyNumberFormat="1" applyFont="1" applyFill="1" applyBorder="1" applyAlignment="1" applyProtection="1">
      <alignment horizontal="center" vertical="center" shrinkToFit="1"/>
      <protection locked="0" hidden="1"/>
    </xf>
    <xf numFmtId="0" fontId="62" fillId="0" borderId="13" xfId="0" applyFont="1" applyFill="1" applyBorder="1" applyAlignment="1" applyProtection="1">
      <alignment horizontal="center" vertical="top"/>
      <protection hidden="1"/>
    </xf>
    <xf numFmtId="4" fontId="62" fillId="0" borderId="13" xfId="0" applyNumberFormat="1" applyFont="1" applyFill="1" applyBorder="1" applyAlignment="1" applyProtection="1">
      <alignment horizontal="center" vertical="top"/>
      <protection hidden="1"/>
    </xf>
    <xf numFmtId="0" fontId="15" fillId="0" borderId="0" xfId="0" applyFont="1" applyAlignment="1">
      <alignment vertical="center" wrapText="1"/>
    </xf>
    <xf numFmtId="0" fontId="59" fillId="0" borderId="22" xfId="0" applyFont="1" applyBorder="1"/>
    <xf numFmtId="0" fontId="1" fillId="0" borderId="13" xfId="0" applyFont="1" applyFill="1" applyBorder="1" applyAlignment="1">
      <alignment horizontal="center" vertical="top" shrinkToFit="1"/>
    </xf>
    <xf numFmtId="0" fontId="15" fillId="0" borderId="46" xfId="0" applyFont="1" applyBorder="1" applyAlignment="1">
      <alignment horizontal="center" wrapText="1"/>
    </xf>
    <xf numFmtId="0" fontId="15" fillId="0" borderId="47" xfId="0" applyFont="1" applyBorder="1" applyAlignment="1">
      <alignment horizontal="center" wrapText="1"/>
    </xf>
    <xf numFmtId="0" fontId="15" fillId="0" borderId="0" xfId="0" applyFont="1" applyAlignment="1">
      <alignment horizontal="right"/>
    </xf>
    <xf numFmtId="0" fontId="0" fillId="0" borderId="0" xfId="0" applyAlignment="1">
      <alignment horizontal="right"/>
    </xf>
    <xf numFmtId="0" fontId="15" fillId="0" borderId="13" xfId="0" applyFont="1" applyBorder="1" applyAlignment="1">
      <alignment vertical="center" wrapText="1"/>
    </xf>
    <xf numFmtId="0" fontId="5" fillId="0" borderId="5" xfId="0" applyFont="1" applyFill="1" applyBorder="1" applyAlignment="1" applyProtection="1">
      <alignment vertical="top" wrapText="1"/>
    </xf>
    <xf numFmtId="16" fontId="0" fillId="0" borderId="0" xfId="0" quotePrefix="1" applyNumberFormat="1"/>
    <xf numFmtId="0" fontId="66" fillId="0" borderId="7" xfId="0" applyFont="1" applyFill="1" applyBorder="1" applyAlignment="1" applyProtection="1">
      <alignment horizontal="center" vertical="center"/>
    </xf>
    <xf numFmtId="0" fontId="66" fillId="0" borderId="0" xfId="0" applyFont="1" applyFill="1" applyBorder="1" applyAlignment="1" applyProtection="1">
      <alignment horizontal="center" vertical="center"/>
    </xf>
    <xf numFmtId="0" fontId="66" fillId="0" borderId="8" xfId="0" applyFont="1" applyFill="1" applyBorder="1" applyAlignment="1" applyProtection="1">
      <alignment horizontal="center" vertical="center"/>
    </xf>
    <xf numFmtId="3" fontId="13" fillId="13" borderId="10" xfId="1" applyNumberFormat="1" applyFont="1" applyFill="1" applyBorder="1" applyAlignment="1" applyProtection="1">
      <alignment horizontal="right" shrinkToFit="1"/>
      <protection locked="0"/>
    </xf>
    <xf numFmtId="3" fontId="13" fillId="6" borderId="10" xfId="1" applyNumberFormat="1" applyFont="1" applyFill="1" applyBorder="1" applyAlignment="1" applyProtection="1">
      <alignment horizontal="right" shrinkToFit="1"/>
      <protection locked="0"/>
    </xf>
    <xf numFmtId="0" fontId="43" fillId="2" borderId="9" xfId="0" applyFont="1" applyFill="1" applyBorder="1" applyAlignment="1" applyProtection="1">
      <alignment horizontal="left" vertical="top" wrapText="1"/>
    </xf>
    <xf numFmtId="0" fontId="43" fillId="2" borderId="10" xfId="0" applyFont="1" applyFill="1" applyBorder="1" applyAlignment="1" applyProtection="1">
      <alignment horizontal="left" vertical="top" wrapText="1"/>
    </xf>
    <xf numFmtId="0" fontId="43" fillId="2" borderId="11" xfId="0" applyFont="1" applyFill="1" applyBorder="1" applyAlignment="1" applyProtection="1">
      <alignment horizontal="left" vertical="top" wrapText="1"/>
    </xf>
    <xf numFmtId="0" fontId="5" fillId="0" borderId="1" xfId="0" applyFont="1" applyFill="1" applyBorder="1" applyAlignment="1" applyProtection="1">
      <alignment horizontal="left" vertical="top" wrapText="1"/>
    </xf>
    <xf numFmtId="0" fontId="5" fillId="0" borderId="2" xfId="0" applyFont="1" applyFill="1" applyBorder="1" applyAlignment="1" applyProtection="1">
      <alignment horizontal="left" vertical="top" wrapText="1"/>
    </xf>
    <xf numFmtId="0" fontId="5" fillId="0" borderId="3" xfId="0" applyFont="1" applyFill="1" applyBorder="1" applyAlignment="1" applyProtection="1">
      <alignment horizontal="left" vertical="top" wrapText="1"/>
    </xf>
    <xf numFmtId="165" fontId="5" fillId="0" borderId="1" xfId="0" quotePrefix="1" applyNumberFormat="1" applyFont="1" applyFill="1" applyBorder="1" applyAlignment="1" applyProtection="1">
      <alignment horizontal="left" vertical="top" shrinkToFit="1"/>
    </xf>
    <xf numFmtId="165" fontId="5" fillId="0" borderId="2" xfId="0" applyNumberFormat="1" applyFont="1" applyFill="1" applyBorder="1" applyAlignment="1" applyProtection="1">
      <alignment horizontal="left" vertical="top" shrinkToFit="1"/>
    </xf>
    <xf numFmtId="165" fontId="5" fillId="0" borderId="3" xfId="0" applyNumberFormat="1" applyFont="1" applyFill="1" applyBorder="1" applyAlignment="1" applyProtection="1">
      <alignment horizontal="left" vertical="top" shrinkToFit="1"/>
    </xf>
    <xf numFmtId="3" fontId="13" fillId="13" borderId="2" xfId="1" applyNumberFormat="1" applyFont="1" applyFill="1" applyBorder="1" applyAlignment="1" applyProtection="1">
      <alignment horizontal="right" shrinkToFit="1"/>
      <protection locked="0"/>
    </xf>
    <xf numFmtId="3" fontId="13" fillId="6" borderId="2" xfId="1" applyNumberFormat="1" applyFont="1" applyFill="1" applyBorder="1" applyAlignment="1" applyProtection="1">
      <alignment horizontal="right" shrinkToFit="1"/>
      <protection locked="0"/>
    </xf>
    <xf numFmtId="3" fontId="13" fillId="6" borderId="3" xfId="1" applyNumberFormat="1" applyFont="1" applyFill="1" applyBorder="1" applyAlignment="1" applyProtection="1">
      <alignment horizontal="right" shrinkToFit="1"/>
      <protection locked="0"/>
    </xf>
    <xf numFmtId="3" fontId="13" fillId="6" borderId="5" xfId="1" applyNumberFormat="1" applyFont="1" applyFill="1" applyBorder="1" applyAlignment="1" applyProtection="1">
      <alignment horizontal="right" shrinkToFit="1"/>
      <protection locked="0"/>
    </xf>
    <xf numFmtId="3" fontId="13" fillId="6" borderId="6" xfId="1" applyNumberFormat="1" applyFont="1" applyFill="1" applyBorder="1" applyAlignment="1" applyProtection="1">
      <alignment horizontal="right" shrinkToFit="1"/>
      <protection locked="0"/>
    </xf>
    <xf numFmtId="165" fontId="5" fillId="0" borderId="7" xfId="0" quotePrefix="1" applyNumberFormat="1" applyFont="1" applyFill="1" applyBorder="1" applyAlignment="1" applyProtection="1">
      <alignment horizontal="left" vertical="top" shrinkToFit="1"/>
    </xf>
    <xf numFmtId="165" fontId="5" fillId="0" borderId="0" xfId="0" applyNumberFormat="1" applyFont="1" applyFill="1" applyBorder="1" applyAlignment="1" applyProtection="1">
      <alignment horizontal="left" vertical="top" shrinkToFit="1"/>
    </xf>
    <xf numFmtId="165" fontId="5" fillId="0" borderId="8" xfId="0" applyNumberFormat="1" applyFont="1" applyFill="1" applyBorder="1" applyAlignment="1" applyProtection="1">
      <alignment horizontal="left" vertical="top" shrinkToFit="1"/>
    </xf>
    <xf numFmtId="0" fontId="5" fillId="5" borderId="1" xfId="0" applyFont="1" applyFill="1" applyBorder="1" applyAlignment="1" applyProtection="1">
      <alignment horizontal="center" vertical="top" wrapText="1"/>
    </xf>
    <xf numFmtId="0" fontId="5" fillId="5" borderId="2" xfId="0" applyFont="1" applyFill="1" applyBorder="1" applyAlignment="1" applyProtection="1">
      <alignment horizontal="center" vertical="top" wrapText="1"/>
    </xf>
    <xf numFmtId="0" fontId="5" fillId="5" borderId="3" xfId="0" applyFont="1" applyFill="1" applyBorder="1" applyAlignment="1" applyProtection="1">
      <alignment horizontal="center" vertical="top" wrapText="1"/>
    </xf>
    <xf numFmtId="0" fontId="5" fillId="5" borderId="4" xfId="0" applyFont="1" applyFill="1" applyBorder="1" applyAlignment="1" applyProtection="1">
      <alignment horizontal="center" vertical="top" wrapText="1"/>
    </xf>
    <xf numFmtId="0" fontId="5" fillId="5" borderId="5" xfId="0" applyFont="1" applyFill="1" applyBorder="1" applyAlignment="1" applyProtection="1">
      <alignment horizontal="center" vertical="top" wrapText="1"/>
    </xf>
    <xf numFmtId="0" fontId="5" fillId="5" borderId="6" xfId="0" applyFont="1" applyFill="1" applyBorder="1" applyAlignment="1" applyProtection="1">
      <alignment horizontal="center" vertical="top" wrapText="1"/>
    </xf>
    <xf numFmtId="0" fontId="5" fillId="5" borderId="4" xfId="0" applyFont="1" applyFill="1" applyBorder="1" applyAlignment="1" applyProtection="1">
      <alignment horizontal="right" wrapText="1"/>
    </xf>
    <xf numFmtId="0" fontId="5" fillId="5" borderId="5" xfId="0" applyFont="1" applyFill="1" applyBorder="1" applyAlignment="1" applyProtection="1">
      <alignment horizontal="right" wrapText="1"/>
    </xf>
    <xf numFmtId="0" fontId="5" fillId="5" borderId="6" xfId="0" applyFont="1" applyFill="1" applyBorder="1" applyAlignment="1" applyProtection="1">
      <alignment horizontal="right" wrapText="1"/>
    </xf>
    <xf numFmtId="0" fontId="34" fillId="5" borderId="1" xfId="0" applyFont="1" applyFill="1" applyBorder="1" applyAlignment="1" applyProtection="1">
      <alignment vertical="top" wrapText="1"/>
    </xf>
    <xf numFmtId="0" fontId="34" fillId="5" borderId="2" xfId="0" applyFont="1" applyFill="1" applyBorder="1" applyAlignment="1" applyProtection="1">
      <alignment vertical="top" wrapText="1"/>
    </xf>
    <xf numFmtId="0" fontId="34" fillId="5" borderId="7" xfId="0" applyFont="1" applyFill="1" applyBorder="1" applyAlignment="1" applyProtection="1">
      <alignment vertical="top" wrapText="1"/>
    </xf>
    <xf numFmtId="0" fontId="34" fillId="5" borderId="0" xfId="0" applyFont="1" applyFill="1" applyBorder="1" applyAlignment="1" applyProtection="1">
      <alignment vertical="top" wrapText="1"/>
    </xf>
    <xf numFmtId="0" fontId="17" fillId="0" borderId="7"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7" fillId="0" borderId="8" xfId="0" applyFont="1" applyFill="1" applyBorder="1" applyAlignment="1" applyProtection="1">
      <alignment horizontal="left" wrapText="1"/>
    </xf>
    <xf numFmtId="0" fontId="5" fillId="0" borderId="1" xfId="0" applyFont="1" applyFill="1" applyBorder="1" applyAlignment="1" applyProtection="1">
      <alignment vertical="top" wrapText="1"/>
    </xf>
    <xf numFmtId="0" fontId="5" fillId="0" borderId="2" xfId="0" applyFont="1" applyFill="1" applyBorder="1" applyAlignment="1" applyProtection="1">
      <alignment vertical="top" wrapText="1"/>
    </xf>
    <xf numFmtId="0" fontId="5" fillId="0" borderId="3" xfId="0" applyFont="1" applyFill="1" applyBorder="1" applyAlignment="1" applyProtection="1">
      <alignment vertical="top" wrapText="1"/>
    </xf>
    <xf numFmtId="0" fontId="5" fillId="0" borderId="4" xfId="0" applyFont="1" applyFill="1" applyBorder="1" applyAlignment="1" applyProtection="1">
      <alignment vertical="top" wrapText="1"/>
    </xf>
    <xf numFmtId="0" fontId="5" fillId="0" borderId="5" xfId="0" applyFont="1" applyFill="1" applyBorder="1" applyAlignment="1" applyProtection="1">
      <alignment vertical="top" wrapText="1"/>
    </xf>
    <xf numFmtId="0" fontId="5" fillId="0" borderId="6" xfId="0" applyFont="1" applyFill="1" applyBorder="1" applyAlignment="1" applyProtection="1">
      <alignment vertical="top" wrapText="1"/>
    </xf>
    <xf numFmtId="0" fontId="13" fillId="13" borderId="7" xfId="0" applyFont="1" applyFill="1" applyBorder="1" applyAlignment="1" applyProtection="1">
      <alignment horizontal="left" vertical="top" wrapText="1"/>
      <protection locked="0"/>
    </xf>
    <xf numFmtId="0" fontId="13" fillId="6" borderId="0" xfId="0" applyFont="1" applyFill="1" applyBorder="1" applyAlignment="1" applyProtection="1">
      <alignment horizontal="left" vertical="top" wrapText="1"/>
      <protection locked="0"/>
    </xf>
    <xf numFmtId="0" fontId="13" fillId="6" borderId="8" xfId="0" applyFont="1" applyFill="1" applyBorder="1" applyAlignment="1" applyProtection="1">
      <alignment horizontal="left" vertical="top" wrapText="1"/>
      <protection locked="0"/>
    </xf>
    <xf numFmtId="0" fontId="9" fillId="5" borderId="7" xfId="0" applyFont="1" applyFill="1" applyBorder="1" applyAlignment="1" applyProtection="1">
      <alignment horizontal="left" vertical="top" wrapText="1"/>
    </xf>
    <xf numFmtId="0" fontId="9" fillId="5" borderId="0" xfId="0" applyFont="1" applyFill="1" applyBorder="1" applyAlignment="1" applyProtection="1">
      <alignment horizontal="left" vertical="top" wrapText="1"/>
    </xf>
    <xf numFmtId="0" fontId="9" fillId="5" borderId="8" xfId="0" applyFont="1" applyFill="1" applyBorder="1" applyAlignment="1" applyProtection="1">
      <alignment horizontal="left" vertical="top" wrapText="1"/>
    </xf>
    <xf numFmtId="0" fontId="6" fillId="0" borderId="23" xfId="0" applyFont="1" applyFill="1" applyBorder="1" applyAlignment="1" applyProtection="1">
      <alignment horizontal="left" vertical="top"/>
    </xf>
    <xf numFmtId="0" fontId="9" fillId="0" borderId="9"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0" fontId="9" fillId="0" borderId="11" xfId="0" applyFont="1" applyFill="1" applyBorder="1" applyAlignment="1" applyProtection="1">
      <alignment horizontal="center" vertical="top" wrapText="1"/>
    </xf>
    <xf numFmtId="0" fontId="9" fillId="0" borderId="9" xfId="0" quotePrefix="1" applyFont="1" applyFill="1" applyBorder="1" applyAlignment="1" applyProtection="1">
      <alignment horizontal="center" vertical="top" wrapText="1"/>
    </xf>
    <xf numFmtId="0" fontId="9" fillId="0" borderId="11" xfId="0" quotePrefix="1" applyFont="1" applyFill="1" applyBorder="1" applyAlignment="1" applyProtection="1">
      <alignment horizontal="center" vertical="top" wrapText="1"/>
    </xf>
    <xf numFmtId="0" fontId="6" fillId="0" borderId="0" xfId="0" applyFont="1" applyFill="1" applyBorder="1" applyAlignment="1" applyProtection="1">
      <alignment horizontal="left" vertical="top" wrapText="1"/>
    </xf>
    <xf numFmtId="0" fontId="13" fillId="13" borderId="4" xfId="0" applyFont="1" applyFill="1" applyBorder="1" applyAlignment="1" applyProtection="1">
      <alignment horizontal="center" wrapText="1"/>
      <protection locked="0"/>
    </xf>
    <xf numFmtId="0" fontId="13" fillId="13" borderId="5" xfId="0" applyFont="1" applyFill="1" applyBorder="1" applyAlignment="1" applyProtection="1">
      <alignment horizontal="center" wrapText="1"/>
      <protection locked="0"/>
    </xf>
    <xf numFmtId="0" fontId="13" fillId="13" borderId="6" xfId="0" applyFont="1" applyFill="1" applyBorder="1" applyAlignment="1" applyProtection="1">
      <alignment horizontal="center" wrapText="1"/>
      <protection locked="0"/>
    </xf>
    <xf numFmtId="175" fontId="13" fillId="13" borderId="5" xfId="0" applyNumberFormat="1" applyFont="1" applyFill="1" applyBorder="1" applyAlignment="1" applyProtection="1">
      <alignment horizontal="right" wrapText="1"/>
      <protection locked="0"/>
    </xf>
    <xf numFmtId="175" fontId="13" fillId="0" borderId="5" xfId="0" applyNumberFormat="1" applyFont="1" applyFill="1" applyBorder="1" applyAlignment="1" applyProtection="1">
      <alignment horizontal="right" wrapText="1"/>
      <protection locked="0"/>
    </xf>
    <xf numFmtId="0" fontId="34" fillId="5" borderId="7" xfId="0" applyFont="1" applyFill="1" applyBorder="1" applyAlignment="1" applyProtection="1">
      <alignment horizontal="left" vertical="top" wrapText="1"/>
    </xf>
    <xf numFmtId="0" fontId="34" fillId="5" borderId="0" xfId="0" applyFont="1" applyFill="1" applyBorder="1" applyAlignment="1" applyProtection="1">
      <alignment horizontal="left" vertical="top" wrapText="1"/>
    </xf>
    <xf numFmtId="0" fontId="34" fillId="5" borderId="8" xfId="0" applyFont="1" applyFill="1" applyBorder="1" applyAlignment="1" applyProtection="1">
      <alignment horizontal="left" vertical="top" wrapText="1"/>
    </xf>
    <xf numFmtId="0" fontId="65" fillId="0" borderId="4" xfId="0" applyFont="1" applyFill="1" applyBorder="1" applyAlignment="1" applyProtection="1">
      <alignment horizontal="center" wrapText="1"/>
    </xf>
    <xf numFmtId="0" fontId="65" fillId="0" borderId="5" xfId="0" applyFont="1" applyFill="1" applyBorder="1" applyAlignment="1" applyProtection="1">
      <alignment horizontal="center" wrapText="1"/>
    </xf>
    <xf numFmtId="0" fontId="65" fillId="0" borderId="6" xfId="0" applyFont="1" applyFill="1" applyBorder="1" applyAlignment="1" applyProtection="1">
      <alignment horizontal="center" wrapText="1"/>
    </xf>
    <xf numFmtId="0" fontId="9" fillId="5" borderId="1" xfId="0" applyFont="1" applyFill="1" applyBorder="1" applyAlignment="1" applyProtection="1">
      <alignment horizontal="left" vertical="top" wrapText="1"/>
    </xf>
    <xf numFmtId="0" fontId="9" fillId="5" borderId="2" xfId="0" applyFont="1" applyFill="1" applyBorder="1" applyAlignment="1" applyProtection="1">
      <alignment horizontal="left" vertical="top" wrapText="1"/>
    </xf>
    <xf numFmtId="0" fontId="9" fillId="5" borderId="3" xfId="0" applyFont="1" applyFill="1" applyBorder="1" applyAlignment="1" applyProtection="1">
      <alignment horizontal="left" vertical="top" wrapText="1"/>
    </xf>
    <xf numFmtId="0" fontId="6" fillId="0" borderId="0" xfId="0" applyFont="1" applyFill="1" applyBorder="1" applyAlignment="1" applyProtection="1">
      <alignment horizontal="left" vertical="top"/>
    </xf>
    <xf numFmtId="0" fontId="13" fillId="6" borderId="5" xfId="0" applyFont="1" applyFill="1" applyBorder="1" applyAlignment="1" applyProtection="1">
      <alignment horizontal="center" wrapText="1"/>
      <protection locked="0"/>
    </xf>
    <xf numFmtId="0" fontId="13" fillId="6" borderId="6" xfId="0" applyFont="1" applyFill="1" applyBorder="1" applyAlignment="1" applyProtection="1">
      <alignment horizontal="center" wrapText="1"/>
      <protection locked="0"/>
    </xf>
    <xf numFmtId="0" fontId="65" fillId="0" borderId="4" xfId="0" applyFont="1" applyFill="1" applyBorder="1" applyAlignment="1" applyProtection="1">
      <alignment horizontal="center" shrinkToFit="1"/>
    </xf>
    <xf numFmtId="0" fontId="65" fillId="0" borderId="5" xfId="0" applyFont="1" applyFill="1" applyBorder="1" applyAlignment="1" applyProtection="1">
      <alignment horizontal="center" shrinkToFit="1"/>
    </xf>
    <xf numFmtId="0" fontId="65" fillId="0" borderId="6" xfId="0" applyFont="1" applyFill="1" applyBorder="1" applyAlignment="1" applyProtection="1">
      <alignment horizontal="center" shrinkToFit="1"/>
    </xf>
    <xf numFmtId="0" fontId="9" fillId="5" borderId="20" xfId="0" applyFont="1" applyFill="1" applyBorder="1" applyAlignment="1" applyProtection="1">
      <alignment horizontal="left" vertical="top" wrapText="1"/>
    </xf>
    <xf numFmtId="0" fontId="9" fillId="5" borderId="18" xfId="0" applyFont="1" applyFill="1" applyBorder="1" applyAlignment="1" applyProtection="1">
      <alignment horizontal="left" vertical="top" wrapText="1"/>
    </xf>
    <xf numFmtId="0" fontId="9" fillId="5" borderId="21" xfId="0" applyFont="1" applyFill="1" applyBorder="1" applyAlignment="1" applyProtection="1">
      <alignment horizontal="left" vertical="top" wrapText="1"/>
    </xf>
    <xf numFmtId="0" fontId="34" fillId="5" borderId="1" xfId="0" applyFont="1" applyFill="1" applyBorder="1" applyAlignment="1" applyProtection="1">
      <alignment horizontal="left" vertical="top" wrapText="1"/>
    </xf>
    <xf numFmtId="0" fontId="34" fillId="5" borderId="2" xfId="0" applyFont="1" applyFill="1" applyBorder="1" applyAlignment="1" applyProtection="1">
      <alignment horizontal="left" vertical="top" wrapText="1"/>
    </xf>
    <xf numFmtId="0" fontId="34" fillId="5" borderId="3" xfId="0" applyFont="1" applyFill="1" applyBorder="1" applyAlignment="1" applyProtection="1">
      <alignment horizontal="left" vertical="top" wrapText="1"/>
    </xf>
    <xf numFmtId="0" fontId="6" fillId="5" borderId="4" xfId="0" applyFont="1" applyFill="1" applyBorder="1" applyAlignment="1" applyProtection="1">
      <alignment horizontal="left" vertical="top" wrapText="1"/>
    </xf>
    <xf numFmtId="0" fontId="6" fillId="5" borderId="5" xfId="0" applyFont="1" applyFill="1" applyBorder="1" applyAlignment="1" applyProtection="1">
      <alignment horizontal="left" vertical="top" wrapText="1"/>
    </xf>
    <xf numFmtId="0" fontId="6" fillId="5" borderId="6" xfId="0" applyFont="1" applyFill="1" applyBorder="1" applyAlignment="1" applyProtection="1">
      <alignment horizontal="left" vertical="top" wrapText="1"/>
    </xf>
    <xf numFmtId="0" fontId="5" fillId="5" borderId="1"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 xfId="0" applyFont="1" applyFill="1" applyBorder="1" applyAlignment="1" applyProtection="1">
      <alignment horizontal="left" vertical="top" wrapText="1"/>
    </xf>
    <xf numFmtId="4" fontId="13" fillId="0" borderId="4" xfId="1" applyNumberFormat="1" applyFont="1" applyFill="1" applyBorder="1" applyAlignment="1" applyProtection="1">
      <alignment shrinkToFit="1"/>
    </xf>
    <xf numFmtId="4" fontId="13" fillId="0" borderId="5" xfId="1" applyNumberFormat="1" applyFont="1" applyFill="1" applyBorder="1" applyAlignment="1" applyProtection="1">
      <alignment shrinkToFit="1"/>
    </xf>
    <xf numFmtId="4" fontId="13" fillId="0" borderId="6" xfId="1" applyNumberFormat="1" applyFont="1" applyFill="1" applyBorder="1" applyAlignment="1" applyProtection="1">
      <alignment shrinkToFit="1"/>
    </xf>
    <xf numFmtId="4" fontId="13" fillId="0" borderId="4" xfId="1" applyNumberFormat="1" applyFont="1" applyFill="1" applyBorder="1" applyAlignment="1" applyProtection="1">
      <alignment horizontal="right" shrinkToFit="1"/>
    </xf>
    <xf numFmtId="4" fontId="13" fillId="0" borderId="5" xfId="1" applyNumberFormat="1" applyFont="1" applyFill="1" applyBorder="1" applyAlignment="1" applyProtection="1">
      <alignment horizontal="right" shrinkToFit="1"/>
    </xf>
    <xf numFmtId="4" fontId="13" fillId="0" borderId="6" xfId="1" applyNumberFormat="1" applyFont="1" applyFill="1" applyBorder="1" applyAlignment="1" applyProtection="1">
      <alignment horizontal="right" shrinkToFit="1"/>
    </xf>
    <xf numFmtId="0" fontId="17" fillId="0" borderId="4" xfId="0" applyFont="1" applyFill="1" applyBorder="1" applyAlignment="1" applyProtection="1">
      <alignment horizontal="left" vertical="top" wrapText="1"/>
    </xf>
    <xf numFmtId="0" fontId="17" fillId="0" borderId="5" xfId="0" applyFont="1" applyFill="1" applyBorder="1" applyAlignment="1" applyProtection="1">
      <alignment horizontal="left" vertical="top" wrapText="1"/>
    </xf>
    <xf numFmtId="0" fontId="17" fillId="0" borderId="6" xfId="0" applyFont="1" applyFill="1" applyBorder="1" applyAlignment="1" applyProtection="1">
      <alignment horizontal="left" vertical="top" wrapText="1"/>
    </xf>
    <xf numFmtId="4" fontId="13" fillId="0" borderId="7" xfId="1" applyNumberFormat="1" applyFont="1" applyFill="1" applyBorder="1" applyAlignment="1" applyProtection="1">
      <alignment horizontal="right" shrinkToFit="1"/>
    </xf>
    <xf numFmtId="4" fontId="13" fillId="0" borderId="0" xfId="1" applyNumberFormat="1" applyFont="1" applyFill="1" applyBorder="1" applyAlignment="1" applyProtection="1">
      <alignment horizontal="right" shrinkToFit="1"/>
    </xf>
    <xf numFmtId="4" fontId="13" fillId="0" borderId="8" xfId="1" applyNumberFormat="1" applyFont="1" applyFill="1" applyBorder="1" applyAlignment="1" applyProtection="1">
      <alignment horizontal="right" shrinkToFit="1"/>
    </xf>
    <xf numFmtId="4" fontId="13" fillId="0" borderId="7" xfId="1" applyNumberFormat="1" applyFont="1" applyFill="1" applyBorder="1" applyAlignment="1" applyProtection="1">
      <alignment shrinkToFit="1"/>
    </xf>
    <xf numFmtId="4" fontId="13" fillId="0" borderId="0" xfId="1" applyNumberFormat="1" applyFont="1" applyFill="1" applyBorder="1" applyAlignment="1" applyProtection="1">
      <alignment shrinkToFit="1"/>
    </xf>
    <xf numFmtId="4" fontId="13" fillId="0" borderId="8" xfId="1" applyNumberFormat="1" applyFont="1" applyFill="1" applyBorder="1" applyAlignment="1" applyProtection="1">
      <alignment shrinkToFit="1"/>
    </xf>
    <xf numFmtId="3" fontId="13" fillId="13" borderId="3" xfId="1" applyNumberFormat="1" applyFont="1" applyFill="1" applyBorder="1" applyAlignment="1" applyProtection="1">
      <alignment horizontal="right" shrinkToFit="1"/>
      <protection locked="0"/>
    </xf>
    <xf numFmtId="3" fontId="13" fillId="13" borderId="0" xfId="1" applyNumberFormat="1" applyFont="1" applyFill="1" applyBorder="1" applyAlignment="1" applyProtection="1">
      <alignment horizontal="right" shrinkToFit="1"/>
      <protection locked="0"/>
    </xf>
    <xf numFmtId="3" fontId="13" fillId="13" borderId="8" xfId="1" applyNumberFormat="1" applyFont="1" applyFill="1" applyBorder="1" applyAlignment="1" applyProtection="1">
      <alignment horizontal="right" shrinkToFit="1"/>
      <protection locked="0"/>
    </xf>
    <xf numFmtId="3" fontId="13" fillId="13" borderId="5" xfId="1" applyNumberFormat="1" applyFont="1" applyFill="1" applyBorder="1" applyAlignment="1" applyProtection="1">
      <alignment horizontal="right" shrinkToFit="1"/>
      <protection locked="0"/>
    </xf>
    <xf numFmtId="3" fontId="13" fillId="13" borderId="6" xfId="1" applyNumberFormat="1" applyFont="1" applyFill="1" applyBorder="1" applyAlignment="1" applyProtection="1">
      <alignment horizontal="right" shrinkToFit="1"/>
      <protection locked="0"/>
    </xf>
    <xf numFmtId="4" fontId="13" fillId="0" borderId="2" xfId="1" applyNumberFormat="1" applyFont="1" applyFill="1" applyBorder="1" applyAlignment="1" applyProtection="1">
      <alignment horizontal="right" shrinkToFit="1"/>
    </xf>
    <xf numFmtId="4" fontId="13" fillId="0" borderId="3" xfId="1" applyNumberFormat="1" applyFont="1" applyFill="1" applyBorder="1" applyAlignment="1" applyProtection="1">
      <alignment horizontal="right" shrinkToFit="1"/>
    </xf>
    <xf numFmtId="3" fontId="13" fillId="13" borderId="4" xfId="0" applyNumberFormat="1" applyFont="1" applyFill="1" applyBorder="1" applyAlignment="1" applyProtection="1">
      <alignment shrinkToFit="1"/>
      <protection locked="0"/>
    </xf>
    <xf numFmtId="3" fontId="13" fillId="15" borderId="5" xfId="0" applyNumberFormat="1" applyFont="1" applyFill="1" applyBorder="1" applyAlignment="1" applyProtection="1">
      <alignment shrinkToFit="1"/>
      <protection locked="0"/>
    </xf>
    <xf numFmtId="0" fontId="5" fillId="0" borderId="1" xfId="0" quotePrefix="1" applyFont="1" applyFill="1" applyBorder="1" applyAlignment="1" applyProtection="1">
      <alignment horizontal="left" vertical="top" wrapText="1"/>
    </xf>
    <xf numFmtId="0" fontId="5" fillId="5" borderId="4" xfId="0" applyFont="1" applyFill="1" applyBorder="1" applyAlignment="1" applyProtection="1">
      <alignment horizontal="left" vertical="top" wrapText="1"/>
    </xf>
    <xf numFmtId="0" fontId="5" fillId="5" borderId="5" xfId="0" applyFont="1" applyFill="1" applyBorder="1" applyAlignment="1" applyProtection="1">
      <alignment horizontal="left" vertical="top" wrapText="1"/>
    </xf>
    <xf numFmtId="0" fontId="5" fillId="5" borderId="6" xfId="0" applyFont="1" applyFill="1" applyBorder="1" applyAlignment="1" applyProtection="1">
      <alignment horizontal="left" vertical="top" wrapText="1"/>
    </xf>
    <xf numFmtId="0" fontId="6" fillId="0" borderId="0" xfId="0" applyFont="1" applyFill="1" applyBorder="1" applyAlignment="1" applyProtection="1">
      <alignment horizontal="center" vertical="top"/>
      <protection hidden="1"/>
    </xf>
    <xf numFmtId="171" fontId="13" fillId="13" borderId="23" xfId="0" applyNumberFormat="1" applyFont="1" applyFill="1" applyBorder="1" applyAlignment="1" applyProtection="1">
      <alignment horizontal="right"/>
      <protection locked="0"/>
    </xf>
    <xf numFmtId="171" fontId="13" fillId="6" borderId="23" xfId="0" applyNumberFormat="1" applyFont="1" applyFill="1" applyBorder="1" applyAlignment="1" applyProtection="1">
      <alignment horizontal="right"/>
      <protection locked="0"/>
    </xf>
    <xf numFmtId="4" fontId="13" fillId="0" borderId="2" xfId="1" quotePrefix="1" applyNumberFormat="1" applyFont="1" applyFill="1" applyBorder="1" applyAlignment="1" applyProtection="1">
      <alignment horizontal="right" shrinkToFit="1"/>
    </xf>
    <xf numFmtId="4" fontId="13" fillId="13" borderId="2" xfId="1" applyNumberFormat="1" applyFont="1" applyFill="1" applyBorder="1" applyAlignment="1" applyProtection="1">
      <alignment horizontal="right" shrinkToFit="1"/>
      <protection locked="0"/>
    </xf>
    <xf numFmtId="4" fontId="13" fillId="6" borderId="2" xfId="1" applyNumberFormat="1" applyFont="1" applyFill="1" applyBorder="1" applyAlignment="1" applyProtection="1">
      <alignment horizontal="right" shrinkToFit="1"/>
      <protection locked="0"/>
    </xf>
    <xf numFmtId="4" fontId="13" fillId="6" borderId="3" xfId="1" applyNumberFormat="1" applyFont="1" applyFill="1" applyBorder="1" applyAlignment="1" applyProtection="1">
      <alignment horizontal="right" shrinkToFit="1"/>
      <protection locked="0"/>
    </xf>
    <xf numFmtId="4" fontId="13" fillId="6" borderId="5" xfId="1" applyNumberFormat="1" applyFont="1" applyFill="1" applyBorder="1" applyAlignment="1" applyProtection="1">
      <alignment horizontal="right" shrinkToFit="1"/>
      <protection locked="0"/>
    </xf>
    <xf numFmtId="4" fontId="13" fillId="6" borderId="6" xfId="1" applyNumberFormat="1" applyFont="1" applyFill="1" applyBorder="1" applyAlignment="1" applyProtection="1">
      <alignment horizontal="right" shrinkToFit="1"/>
      <protection locked="0"/>
    </xf>
    <xf numFmtId="4" fontId="13" fillId="13" borderId="5" xfId="1" applyNumberFormat="1" applyFont="1" applyFill="1" applyBorder="1" applyAlignment="1" applyProtection="1">
      <alignment horizontal="right" shrinkToFit="1"/>
      <protection locked="0"/>
    </xf>
    <xf numFmtId="0" fontId="6" fillId="0" borderId="0" xfId="0" applyFont="1" applyFill="1" applyBorder="1" applyAlignment="1" applyProtection="1">
      <alignment vertical="top" wrapText="1"/>
    </xf>
    <xf numFmtId="0" fontId="5" fillId="0" borderId="0" xfId="0" applyFont="1" applyFill="1" applyBorder="1" applyAlignment="1" applyProtection="1">
      <alignment horizontal="center" vertical="top"/>
    </xf>
    <xf numFmtId="0" fontId="17" fillId="0" borderId="4" xfId="0" applyFont="1" applyFill="1" applyBorder="1" applyAlignment="1" applyProtection="1">
      <alignment horizontal="left" wrapText="1"/>
    </xf>
    <xf numFmtId="0" fontId="17" fillId="0" borderId="5" xfId="0" applyFont="1" applyFill="1" applyBorder="1" applyAlignment="1" applyProtection="1">
      <alignment horizontal="left" wrapText="1"/>
    </xf>
    <xf numFmtId="0" fontId="17" fillId="0" borderId="6" xfId="0" applyFont="1" applyFill="1" applyBorder="1" applyAlignment="1" applyProtection="1">
      <alignment horizontal="left" wrapText="1"/>
    </xf>
    <xf numFmtId="170" fontId="13" fillId="13" borderId="2" xfId="1" applyNumberFormat="1" applyFont="1" applyFill="1" applyBorder="1" applyAlignment="1" applyProtection="1">
      <alignment horizontal="right" shrinkToFit="1"/>
      <protection locked="0"/>
    </xf>
    <xf numFmtId="170" fontId="13" fillId="6" borderId="2" xfId="1" applyNumberFormat="1" applyFont="1" applyFill="1" applyBorder="1" applyAlignment="1" applyProtection="1">
      <alignment horizontal="right" shrinkToFit="1"/>
      <protection locked="0"/>
    </xf>
    <xf numFmtId="170" fontId="13" fillId="6" borderId="3" xfId="1" applyNumberFormat="1" applyFont="1" applyFill="1" applyBorder="1" applyAlignment="1" applyProtection="1">
      <alignment horizontal="right" shrinkToFit="1"/>
      <protection locked="0"/>
    </xf>
    <xf numFmtId="170" fontId="13" fillId="13" borderId="5" xfId="1" applyNumberFormat="1" applyFont="1" applyFill="1" applyBorder="1" applyAlignment="1" applyProtection="1">
      <alignment horizontal="right" shrinkToFit="1"/>
      <protection locked="0"/>
    </xf>
    <xf numFmtId="170" fontId="13" fillId="6" borderId="5" xfId="1" applyNumberFormat="1" applyFont="1" applyFill="1" applyBorder="1" applyAlignment="1" applyProtection="1">
      <alignment horizontal="right" shrinkToFit="1"/>
      <protection locked="0"/>
    </xf>
    <xf numFmtId="170" fontId="13" fillId="6" borderId="6" xfId="1" applyNumberFormat="1" applyFont="1" applyFill="1" applyBorder="1" applyAlignment="1" applyProtection="1">
      <alignment horizontal="right" shrinkToFit="1"/>
      <protection locked="0"/>
    </xf>
    <xf numFmtId="0" fontId="0" fillId="3" borderId="38" xfId="0" applyFill="1" applyBorder="1" applyAlignment="1" applyProtection="1">
      <alignment horizontal="left" vertical="top" wrapText="1"/>
    </xf>
    <xf numFmtId="0" fontId="0" fillId="3" borderId="39" xfId="0" applyFill="1" applyBorder="1" applyAlignment="1" applyProtection="1">
      <alignment horizontal="left" vertical="top" wrapText="1"/>
    </xf>
    <xf numFmtId="0" fontId="0" fillId="3" borderId="40" xfId="0" applyFill="1" applyBorder="1" applyAlignment="1" applyProtection="1">
      <alignment horizontal="left" vertical="top" wrapText="1"/>
    </xf>
    <xf numFmtId="3" fontId="13" fillId="13" borderId="4" xfId="0" applyNumberFormat="1" applyFont="1" applyFill="1" applyBorder="1" applyAlignment="1" applyProtection="1">
      <alignment horizontal="center"/>
      <protection locked="0"/>
    </xf>
    <xf numFmtId="0" fontId="13" fillId="13" borderId="5" xfId="0" applyFont="1" applyFill="1" applyBorder="1" applyAlignment="1" applyProtection="1">
      <alignment horizontal="center"/>
      <protection locked="0"/>
    </xf>
    <xf numFmtId="0" fontId="13" fillId="13" borderId="6" xfId="0" applyFont="1" applyFill="1" applyBorder="1" applyAlignment="1" applyProtection="1">
      <alignment horizontal="center"/>
      <protection locked="0"/>
    </xf>
    <xf numFmtId="0" fontId="5" fillId="5" borderId="10" xfId="0" applyFont="1" applyFill="1" applyBorder="1" applyAlignment="1" applyProtection="1">
      <alignment vertical="top" wrapText="1"/>
    </xf>
    <xf numFmtId="0" fontId="5" fillId="5" borderId="11" xfId="0" applyFont="1" applyFill="1" applyBorder="1" applyAlignment="1" applyProtection="1">
      <alignment vertical="top" wrapText="1"/>
    </xf>
    <xf numFmtId="3" fontId="13" fillId="0" borderId="4" xfId="0" applyNumberFormat="1" applyFont="1" applyFill="1" applyBorder="1" applyAlignment="1" applyProtection="1">
      <alignment wrapText="1"/>
    </xf>
    <xf numFmtId="3" fontId="13" fillId="0" borderId="5" xfId="0" applyNumberFormat="1" applyFont="1" applyFill="1" applyBorder="1" applyAlignment="1" applyProtection="1">
      <alignment wrapText="1"/>
    </xf>
    <xf numFmtId="3" fontId="13" fillId="0" borderId="4" xfId="0" applyNumberFormat="1" applyFont="1" applyFill="1" applyBorder="1" applyAlignment="1" applyProtection="1">
      <alignment shrinkToFit="1"/>
    </xf>
    <xf numFmtId="3" fontId="13" fillId="0" borderId="5" xfId="0" applyNumberFormat="1" applyFont="1" applyFill="1" applyBorder="1" applyAlignment="1" applyProtection="1">
      <alignment shrinkToFit="1"/>
    </xf>
    <xf numFmtId="0" fontId="5" fillId="5" borderId="7" xfId="0" applyFont="1" applyFill="1" applyBorder="1" applyAlignment="1" applyProtection="1">
      <alignment horizontal="left" vertical="top"/>
    </xf>
    <xf numFmtId="0" fontId="5" fillId="5" borderId="0" xfId="0" applyFont="1" applyFill="1" applyBorder="1" applyAlignment="1" applyProtection="1">
      <alignment horizontal="left" vertical="top"/>
    </xf>
    <xf numFmtId="0" fontId="5" fillId="0" borderId="0" xfId="0" applyFont="1" applyFill="1" applyBorder="1" applyAlignment="1" applyProtection="1">
      <alignment horizontal="left" vertical="center" shrinkToFit="1"/>
    </xf>
    <xf numFmtId="0" fontId="5" fillId="0" borderId="14" xfId="0" applyFont="1" applyFill="1" applyBorder="1" applyAlignment="1" applyProtection="1">
      <alignment horizontal="left" vertical="center" shrinkToFit="1"/>
    </xf>
    <xf numFmtId="0" fontId="5" fillId="0" borderId="8" xfId="0" applyFont="1" applyFill="1" applyBorder="1" applyAlignment="1" applyProtection="1">
      <alignment horizontal="left" vertical="center" shrinkToFit="1"/>
    </xf>
    <xf numFmtId="0" fontId="5" fillId="0" borderId="4" xfId="0" applyFont="1" applyFill="1" applyBorder="1" applyAlignment="1" applyProtection="1">
      <alignment horizontal="right" vertical="center" wrapText="1"/>
    </xf>
    <xf numFmtId="0" fontId="5" fillId="0" borderId="5" xfId="0" applyFont="1" applyFill="1" applyBorder="1" applyAlignment="1" applyProtection="1">
      <alignment horizontal="right" vertical="center" wrapText="1"/>
    </xf>
    <xf numFmtId="0" fontId="5" fillId="5" borderId="0" xfId="0" applyFont="1" applyFill="1" applyBorder="1" applyAlignment="1" applyProtection="1">
      <alignment horizontal="left" vertical="top" wrapText="1"/>
    </xf>
    <xf numFmtId="0" fontId="5" fillId="5" borderId="8" xfId="0" applyFont="1" applyFill="1" applyBorder="1" applyAlignment="1" applyProtection="1">
      <alignment horizontal="left" vertical="top" wrapText="1"/>
    </xf>
    <xf numFmtId="0" fontId="5" fillId="0" borderId="4" xfId="0" applyFont="1" applyFill="1" applyBorder="1" applyAlignment="1" applyProtection="1">
      <alignment horizontal="left" vertical="top" wrapText="1"/>
    </xf>
    <xf numFmtId="0" fontId="5" fillId="0" borderId="5" xfId="0" applyFont="1" applyFill="1" applyBorder="1" applyAlignment="1" applyProtection="1">
      <alignment horizontal="left" vertical="top" wrapText="1"/>
    </xf>
    <xf numFmtId="0" fontId="5" fillId="0" borderId="6" xfId="0" applyFont="1" applyFill="1" applyBorder="1" applyAlignment="1" applyProtection="1">
      <alignment horizontal="left" vertical="top" wrapText="1"/>
    </xf>
    <xf numFmtId="0" fontId="5" fillId="5" borderId="4" xfId="0" applyFont="1" applyFill="1" applyBorder="1" applyAlignment="1" applyProtection="1">
      <alignment horizontal="left" vertical="top"/>
    </xf>
    <xf numFmtId="0" fontId="5" fillId="5" borderId="5" xfId="0" applyFont="1" applyFill="1" applyBorder="1" applyAlignment="1" applyProtection="1">
      <alignment horizontal="left" vertical="top"/>
    </xf>
    <xf numFmtId="0" fontId="5" fillId="2" borderId="1" xfId="0" applyFont="1" applyFill="1" applyBorder="1" applyAlignment="1" applyProtection="1">
      <alignment horizontal="left" vertical="top" wrapText="1"/>
    </xf>
    <xf numFmtId="0" fontId="5" fillId="2" borderId="2" xfId="0" applyFont="1" applyFill="1" applyBorder="1" applyAlignment="1" applyProtection="1">
      <alignment horizontal="left" vertical="top" wrapText="1"/>
    </xf>
    <xf numFmtId="0" fontId="5" fillId="2" borderId="3" xfId="0" applyFont="1" applyFill="1" applyBorder="1" applyAlignment="1" applyProtection="1">
      <alignment horizontal="left" vertical="top" wrapText="1"/>
    </xf>
    <xf numFmtId="0" fontId="5" fillId="2" borderId="7"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5" fillId="2" borderId="8" xfId="0" applyFont="1" applyFill="1" applyBorder="1" applyAlignment="1" applyProtection="1">
      <alignment horizontal="left" vertical="top" wrapText="1"/>
    </xf>
    <xf numFmtId="0" fontId="5" fillId="2" borderId="4" xfId="0" applyFont="1" applyFill="1" applyBorder="1" applyAlignment="1" applyProtection="1">
      <alignment horizontal="left" vertical="top" wrapText="1"/>
    </xf>
    <xf numFmtId="0" fontId="5" fillId="2" borderId="5" xfId="0" applyFont="1" applyFill="1" applyBorder="1" applyAlignment="1" applyProtection="1">
      <alignment horizontal="left" vertical="top" wrapText="1"/>
    </xf>
    <xf numFmtId="0" fontId="5" fillId="2" borderId="6" xfId="0" applyFont="1" applyFill="1" applyBorder="1" applyAlignment="1" applyProtection="1">
      <alignment horizontal="left" vertical="top" wrapText="1"/>
    </xf>
    <xf numFmtId="0" fontId="5" fillId="5" borderId="1" xfId="0" applyFont="1" applyFill="1" applyBorder="1" applyAlignment="1" applyProtection="1">
      <alignment horizontal="left" vertical="top"/>
    </xf>
    <xf numFmtId="0" fontId="5" fillId="5" borderId="2" xfId="0" applyFont="1" applyFill="1" applyBorder="1" applyAlignment="1" applyProtection="1">
      <alignment horizontal="left" vertical="top"/>
    </xf>
    <xf numFmtId="0" fontId="5" fillId="5" borderId="3" xfId="0" applyFont="1" applyFill="1" applyBorder="1" applyAlignment="1" applyProtection="1">
      <alignment horizontal="left" vertical="top"/>
    </xf>
    <xf numFmtId="0" fontId="5" fillId="5" borderId="8" xfId="0" applyFont="1" applyFill="1" applyBorder="1" applyAlignment="1" applyProtection="1">
      <alignment horizontal="left" vertical="top"/>
    </xf>
    <xf numFmtId="0" fontId="5" fillId="5" borderId="6" xfId="0" applyFont="1" applyFill="1" applyBorder="1" applyAlignment="1" applyProtection="1">
      <alignment horizontal="left" vertical="top"/>
    </xf>
    <xf numFmtId="0" fontId="13" fillId="13" borderId="4" xfId="0" applyFont="1" applyFill="1" applyBorder="1" applyAlignment="1" applyProtection="1">
      <alignment horizontal="center" shrinkToFit="1"/>
      <protection locked="0"/>
    </xf>
    <xf numFmtId="0" fontId="13" fillId="6" borderId="5" xfId="0" applyFont="1" applyFill="1" applyBorder="1" applyAlignment="1" applyProtection="1">
      <alignment horizontal="center" shrinkToFit="1"/>
      <protection locked="0"/>
    </xf>
    <xf numFmtId="0" fontId="13" fillId="6" borderId="6" xfId="0" applyFont="1" applyFill="1" applyBorder="1" applyAlignment="1" applyProtection="1">
      <alignment horizontal="center" shrinkToFit="1"/>
      <protection locked="0"/>
    </xf>
    <xf numFmtId="0" fontId="13" fillId="13" borderId="5" xfId="0" applyFont="1" applyFill="1" applyBorder="1" applyAlignment="1" applyProtection="1">
      <alignment horizontal="center" shrinkToFit="1"/>
      <protection locked="0"/>
    </xf>
    <xf numFmtId="0" fontId="13" fillId="13" borderId="6" xfId="0" applyFont="1" applyFill="1" applyBorder="1" applyAlignment="1" applyProtection="1">
      <alignment horizontal="center" shrinkToFit="1"/>
      <protection locked="0"/>
    </xf>
    <xf numFmtId="0" fontId="5" fillId="0" borderId="7"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5" fillId="0" borderId="8" xfId="0" applyFont="1" applyFill="1" applyBorder="1" applyAlignment="1" applyProtection="1">
      <alignment horizontal="left" vertical="top" wrapText="1"/>
    </xf>
    <xf numFmtId="0" fontId="6" fillId="5" borderId="4" xfId="0" applyFont="1" applyFill="1" applyBorder="1" applyAlignment="1" applyProtection="1">
      <alignment horizontal="center" vertical="top" wrapText="1"/>
    </xf>
    <xf numFmtId="0" fontId="6" fillId="5" borderId="5" xfId="0" applyFont="1" applyFill="1" applyBorder="1" applyAlignment="1" applyProtection="1">
      <alignment horizontal="center" vertical="top" wrapText="1"/>
    </xf>
    <xf numFmtId="0" fontId="6" fillId="5" borderId="6" xfId="0" applyFont="1" applyFill="1" applyBorder="1" applyAlignment="1" applyProtection="1">
      <alignment horizontal="center" vertical="top" wrapText="1"/>
    </xf>
    <xf numFmtId="0" fontId="5" fillId="5" borderId="7"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5" fillId="5" borderId="8" xfId="0" applyFont="1" applyFill="1" applyBorder="1" applyAlignment="1" applyProtection="1">
      <alignment horizontal="center" vertical="center" wrapText="1"/>
    </xf>
    <xf numFmtId="175" fontId="13" fillId="13" borderId="4" xfId="0" applyNumberFormat="1" applyFont="1" applyFill="1" applyBorder="1" applyAlignment="1" applyProtection="1">
      <alignment horizontal="center" wrapText="1"/>
      <protection locked="0"/>
    </xf>
    <xf numFmtId="175" fontId="13" fillId="13" borderId="5" xfId="0" applyNumberFormat="1" applyFont="1" applyFill="1" applyBorder="1" applyAlignment="1" applyProtection="1">
      <alignment horizontal="center" wrapText="1"/>
      <protection locked="0"/>
    </xf>
    <xf numFmtId="175" fontId="13" fillId="13" borderId="6" xfId="0" applyNumberFormat="1" applyFont="1" applyFill="1" applyBorder="1" applyAlignment="1" applyProtection="1">
      <alignment horizontal="center" wrapText="1"/>
      <protection locked="0"/>
    </xf>
    <xf numFmtId="0" fontId="5" fillId="5" borderId="7" xfId="0" applyFont="1" applyFill="1" applyBorder="1" applyAlignment="1" applyProtection="1">
      <alignment horizontal="left" vertical="top" wrapText="1"/>
    </xf>
    <xf numFmtId="0" fontId="5" fillId="4" borderId="0" xfId="0" applyFont="1" applyFill="1" applyBorder="1" applyAlignment="1" applyProtection="1">
      <alignment horizontal="left" vertical="top"/>
    </xf>
    <xf numFmtId="0" fontId="5" fillId="4" borderId="8" xfId="0" applyFont="1" applyFill="1" applyBorder="1" applyAlignment="1" applyProtection="1">
      <alignment horizontal="left" vertical="top"/>
    </xf>
    <xf numFmtId="0" fontId="6" fillId="0" borderId="0" xfId="0" applyFont="1" applyFill="1" applyBorder="1" applyAlignment="1" applyProtection="1">
      <alignment horizontal="left" vertical="center" wrapText="1"/>
    </xf>
    <xf numFmtId="0" fontId="34" fillId="5" borderId="5" xfId="0" applyFont="1" applyFill="1" applyBorder="1" applyAlignment="1" applyProtection="1">
      <alignment horizontal="left" vertical="top" wrapText="1"/>
    </xf>
    <xf numFmtId="0" fontId="34" fillId="5" borderId="6" xfId="0" applyFont="1" applyFill="1" applyBorder="1" applyAlignment="1" applyProtection="1">
      <alignment horizontal="left" vertical="top" wrapText="1"/>
    </xf>
    <xf numFmtId="0" fontId="34" fillId="5" borderId="1" xfId="0" applyFont="1" applyFill="1" applyBorder="1" applyAlignment="1" applyProtection="1">
      <alignment horizontal="left" wrapText="1"/>
    </xf>
    <xf numFmtId="0" fontId="34" fillId="5" borderId="2" xfId="0" applyFont="1" applyFill="1" applyBorder="1" applyAlignment="1" applyProtection="1">
      <alignment horizontal="left" wrapText="1"/>
    </xf>
    <xf numFmtId="0" fontId="34" fillId="5" borderId="3" xfId="0" applyFont="1" applyFill="1" applyBorder="1" applyAlignment="1" applyProtection="1">
      <alignment horizontal="left" wrapText="1"/>
    </xf>
    <xf numFmtId="0" fontId="5" fillId="5" borderId="4" xfId="0" applyFont="1" applyFill="1" applyBorder="1" applyAlignment="1" applyProtection="1">
      <alignment horizontal="right" vertical="top" wrapText="1"/>
    </xf>
    <xf numFmtId="0" fontId="5" fillId="5" borderId="5" xfId="0" applyFont="1" applyFill="1" applyBorder="1" applyAlignment="1" applyProtection="1">
      <alignment horizontal="right" vertical="top" wrapText="1"/>
    </xf>
    <xf numFmtId="0" fontId="5" fillId="5" borderId="6" xfId="0" applyFont="1" applyFill="1" applyBorder="1" applyAlignment="1" applyProtection="1">
      <alignment horizontal="right" vertical="top" wrapText="1"/>
    </xf>
    <xf numFmtId="0" fontId="5" fillId="5" borderId="1" xfId="0" applyFont="1" applyFill="1" applyBorder="1" applyAlignment="1" applyProtection="1">
      <alignment vertical="top" wrapText="1"/>
    </xf>
    <xf numFmtId="0" fontId="5" fillId="5" borderId="2" xfId="0" applyFont="1" applyFill="1" applyBorder="1" applyAlignment="1" applyProtection="1">
      <alignment vertical="top" wrapText="1"/>
    </xf>
    <xf numFmtId="0" fontId="5" fillId="5" borderId="3" xfId="0" applyFont="1" applyFill="1" applyBorder="1" applyAlignment="1" applyProtection="1">
      <alignment vertical="top" wrapText="1"/>
    </xf>
    <xf numFmtId="0" fontId="5" fillId="5" borderId="4" xfId="0" applyFont="1" applyFill="1" applyBorder="1" applyAlignment="1" applyProtection="1">
      <alignment vertical="top" wrapText="1"/>
    </xf>
    <xf numFmtId="0" fontId="5" fillId="5" borderId="5" xfId="0" applyFont="1" applyFill="1" applyBorder="1" applyAlignment="1" applyProtection="1">
      <alignment vertical="top" wrapText="1"/>
    </xf>
    <xf numFmtId="0" fontId="5" fillId="5" borderId="6" xfId="0" applyFont="1" applyFill="1" applyBorder="1" applyAlignment="1" applyProtection="1">
      <alignment vertical="top" wrapText="1"/>
    </xf>
    <xf numFmtId="4" fontId="13" fillId="0" borderId="7" xfId="1" applyNumberFormat="1" applyFont="1" applyFill="1" applyBorder="1" applyAlignment="1" applyProtection="1">
      <alignment horizontal="right" shrinkToFit="1"/>
      <protection locked="0"/>
    </xf>
    <xf numFmtId="4" fontId="13" fillId="21" borderId="0" xfId="1" applyNumberFormat="1" applyFont="1" applyFill="1" applyBorder="1" applyAlignment="1" applyProtection="1">
      <alignment horizontal="right" shrinkToFit="1"/>
      <protection locked="0"/>
    </xf>
    <xf numFmtId="4" fontId="13" fillId="0" borderId="0" xfId="1" applyNumberFormat="1" applyFont="1" applyFill="1" applyBorder="1" applyAlignment="1" applyProtection="1">
      <alignment horizontal="right" shrinkToFit="1"/>
      <protection locked="0"/>
    </xf>
    <xf numFmtId="4" fontId="13" fillId="0" borderId="8" xfId="1" applyNumberFormat="1" applyFont="1" applyFill="1" applyBorder="1" applyAlignment="1" applyProtection="1">
      <alignment horizontal="right" shrinkToFit="1"/>
      <protection locked="0"/>
    </xf>
    <xf numFmtId="0" fontId="9" fillId="5" borderId="9" xfId="0" applyFont="1" applyFill="1" applyBorder="1" applyAlignment="1" applyProtection="1">
      <alignment horizontal="left" vertical="top" shrinkToFit="1"/>
    </xf>
    <xf numFmtId="0" fontId="9" fillId="5" borderId="10" xfId="0" applyFont="1" applyFill="1" applyBorder="1" applyAlignment="1" applyProtection="1">
      <alignment horizontal="left" vertical="top" shrinkToFit="1"/>
    </xf>
    <xf numFmtId="0" fontId="9" fillId="5" borderId="11" xfId="0" applyFont="1" applyFill="1" applyBorder="1" applyAlignment="1" applyProtection="1">
      <alignment horizontal="left" vertical="top" shrinkToFit="1"/>
    </xf>
    <xf numFmtId="174" fontId="13" fillId="13" borderId="5" xfId="0" quotePrefix="1" applyNumberFormat="1" applyFont="1" applyFill="1" applyBorder="1" applyAlignment="1" applyProtection="1">
      <alignment horizontal="right" vertical="center" wrapText="1"/>
      <protection locked="0"/>
    </xf>
    <xf numFmtId="174" fontId="13" fillId="14" borderId="5" xfId="0" applyNumberFormat="1" applyFont="1" applyFill="1" applyBorder="1" applyAlignment="1" applyProtection="1">
      <alignment horizontal="right" vertical="center" wrapText="1"/>
      <protection locked="0"/>
    </xf>
    <xf numFmtId="0" fontId="6"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right" vertical="top"/>
    </xf>
    <xf numFmtId="0" fontId="13" fillId="0" borderId="4" xfId="0" applyFont="1" applyFill="1" applyBorder="1" applyAlignment="1" applyProtection="1">
      <alignment horizontal="center" vertical="center" wrapText="1"/>
    </xf>
    <xf numFmtId="0" fontId="13" fillId="0" borderId="5" xfId="0" applyFont="1" applyFill="1" applyBorder="1" applyAlignment="1" applyProtection="1">
      <alignment horizontal="center" vertical="center" wrapText="1"/>
    </xf>
    <xf numFmtId="0" fontId="13" fillId="0" borderId="6" xfId="0" applyFont="1" applyFill="1" applyBorder="1" applyAlignment="1" applyProtection="1">
      <alignment horizontal="center" vertical="center" wrapText="1"/>
    </xf>
    <xf numFmtId="173" fontId="13" fillId="13" borderId="4" xfId="0" applyNumberFormat="1" applyFont="1" applyFill="1" applyBorder="1" applyAlignment="1" applyProtection="1">
      <alignment vertical="center"/>
      <protection locked="0"/>
    </xf>
    <xf numFmtId="173" fontId="13" fillId="6" borderId="5" xfId="0" applyNumberFormat="1" applyFont="1" applyFill="1" applyBorder="1" applyAlignment="1" applyProtection="1">
      <alignment vertical="center"/>
      <protection locked="0"/>
    </xf>
    <xf numFmtId="168" fontId="13" fillId="5" borderId="4" xfId="0" applyNumberFormat="1" applyFont="1" applyFill="1" applyBorder="1" applyAlignment="1" applyProtection="1">
      <alignment vertical="center"/>
    </xf>
    <xf numFmtId="168" fontId="13" fillId="5" borderId="5" xfId="0" applyNumberFormat="1" applyFont="1" applyFill="1" applyBorder="1" applyAlignment="1" applyProtection="1">
      <alignment vertical="center"/>
    </xf>
    <xf numFmtId="168" fontId="13" fillId="5" borderId="6" xfId="0" applyNumberFormat="1" applyFont="1" applyFill="1" applyBorder="1" applyAlignment="1" applyProtection="1">
      <alignment vertical="center"/>
    </xf>
    <xf numFmtId="167" fontId="13" fillId="0" borderId="4" xfId="0" applyNumberFormat="1" applyFont="1" applyFill="1" applyBorder="1" applyAlignment="1" applyProtection="1">
      <alignment horizontal="center" vertical="center"/>
    </xf>
    <xf numFmtId="167" fontId="13" fillId="0" borderId="5" xfId="0" applyNumberFormat="1" applyFont="1" applyFill="1" applyBorder="1" applyAlignment="1" applyProtection="1">
      <alignment horizontal="center" vertical="center"/>
    </xf>
    <xf numFmtId="167" fontId="13" fillId="0" borderId="6" xfId="0" applyNumberFormat="1" applyFont="1" applyFill="1" applyBorder="1" applyAlignment="1" applyProtection="1">
      <alignment horizontal="center" vertical="center"/>
    </xf>
    <xf numFmtId="0" fontId="9" fillId="0" borderId="7" xfId="0" applyFont="1" applyFill="1" applyBorder="1" applyAlignment="1" applyProtection="1">
      <alignment horizontal="right" vertical="center"/>
    </xf>
    <xf numFmtId="0" fontId="9" fillId="0" borderId="0" xfId="0" applyFont="1" applyFill="1" applyBorder="1" applyAlignment="1" applyProtection="1">
      <alignment horizontal="right" vertical="center"/>
    </xf>
    <xf numFmtId="0" fontId="9" fillId="0" borderId="8" xfId="0" applyFont="1" applyFill="1" applyBorder="1" applyAlignment="1" applyProtection="1">
      <alignment horizontal="right" vertical="center"/>
    </xf>
    <xf numFmtId="166" fontId="13" fillId="13" borderId="5" xfId="0" applyNumberFormat="1" applyFont="1" applyFill="1" applyBorder="1" applyAlignment="1" applyProtection="1">
      <alignment horizontal="center" vertical="center" wrapText="1"/>
      <protection locked="0"/>
    </xf>
    <xf numFmtId="166" fontId="13" fillId="6" borderId="5" xfId="0" applyNumberFormat="1" applyFont="1" applyFill="1" applyBorder="1" applyAlignment="1" applyProtection="1">
      <alignment horizontal="center" vertical="center" wrapText="1"/>
      <protection locked="0"/>
    </xf>
    <xf numFmtId="0" fontId="9" fillId="0" borderId="1" xfId="0" applyFont="1" applyFill="1" applyBorder="1" applyAlignment="1" applyProtection="1">
      <alignment horizontal="left" vertical="top"/>
    </xf>
    <xf numFmtId="0" fontId="9" fillId="0" borderId="2" xfId="0" applyFont="1" applyFill="1" applyBorder="1" applyAlignment="1" applyProtection="1">
      <alignment horizontal="left" vertical="top"/>
    </xf>
    <xf numFmtId="0" fontId="9" fillId="0" borderId="3" xfId="0" applyFont="1" applyFill="1" applyBorder="1" applyAlignment="1" applyProtection="1">
      <alignment horizontal="left" vertical="top"/>
    </xf>
    <xf numFmtId="0" fontId="9" fillId="0" borderId="7" xfId="0" applyFont="1" applyFill="1" applyBorder="1" applyAlignment="1" applyProtection="1">
      <alignment horizontal="center" vertical="top"/>
    </xf>
    <xf numFmtId="0" fontId="9" fillId="0" borderId="0" xfId="0" applyFont="1" applyFill="1" applyBorder="1" applyAlignment="1" applyProtection="1">
      <alignment horizontal="center" vertical="top"/>
    </xf>
    <xf numFmtId="0" fontId="9" fillId="0" borderId="8" xfId="0" applyFont="1" applyFill="1" applyBorder="1" applyAlignment="1" applyProtection="1">
      <alignment horizontal="center" vertical="top"/>
    </xf>
    <xf numFmtId="0" fontId="23" fillId="13" borderId="13" xfId="0" applyFont="1" applyFill="1" applyBorder="1" applyAlignment="1" applyProtection="1">
      <alignment horizontal="center" vertical="center" shrinkToFit="1"/>
      <protection locked="0"/>
    </xf>
    <xf numFmtId="2" fontId="23" fillId="13" borderId="13" xfId="0" applyNumberFormat="1" applyFont="1" applyFill="1" applyBorder="1" applyAlignment="1" applyProtection="1">
      <alignment horizontal="center" vertical="center" shrinkToFit="1"/>
      <protection locked="0"/>
    </xf>
    <xf numFmtId="0" fontId="23" fillId="13" borderId="13" xfId="0" applyFont="1" applyFill="1" applyBorder="1" applyAlignment="1" applyProtection="1">
      <alignment horizontal="center" vertical="center" wrapText="1"/>
      <protection locked="0"/>
    </xf>
    <xf numFmtId="0" fontId="23" fillId="6" borderId="13" xfId="0" applyFont="1" applyFill="1" applyBorder="1" applyAlignment="1" applyProtection="1">
      <alignment horizontal="center" vertical="center" wrapText="1"/>
      <protection locked="0"/>
    </xf>
    <xf numFmtId="0" fontId="23" fillId="13" borderId="13" xfId="0" applyFont="1" applyFill="1" applyBorder="1" applyAlignment="1" applyProtection="1">
      <alignment horizontal="left" vertical="center" shrinkToFit="1"/>
      <protection locked="0"/>
    </xf>
    <xf numFmtId="4" fontId="23" fillId="13" borderId="13" xfId="1" applyNumberFormat="1" applyFont="1" applyFill="1" applyBorder="1" applyAlignment="1" applyProtection="1">
      <alignment horizontal="center" vertical="center" shrinkToFit="1"/>
      <protection locked="0"/>
    </xf>
    <xf numFmtId="0" fontId="4" fillId="3" borderId="13" xfId="0" applyFont="1" applyFill="1" applyBorder="1" applyAlignment="1" applyProtection="1">
      <alignment vertical="top" wrapText="1"/>
    </xf>
    <xf numFmtId="0" fontId="5" fillId="3" borderId="13" xfId="0" applyFont="1" applyFill="1" applyBorder="1" applyAlignment="1" applyProtection="1">
      <alignment horizontal="center" vertical="top" wrapText="1"/>
    </xf>
    <xf numFmtId="0" fontId="8" fillId="3" borderId="13" xfId="0" applyFont="1" applyFill="1" applyBorder="1" applyAlignment="1" applyProtection="1">
      <alignment horizontal="center" vertical="top" wrapText="1"/>
    </xf>
    <xf numFmtId="0" fontId="6" fillId="0" borderId="5" xfId="0" applyFont="1" applyFill="1" applyBorder="1" applyAlignment="1" applyProtection="1">
      <alignment horizontal="left" vertical="top"/>
    </xf>
    <xf numFmtId="0" fontId="4" fillId="3" borderId="9" xfId="0" applyFont="1" applyFill="1" applyBorder="1" applyAlignment="1" applyProtection="1">
      <alignment vertical="top" wrapText="1"/>
    </xf>
    <xf numFmtId="0" fontId="4" fillId="3" borderId="10" xfId="0" applyFont="1" applyFill="1" applyBorder="1" applyAlignment="1" applyProtection="1">
      <alignment vertical="top" wrapText="1"/>
    </xf>
    <xf numFmtId="0" fontId="4" fillId="3" borderId="11" xfId="0" applyFont="1" applyFill="1" applyBorder="1" applyAlignment="1" applyProtection="1">
      <alignment vertical="top" wrapText="1"/>
    </xf>
    <xf numFmtId="0" fontId="5" fillId="3" borderId="9" xfId="0" applyFont="1" applyFill="1" applyBorder="1" applyAlignment="1" applyProtection="1">
      <alignment horizontal="center" vertical="top" wrapText="1"/>
    </xf>
    <xf numFmtId="0" fontId="5" fillId="3" borderId="11" xfId="0" applyFont="1" applyFill="1" applyBorder="1" applyAlignment="1" applyProtection="1">
      <alignment horizontal="center" vertical="top" wrapText="1"/>
    </xf>
    <xf numFmtId="173" fontId="14" fillId="0" borderId="5" xfId="0" applyNumberFormat="1" applyFont="1" applyFill="1" applyBorder="1" applyAlignment="1" applyProtection="1">
      <alignment horizontal="right" vertical="center" wrapText="1"/>
    </xf>
    <xf numFmtId="0" fontId="3" fillId="0" borderId="0" xfId="0" applyFont="1" applyFill="1" applyBorder="1" applyAlignment="1" applyProtection="1">
      <alignment horizontal="center" vertical="top"/>
    </xf>
    <xf numFmtId="0" fontId="3" fillId="0" borderId="0" xfId="0" quotePrefix="1" applyFont="1" applyFill="1" applyBorder="1" applyAlignment="1" applyProtection="1">
      <alignment horizontal="center" vertical="top"/>
    </xf>
    <xf numFmtId="0" fontId="8" fillId="0" borderId="2" xfId="0" applyFont="1" applyFill="1" applyBorder="1" applyAlignment="1" applyProtection="1">
      <alignment horizontal="left" vertical="top" wrapText="1"/>
    </xf>
    <xf numFmtId="0" fontId="8" fillId="0" borderId="3" xfId="0" applyFont="1" applyFill="1" applyBorder="1" applyAlignment="1" applyProtection="1">
      <alignment horizontal="left" vertical="top" wrapText="1"/>
    </xf>
    <xf numFmtId="171" fontId="14" fillId="0" borderId="4" xfId="0" applyNumberFormat="1" applyFont="1" applyFill="1" applyBorder="1" applyAlignment="1" applyProtection="1">
      <alignment horizontal="right" vertical="center" wrapText="1"/>
    </xf>
    <xf numFmtId="171" fontId="14" fillId="0" borderId="5" xfId="0" applyNumberFormat="1" applyFont="1" applyFill="1" applyBorder="1" applyAlignment="1" applyProtection="1">
      <alignment horizontal="right" vertical="center" wrapText="1"/>
    </xf>
    <xf numFmtId="0" fontId="8" fillId="3" borderId="10" xfId="0" applyFont="1" applyFill="1" applyBorder="1" applyAlignment="1" applyProtection="1">
      <alignment horizontal="center" vertical="center" wrapText="1"/>
    </xf>
    <xf numFmtId="0" fontId="4" fillId="3" borderId="1" xfId="0" applyFont="1" applyFill="1" applyBorder="1" applyAlignment="1" applyProtection="1">
      <alignment vertical="top" wrapText="1"/>
    </xf>
    <xf numFmtId="0" fontId="4" fillId="3" borderId="2" xfId="0" applyFont="1" applyFill="1" applyBorder="1" applyAlignment="1" applyProtection="1">
      <alignment vertical="top" wrapText="1"/>
    </xf>
    <xf numFmtId="0" fontId="4" fillId="3" borderId="3" xfId="0" applyFont="1" applyFill="1" applyBorder="1" applyAlignment="1" applyProtection="1">
      <alignment vertical="top" wrapText="1"/>
    </xf>
    <xf numFmtId="0" fontId="3" fillId="3" borderId="9" xfId="0" applyFont="1" applyFill="1" applyBorder="1" applyAlignment="1" applyProtection="1">
      <alignment vertical="top" wrapText="1"/>
    </xf>
    <xf numFmtId="0" fontId="3" fillId="3" borderId="10" xfId="0" applyFont="1" applyFill="1" applyBorder="1" applyAlignment="1" applyProtection="1">
      <alignment vertical="top" wrapText="1"/>
    </xf>
    <xf numFmtId="0" fontId="3" fillId="3" borderId="11" xfId="0" applyFont="1" applyFill="1" applyBorder="1" applyAlignment="1" applyProtection="1">
      <alignment vertical="top" wrapText="1"/>
    </xf>
    <xf numFmtId="0" fontId="8" fillId="3" borderId="9" xfId="0" applyFont="1" applyFill="1" applyBorder="1" applyAlignment="1" applyProtection="1">
      <alignment horizontal="center" vertical="center" wrapText="1"/>
    </xf>
    <xf numFmtId="0" fontId="8" fillId="3" borderId="11"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3" xfId="0" applyFont="1" applyFill="1" applyBorder="1" applyAlignment="1" applyProtection="1">
      <alignment horizontal="center" vertical="center" wrapText="1"/>
    </xf>
    <xf numFmtId="0" fontId="5" fillId="0" borderId="0" xfId="0" applyFont="1" applyFill="1" applyBorder="1" applyAlignment="1" applyProtection="1">
      <alignment horizontal="right" vertical="top"/>
    </xf>
    <xf numFmtId="0" fontId="6" fillId="0" borderId="1" xfId="0" applyFont="1" applyFill="1" applyBorder="1" applyAlignment="1" applyProtection="1">
      <alignment horizontal="left" vertical="top" wrapText="1"/>
    </xf>
    <xf numFmtId="173" fontId="14" fillId="13" borderId="5" xfId="0" applyNumberFormat="1" applyFont="1" applyFill="1" applyBorder="1" applyAlignment="1" applyProtection="1">
      <alignment horizontal="right" vertical="center" wrapText="1"/>
      <protection locked="0"/>
    </xf>
    <xf numFmtId="173" fontId="14" fillId="6" borderId="5" xfId="0" applyNumberFormat="1" applyFont="1" applyFill="1" applyBorder="1" applyAlignment="1" applyProtection="1">
      <alignment horizontal="right" vertical="center" wrapText="1"/>
      <protection locked="0"/>
    </xf>
    <xf numFmtId="0" fontId="13" fillId="13" borderId="4" xfId="0" applyFont="1" applyFill="1" applyBorder="1" applyAlignment="1" applyProtection="1">
      <alignment horizontal="center" vertical="center" wrapText="1"/>
      <protection locked="0"/>
    </xf>
    <xf numFmtId="0" fontId="13" fillId="6" borderId="5" xfId="0" applyFont="1" applyFill="1" applyBorder="1" applyAlignment="1" applyProtection="1">
      <alignment horizontal="center" vertical="center" wrapText="1"/>
      <protection locked="0"/>
    </xf>
    <xf numFmtId="0" fontId="13" fillId="6" borderId="6" xfId="0" applyFont="1" applyFill="1" applyBorder="1" applyAlignment="1" applyProtection="1">
      <alignment horizontal="center" vertical="center" wrapText="1"/>
      <protection locked="0"/>
    </xf>
    <xf numFmtId="0" fontId="13" fillId="13" borderId="5" xfId="0" applyFont="1" applyFill="1" applyBorder="1" applyAlignment="1" applyProtection="1">
      <alignment horizontal="center" vertical="center" wrapText="1"/>
      <protection locked="0"/>
    </xf>
    <xf numFmtId="0" fontId="13" fillId="13" borderId="6" xfId="0" applyFont="1" applyFill="1" applyBorder="1" applyAlignment="1" applyProtection="1">
      <alignment horizontal="center" vertical="center" wrapText="1"/>
      <protection locked="0"/>
    </xf>
    <xf numFmtId="0" fontId="23" fillId="13" borderId="13" xfId="0" applyFont="1" applyFill="1" applyBorder="1" applyAlignment="1" applyProtection="1">
      <alignment horizontal="center" vertical="center" shrinkToFit="1"/>
      <protection locked="0" hidden="1"/>
    </xf>
    <xf numFmtId="2" fontId="23" fillId="13" borderId="13" xfId="0" applyNumberFormat="1" applyFont="1" applyFill="1" applyBorder="1" applyAlignment="1" applyProtection="1">
      <alignment horizontal="center" vertical="center" shrinkToFit="1"/>
      <protection locked="0" hidden="1"/>
    </xf>
    <xf numFmtId="0" fontId="23" fillId="13" borderId="13" xfId="0" applyFont="1" applyFill="1" applyBorder="1" applyAlignment="1" applyProtection="1">
      <alignment horizontal="center" vertical="center" wrapText="1"/>
      <protection locked="0" hidden="1"/>
    </xf>
    <xf numFmtId="0" fontId="23" fillId="6" borderId="13" xfId="0" applyFont="1" applyFill="1" applyBorder="1" applyAlignment="1" applyProtection="1">
      <alignment horizontal="center" vertical="center" wrapText="1"/>
      <protection locked="0" hidden="1"/>
    </xf>
    <xf numFmtId="0" fontId="6" fillId="0" borderId="0" xfId="0" applyFont="1" applyFill="1" applyBorder="1" applyAlignment="1" applyProtection="1">
      <alignment horizontal="left" vertical="top"/>
      <protection hidden="1"/>
    </xf>
    <xf numFmtId="0" fontId="5" fillId="0" borderId="0" xfId="0" applyFont="1" applyFill="1" applyBorder="1" applyAlignment="1" applyProtection="1">
      <alignment horizontal="right" vertical="top"/>
      <protection hidden="1"/>
    </xf>
    <xf numFmtId="0" fontId="6" fillId="0" borderId="5" xfId="0" applyFont="1" applyFill="1" applyBorder="1" applyAlignment="1" applyProtection="1">
      <alignment horizontal="left" vertical="top"/>
      <protection hidden="1"/>
    </xf>
    <xf numFmtId="0" fontId="6" fillId="0" borderId="1" xfId="0" applyFont="1" applyFill="1" applyBorder="1" applyAlignment="1" applyProtection="1">
      <alignment horizontal="left" vertical="top" wrapText="1"/>
      <protection hidden="1"/>
    </xf>
    <xf numFmtId="0" fontId="8" fillId="0" borderId="2" xfId="0" applyFont="1" applyFill="1" applyBorder="1" applyAlignment="1" applyProtection="1">
      <alignment horizontal="left" vertical="top" wrapText="1"/>
      <protection hidden="1"/>
    </xf>
    <xf numFmtId="0" fontId="8" fillId="0" borderId="3" xfId="0" applyFont="1" applyFill="1" applyBorder="1" applyAlignment="1" applyProtection="1">
      <alignment horizontal="left" vertical="top" wrapText="1"/>
      <protection hidden="1"/>
    </xf>
    <xf numFmtId="0" fontId="5" fillId="2" borderId="1" xfId="0" applyFont="1" applyFill="1" applyBorder="1" applyAlignment="1" applyProtection="1">
      <alignment horizontal="left" vertical="top" wrapText="1"/>
      <protection hidden="1"/>
    </xf>
    <xf numFmtId="0" fontId="5" fillId="2" borderId="2" xfId="0" applyFont="1" applyFill="1" applyBorder="1" applyAlignment="1" applyProtection="1">
      <alignment horizontal="left" vertical="top" wrapText="1"/>
      <protection hidden="1"/>
    </xf>
    <xf numFmtId="0" fontId="5" fillId="2" borderId="3" xfId="0" applyFont="1" applyFill="1" applyBorder="1" applyAlignment="1" applyProtection="1">
      <alignment horizontal="left" vertical="top" wrapText="1"/>
      <protection hidden="1"/>
    </xf>
    <xf numFmtId="0" fontId="5" fillId="0" borderId="1" xfId="0" applyFont="1" applyFill="1" applyBorder="1" applyAlignment="1" applyProtection="1">
      <alignment vertical="top" wrapText="1"/>
      <protection hidden="1"/>
    </xf>
    <xf numFmtId="0" fontId="5" fillId="0" borderId="2" xfId="0" applyFont="1" applyFill="1" applyBorder="1" applyAlignment="1" applyProtection="1">
      <alignment vertical="top" wrapText="1"/>
      <protection hidden="1"/>
    </xf>
    <xf numFmtId="0" fontId="5" fillId="0" borderId="3" xfId="0" applyFont="1" applyFill="1" applyBorder="1" applyAlignment="1" applyProtection="1">
      <alignment vertical="top" wrapText="1"/>
      <protection hidden="1"/>
    </xf>
    <xf numFmtId="0" fontId="8" fillId="3" borderId="10" xfId="0" applyFont="1" applyFill="1" applyBorder="1" applyAlignment="1" applyProtection="1">
      <alignment horizontal="center" vertical="center" wrapText="1"/>
      <protection hidden="1"/>
    </xf>
    <xf numFmtId="0" fontId="3" fillId="3" borderId="9" xfId="0" applyFont="1" applyFill="1" applyBorder="1" applyAlignment="1" applyProtection="1">
      <alignment vertical="top" wrapText="1"/>
      <protection hidden="1"/>
    </xf>
    <xf numFmtId="0" fontId="3" fillId="3" borderId="10" xfId="0" applyFont="1" applyFill="1" applyBorder="1" applyAlignment="1" applyProtection="1">
      <alignment vertical="top" wrapText="1"/>
      <protection hidden="1"/>
    </xf>
    <xf numFmtId="0" fontId="3" fillId="3" borderId="11" xfId="0" applyFont="1" applyFill="1" applyBorder="1" applyAlignment="1" applyProtection="1">
      <alignment vertical="top" wrapText="1"/>
      <protection hidden="1"/>
    </xf>
    <xf numFmtId="0" fontId="4" fillId="3" borderId="9" xfId="0" applyFont="1" applyFill="1" applyBorder="1" applyAlignment="1" applyProtection="1">
      <alignment vertical="top" wrapText="1"/>
      <protection hidden="1"/>
    </xf>
    <xf numFmtId="0" fontId="4" fillId="3" borderId="10" xfId="0" applyFont="1" applyFill="1" applyBorder="1" applyAlignment="1" applyProtection="1">
      <alignment vertical="top" wrapText="1"/>
      <protection hidden="1"/>
    </xf>
    <xf numFmtId="0" fontId="4" fillId="3" borderId="11" xfId="0" applyFont="1" applyFill="1" applyBorder="1" applyAlignment="1" applyProtection="1">
      <alignment vertical="top" wrapText="1"/>
      <protection hidden="1"/>
    </xf>
    <xf numFmtId="0" fontId="8" fillId="3" borderId="9" xfId="0" applyFont="1" applyFill="1" applyBorder="1" applyAlignment="1" applyProtection="1">
      <alignment horizontal="center" vertical="center" wrapText="1"/>
      <protection hidden="1"/>
    </xf>
    <xf numFmtId="0" fontId="8" fillId="3" borderId="11" xfId="0" applyFont="1" applyFill="1" applyBorder="1" applyAlignment="1" applyProtection="1">
      <alignment horizontal="center" vertical="center" wrapText="1"/>
      <protection hidden="1"/>
    </xf>
    <xf numFmtId="0" fontId="5" fillId="3" borderId="1" xfId="0" applyFont="1" applyFill="1" applyBorder="1" applyAlignment="1" applyProtection="1">
      <alignment horizontal="center" vertical="center" wrapText="1"/>
      <protection hidden="1"/>
    </xf>
    <xf numFmtId="0" fontId="5" fillId="3" borderId="2" xfId="0" applyFont="1" applyFill="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3" fontId="14" fillId="0" borderId="5" xfId="0" applyNumberFormat="1" applyFont="1" applyFill="1" applyBorder="1" applyAlignment="1" applyProtection="1">
      <alignment horizontal="right" vertical="center" wrapText="1"/>
      <protection hidden="1"/>
    </xf>
    <xf numFmtId="0" fontId="5" fillId="2" borderId="4" xfId="0" applyFont="1" applyFill="1" applyBorder="1" applyAlignment="1" applyProtection="1">
      <alignment horizontal="left" vertical="top" wrapText="1"/>
      <protection hidden="1"/>
    </xf>
    <xf numFmtId="0" fontId="5" fillId="2" borderId="5" xfId="0" applyFont="1" applyFill="1" applyBorder="1" applyAlignment="1" applyProtection="1">
      <alignment horizontal="left" vertical="top" wrapText="1"/>
      <protection hidden="1"/>
    </xf>
    <xf numFmtId="0" fontId="5" fillId="2" borderId="6" xfId="0" applyFont="1" applyFill="1" applyBorder="1" applyAlignment="1" applyProtection="1">
      <alignment horizontal="left" vertical="top" wrapText="1"/>
      <protection hidden="1"/>
    </xf>
    <xf numFmtId="0" fontId="5" fillId="0" borderId="1" xfId="0" applyFont="1" applyFill="1" applyBorder="1" applyAlignment="1" applyProtection="1">
      <alignment horizontal="left" vertical="top" wrapText="1"/>
      <protection hidden="1"/>
    </xf>
    <xf numFmtId="171" fontId="14" fillId="0" borderId="4" xfId="0" applyNumberFormat="1" applyFont="1" applyFill="1" applyBorder="1" applyAlignment="1" applyProtection="1">
      <alignment horizontal="right" vertical="center" wrapText="1"/>
      <protection hidden="1"/>
    </xf>
    <xf numFmtId="171" fontId="14" fillId="0" borderId="5" xfId="0" applyNumberFormat="1" applyFont="1" applyFill="1" applyBorder="1" applyAlignment="1" applyProtection="1">
      <alignment horizontal="right" vertical="center" wrapText="1"/>
      <protection hidden="1"/>
    </xf>
    <xf numFmtId="0" fontId="4" fillId="3" borderId="1" xfId="0" applyFont="1" applyFill="1" applyBorder="1" applyAlignment="1" applyProtection="1">
      <alignment vertical="top" wrapText="1"/>
      <protection hidden="1"/>
    </xf>
    <xf numFmtId="0" fontId="4" fillId="3" borderId="2" xfId="0" applyFont="1" applyFill="1" applyBorder="1" applyAlignment="1" applyProtection="1">
      <alignment vertical="top" wrapText="1"/>
      <protection hidden="1"/>
    </xf>
    <xf numFmtId="0" fontId="4" fillId="3" borderId="3" xfId="0" applyFont="1" applyFill="1" applyBorder="1" applyAlignment="1" applyProtection="1">
      <alignment vertical="top" wrapText="1"/>
      <protection hidden="1"/>
    </xf>
    <xf numFmtId="0" fontId="13" fillId="0" borderId="4" xfId="0" applyFont="1" applyFill="1" applyBorder="1" applyAlignment="1" applyProtection="1">
      <alignment horizontal="center" vertical="center" wrapText="1"/>
      <protection hidden="1"/>
    </xf>
    <xf numFmtId="0" fontId="13" fillId="0" borderId="5" xfId="0" applyFont="1" applyFill="1" applyBorder="1" applyAlignment="1" applyProtection="1">
      <alignment horizontal="center" vertical="center" wrapText="1"/>
      <protection hidden="1"/>
    </xf>
    <xf numFmtId="0" fontId="13" fillId="0" borderId="6" xfId="0" applyFont="1" applyFill="1" applyBorder="1" applyAlignment="1" applyProtection="1">
      <alignment horizontal="center" vertical="center" wrapText="1"/>
      <protection hidden="1"/>
    </xf>
    <xf numFmtId="0" fontId="23" fillId="13" borderId="13" xfId="0" applyFont="1" applyFill="1" applyBorder="1" applyAlignment="1" applyProtection="1">
      <alignment horizontal="left" vertical="center" shrinkToFit="1"/>
      <protection locked="0" hidden="1"/>
    </xf>
    <xf numFmtId="4" fontId="23" fillId="13" borderId="13" xfId="1" applyNumberFormat="1" applyFont="1" applyFill="1" applyBorder="1" applyAlignment="1" applyProtection="1">
      <alignment horizontal="center" vertical="center" shrinkToFit="1"/>
      <protection locked="0" hidden="1"/>
    </xf>
    <xf numFmtId="0" fontId="8" fillId="3" borderId="13" xfId="0" applyFont="1" applyFill="1" applyBorder="1" applyAlignment="1" applyProtection="1">
      <alignment horizontal="center" vertical="top" wrapText="1"/>
      <protection hidden="1"/>
    </xf>
    <xf numFmtId="0" fontId="5" fillId="3" borderId="13" xfId="0" applyFont="1" applyFill="1" applyBorder="1" applyAlignment="1" applyProtection="1">
      <alignment horizontal="center" vertical="top" wrapText="1"/>
      <protection hidden="1"/>
    </xf>
    <xf numFmtId="0" fontId="5" fillId="3" borderId="9" xfId="0" applyFont="1" applyFill="1" applyBorder="1" applyAlignment="1" applyProtection="1">
      <alignment horizontal="center" vertical="top" wrapText="1"/>
      <protection hidden="1"/>
    </xf>
    <xf numFmtId="0" fontId="5" fillId="3" borderId="11" xfId="0" applyFont="1" applyFill="1" applyBorder="1" applyAlignment="1" applyProtection="1">
      <alignment horizontal="center" vertical="top" wrapText="1"/>
      <protection hidden="1"/>
    </xf>
    <xf numFmtId="0" fontId="6" fillId="0" borderId="0" xfId="0" applyFont="1" applyFill="1" applyBorder="1" applyAlignment="1" applyProtection="1">
      <alignment horizontal="left" vertical="top" wrapText="1"/>
      <protection hidden="1"/>
    </xf>
    <xf numFmtId="0" fontId="4" fillId="3" borderId="13" xfId="0" applyFont="1" applyFill="1" applyBorder="1" applyAlignment="1" applyProtection="1">
      <alignment vertical="top" wrapText="1"/>
      <protection hidden="1"/>
    </xf>
    <xf numFmtId="0" fontId="5" fillId="0" borderId="2" xfId="0" applyFont="1" applyFill="1" applyBorder="1" applyAlignment="1" applyProtection="1">
      <alignment horizontal="left" vertical="top" wrapText="1"/>
      <protection hidden="1"/>
    </xf>
    <xf numFmtId="0" fontId="5" fillId="0" borderId="3" xfId="0" applyFont="1" applyFill="1" applyBorder="1" applyAlignment="1" applyProtection="1">
      <alignment horizontal="left" vertical="top" wrapText="1"/>
      <protection hidden="1"/>
    </xf>
    <xf numFmtId="0" fontId="8" fillId="0" borderId="0" xfId="0" applyFont="1" applyFill="1" applyBorder="1" applyAlignment="1" applyProtection="1">
      <alignment horizontal="right" vertical="center"/>
    </xf>
    <xf numFmtId="0" fontId="8" fillId="0" borderId="0" xfId="0" applyFont="1" applyFill="1" applyBorder="1" applyAlignment="1" applyProtection="1">
      <alignment horizontal="left" vertical="center"/>
    </xf>
    <xf numFmtId="0" fontId="6" fillId="3" borderId="9"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4" fontId="23" fillId="13" borderId="13" xfId="1" applyNumberFormat="1" applyFont="1" applyFill="1" applyBorder="1" applyAlignment="1" applyProtection="1">
      <alignment horizontal="right" vertical="center" shrinkToFit="1"/>
      <protection locked="0" hidden="1"/>
    </xf>
    <xf numFmtId="4" fontId="23" fillId="6" borderId="13" xfId="1" applyNumberFormat="1" applyFont="1" applyFill="1" applyBorder="1" applyAlignment="1" applyProtection="1">
      <alignment horizontal="right" vertical="center" shrinkToFit="1"/>
      <protection locked="0" hidden="1"/>
    </xf>
    <xf numFmtId="0" fontId="21" fillId="0" borderId="0" xfId="0" applyFont="1" applyFill="1" applyBorder="1" applyAlignment="1" applyProtection="1">
      <alignment horizontal="right" vertical="top"/>
      <protection hidden="1"/>
    </xf>
    <xf numFmtId="0" fontId="8" fillId="0" borderId="1" xfId="0" applyFont="1" applyFill="1" applyBorder="1" applyAlignment="1" applyProtection="1">
      <alignment horizontal="left" vertical="top" wrapText="1"/>
      <protection hidden="1"/>
    </xf>
    <xf numFmtId="2" fontId="23" fillId="13" borderId="9" xfId="0" applyNumberFormat="1" applyFont="1" applyFill="1" applyBorder="1" applyAlignment="1" applyProtection="1">
      <alignment horizontal="center" vertical="center" shrinkToFit="1"/>
      <protection locked="0"/>
    </xf>
    <xf numFmtId="2" fontId="23" fillId="13" borderId="11" xfId="0" applyNumberFormat="1" applyFont="1" applyFill="1" applyBorder="1" applyAlignment="1" applyProtection="1">
      <alignment horizontal="center" vertical="center" shrinkToFit="1"/>
      <protection locked="0"/>
    </xf>
    <xf numFmtId="0" fontId="6" fillId="3" borderId="9"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4" fontId="23" fillId="13" borderId="13" xfId="1" applyNumberFormat="1" applyFont="1" applyFill="1" applyBorder="1" applyAlignment="1" applyProtection="1">
      <alignment horizontal="right" vertical="center" shrinkToFit="1"/>
      <protection locked="0"/>
    </xf>
    <xf numFmtId="4" fontId="23" fillId="6" borderId="13" xfId="1" applyNumberFormat="1" applyFont="1" applyFill="1" applyBorder="1" applyAlignment="1" applyProtection="1">
      <alignment horizontal="right" vertical="center" shrinkToFit="1"/>
      <protection locked="0"/>
    </xf>
    <xf numFmtId="0" fontId="21" fillId="0" borderId="0" xfId="0" applyFont="1" applyFill="1" applyBorder="1" applyAlignment="1" applyProtection="1">
      <alignment horizontal="right" vertical="top"/>
    </xf>
    <xf numFmtId="0" fontId="8" fillId="0" borderId="1" xfId="0" applyFont="1" applyFill="1" applyBorder="1" applyAlignment="1" applyProtection="1">
      <alignment horizontal="left" vertical="top" wrapText="1"/>
    </xf>
    <xf numFmtId="0" fontId="6" fillId="5" borderId="15" xfId="0" applyFont="1" applyFill="1" applyBorder="1" applyAlignment="1" applyProtection="1">
      <alignment horizontal="center" vertical="top" wrapText="1"/>
    </xf>
    <xf numFmtId="0" fontId="6" fillId="5" borderId="16" xfId="0" applyFont="1" applyFill="1" applyBorder="1" applyAlignment="1" applyProtection="1">
      <alignment horizontal="center" vertical="top" wrapText="1"/>
    </xf>
    <xf numFmtId="0" fontId="6" fillId="5" borderId="17" xfId="0" applyFont="1" applyFill="1" applyBorder="1" applyAlignment="1" applyProtection="1">
      <alignment horizontal="center" vertical="top" wrapText="1"/>
    </xf>
    <xf numFmtId="0" fontId="6" fillId="0" borderId="0" xfId="0" applyFont="1" applyFill="1" applyBorder="1" applyAlignment="1" applyProtection="1">
      <alignment horizontal="center" vertical="top"/>
    </xf>
    <xf numFmtId="0" fontId="5" fillId="3" borderId="11" xfId="0" applyFont="1" applyFill="1" applyBorder="1" applyAlignment="1" applyProtection="1">
      <alignment horizontal="center" vertical="center" wrapText="1"/>
    </xf>
    <xf numFmtId="0" fontId="6" fillId="3" borderId="7"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xf>
    <xf numFmtId="0" fontId="5" fillId="16" borderId="4" xfId="0" applyFont="1" applyFill="1" applyBorder="1" applyAlignment="1" applyProtection="1">
      <alignment horizontal="left" vertical="top" wrapText="1"/>
    </xf>
    <xf numFmtId="0" fontId="5" fillId="16" borderId="5" xfId="0" applyFont="1" applyFill="1" applyBorder="1" applyAlignment="1" applyProtection="1">
      <alignment horizontal="left" vertical="top" wrapText="1"/>
    </xf>
    <xf numFmtId="0" fontId="5" fillId="16" borderId="6" xfId="0" applyFont="1" applyFill="1" applyBorder="1" applyAlignment="1" applyProtection="1">
      <alignment horizontal="left" vertical="top" wrapText="1"/>
    </xf>
    <xf numFmtId="0" fontId="5" fillId="16" borderId="1" xfId="0" applyFont="1" applyFill="1" applyBorder="1" applyAlignment="1" applyProtection="1">
      <alignment horizontal="left" vertical="top" wrapText="1"/>
    </xf>
    <xf numFmtId="0" fontId="5" fillId="16" borderId="2" xfId="0" applyFont="1" applyFill="1" applyBorder="1" applyAlignment="1" applyProtection="1">
      <alignment horizontal="left" vertical="top" wrapText="1"/>
    </xf>
    <xf numFmtId="0" fontId="5" fillId="16" borderId="3" xfId="0" applyFont="1" applyFill="1" applyBorder="1" applyAlignment="1" applyProtection="1">
      <alignment horizontal="left" vertical="top" wrapText="1"/>
    </xf>
    <xf numFmtId="0" fontId="34" fillId="3" borderId="1" xfId="0" applyFont="1" applyFill="1" applyBorder="1" applyAlignment="1" applyProtection="1">
      <alignment horizontal="left" vertical="top" wrapText="1"/>
    </xf>
    <xf numFmtId="0" fontId="34" fillId="3" borderId="2" xfId="0" applyFont="1" applyFill="1" applyBorder="1" applyAlignment="1" applyProtection="1">
      <alignment horizontal="left" vertical="top" wrapText="1"/>
    </xf>
    <xf numFmtId="0" fontId="34" fillId="3" borderId="3" xfId="0" applyFont="1" applyFill="1" applyBorder="1" applyAlignment="1" applyProtection="1">
      <alignment horizontal="left" vertical="top" wrapText="1"/>
    </xf>
    <xf numFmtId="170" fontId="13" fillId="13" borderId="10" xfId="0" applyNumberFormat="1" applyFont="1" applyFill="1" applyBorder="1" applyAlignment="1" applyProtection="1">
      <alignment horizontal="right" wrapText="1"/>
      <protection locked="0"/>
    </xf>
    <xf numFmtId="170" fontId="13" fillId="7" borderId="10" xfId="0" applyNumberFormat="1" applyFont="1" applyFill="1" applyBorder="1" applyAlignment="1" applyProtection="1">
      <alignment horizontal="right" wrapText="1"/>
      <protection locked="0"/>
    </xf>
    <xf numFmtId="170" fontId="13" fillId="7" borderId="11" xfId="0" applyNumberFormat="1" applyFont="1" applyFill="1" applyBorder="1" applyAlignment="1" applyProtection="1">
      <alignment horizontal="right" wrapText="1"/>
      <protection locked="0"/>
    </xf>
    <xf numFmtId="0" fontId="6" fillId="3" borderId="4" xfId="0" applyFont="1" applyFill="1" applyBorder="1" applyAlignment="1" applyProtection="1">
      <alignment horizontal="left" vertical="top" wrapText="1"/>
    </xf>
    <xf numFmtId="0" fontId="6" fillId="3" borderId="11"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6" xfId="0" applyFont="1" applyFill="1" applyBorder="1" applyAlignment="1" applyProtection="1">
      <alignment horizontal="center" vertical="center" wrapText="1"/>
    </xf>
    <xf numFmtId="0" fontId="5" fillId="0" borderId="9" xfId="0" quotePrefix="1" applyFont="1" applyFill="1" applyBorder="1" applyAlignment="1" applyProtection="1">
      <alignment horizontal="left" vertical="top" wrapText="1"/>
    </xf>
    <xf numFmtId="0" fontId="5" fillId="0" borderId="10" xfId="0" applyFont="1" applyFill="1" applyBorder="1" applyAlignment="1" applyProtection="1">
      <alignment horizontal="left" vertical="top" wrapText="1"/>
    </xf>
    <xf numFmtId="0" fontId="6" fillId="3" borderId="10" xfId="0" applyFont="1" applyFill="1" applyBorder="1" applyAlignment="1" applyProtection="1">
      <alignment horizontal="center" vertical="center" wrapText="1"/>
    </xf>
    <xf numFmtId="0" fontId="5" fillId="0" borderId="4" xfId="0" quotePrefix="1" applyFont="1" applyFill="1" applyBorder="1" applyAlignment="1" applyProtection="1">
      <alignment horizontal="left" vertical="top" wrapText="1"/>
    </xf>
    <xf numFmtId="0" fontId="5" fillId="3" borderId="10" xfId="0" applyFont="1" applyFill="1" applyBorder="1" applyAlignment="1" applyProtection="1">
      <alignment horizontal="center" vertical="center" wrapText="1"/>
    </xf>
    <xf numFmtId="170" fontId="13" fillId="13" borderId="5" xfId="0" applyNumberFormat="1" applyFont="1" applyFill="1" applyBorder="1" applyAlignment="1" applyProtection="1">
      <alignment horizontal="right" wrapText="1"/>
      <protection locked="0"/>
    </xf>
    <xf numFmtId="170" fontId="13" fillId="7" borderId="5" xfId="0" applyNumberFormat="1" applyFont="1" applyFill="1" applyBorder="1" applyAlignment="1" applyProtection="1">
      <alignment horizontal="right" wrapText="1"/>
      <protection locked="0"/>
    </xf>
    <xf numFmtId="170" fontId="13" fillId="7" borderId="6" xfId="0" applyNumberFormat="1" applyFont="1" applyFill="1" applyBorder="1" applyAlignment="1" applyProtection="1">
      <alignment horizontal="right" wrapText="1"/>
      <protection locked="0"/>
    </xf>
    <xf numFmtId="170" fontId="13" fillId="0" borderId="5" xfId="0" applyNumberFormat="1" applyFont="1" applyFill="1" applyBorder="1" applyAlignment="1" applyProtection="1">
      <alignment horizontal="right" wrapText="1"/>
    </xf>
    <xf numFmtId="170" fontId="13" fillId="0" borderId="6" xfId="0" applyNumberFormat="1" applyFont="1" applyFill="1" applyBorder="1" applyAlignment="1" applyProtection="1">
      <alignment horizontal="right" wrapText="1"/>
    </xf>
    <xf numFmtId="4" fontId="13" fillId="0" borderId="5" xfId="0" applyNumberFormat="1" applyFont="1" applyFill="1" applyBorder="1" applyAlignment="1" applyProtection="1">
      <alignment horizontal="center" wrapText="1"/>
    </xf>
    <xf numFmtId="4" fontId="13" fillId="0" borderId="6" xfId="0" applyNumberFormat="1" applyFont="1" applyFill="1" applyBorder="1" applyAlignment="1" applyProtection="1">
      <alignment horizontal="center" wrapText="1"/>
    </xf>
    <xf numFmtId="0" fontId="9" fillId="3" borderId="1"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xf>
    <xf numFmtId="0" fontId="9" fillId="3" borderId="3" xfId="0" applyFont="1" applyFill="1" applyBorder="1" applyAlignment="1" applyProtection="1">
      <alignment horizontal="left" vertical="top" wrapText="1"/>
    </xf>
    <xf numFmtId="0" fontId="9" fillId="3" borderId="9" xfId="0" applyFont="1" applyFill="1" applyBorder="1" applyAlignment="1" applyProtection="1">
      <alignment horizontal="left" vertical="top" wrapText="1"/>
    </xf>
    <xf numFmtId="0" fontId="9" fillId="3" borderId="10" xfId="0" applyFont="1" applyFill="1" applyBorder="1" applyAlignment="1" applyProtection="1">
      <alignment horizontal="left" vertical="top" wrapText="1"/>
    </xf>
    <xf numFmtId="0" fontId="9" fillId="3" borderId="11" xfId="0" applyFont="1" applyFill="1" applyBorder="1" applyAlignment="1" applyProtection="1">
      <alignment horizontal="left" vertical="top" wrapText="1"/>
    </xf>
    <xf numFmtId="170" fontId="13" fillId="0" borderId="10" xfId="0" applyNumberFormat="1" applyFont="1" applyFill="1" applyBorder="1" applyAlignment="1" applyProtection="1">
      <alignment horizontal="right" wrapText="1"/>
    </xf>
    <xf numFmtId="170" fontId="13" fillId="0" borderId="11" xfId="0" applyNumberFormat="1" applyFont="1" applyFill="1" applyBorder="1" applyAlignment="1" applyProtection="1">
      <alignment horizontal="right" wrapText="1"/>
    </xf>
    <xf numFmtId="0" fontId="6" fillId="3" borderId="9" xfId="0" applyFont="1" applyFill="1" applyBorder="1" applyAlignment="1" applyProtection="1">
      <alignment horizontal="center" vertical="top" wrapText="1"/>
    </xf>
    <xf numFmtId="0" fontId="6" fillId="3" borderId="10" xfId="0" applyFont="1" applyFill="1" applyBorder="1" applyAlignment="1" applyProtection="1">
      <alignment horizontal="center" vertical="top" wrapText="1"/>
    </xf>
    <xf numFmtId="0" fontId="6" fillId="3" borderId="11" xfId="0" applyFont="1" applyFill="1" applyBorder="1" applyAlignment="1" applyProtection="1">
      <alignment horizontal="center" vertical="top" wrapText="1"/>
    </xf>
    <xf numFmtId="0" fontId="5" fillId="3" borderId="10" xfId="0" applyFont="1" applyFill="1" applyBorder="1" applyAlignment="1" applyProtection="1">
      <alignment horizontal="center" vertical="top" wrapText="1"/>
    </xf>
    <xf numFmtId="0" fontId="34" fillId="3" borderId="1" xfId="0" applyFont="1" applyFill="1" applyBorder="1" applyAlignment="1" applyProtection="1">
      <alignment horizontal="left" vertical="top" shrinkToFit="1"/>
    </xf>
    <xf numFmtId="0" fontId="34" fillId="3" borderId="2" xfId="0" applyFont="1" applyFill="1" applyBorder="1" applyAlignment="1" applyProtection="1">
      <alignment horizontal="left" vertical="top" shrinkToFit="1"/>
    </xf>
    <xf numFmtId="0" fontId="34" fillId="3" borderId="3" xfId="0" applyFont="1" applyFill="1" applyBorder="1" applyAlignment="1" applyProtection="1">
      <alignment horizontal="left" vertical="top" shrinkToFit="1"/>
    </xf>
    <xf numFmtId="4" fontId="13" fillId="0" borderId="10" xfId="0" applyNumberFormat="1" applyFont="1" applyFill="1" applyBorder="1" applyAlignment="1" applyProtection="1">
      <alignment horizontal="center" wrapText="1"/>
    </xf>
    <xf numFmtId="4" fontId="13" fillId="0" borderId="11" xfId="0" applyNumberFormat="1" applyFont="1" applyFill="1" applyBorder="1" applyAlignment="1" applyProtection="1">
      <alignment horizontal="center" wrapText="1"/>
    </xf>
    <xf numFmtId="0" fontId="34" fillId="3" borderId="1" xfId="0" quotePrefix="1" applyFont="1" applyFill="1" applyBorder="1" applyAlignment="1" applyProtection="1">
      <alignment horizontal="left" vertical="top" wrapText="1"/>
    </xf>
    <xf numFmtId="0" fontId="6" fillId="0" borderId="2"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5" fillId="3" borderId="9" xfId="0" applyFont="1" applyFill="1" applyBorder="1" applyAlignment="1" applyProtection="1">
      <alignment horizontal="left" vertical="top" wrapText="1"/>
    </xf>
    <xf numFmtId="0" fontId="5" fillId="3" borderId="10" xfId="0" applyFont="1" applyFill="1" applyBorder="1" applyAlignment="1" applyProtection="1">
      <alignment horizontal="left" vertical="top" wrapText="1"/>
    </xf>
    <xf numFmtId="0" fontId="5" fillId="3" borderId="11" xfId="0" applyFont="1" applyFill="1" applyBorder="1" applyAlignment="1" applyProtection="1">
      <alignment horizontal="left" vertical="top" wrapText="1"/>
    </xf>
    <xf numFmtId="3" fontId="13" fillId="13" borderId="4" xfId="0" applyNumberFormat="1" applyFont="1" applyFill="1" applyBorder="1" applyAlignment="1" applyProtection="1">
      <alignment horizontal="center" wrapText="1"/>
      <protection locked="0"/>
    </xf>
    <xf numFmtId="0" fontId="13" fillId="7" borderId="5" xfId="0" applyFont="1" applyFill="1" applyBorder="1" applyAlignment="1" applyProtection="1">
      <alignment horizontal="center" wrapText="1"/>
      <protection locked="0"/>
    </xf>
    <xf numFmtId="0" fontId="13" fillId="7" borderId="6" xfId="0" applyFont="1" applyFill="1" applyBorder="1" applyAlignment="1" applyProtection="1">
      <alignment horizontal="center" wrapText="1"/>
      <protection locked="0"/>
    </xf>
    <xf numFmtId="165" fontId="5" fillId="0" borderId="9" xfId="0" quotePrefix="1" applyNumberFormat="1" applyFont="1" applyFill="1" applyBorder="1" applyAlignment="1" applyProtection="1">
      <alignment horizontal="left" vertical="top" shrinkToFit="1"/>
    </xf>
    <xf numFmtId="165" fontId="5" fillId="0" borderId="10" xfId="0" applyNumberFormat="1" applyFont="1" applyFill="1" applyBorder="1" applyAlignment="1" applyProtection="1">
      <alignment horizontal="left" vertical="top" shrinkToFit="1"/>
    </xf>
    <xf numFmtId="3" fontId="13" fillId="0" borderId="10" xfId="0" applyNumberFormat="1" applyFont="1" applyFill="1" applyBorder="1" applyAlignment="1" applyProtection="1">
      <alignment horizontal="right"/>
    </xf>
    <xf numFmtId="170" fontId="13" fillId="13" borderId="10" xfId="0" applyNumberFormat="1" applyFont="1" applyFill="1" applyBorder="1" applyAlignment="1" applyProtection="1">
      <alignment horizontal="right"/>
      <protection locked="0"/>
    </xf>
    <xf numFmtId="170" fontId="13" fillId="0" borderId="10" xfId="0" applyNumberFormat="1" applyFont="1" applyFill="1" applyBorder="1" applyAlignment="1" applyProtection="1">
      <alignment horizontal="right"/>
      <protection locked="0"/>
    </xf>
    <xf numFmtId="170" fontId="13" fillId="0" borderId="11" xfId="0" applyNumberFormat="1" applyFont="1" applyFill="1" applyBorder="1" applyAlignment="1" applyProtection="1">
      <alignment horizontal="right"/>
      <protection locked="0"/>
    </xf>
    <xf numFmtId="0" fontId="6" fillId="2" borderId="9" xfId="0" quotePrefix="1" applyFont="1" applyFill="1" applyBorder="1" applyAlignment="1" applyProtection="1">
      <alignment horizontal="left" vertical="top" wrapText="1"/>
    </xf>
    <xf numFmtId="0" fontId="6" fillId="2" borderId="10" xfId="0" applyFont="1" applyFill="1" applyBorder="1" applyAlignment="1" applyProtection="1">
      <alignment horizontal="left" vertical="top" wrapText="1"/>
    </xf>
    <xf numFmtId="0" fontId="6" fillId="2" borderId="11" xfId="0" applyFont="1" applyFill="1" applyBorder="1" applyAlignment="1" applyProtection="1">
      <alignment horizontal="left" vertical="top" wrapText="1"/>
    </xf>
    <xf numFmtId="170" fontId="13" fillId="0" borderId="10" xfId="0" applyNumberFormat="1" applyFont="1" applyFill="1" applyBorder="1" applyAlignment="1" applyProtection="1">
      <alignment horizontal="right" shrinkToFit="1"/>
    </xf>
    <xf numFmtId="170" fontId="13" fillId="0" borderId="11" xfId="0" applyNumberFormat="1" applyFont="1" applyFill="1" applyBorder="1" applyAlignment="1" applyProtection="1">
      <alignment horizontal="right" shrinkToFit="1"/>
    </xf>
    <xf numFmtId="0" fontId="6" fillId="3" borderId="9" xfId="0" applyFont="1" applyFill="1" applyBorder="1" applyAlignment="1" applyProtection="1">
      <alignment horizontal="left" vertical="top" wrapText="1"/>
    </xf>
    <xf numFmtId="0" fontId="6" fillId="3" borderId="10" xfId="0" applyFont="1" applyFill="1" applyBorder="1" applyAlignment="1" applyProtection="1">
      <alignment horizontal="left" vertical="top" wrapText="1"/>
    </xf>
    <xf numFmtId="0" fontId="6" fillId="3" borderId="11" xfId="0" applyFont="1" applyFill="1" applyBorder="1" applyAlignment="1" applyProtection="1">
      <alignment horizontal="left" vertical="top" wrapText="1"/>
    </xf>
    <xf numFmtId="0" fontId="9" fillId="3" borderId="1" xfId="0" applyNumberFormat="1" applyFont="1" applyFill="1" applyBorder="1" applyAlignment="1" applyProtection="1">
      <alignment horizontal="left" vertical="top" wrapText="1"/>
    </xf>
    <xf numFmtId="0" fontId="9" fillId="3" borderId="2" xfId="0" applyNumberFormat="1" applyFont="1" applyFill="1" applyBorder="1" applyAlignment="1" applyProtection="1">
      <alignment horizontal="left" vertical="top" wrapText="1"/>
    </xf>
    <xf numFmtId="0" fontId="9" fillId="3" borderId="3" xfId="0" applyNumberFormat="1" applyFont="1" applyFill="1" applyBorder="1" applyAlignment="1" applyProtection="1">
      <alignment horizontal="left" vertical="top" wrapText="1"/>
    </xf>
    <xf numFmtId="0" fontId="6" fillId="3" borderId="7" xfId="0" applyFont="1" applyFill="1" applyBorder="1" applyAlignment="1" applyProtection="1">
      <alignment horizontal="left" vertical="center" wrapText="1" indent="2"/>
    </xf>
    <xf numFmtId="0" fontId="6" fillId="3" borderId="0" xfId="0" applyFont="1" applyFill="1" applyBorder="1" applyAlignment="1" applyProtection="1">
      <alignment horizontal="left" vertical="center" wrapText="1" indent="2"/>
    </xf>
    <xf numFmtId="0" fontId="6" fillId="3" borderId="8" xfId="0" applyFont="1" applyFill="1" applyBorder="1" applyAlignment="1" applyProtection="1">
      <alignment horizontal="left" vertical="center" wrapText="1" indent="2"/>
    </xf>
    <xf numFmtId="0" fontId="9" fillId="3" borderId="7" xfId="0" applyNumberFormat="1" applyFont="1" applyFill="1" applyBorder="1" applyAlignment="1" applyProtection="1">
      <alignment horizontal="left" vertical="top" wrapText="1"/>
    </xf>
    <xf numFmtId="0" fontId="9" fillId="3" borderId="0" xfId="0" applyNumberFormat="1" applyFont="1" applyFill="1" applyBorder="1" applyAlignment="1" applyProtection="1">
      <alignment horizontal="left" vertical="top" wrapText="1"/>
    </xf>
    <xf numFmtId="0" fontId="9" fillId="3" borderId="8" xfId="0" applyNumberFormat="1" applyFont="1" applyFill="1" applyBorder="1" applyAlignment="1" applyProtection="1">
      <alignment horizontal="left" vertical="top" wrapText="1"/>
    </xf>
    <xf numFmtId="0" fontId="5" fillId="5" borderId="9" xfId="0" applyFont="1" applyFill="1" applyBorder="1" applyAlignment="1" applyProtection="1">
      <alignment horizontal="left" vertical="top" wrapText="1"/>
    </xf>
    <xf numFmtId="0" fontId="5" fillId="5" borderId="10" xfId="0" applyFont="1" applyFill="1" applyBorder="1" applyAlignment="1" applyProtection="1">
      <alignment horizontal="left" vertical="top" wrapText="1"/>
    </xf>
    <xf numFmtId="0" fontId="5" fillId="5" borderId="11" xfId="0" applyFont="1" applyFill="1" applyBorder="1" applyAlignment="1" applyProtection="1">
      <alignment horizontal="left" vertical="top" wrapText="1"/>
    </xf>
    <xf numFmtId="3" fontId="13" fillId="13" borderId="10" xfId="0" applyNumberFormat="1" applyFont="1" applyFill="1" applyBorder="1" applyAlignment="1" applyProtection="1">
      <alignment horizontal="right"/>
      <protection locked="0"/>
    </xf>
    <xf numFmtId="3" fontId="13" fillId="7" borderId="10" xfId="0" applyNumberFormat="1" applyFont="1" applyFill="1" applyBorder="1" applyAlignment="1" applyProtection="1">
      <alignment horizontal="right"/>
      <protection locked="0"/>
    </xf>
    <xf numFmtId="0" fontId="34" fillId="3" borderId="1" xfId="0" applyNumberFormat="1" applyFont="1" applyFill="1" applyBorder="1" applyAlignment="1" applyProtection="1">
      <alignment horizontal="left" vertical="top" shrinkToFit="1"/>
    </xf>
    <xf numFmtId="0" fontId="34" fillId="3" borderId="2" xfId="0" applyNumberFormat="1" applyFont="1" applyFill="1" applyBorder="1" applyAlignment="1" applyProtection="1">
      <alignment horizontal="left" vertical="top" shrinkToFit="1"/>
    </xf>
    <xf numFmtId="0" fontId="34" fillId="3" borderId="3" xfId="0" applyNumberFormat="1" applyFont="1" applyFill="1" applyBorder="1" applyAlignment="1" applyProtection="1">
      <alignment horizontal="left" vertical="top" shrinkToFit="1"/>
    </xf>
    <xf numFmtId="0" fontId="9" fillId="3" borderId="7" xfId="0" applyFont="1" applyFill="1" applyBorder="1" applyAlignment="1" applyProtection="1">
      <alignment horizontal="left" vertical="top" wrapText="1"/>
    </xf>
    <xf numFmtId="0" fontId="9" fillId="3" borderId="0" xfId="0" applyFont="1" applyFill="1" applyBorder="1" applyAlignment="1" applyProtection="1">
      <alignment horizontal="left" vertical="top" wrapText="1"/>
    </xf>
    <xf numFmtId="0" fontId="9" fillId="3" borderId="8" xfId="0" applyFont="1" applyFill="1" applyBorder="1" applyAlignment="1" applyProtection="1">
      <alignment horizontal="left" vertical="top" wrapText="1"/>
    </xf>
    <xf numFmtId="0" fontId="34" fillId="3" borderId="7" xfId="0" applyNumberFormat="1" applyFont="1" applyFill="1" applyBorder="1" applyAlignment="1" applyProtection="1">
      <alignment horizontal="left" vertical="top" wrapText="1"/>
    </xf>
    <xf numFmtId="0" fontId="34" fillId="3" borderId="0" xfId="0" applyNumberFormat="1" applyFont="1" applyFill="1" applyBorder="1" applyAlignment="1" applyProtection="1">
      <alignment horizontal="left" vertical="top" wrapText="1"/>
    </xf>
    <xf numFmtId="0" fontId="34" fillId="3" borderId="8" xfId="0" applyNumberFormat="1" applyFont="1" applyFill="1" applyBorder="1" applyAlignment="1" applyProtection="1">
      <alignment horizontal="left" vertical="top" wrapText="1"/>
    </xf>
    <xf numFmtId="0" fontId="5" fillId="0" borderId="1" xfId="0" applyFont="1" applyFill="1" applyBorder="1" applyAlignment="1" applyProtection="1">
      <alignment horizontal="left" vertical="top" shrinkToFit="1"/>
    </xf>
    <xf numFmtId="0" fontId="5" fillId="0" borderId="2" xfId="0" applyFont="1" applyFill="1" applyBorder="1" applyAlignment="1" applyProtection="1">
      <alignment horizontal="left" vertical="top" shrinkToFit="1"/>
    </xf>
    <xf numFmtId="0" fontId="5" fillId="0" borderId="3" xfId="0" applyFont="1" applyFill="1" applyBorder="1" applyAlignment="1" applyProtection="1">
      <alignment horizontal="left" vertical="top" shrinkToFit="1"/>
    </xf>
    <xf numFmtId="0" fontId="6"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xf>
    <xf numFmtId="0" fontId="5" fillId="0" borderId="8" xfId="0" applyFont="1" applyFill="1" applyBorder="1" applyAlignment="1" applyProtection="1">
      <alignment horizontal="left" vertical="center"/>
    </xf>
    <xf numFmtId="0" fontId="34" fillId="3" borderId="5" xfId="0" applyFont="1" applyFill="1" applyBorder="1" applyAlignment="1" applyProtection="1">
      <alignment vertical="top" wrapText="1"/>
    </xf>
    <xf numFmtId="0" fontId="34" fillId="3" borderId="6" xfId="0" applyFont="1" applyFill="1" applyBorder="1" applyAlignment="1" applyProtection="1">
      <alignment vertical="top" wrapText="1"/>
    </xf>
    <xf numFmtId="170" fontId="13" fillId="0" borderId="4" xfId="0" applyNumberFormat="1" applyFont="1" applyFill="1" applyBorder="1" applyAlignment="1" applyProtection="1">
      <alignment horizontal="right"/>
    </xf>
    <xf numFmtId="170" fontId="13" fillId="0" borderId="5" xfId="0" applyNumberFormat="1" applyFont="1" applyFill="1" applyBorder="1" applyAlignment="1" applyProtection="1">
      <alignment horizontal="right"/>
    </xf>
    <xf numFmtId="170" fontId="13" fillId="0" borderId="6" xfId="0" applyNumberFormat="1" applyFont="1" applyFill="1" applyBorder="1" applyAlignment="1" applyProtection="1">
      <alignment horizontal="right"/>
    </xf>
    <xf numFmtId="0" fontId="13" fillId="13" borderId="4" xfId="0" applyFont="1" applyFill="1" applyBorder="1" applyAlignment="1" applyProtection="1">
      <alignment horizontal="left" wrapText="1"/>
      <protection locked="0"/>
    </xf>
    <xf numFmtId="0" fontId="13" fillId="7" borderId="5" xfId="0" applyFont="1" applyFill="1" applyBorder="1" applyAlignment="1" applyProtection="1">
      <alignment horizontal="left" wrapText="1"/>
      <protection locked="0"/>
    </xf>
    <xf numFmtId="0" fontId="13" fillId="7" borderId="6" xfId="0" applyFont="1" applyFill="1" applyBorder="1" applyAlignment="1" applyProtection="1">
      <alignment horizontal="left" wrapText="1"/>
      <protection locked="0"/>
    </xf>
    <xf numFmtId="171" fontId="13" fillId="13" borderId="5" xfId="0" applyNumberFormat="1" applyFont="1" applyFill="1" applyBorder="1" applyAlignment="1" applyProtection="1">
      <alignment horizontal="right"/>
      <protection locked="0"/>
    </xf>
    <xf numFmtId="171" fontId="13" fillId="6" borderId="5" xfId="0" applyNumberFormat="1" applyFont="1" applyFill="1" applyBorder="1" applyAlignment="1" applyProtection="1">
      <alignment horizontal="right"/>
      <protection locked="0"/>
    </xf>
    <xf numFmtId="0" fontId="23" fillId="13" borderId="4" xfId="0" applyFont="1" applyFill="1" applyBorder="1" applyAlignment="1" applyProtection="1">
      <alignment horizontal="center" vertical="center" wrapText="1"/>
      <protection locked="0" hidden="1"/>
    </xf>
    <xf numFmtId="0" fontId="23" fillId="13" borderId="5" xfId="0" applyFont="1" applyFill="1" applyBorder="1" applyAlignment="1" applyProtection="1">
      <alignment horizontal="center" vertical="center" wrapText="1"/>
      <protection locked="0" hidden="1"/>
    </xf>
    <xf numFmtId="0" fontId="23" fillId="13" borderId="6" xfId="0" applyFont="1" applyFill="1" applyBorder="1" applyAlignment="1" applyProtection="1">
      <alignment horizontal="center" vertical="center" wrapText="1"/>
      <protection locked="0" hidden="1"/>
    </xf>
    <xf numFmtId="170" fontId="23" fillId="13" borderId="4" xfId="1" applyNumberFormat="1" applyFont="1" applyFill="1" applyBorder="1" applyAlignment="1" applyProtection="1">
      <alignment horizontal="center" vertical="center" shrinkToFit="1"/>
      <protection locked="0" hidden="1"/>
    </xf>
    <xf numFmtId="178" fontId="23" fillId="13" borderId="6" xfId="1" applyNumberFormat="1" applyFont="1" applyFill="1" applyBorder="1" applyAlignment="1" applyProtection="1">
      <alignment horizontal="center" vertical="center" shrinkToFit="1"/>
      <protection locked="0" hidden="1"/>
    </xf>
    <xf numFmtId="4" fontId="23" fillId="13" borderId="4" xfId="1" applyNumberFormat="1" applyFont="1" applyFill="1" applyBorder="1" applyAlignment="1" applyProtection="1">
      <alignment horizontal="center" vertical="center" wrapText="1"/>
      <protection locked="0" hidden="1"/>
    </xf>
    <xf numFmtId="4" fontId="23" fillId="13" borderId="6" xfId="1" applyNumberFormat="1" applyFont="1" applyFill="1" applyBorder="1" applyAlignment="1" applyProtection="1">
      <alignment horizontal="center" vertical="center" wrapText="1"/>
      <protection locked="0" hidden="1"/>
    </xf>
    <xf numFmtId="0" fontId="6" fillId="0" borderId="0" xfId="0" applyFont="1" applyFill="1" applyBorder="1" applyAlignment="1" applyProtection="1">
      <alignment vertical="top" wrapText="1"/>
      <protection hidden="1"/>
    </xf>
    <xf numFmtId="0" fontId="6" fillId="0" borderId="0" xfId="0" applyFont="1" applyFill="1" applyBorder="1" applyAlignment="1" applyProtection="1">
      <alignment vertical="top"/>
      <protection hidden="1"/>
    </xf>
    <xf numFmtId="0" fontId="6" fillId="3" borderId="10"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left" vertical="center" wrapText="1"/>
    </xf>
    <xf numFmtId="0" fontId="13" fillId="0" borderId="4" xfId="0" applyFont="1" applyFill="1" applyBorder="1" applyAlignment="1" applyProtection="1">
      <alignment horizontal="center" vertical="center" wrapText="1"/>
      <protection locked="0" hidden="1"/>
    </xf>
    <xf numFmtId="0" fontId="13" fillId="0" borderId="5" xfId="0" applyFont="1" applyFill="1" applyBorder="1" applyAlignment="1" applyProtection="1">
      <alignment horizontal="center" vertical="center" wrapText="1"/>
      <protection locked="0" hidden="1"/>
    </xf>
    <xf numFmtId="0" fontId="13" fillId="0" borderId="6" xfId="0" applyFont="1" applyFill="1" applyBorder="1" applyAlignment="1" applyProtection="1">
      <alignment horizontal="center" vertical="center" wrapText="1"/>
      <protection locked="0" hidden="1"/>
    </xf>
    <xf numFmtId="173" fontId="14" fillId="0" borderId="5" xfId="0" applyNumberFormat="1" applyFont="1" applyFill="1" applyBorder="1" applyAlignment="1" applyProtection="1">
      <alignment horizontal="right" vertical="center" wrapText="1"/>
      <protection locked="0" hidden="1"/>
    </xf>
    <xf numFmtId="0" fontId="3" fillId="0" borderId="0" xfId="0" applyFont="1" applyFill="1" applyBorder="1" applyAlignment="1" applyProtection="1">
      <alignment horizontal="center" vertical="top"/>
      <protection hidden="1"/>
    </xf>
    <xf numFmtId="0" fontId="3" fillId="0" borderId="0" xfId="0" quotePrefix="1" applyFont="1" applyFill="1" applyBorder="1" applyAlignment="1" applyProtection="1">
      <alignment horizontal="center" vertical="top"/>
      <protection hidden="1"/>
    </xf>
    <xf numFmtId="0" fontId="5" fillId="3" borderId="13" xfId="0" applyFont="1" applyFill="1" applyBorder="1" applyAlignment="1" applyProtection="1">
      <alignment horizontal="center" vertical="center" wrapText="1"/>
    </xf>
    <xf numFmtId="173" fontId="13" fillId="13" borderId="5" xfId="0" applyNumberFormat="1" applyFont="1" applyFill="1" applyBorder="1" applyAlignment="1" applyProtection="1">
      <alignment horizontal="right" vertical="center" wrapText="1"/>
      <protection locked="0"/>
    </xf>
    <xf numFmtId="173" fontId="13" fillId="6" borderId="5" xfId="0" applyNumberFormat="1" applyFont="1" applyFill="1" applyBorder="1" applyAlignment="1" applyProtection="1">
      <alignment horizontal="right" vertical="center" wrapText="1"/>
      <protection locked="0"/>
    </xf>
    <xf numFmtId="4" fontId="23" fillId="13" borderId="4" xfId="1" applyNumberFormat="1" applyFont="1" applyFill="1" applyBorder="1" applyAlignment="1" applyProtection="1">
      <alignment horizontal="center" vertical="center" wrapText="1"/>
      <protection locked="0"/>
    </xf>
    <xf numFmtId="4" fontId="23" fillId="13" borderId="6" xfId="1" applyNumberFormat="1" applyFont="1" applyFill="1" applyBorder="1" applyAlignment="1" applyProtection="1">
      <alignment horizontal="center" vertical="center" wrapText="1"/>
      <protection locked="0"/>
    </xf>
    <xf numFmtId="0" fontId="23" fillId="13" borderId="4" xfId="0" applyFont="1" applyFill="1" applyBorder="1" applyAlignment="1" applyProtection="1">
      <alignment horizontal="center" vertical="center" wrapText="1"/>
      <protection locked="0"/>
    </xf>
    <xf numFmtId="0" fontId="23" fillId="13" borderId="5" xfId="0" applyFont="1" applyFill="1" applyBorder="1" applyAlignment="1" applyProtection="1">
      <alignment horizontal="center" vertical="center" wrapText="1"/>
      <protection locked="0"/>
    </xf>
    <xf numFmtId="0" fontId="23" fillId="13" borderId="6" xfId="0" applyFont="1" applyFill="1" applyBorder="1" applyAlignment="1" applyProtection="1">
      <alignment horizontal="center" vertical="center" wrapText="1"/>
      <protection locked="0"/>
    </xf>
    <xf numFmtId="170" fontId="23" fillId="13" borderId="4" xfId="1" applyNumberFormat="1" applyFont="1" applyFill="1" applyBorder="1" applyAlignment="1" applyProtection="1">
      <alignment horizontal="center" vertical="center" shrinkToFit="1"/>
      <protection locked="0"/>
    </xf>
    <xf numFmtId="178" fontId="23" fillId="13" borderId="6" xfId="1" applyNumberFormat="1" applyFont="1" applyFill="1" applyBorder="1" applyAlignment="1" applyProtection="1">
      <alignment horizontal="center" vertical="center" shrinkToFit="1"/>
      <protection locked="0"/>
    </xf>
    <xf numFmtId="0" fontId="6" fillId="0" borderId="0" xfId="0" applyFont="1" applyFill="1" applyBorder="1" applyAlignment="1" applyProtection="1">
      <alignment vertical="top"/>
    </xf>
    <xf numFmtId="173" fontId="14" fillId="0" borderId="5" xfId="0" applyNumberFormat="1" applyFont="1" applyFill="1" applyBorder="1" applyAlignment="1" applyProtection="1">
      <alignment horizontal="right" vertical="center" wrapText="1"/>
      <protection locked="0"/>
    </xf>
    <xf numFmtId="0" fontId="13" fillId="0" borderId="4" xfId="0" applyFont="1" applyFill="1" applyBorder="1" applyAlignment="1" applyProtection="1">
      <alignment horizontal="center" vertical="center" wrapText="1"/>
      <protection locked="0"/>
    </xf>
    <xf numFmtId="0" fontId="13" fillId="0" borderId="5" xfId="0"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right" vertical="center" wrapText="1"/>
    </xf>
    <xf numFmtId="0" fontId="23" fillId="13" borderId="4" xfId="0" applyFont="1" applyFill="1" applyBorder="1" applyAlignment="1" applyProtection="1">
      <alignment horizontal="center" vertical="center" shrinkToFit="1"/>
      <protection locked="0"/>
    </xf>
    <xf numFmtId="0" fontId="23" fillId="13" borderId="5" xfId="0" applyFont="1" applyFill="1" applyBorder="1" applyAlignment="1" applyProtection="1">
      <alignment horizontal="center" vertical="center" shrinkToFit="1"/>
      <protection locked="0"/>
    </xf>
    <xf numFmtId="0" fontId="23" fillId="13" borderId="6" xfId="0" applyFont="1" applyFill="1" applyBorder="1" applyAlignment="1" applyProtection="1">
      <alignment horizontal="center" vertical="center" shrinkToFit="1"/>
      <protection locked="0"/>
    </xf>
    <xf numFmtId="0" fontId="23" fillId="13" borderId="6" xfId="1" applyNumberFormat="1" applyFont="1" applyFill="1" applyBorder="1" applyAlignment="1" applyProtection="1">
      <alignment horizontal="center" vertical="center" shrinkToFit="1"/>
      <protection locked="0"/>
    </xf>
    <xf numFmtId="4" fontId="23" fillId="13" borderId="9" xfId="1" applyNumberFormat="1" applyFont="1" applyFill="1" applyBorder="1" applyAlignment="1" applyProtection="1">
      <alignment vertical="center" shrinkToFit="1"/>
      <protection locked="0"/>
    </xf>
    <xf numFmtId="4" fontId="23" fillId="13" borderId="10" xfId="1" applyNumberFormat="1" applyFont="1" applyFill="1" applyBorder="1" applyAlignment="1" applyProtection="1">
      <alignment vertical="center" shrinkToFit="1"/>
      <protection locked="0"/>
    </xf>
    <xf numFmtId="4" fontId="23" fillId="13" borderId="11" xfId="1" applyNumberFormat="1" applyFont="1" applyFill="1" applyBorder="1" applyAlignment="1" applyProtection="1">
      <alignment vertical="center" shrinkToFit="1"/>
      <protection locked="0"/>
    </xf>
    <xf numFmtId="170" fontId="23" fillId="13" borderId="6" xfId="1" applyNumberFormat="1" applyFont="1" applyFill="1" applyBorder="1" applyAlignment="1" applyProtection="1">
      <alignment horizontal="center" vertical="center" shrinkToFit="1"/>
      <protection locked="0"/>
    </xf>
    <xf numFmtId="172" fontId="23" fillId="13" borderId="6" xfId="1" applyNumberFormat="1" applyFont="1" applyFill="1" applyBorder="1" applyAlignment="1" applyProtection="1">
      <alignment horizontal="center" vertical="center" shrinkToFit="1"/>
      <protection locked="0"/>
    </xf>
    <xf numFmtId="0" fontId="23" fillId="13" borderId="4" xfId="0" applyFont="1" applyFill="1" applyBorder="1" applyAlignment="1" applyProtection="1">
      <alignment horizontal="center" vertical="center" shrinkToFit="1"/>
      <protection locked="0" hidden="1"/>
    </xf>
    <xf numFmtId="0" fontId="23" fillId="13" borderId="5" xfId="0" applyFont="1" applyFill="1" applyBorder="1" applyAlignment="1" applyProtection="1">
      <alignment horizontal="center" vertical="center" shrinkToFit="1"/>
      <protection locked="0" hidden="1"/>
    </xf>
    <xf numFmtId="0" fontId="23" fillId="13" borderId="6" xfId="0" applyFont="1" applyFill="1" applyBorder="1" applyAlignment="1" applyProtection="1">
      <alignment horizontal="center" vertical="center" shrinkToFit="1"/>
      <protection locked="0" hidden="1"/>
    </xf>
    <xf numFmtId="0" fontId="23" fillId="13" borderId="6" xfId="1" applyNumberFormat="1" applyFont="1" applyFill="1" applyBorder="1" applyAlignment="1" applyProtection="1">
      <alignment horizontal="center" vertical="center" shrinkToFit="1"/>
      <protection locked="0" hidden="1"/>
    </xf>
    <xf numFmtId="4" fontId="23" fillId="13" borderId="9" xfId="1" applyNumberFormat="1" applyFont="1" applyFill="1" applyBorder="1" applyAlignment="1" applyProtection="1">
      <alignment vertical="center" shrinkToFit="1"/>
      <protection locked="0" hidden="1"/>
    </xf>
    <xf numFmtId="4" fontId="23" fillId="13" borderId="10" xfId="1" applyNumberFormat="1" applyFont="1" applyFill="1" applyBorder="1" applyAlignment="1" applyProtection="1">
      <alignment vertical="center" shrinkToFit="1"/>
      <protection locked="0" hidden="1"/>
    </xf>
    <xf numFmtId="4" fontId="23" fillId="13" borderId="11" xfId="1" applyNumberFormat="1" applyFont="1" applyFill="1" applyBorder="1" applyAlignment="1" applyProtection="1">
      <alignment vertical="center" shrinkToFit="1"/>
      <protection locked="0" hidden="1"/>
    </xf>
    <xf numFmtId="0" fontId="5" fillId="3" borderId="10" xfId="0" applyFont="1" applyFill="1" applyBorder="1" applyAlignment="1" applyProtection="1">
      <alignment horizontal="center" vertical="center" wrapText="1"/>
      <protection hidden="1"/>
    </xf>
    <xf numFmtId="0" fontId="5" fillId="3" borderId="11" xfId="0" applyFont="1" applyFill="1" applyBorder="1" applyAlignment="1" applyProtection="1">
      <alignment horizontal="center" vertical="center" wrapText="1"/>
      <protection hidden="1"/>
    </xf>
    <xf numFmtId="0" fontId="23" fillId="13" borderId="4" xfId="1" applyNumberFormat="1" applyFont="1" applyFill="1" applyBorder="1" applyAlignment="1" applyProtection="1">
      <alignment horizontal="center" vertical="center" shrinkToFit="1"/>
      <protection locked="0" hidden="1"/>
    </xf>
    <xf numFmtId="0" fontId="0" fillId="5" borderId="0" xfId="0" applyFill="1" applyBorder="1" applyAlignment="1" applyProtection="1">
      <alignment horizontal="left" vertical="top" wrapText="1"/>
    </xf>
    <xf numFmtId="0" fontId="46" fillId="3" borderId="9" xfId="0" applyFont="1" applyFill="1" applyBorder="1" applyAlignment="1" applyProtection="1">
      <alignment horizontal="left" vertical="top" wrapText="1"/>
    </xf>
    <xf numFmtId="0" fontId="0" fillId="3" borderId="10" xfId="0" applyFill="1" applyBorder="1" applyAlignment="1" applyProtection="1">
      <alignment horizontal="left" vertical="top" wrapText="1"/>
    </xf>
    <xf numFmtId="0" fontId="0" fillId="3" borderId="11" xfId="0" applyFill="1" applyBorder="1" applyAlignment="1" applyProtection="1">
      <alignment horizontal="left" vertical="top" wrapText="1"/>
    </xf>
    <xf numFmtId="0" fontId="0" fillId="5" borderId="7" xfId="0" applyFill="1" applyBorder="1" applyAlignment="1" applyProtection="1">
      <alignment horizontal="left" vertical="top" wrapText="1"/>
    </xf>
    <xf numFmtId="0" fontId="14" fillId="0" borderId="10" xfId="1" applyNumberFormat="1" applyFont="1" applyFill="1" applyBorder="1" applyAlignment="1" applyProtection="1">
      <alignment shrinkToFit="1"/>
    </xf>
    <xf numFmtId="0" fontId="14" fillId="0" borderId="43" xfId="1" applyNumberFormat="1" applyFont="1" applyFill="1" applyBorder="1" applyAlignment="1" applyProtection="1">
      <alignment shrinkToFit="1"/>
    </xf>
    <xf numFmtId="170" fontId="14" fillId="13" borderId="10" xfId="0" applyNumberFormat="1" applyFont="1" applyFill="1" applyBorder="1" applyAlignment="1" applyProtection="1">
      <alignment horizontal="right" shrinkToFit="1"/>
      <protection locked="0"/>
    </xf>
    <xf numFmtId="170" fontId="14" fillId="15" borderId="10" xfId="0" applyNumberFormat="1" applyFont="1" applyFill="1" applyBorder="1" applyAlignment="1" applyProtection="1">
      <alignment horizontal="right" shrinkToFit="1"/>
      <protection locked="0"/>
    </xf>
    <xf numFmtId="170" fontId="14" fillId="15" borderId="43" xfId="0" applyNumberFormat="1" applyFont="1" applyFill="1" applyBorder="1" applyAlignment="1" applyProtection="1">
      <alignment horizontal="right" shrinkToFit="1"/>
      <protection locked="0"/>
    </xf>
    <xf numFmtId="0" fontId="65" fillId="0" borderId="7" xfId="0" applyFont="1" applyFill="1" applyBorder="1" applyAlignment="1" applyProtection="1">
      <alignment horizontal="center" wrapText="1"/>
    </xf>
    <xf numFmtId="0" fontId="65" fillId="0" borderId="0" xfId="0" applyFont="1" applyFill="1" applyBorder="1" applyAlignment="1" applyProtection="1">
      <alignment horizontal="center" wrapText="1"/>
    </xf>
    <xf numFmtId="0" fontId="65" fillId="0" borderId="8" xfId="0" applyFont="1" applyFill="1" applyBorder="1" applyAlignment="1" applyProtection="1">
      <alignment horizontal="center" wrapText="1"/>
    </xf>
    <xf numFmtId="0" fontId="41" fillId="0" borderId="1" xfId="0" applyFont="1" applyFill="1" applyBorder="1" applyAlignment="1" applyProtection="1">
      <alignment horizontal="left" vertical="top" wrapText="1"/>
    </xf>
    <xf numFmtId="0" fontId="41" fillId="0" borderId="2" xfId="0" applyFont="1" applyFill="1" applyBorder="1" applyAlignment="1" applyProtection="1">
      <alignment horizontal="left" vertical="top" wrapText="1"/>
    </xf>
    <xf numFmtId="0" fontId="41" fillId="0" borderId="3" xfId="0" applyFont="1" applyFill="1" applyBorder="1" applyAlignment="1" applyProtection="1">
      <alignment horizontal="left" vertical="top" wrapText="1"/>
    </xf>
    <xf numFmtId="0" fontId="37" fillId="5" borderId="7" xfId="0" applyFont="1" applyFill="1" applyBorder="1" applyAlignment="1" applyProtection="1">
      <alignment horizontal="left" vertical="top" wrapText="1"/>
    </xf>
    <xf numFmtId="0" fontId="37" fillId="5" borderId="0" xfId="0" applyFont="1" applyFill="1" applyBorder="1" applyAlignment="1" applyProtection="1">
      <alignment horizontal="left" vertical="top" wrapText="1"/>
    </xf>
    <xf numFmtId="0" fontId="37" fillId="5" borderId="8" xfId="0" applyFont="1" applyFill="1" applyBorder="1" applyAlignment="1" applyProtection="1">
      <alignment horizontal="left" vertical="top" wrapText="1"/>
    </xf>
    <xf numFmtId="0" fontId="13" fillId="13" borderId="4"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13" fillId="7" borderId="6" xfId="0" applyFont="1" applyFill="1" applyBorder="1" applyAlignment="1" applyProtection="1">
      <alignment horizontal="left" vertical="top" wrapText="1"/>
      <protection locked="0"/>
    </xf>
    <xf numFmtId="0" fontId="46" fillId="3" borderId="7" xfId="0" applyFont="1" applyFill="1" applyBorder="1" applyAlignment="1" applyProtection="1">
      <alignment horizontal="left" vertical="top" wrapText="1"/>
    </xf>
    <xf numFmtId="0" fontId="0" fillId="3" borderId="0" xfId="0" applyFill="1" applyBorder="1" applyAlignment="1" applyProtection="1">
      <alignment horizontal="left" vertical="top" wrapText="1"/>
    </xf>
    <xf numFmtId="0" fontId="0" fillId="3" borderId="8" xfId="0" applyFill="1" applyBorder="1" applyAlignment="1" applyProtection="1">
      <alignment horizontal="left" vertical="top" wrapText="1"/>
    </xf>
    <xf numFmtId="0" fontId="0" fillId="3" borderId="7" xfId="0" applyFill="1" applyBorder="1" applyAlignment="1" applyProtection="1">
      <alignment horizontal="left" vertical="top" wrapText="1"/>
    </xf>
    <xf numFmtId="0" fontId="0" fillId="3" borderId="49" xfId="0" applyFill="1" applyBorder="1" applyAlignment="1" applyProtection="1">
      <alignment horizontal="left" vertical="top" wrapText="1"/>
    </xf>
    <xf numFmtId="0" fontId="0" fillId="3" borderId="50" xfId="0" applyFill="1" applyBorder="1" applyAlignment="1" applyProtection="1">
      <alignment horizontal="left" vertical="top" wrapText="1"/>
    </xf>
    <xf numFmtId="0" fontId="0" fillId="3" borderId="9" xfId="0" applyFill="1" applyBorder="1" applyAlignment="1" applyProtection="1">
      <alignment horizontal="left" vertical="top" wrapText="1"/>
    </xf>
    <xf numFmtId="4" fontId="14" fillId="0" borderId="10" xfId="0" applyNumberFormat="1" applyFont="1" applyFill="1" applyBorder="1" applyAlignment="1" applyProtection="1">
      <alignment horizontal="right" shrinkToFit="1"/>
    </xf>
    <xf numFmtId="4" fontId="14" fillId="0" borderId="11" xfId="0" applyNumberFormat="1" applyFont="1" applyFill="1" applyBorder="1" applyAlignment="1" applyProtection="1">
      <alignment horizontal="right" shrinkToFit="1"/>
    </xf>
    <xf numFmtId="0" fontId="40" fillId="0" borderId="0" xfId="0" applyFont="1" applyFill="1" applyBorder="1" applyAlignment="1" applyProtection="1">
      <alignment horizontal="left" vertical="top" wrapText="1"/>
    </xf>
    <xf numFmtId="0" fontId="40" fillId="0" borderId="0" xfId="0" applyFont="1" applyFill="1" applyBorder="1" applyAlignment="1" applyProtection="1">
      <alignment horizontal="left" vertical="top"/>
    </xf>
    <xf numFmtId="0" fontId="46" fillId="3" borderId="7" xfId="0" applyFont="1" applyFill="1" applyBorder="1" applyAlignment="1" applyProtection="1">
      <alignment horizontal="left" vertical="top" wrapText="1" indent="2"/>
    </xf>
    <xf numFmtId="0" fontId="0" fillId="3" borderId="0" xfId="0" applyFill="1" applyBorder="1" applyAlignment="1" applyProtection="1">
      <alignment horizontal="left" vertical="top" wrapText="1" indent="2"/>
    </xf>
    <xf numFmtId="0" fontId="0" fillId="3" borderId="8" xfId="0" applyFill="1" applyBorder="1" applyAlignment="1" applyProtection="1">
      <alignment horizontal="left" vertical="top" wrapText="1" indent="2"/>
    </xf>
    <xf numFmtId="0" fontId="37" fillId="3" borderId="7" xfId="0" applyFont="1" applyFill="1" applyBorder="1" applyAlignment="1" applyProtection="1">
      <alignment horizontal="left" vertical="top" wrapText="1"/>
    </xf>
    <xf numFmtId="0" fontId="37" fillId="3" borderId="0" xfId="0" applyFont="1" applyFill="1" applyBorder="1" applyAlignment="1" applyProtection="1">
      <alignment horizontal="left" vertical="top" wrapText="1"/>
    </xf>
    <xf numFmtId="0" fontId="37" fillId="3" borderId="8" xfId="0" applyFont="1" applyFill="1" applyBorder="1" applyAlignment="1" applyProtection="1">
      <alignment horizontal="left" vertical="top" wrapText="1"/>
    </xf>
    <xf numFmtId="3" fontId="13" fillId="0" borderId="10" xfId="0" applyNumberFormat="1" applyFont="1" applyFill="1" applyBorder="1" applyAlignment="1" applyProtection="1">
      <alignment horizontal="right"/>
      <protection locked="0"/>
    </xf>
    <xf numFmtId="0" fontId="40" fillId="5" borderId="9" xfId="0" applyFont="1" applyFill="1" applyBorder="1" applyAlignment="1" applyProtection="1">
      <alignment horizontal="left" vertical="top" wrapText="1"/>
    </xf>
    <xf numFmtId="0" fontId="0" fillId="5" borderId="10" xfId="0" applyFill="1" applyBorder="1" applyAlignment="1" applyProtection="1">
      <alignment horizontal="left" vertical="top" wrapText="1"/>
    </xf>
    <xf numFmtId="0" fontId="0" fillId="5" borderId="11" xfId="0" applyFill="1" applyBorder="1" applyAlignment="1" applyProtection="1">
      <alignment horizontal="left" vertical="top" wrapText="1"/>
    </xf>
    <xf numFmtId="0" fontId="41" fillId="5" borderId="7" xfId="0" applyFont="1" applyFill="1" applyBorder="1" applyAlignment="1" applyProtection="1">
      <alignment horizontal="left" vertical="top" wrapText="1"/>
    </xf>
    <xf numFmtId="0" fontId="43" fillId="5" borderId="0" xfId="0" applyFont="1" applyFill="1" applyBorder="1" applyAlignment="1" applyProtection="1">
      <alignment horizontal="left" vertical="top" wrapText="1"/>
    </xf>
    <xf numFmtId="0" fontId="43" fillId="5" borderId="8" xfId="0" applyFont="1" applyFill="1" applyBorder="1" applyAlignment="1" applyProtection="1">
      <alignment horizontal="left" vertical="top" wrapText="1"/>
    </xf>
    <xf numFmtId="0" fontId="5" fillId="3" borderId="10" xfId="0" applyFont="1" applyFill="1" applyBorder="1" applyAlignment="1" applyProtection="1">
      <alignment horizontal="center" vertical="top" wrapText="1"/>
      <protection hidden="1"/>
    </xf>
    <xf numFmtId="4" fontId="23" fillId="13" borderId="9" xfId="1" applyNumberFormat="1" applyFont="1" applyFill="1" applyBorder="1" applyAlignment="1" applyProtection="1">
      <alignment horizontal="center" vertical="center" shrinkToFit="1"/>
      <protection locked="0" hidden="1"/>
    </xf>
    <xf numFmtId="4" fontId="23" fillId="13" borderId="10" xfId="1" applyNumberFormat="1" applyFont="1" applyFill="1" applyBorder="1" applyAlignment="1" applyProtection="1">
      <alignment horizontal="center" vertical="center" shrinkToFit="1"/>
      <protection locked="0" hidden="1"/>
    </xf>
    <xf numFmtId="4" fontId="23" fillId="13" borderId="11" xfId="1" applyNumberFormat="1" applyFont="1" applyFill="1" applyBorder="1" applyAlignment="1" applyProtection="1">
      <alignment horizontal="center" vertical="center" shrinkToFit="1"/>
      <protection locked="0" hidden="1"/>
    </xf>
    <xf numFmtId="0" fontId="8" fillId="3" borderId="13" xfId="0" applyFont="1" applyFill="1" applyBorder="1" applyAlignment="1" applyProtection="1">
      <alignment horizontal="center" vertical="center" wrapText="1"/>
      <protection hidden="1"/>
    </xf>
    <xf numFmtId="0" fontId="13" fillId="0" borderId="7" xfId="0" applyFont="1" applyFill="1" applyBorder="1" applyAlignment="1" applyProtection="1">
      <alignment horizontal="center" vertical="center" wrapText="1"/>
      <protection locked="0" hidden="1"/>
    </xf>
    <xf numFmtId="0" fontId="13" fillId="0" borderId="0" xfId="0" applyFont="1" applyFill="1" applyBorder="1" applyAlignment="1" applyProtection="1">
      <alignment horizontal="center" vertical="center" wrapText="1"/>
      <protection locked="0" hidden="1"/>
    </xf>
    <xf numFmtId="0" fontId="13" fillId="0" borderId="8" xfId="0" applyFont="1" applyFill="1" applyBorder="1" applyAlignment="1" applyProtection="1">
      <alignment horizontal="center" vertical="center" wrapText="1"/>
      <protection locked="0" hidden="1"/>
    </xf>
    <xf numFmtId="0" fontId="8" fillId="3" borderId="41" xfId="0" applyFont="1" applyFill="1" applyBorder="1" applyAlignment="1" applyProtection="1">
      <alignment horizontal="center" vertical="center" wrapText="1"/>
      <protection hidden="1"/>
    </xf>
    <xf numFmtId="0" fontId="8" fillId="3" borderId="16" xfId="0" applyFont="1" applyFill="1" applyBorder="1" applyAlignment="1" applyProtection="1">
      <alignment horizontal="center" vertical="center" wrapText="1"/>
      <protection hidden="1"/>
    </xf>
    <xf numFmtId="0" fontId="8" fillId="3" borderId="42" xfId="0" applyFont="1" applyFill="1" applyBorder="1" applyAlignment="1" applyProtection="1">
      <alignment horizontal="center" vertical="center" wrapText="1"/>
      <protection hidden="1"/>
    </xf>
    <xf numFmtId="0" fontId="3" fillId="3" borderId="4" xfId="0" applyFont="1" applyFill="1" applyBorder="1" applyAlignment="1" applyProtection="1">
      <alignment vertical="top" wrapText="1"/>
      <protection hidden="1"/>
    </xf>
    <xf numFmtId="0" fontId="3" fillId="3" borderId="5" xfId="0" applyFont="1" applyFill="1" applyBorder="1" applyAlignment="1" applyProtection="1">
      <alignment vertical="top" wrapText="1"/>
      <protection hidden="1"/>
    </xf>
    <xf numFmtId="0" fontId="3" fillId="3" borderId="6" xfId="0" applyFont="1" applyFill="1" applyBorder="1" applyAlignment="1" applyProtection="1">
      <alignment vertical="top" wrapText="1"/>
      <protection hidden="1"/>
    </xf>
    <xf numFmtId="0" fontId="8" fillId="0" borderId="3" xfId="0" applyFont="1" applyFill="1" applyBorder="1" applyAlignment="1" applyProtection="1">
      <alignment vertical="top" wrapText="1"/>
      <protection hidden="1"/>
    </xf>
    <xf numFmtId="4" fontId="23" fillId="13" borderId="9" xfId="1" applyNumberFormat="1" applyFont="1" applyFill="1" applyBorder="1" applyAlignment="1" applyProtection="1">
      <alignment horizontal="center" vertical="center" shrinkToFit="1"/>
      <protection locked="0"/>
    </xf>
    <xf numFmtId="4" fontId="23" fillId="13" borderId="10" xfId="1" applyNumberFormat="1" applyFont="1" applyFill="1" applyBorder="1" applyAlignment="1" applyProtection="1">
      <alignment horizontal="center" vertical="center" shrinkToFit="1"/>
      <protection locked="0"/>
    </xf>
    <xf numFmtId="4" fontId="23" fillId="13" borderId="11" xfId="1" applyNumberFormat="1" applyFont="1" applyFill="1" applyBorder="1" applyAlignment="1" applyProtection="1">
      <alignment horizontal="center" vertical="center" shrinkToFit="1"/>
      <protection locked="0"/>
    </xf>
    <xf numFmtId="0" fontId="3" fillId="3" borderId="4" xfId="0" applyFont="1" applyFill="1" applyBorder="1" applyAlignment="1" applyProtection="1">
      <alignment vertical="top" wrapText="1"/>
    </xf>
    <xf numFmtId="0" fontId="3" fillId="3" borderId="5" xfId="0" applyFont="1" applyFill="1" applyBorder="1" applyAlignment="1" applyProtection="1">
      <alignment vertical="top" wrapText="1"/>
    </xf>
    <xf numFmtId="0" fontId="3" fillId="3" borderId="6" xfId="0" applyFont="1" applyFill="1" applyBorder="1" applyAlignment="1" applyProtection="1">
      <alignment vertical="top" wrapText="1"/>
    </xf>
    <xf numFmtId="0" fontId="13" fillId="0" borderId="7"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0" fontId="13" fillId="0" borderId="8" xfId="0"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0" fontId="8" fillId="0" borderId="3" xfId="0" applyFont="1" applyFill="1" applyBorder="1" applyAlignment="1" applyProtection="1">
      <alignment vertical="top" wrapText="1"/>
    </xf>
    <xf numFmtId="0" fontId="8" fillId="3" borderId="13" xfId="0" applyFont="1" applyFill="1" applyBorder="1" applyAlignment="1" applyProtection="1">
      <alignment horizontal="center" vertical="center" wrapText="1"/>
    </xf>
    <xf numFmtId="0" fontId="13" fillId="13" borderId="7" xfId="0" applyFont="1" applyFill="1" applyBorder="1" applyAlignment="1" applyProtection="1">
      <alignment horizontal="center" vertical="center" wrapText="1"/>
      <protection locked="0"/>
    </xf>
    <xf numFmtId="0" fontId="13" fillId="13" borderId="0" xfId="0" applyFont="1" applyFill="1" applyBorder="1" applyAlignment="1" applyProtection="1">
      <alignment horizontal="center" vertical="center" wrapText="1"/>
      <protection locked="0"/>
    </xf>
    <xf numFmtId="0" fontId="13" fillId="13" borderId="8"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wrapText="1"/>
      <protection locked="0"/>
    </xf>
    <xf numFmtId="0" fontId="13" fillId="6" borderId="8"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wrapText="1"/>
    </xf>
    <xf numFmtId="0" fontId="23" fillId="13" borderId="13" xfId="0" applyFont="1" applyFill="1" applyBorder="1" applyAlignment="1" applyProtection="1">
      <alignment horizontal="left" vertical="center" wrapText="1"/>
      <protection locked="0"/>
    </xf>
    <xf numFmtId="4" fontId="23" fillId="13" borderId="9" xfId="1" applyNumberFormat="1" applyFont="1" applyFill="1" applyBorder="1" applyAlignment="1" applyProtection="1">
      <alignment horizontal="center" vertical="center" wrapText="1"/>
      <protection locked="0"/>
    </xf>
    <xf numFmtId="4" fontId="23" fillId="13" borderId="10" xfId="1" applyNumberFormat="1" applyFont="1" applyFill="1" applyBorder="1" applyAlignment="1" applyProtection="1">
      <alignment horizontal="center" vertical="center" wrapText="1"/>
      <protection locked="0"/>
    </xf>
    <xf numFmtId="4" fontId="23" fillId="13" borderId="11" xfId="1"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vertical="top" wrapText="1"/>
    </xf>
    <xf numFmtId="0" fontId="3" fillId="3" borderId="20" xfId="0" applyFont="1" applyFill="1" applyBorder="1" applyAlignment="1" applyProtection="1">
      <alignment vertical="top" wrapText="1"/>
    </xf>
    <xf numFmtId="0" fontId="3" fillId="3" borderId="18" xfId="0" applyFont="1" applyFill="1" applyBorder="1" applyAlignment="1" applyProtection="1">
      <alignment vertical="top" wrapText="1"/>
    </xf>
    <xf numFmtId="0" fontId="3" fillId="3" borderId="21" xfId="0" applyFont="1" applyFill="1" applyBorder="1" applyAlignment="1" applyProtection="1">
      <alignment vertical="top" wrapText="1"/>
    </xf>
    <xf numFmtId="0" fontId="23" fillId="13" borderId="13" xfId="0" applyFont="1" applyFill="1" applyBorder="1" applyAlignment="1" applyProtection="1">
      <alignment horizontal="left" vertical="center" wrapText="1"/>
      <protection locked="0" hidden="1"/>
    </xf>
    <xf numFmtId="4" fontId="23" fillId="13" borderId="9" xfId="1" applyNumberFormat="1" applyFont="1" applyFill="1" applyBorder="1" applyAlignment="1" applyProtection="1">
      <alignment horizontal="center" vertical="center" wrapText="1"/>
      <protection locked="0" hidden="1"/>
    </xf>
    <xf numFmtId="4" fontId="23" fillId="13" borderId="10" xfId="1" applyNumberFormat="1" applyFont="1" applyFill="1" applyBorder="1" applyAlignment="1" applyProtection="1">
      <alignment horizontal="center" vertical="center" wrapText="1"/>
      <protection locked="0" hidden="1"/>
    </xf>
    <xf numFmtId="4" fontId="23" fillId="13" borderId="11" xfId="1" applyNumberFormat="1" applyFont="1" applyFill="1" applyBorder="1" applyAlignment="1" applyProtection="1">
      <alignment horizontal="center" vertical="center" wrapText="1"/>
      <protection locked="0" hidden="1"/>
    </xf>
    <xf numFmtId="0" fontId="8" fillId="0" borderId="1" xfId="0" applyFont="1" applyFill="1" applyBorder="1" applyAlignment="1" applyProtection="1">
      <alignment vertical="top" wrapText="1"/>
      <protection hidden="1"/>
    </xf>
    <xf numFmtId="0" fontId="63" fillId="5" borderId="13" xfId="0" applyFont="1" applyFill="1" applyBorder="1" applyAlignment="1" applyProtection="1">
      <alignment horizontal="center" vertical="center" wrapText="1"/>
      <protection hidden="1"/>
    </xf>
    <xf numFmtId="0" fontId="62" fillId="5" borderId="13"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left" vertical="top"/>
      <protection hidden="1"/>
    </xf>
    <xf numFmtId="0" fontId="27" fillId="5" borderId="13" xfId="0" applyFont="1" applyFill="1" applyBorder="1" applyAlignment="1" applyProtection="1">
      <alignment horizontal="center" vertical="center" wrapText="1"/>
      <protection hidden="1"/>
    </xf>
    <xf numFmtId="4" fontId="62" fillId="5" borderId="13" xfId="0" applyNumberFormat="1" applyFont="1" applyFill="1" applyBorder="1" applyAlignment="1" applyProtection="1">
      <alignment horizontal="center" vertical="center" wrapText="1"/>
      <protection hidden="1"/>
    </xf>
    <xf numFmtId="0" fontId="15" fillId="0" borderId="13" xfId="0" applyFont="1" applyBorder="1" applyAlignment="1">
      <alignment horizontal="center" vertical="center" wrapText="1"/>
    </xf>
  </cellXfs>
  <cellStyles count="2">
    <cellStyle name="Dziesiętny" xfId="1" builtinId="3"/>
    <cellStyle name="Normalny" xfId="0" builtinId="0"/>
  </cellStyles>
  <dxfs count="233">
    <dxf>
      <font>
        <color rgb="FFFFFF00"/>
      </font>
      <fill>
        <patternFill>
          <bgColor rgb="FFFF0000"/>
        </patternFill>
      </fill>
    </dxf>
    <dxf>
      <font>
        <color rgb="FFFFFF00"/>
      </font>
      <fill>
        <patternFill>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bgColor rgb="FFFF0000"/>
        </patternFill>
      </fill>
    </dxf>
    <dxf>
      <font>
        <color rgb="FFFFFF00"/>
      </font>
      <fill>
        <patternFill>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bgColor rgb="FFFF0000"/>
        </patternFill>
      </fill>
    </dxf>
    <dxf>
      <font>
        <color rgb="FFFFFF00"/>
      </font>
      <fill>
        <patternFill>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
      <font>
        <color rgb="FFFFFF00"/>
      </font>
      <fill>
        <patternFill>
          <fgColor indexed="64"/>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FF"/>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Scroll" dx="26" fmlaLink="Q24" horiz="1" max="12" min="1" page="10"/>
</file>

<file path=xl/ctrlProps/ctrlProp2.xml><?xml version="1.0" encoding="utf-8"?>
<formControlPr xmlns="http://schemas.microsoft.com/office/spreadsheetml/2009/9/main" objectType="Scroll" dx="26" fmlaLink="Q24" horiz="1" max="12" min="1" page="10"/>
</file>

<file path=xl/ctrlProps/ctrlProp3.xml><?xml version="1.0" encoding="utf-8"?>
<formControlPr xmlns="http://schemas.microsoft.com/office/spreadsheetml/2009/9/main" objectType="Scroll" dx="26" fmlaLink="Q24" horiz="1" max="12" min="1" page="10"/>
</file>

<file path=xl/drawings/drawing1.xml><?xml version="1.0" encoding="utf-8"?>
<xdr:wsDr xmlns:xdr="http://schemas.openxmlformats.org/drawingml/2006/spreadsheetDrawing" xmlns:a="http://schemas.openxmlformats.org/drawingml/2006/main">
  <xdr:twoCellAnchor>
    <xdr:from>
      <xdr:col>15</xdr:col>
      <xdr:colOff>215411</xdr:colOff>
      <xdr:row>192</xdr:row>
      <xdr:rowOff>28722</xdr:rowOff>
    </xdr:from>
    <xdr:to>
      <xdr:col>19</xdr:col>
      <xdr:colOff>287215</xdr:colOff>
      <xdr:row>193</xdr:row>
      <xdr:rowOff>204568</xdr:rowOff>
    </xdr:to>
    <xdr:sp macro="[0]!ObliczRaty" textlink="">
      <xdr:nvSpPr>
        <xdr:cNvPr id="2" name="Prostokąt zaokrąglony 1">
          <a:extLst>
            <a:ext uri="{FF2B5EF4-FFF2-40B4-BE49-F238E27FC236}">
              <a16:creationId xmlns:a16="http://schemas.microsoft.com/office/drawing/2014/main" xmlns="" id="{00000000-0008-0000-0000-000002000000}"/>
            </a:ext>
          </a:extLst>
        </xdr:cNvPr>
        <xdr:cNvSpPr/>
      </xdr:nvSpPr>
      <xdr:spPr>
        <a:xfrm>
          <a:off x="4040651" y="33610062"/>
          <a:ext cx="1085264" cy="290146"/>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Oblicz raty</a:t>
          </a:r>
        </a:p>
      </xdr:txBody>
    </xdr:sp>
    <xdr:clientData fPrintsWithSheet="0"/>
  </xdr:twoCellAnchor>
  <xdr:twoCellAnchor>
    <xdr:from>
      <xdr:col>9</xdr:col>
      <xdr:colOff>241788</xdr:colOff>
      <xdr:row>20</xdr:row>
      <xdr:rowOff>0</xdr:rowOff>
    </xdr:from>
    <xdr:to>
      <xdr:col>11</xdr:col>
      <xdr:colOff>28151</xdr:colOff>
      <xdr:row>21</xdr:row>
      <xdr:rowOff>14963</xdr:rowOff>
    </xdr:to>
    <xdr:sp macro="[0]!Zaznacz_K21" textlink="">
      <xdr:nvSpPr>
        <xdr:cNvPr id="3" name="Prostokąt 172">
          <a:extLst>
            <a:ext uri="{FF2B5EF4-FFF2-40B4-BE49-F238E27FC236}">
              <a16:creationId xmlns:a16="http://schemas.microsoft.com/office/drawing/2014/main" xmlns="" id="{00000000-0008-0000-0000-000003000000}"/>
            </a:ext>
          </a:extLst>
        </xdr:cNvPr>
        <xdr:cNvSpPr>
          <a:spLocks noChangeArrowheads="1"/>
        </xdr:cNvSpPr>
      </xdr:nvSpPr>
      <xdr:spPr bwMode="auto">
        <a:xfrm>
          <a:off x="2051538" y="3758712"/>
          <a:ext cx="240632"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241789</xdr:colOff>
      <xdr:row>19</xdr:row>
      <xdr:rowOff>109904</xdr:rowOff>
    </xdr:from>
    <xdr:to>
      <xdr:col>16</xdr:col>
      <xdr:colOff>28151</xdr:colOff>
      <xdr:row>21</xdr:row>
      <xdr:rowOff>7636</xdr:rowOff>
    </xdr:to>
    <xdr:sp macro="[0]!Zaznacz_P21" textlink="">
      <xdr:nvSpPr>
        <xdr:cNvPr id="4" name="Prostokąt 172">
          <a:extLst>
            <a:ext uri="{FF2B5EF4-FFF2-40B4-BE49-F238E27FC236}">
              <a16:creationId xmlns:a16="http://schemas.microsoft.com/office/drawing/2014/main" xmlns="" id="{00000000-0008-0000-0000-000004000000}"/>
            </a:ext>
          </a:extLst>
        </xdr:cNvPr>
        <xdr:cNvSpPr>
          <a:spLocks noChangeArrowheads="1"/>
        </xdr:cNvSpPr>
      </xdr:nvSpPr>
      <xdr:spPr bwMode="auto">
        <a:xfrm>
          <a:off x="3157904" y="3751385"/>
          <a:ext cx="240632"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234461</xdr:colOff>
      <xdr:row>26</xdr:row>
      <xdr:rowOff>109904</xdr:rowOff>
    </xdr:from>
    <xdr:to>
      <xdr:col>5</xdr:col>
      <xdr:colOff>20824</xdr:colOff>
      <xdr:row>28</xdr:row>
      <xdr:rowOff>7636</xdr:rowOff>
    </xdr:to>
    <xdr:sp macro="[0]!Zaznacz_E28" textlink="">
      <xdr:nvSpPr>
        <xdr:cNvPr id="5" name="Prostokąt 172">
          <a:extLst>
            <a:ext uri="{FF2B5EF4-FFF2-40B4-BE49-F238E27FC236}">
              <a16:creationId xmlns:a16="http://schemas.microsoft.com/office/drawing/2014/main" xmlns="" id="{00000000-0008-0000-0000-000005000000}"/>
            </a:ext>
          </a:extLst>
        </xdr:cNvPr>
        <xdr:cNvSpPr>
          <a:spLocks noChangeArrowheads="1"/>
        </xdr:cNvSpPr>
      </xdr:nvSpPr>
      <xdr:spPr bwMode="auto">
        <a:xfrm>
          <a:off x="886557" y="4769827"/>
          <a:ext cx="240632"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234462</xdr:colOff>
      <xdr:row>26</xdr:row>
      <xdr:rowOff>102577</xdr:rowOff>
    </xdr:from>
    <xdr:to>
      <xdr:col>16</xdr:col>
      <xdr:colOff>20824</xdr:colOff>
      <xdr:row>28</xdr:row>
      <xdr:rowOff>309</xdr:rowOff>
    </xdr:to>
    <xdr:sp macro="[0]!Zaznacz_P28" textlink="">
      <xdr:nvSpPr>
        <xdr:cNvPr id="6" name="Prostokąt 172">
          <a:extLst>
            <a:ext uri="{FF2B5EF4-FFF2-40B4-BE49-F238E27FC236}">
              <a16:creationId xmlns:a16="http://schemas.microsoft.com/office/drawing/2014/main" xmlns="" id="{00000000-0008-0000-0000-000006000000}"/>
            </a:ext>
          </a:extLst>
        </xdr:cNvPr>
        <xdr:cNvSpPr>
          <a:spLocks noChangeArrowheads="1"/>
        </xdr:cNvSpPr>
      </xdr:nvSpPr>
      <xdr:spPr bwMode="auto">
        <a:xfrm>
          <a:off x="3150577" y="4762500"/>
          <a:ext cx="240632"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241788</xdr:colOff>
      <xdr:row>34</xdr:row>
      <xdr:rowOff>0</xdr:rowOff>
    </xdr:from>
    <xdr:to>
      <xdr:col>5</xdr:col>
      <xdr:colOff>28151</xdr:colOff>
      <xdr:row>35</xdr:row>
      <xdr:rowOff>14963</xdr:rowOff>
    </xdr:to>
    <xdr:sp macro="[0]!Zaznacz_E35" textlink="">
      <xdr:nvSpPr>
        <xdr:cNvPr id="7" name="Prostokąt 172">
          <a:extLst>
            <a:ext uri="{FF2B5EF4-FFF2-40B4-BE49-F238E27FC236}">
              <a16:creationId xmlns:a16="http://schemas.microsoft.com/office/drawing/2014/main" xmlns="" id="{00000000-0008-0000-0000-000007000000}"/>
            </a:ext>
          </a:extLst>
        </xdr:cNvPr>
        <xdr:cNvSpPr>
          <a:spLocks noChangeArrowheads="1"/>
        </xdr:cNvSpPr>
      </xdr:nvSpPr>
      <xdr:spPr bwMode="auto">
        <a:xfrm>
          <a:off x="893884" y="5744308"/>
          <a:ext cx="240632"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241788</xdr:colOff>
      <xdr:row>33</xdr:row>
      <xdr:rowOff>109904</xdr:rowOff>
    </xdr:from>
    <xdr:to>
      <xdr:col>11</xdr:col>
      <xdr:colOff>28151</xdr:colOff>
      <xdr:row>35</xdr:row>
      <xdr:rowOff>7636</xdr:rowOff>
    </xdr:to>
    <xdr:sp macro="[0]!Zaznacz_K35" textlink="">
      <xdr:nvSpPr>
        <xdr:cNvPr id="8" name="Prostokąt 172">
          <a:extLst>
            <a:ext uri="{FF2B5EF4-FFF2-40B4-BE49-F238E27FC236}">
              <a16:creationId xmlns:a16="http://schemas.microsoft.com/office/drawing/2014/main" xmlns="" id="{00000000-0008-0000-0000-000008000000}"/>
            </a:ext>
          </a:extLst>
        </xdr:cNvPr>
        <xdr:cNvSpPr>
          <a:spLocks noChangeArrowheads="1"/>
        </xdr:cNvSpPr>
      </xdr:nvSpPr>
      <xdr:spPr bwMode="auto">
        <a:xfrm>
          <a:off x="2051538" y="5736981"/>
          <a:ext cx="240632"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234462</xdr:colOff>
      <xdr:row>33</xdr:row>
      <xdr:rowOff>102577</xdr:rowOff>
    </xdr:from>
    <xdr:to>
      <xdr:col>16</xdr:col>
      <xdr:colOff>20824</xdr:colOff>
      <xdr:row>35</xdr:row>
      <xdr:rowOff>309</xdr:rowOff>
    </xdr:to>
    <xdr:sp macro="[0]!Zaznacz_P35" textlink="">
      <xdr:nvSpPr>
        <xdr:cNvPr id="9" name="Prostokąt 172">
          <a:extLst>
            <a:ext uri="{FF2B5EF4-FFF2-40B4-BE49-F238E27FC236}">
              <a16:creationId xmlns:a16="http://schemas.microsoft.com/office/drawing/2014/main" xmlns="" id="{00000000-0008-0000-0000-000009000000}"/>
            </a:ext>
          </a:extLst>
        </xdr:cNvPr>
        <xdr:cNvSpPr>
          <a:spLocks noChangeArrowheads="1"/>
        </xdr:cNvSpPr>
      </xdr:nvSpPr>
      <xdr:spPr bwMode="auto">
        <a:xfrm>
          <a:off x="3150577" y="5729654"/>
          <a:ext cx="240632"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35115</xdr:colOff>
      <xdr:row>4</xdr:row>
      <xdr:rowOff>29309</xdr:rowOff>
    </xdr:from>
    <xdr:to>
      <xdr:col>25</xdr:col>
      <xdr:colOff>269327</xdr:colOff>
      <xdr:row>5</xdr:row>
      <xdr:rowOff>200768</xdr:rowOff>
    </xdr:to>
    <xdr:sp macro="[0]!Menu_Start" textlink="">
      <xdr:nvSpPr>
        <xdr:cNvPr id="11" name="Prostokąt zaokrąglony 10">
          <a:extLst>
            <a:ext uri="{FF2B5EF4-FFF2-40B4-BE49-F238E27FC236}">
              <a16:creationId xmlns:a16="http://schemas.microsoft.com/office/drawing/2014/main" xmlns="" id="{00000000-0008-0000-0000-00000B000000}"/>
            </a:ext>
          </a:extLst>
        </xdr:cNvPr>
        <xdr:cNvSpPr/>
      </xdr:nvSpPr>
      <xdr:spPr>
        <a:xfrm>
          <a:off x="5880103" y="459615"/>
          <a:ext cx="1202400" cy="28800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Menu [Ctrl+m]</a:t>
          </a:r>
        </a:p>
      </xdr:txBody>
    </xdr:sp>
    <xdr:clientData fPrintsWithSheet="0"/>
  </xdr:twoCellAnchor>
  <xdr:twoCellAnchor>
    <xdr:from>
      <xdr:col>6</xdr:col>
      <xdr:colOff>85044</xdr:colOff>
      <xdr:row>225</xdr:row>
      <xdr:rowOff>180294</xdr:rowOff>
    </xdr:from>
    <xdr:to>
      <xdr:col>13</xdr:col>
      <xdr:colOff>9218</xdr:colOff>
      <xdr:row>225</xdr:row>
      <xdr:rowOff>238125</xdr:rowOff>
    </xdr:to>
    <xdr:grpSp>
      <xdr:nvGrpSpPr>
        <xdr:cNvPr id="12" name="Grupa 11">
          <a:extLst>
            <a:ext uri="{FF2B5EF4-FFF2-40B4-BE49-F238E27FC236}">
              <a16:creationId xmlns:a16="http://schemas.microsoft.com/office/drawing/2014/main" xmlns="" id="{00000000-0008-0000-0000-00000C000000}"/>
            </a:ext>
          </a:extLst>
        </xdr:cNvPr>
        <xdr:cNvGrpSpPr/>
      </xdr:nvGrpSpPr>
      <xdr:grpSpPr>
        <a:xfrm>
          <a:off x="1334724" y="41114934"/>
          <a:ext cx="1639763" cy="57831"/>
          <a:chOff x="1446070" y="36965659"/>
          <a:chExt cx="1465102" cy="67023"/>
        </a:xfrm>
      </xdr:grpSpPr>
      <xdr:grpSp>
        <xdr:nvGrpSpPr>
          <xdr:cNvPr id="13" name="Grupa 12">
            <a:extLst>
              <a:ext uri="{FF2B5EF4-FFF2-40B4-BE49-F238E27FC236}">
                <a16:creationId xmlns:a16="http://schemas.microsoft.com/office/drawing/2014/main" xmlns="" id="{00000000-0008-0000-0000-00000D000000}"/>
              </a:ext>
            </a:extLst>
          </xdr:cNvPr>
          <xdr:cNvGrpSpPr/>
        </xdr:nvGrpSpPr>
        <xdr:grpSpPr>
          <a:xfrm>
            <a:off x="2301149" y="36965659"/>
            <a:ext cx="610023" cy="59834"/>
            <a:chOff x="1864068" y="1165140"/>
            <a:chExt cx="726732" cy="50866"/>
          </a:xfrm>
        </xdr:grpSpPr>
        <xdr:cxnSp macro="">
          <xdr:nvCxnSpPr>
            <xdr:cNvPr id="26" name="Łącznik prosty 25">
              <a:extLst>
                <a:ext uri="{FF2B5EF4-FFF2-40B4-BE49-F238E27FC236}">
                  <a16:creationId xmlns:a16="http://schemas.microsoft.com/office/drawing/2014/main" xmlns="" id="{00000000-0008-0000-0000-00001A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Łącznik prosty 26">
              <a:extLst>
                <a:ext uri="{FF2B5EF4-FFF2-40B4-BE49-F238E27FC236}">
                  <a16:creationId xmlns:a16="http://schemas.microsoft.com/office/drawing/2014/main" xmlns="" id="{00000000-0008-0000-0000-00001B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 name="Łącznik prosty 27">
              <a:extLst>
                <a:ext uri="{FF2B5EF4-FFF2-40B4-BE49-F238E27FC236}">
                  <a16:creationId xmlns:a16="http://schemas.microsoft.com/office/drawing/2014/main" xmlns="" id="{00000000-0008-0000-0000-00001C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 name="Łącznik prosty 28">
              <a:extLst>
                <a:ext uri="{FF2B5EF4-FFF2-40B4-BE49-F238E27FC236}">
                  <a16:creationId xmlns:a16="http://schemas.microsoft.com/office/drawing/2014/main" xmlns="" id="{00000000-0008-0000-0000-00001D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Łącznik prosty 29">
              <a:extLst>
                <a:ext uri="{FF2B5EF4-FFF2-40B4-BE49-F238E27FC236}">
                  <a16:creationId xmlns:a16="http://schemas.microsoft.com/office/drawing/2014/main" xmlns="" id="{00000000-0008-0000-0000-00001E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 name="Łącznik prosty 30">
              <a:extLst>
                <a:ext uri="{FF2B5EF4-FFF2-40B4-BE49-F238E27FC236}">
                  <a16:creationId xmlns:a16="http://schemas.microsoft.com/office/drawing/2014/main" xmlns="" id="{00000000-0008-0000-0000-00001F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4" name="Łącznik prosty 13">
            <a:extLst>
              <a:ext uri="{FF2B5EF4-FFF2-40B4-BE49-F238E27FC236}">
                <a16:creationId xmlns:a16="http://schemas.microsoft.com/office/drawing/2014/main" xmlns="" id="{00000000-0008-0000-0000-00000E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Łącznik prosty 14">
            <a:extLst>
              <a:ext uri="{FF2B5EF4-FFF2-40B4-BE49-F238E27FC236}">
                <a16:creationId xmlns:a16="http://schemas.microsoft.com/office/drawing/2014/main" xmlns="" id="{00000000-0008-0000-0000-00000F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6" name="Grupa 15">
            <a:extLst>
              <a:ext uri="{FF2B5EF4-FFF2-40B4-BE49-F238E27FC236}">
                <a16:creationId xmlns:a16="http://schemas.microsoft.com/office/drawing/2014/main" xmlns="" id="{00000000-0008-0000-0000-000010000000}"/>
              </a:ext>
            </a:extLst>
          </xdr:cNvPr>
          <xdr:cNvGrpSpPr/>
        </xdr:nvGrpSpPr>
        <xdr:grpSpPr>
          <a:xfrm>
            <a:off x="1446070" y="36965659"/>
            <a:ext cx="287981" cy="59834"/>
            <a:chOff x="834799" y="5751580"/>
            <a:chExt cx="315836" cy="59834"/>
          </a:xfrm>
        </xdr:grpSpPr>
        <xdr:cxnSp macro="">
          <xdr:nvCxnSpPr>
            <xdr:cNvPr id="22" name="Łącznik prosty 21">
              <a:extLst>
                <a:ext uri="{FF2B5EF4-FFF2-40B4-BE49-F238E27FC236}">
                  <a16:creationId xmlns:a16="http://schemas.microsoft.com/office/drawing/2014/main" xmlns="" id="{00000000-0008-0000-0000-000016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Łącznik prosty 22">
              <a:extLst>
                <a:ext uri="{FF2B5EF4-FFF2-40B4-BE49-F238E27FC236}">
                  <a16:creationId xmlns:a16="http://schemas.microsoft.com/office/drawing/2014/main" xmlns="" id="{00000000-0008-0000-0000-000017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Łącznik prosty 23">
              <a:extLst>
                <a:ext uri="{FF2B5EF4-FFF2-40B4-BE49-F238E27FC236}">
                  <a16:creationId xmlns:a16="http://schemas.microsoft.com/office/drawing/2014/main" xmlns="" id="{00000000-0008-0000-0000-000018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Łącznik prosty 24">
              <a:extLst>
                <a:ext uri="{FF2B5EF4-FFF2-40B4-BE49-F238E27FC236}">
                  <a16:creationId xmlns:a16="http://schemas.microsoft.com/office/drawing/2014/main" xmlns="" id="{00000000-0008-0000-0000-000019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7" name="Grupa 16">
            <a:extLst>
              <a:ext uri="{FF2B5EF4-FFF2-40B4-BE49-F238E27FC236}">
                <a16:creationId xmlns:a16="http://schemas.microsoft.com/office/drawing/2014/main" xmlns="" id="{00000000-0008-0000-0000-000011000000}"/>
              </a:ext>
            </a:extLst>
          </xdr:cNvPr>
          <xdr:cNvGrpSpPr/>
        </xdr:nvGrpSpPr>
        <xdr:grpSpPr>
          <a:xfrm>
            <a:off x="1885480" y="36972848"/>
            <a:ext cx="288553" cy="59834"/>
            <a:chOff x="834799" y="5751580"/>
            <a:chExt cx="315836" cy="59834"/>
          </a:xfrm>
        </xdr:grpSpPr>
        <xdr:cxnSp macro="">
          <xdr:nvCxnSpPr>
            <xdr:cNvPr id="18" name="Łącznik prosty 17">
              <a:extLst>
                <a:ext uri="{FF2B5EF4-FFF2-40B4-BE49-F238E27FC236}">
                  <a16:creationId xmlns:a16="http://schemas.microsoft.com/office/drawing/2014/main" xmlns="" id="{00000000-0008-0000-0000-000012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Łącznik prosty 18">
              <a:extLst>
                <a:ext uri="{FF2B5EF4-FFF2-40B4-BE49-F238E27FC236}">
                  <a16:creationId xmlns:a16="http://schemas.microsoft.com/office/drawing/2014/main" xmlns="" id="{00000000-0008-0000-0000-000013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Łącznik prosty 19">
              <a:extLst>
                <a:ext uri="{FF2B5EF4-FFF2-40B4-BE49-F238E27FC236}">
                  <a16:creationId xmlns:a16="http://schemas.microsoft.com/office/drawing/2014/main" xmlns="" id="{00000000-0008-0000-0000-000014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Łącznik prosty 20">
              <a:extLst>
                <a:ext uri="{FF2B5EF4-FFF2-40B4-BE49-F238E27FC236}">
                  <a16:creationId xmlns:a16="http://schemas.microsoft.com/office/drawing/2014/main" xmlns="" id="{00000000-0008-0000-0000-000015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6</xdr:col>
      <xdr:colOff>85044</xdr:colOff>
      <xdr:row>230</xdr:row>
      <xdr:rowOff>180294</xdr:rowOff>
    </xdr:from>
    <xdr:to>
      <xdr:col>13</xdr:col>
      <xdr:colOff>9218</xdr:colOff>
      <xdr:row>230</xdr:row>
      <xdr:rowOff>238125</xdr:rowOff>
    </xdr:to>
    <xdr:grpSp>
      <xdr:nvGrpSpPr>
        <xdr:cNvPr id="32" name="Grupa 31">
          <a:extLst>
            <a:ext uri="{FF2B5EF4-FFF2-40B4-BE49-F238E27FC236}">
              <a16:creationId xmlns:a16="http://schemas.microsoft.com/office/drawing/2014/main" xmlns="" id="{00000000-0008-0000-0000-000020000000}"/>
            </a:ext>
          </a:extLst>
        </xdr:cNvPr>
        <xdr:cNvGrpSpPr/>
      </xdr:nvGrpSpPr>
      <xdr:grpSpPr>
        <a:xfrm>
          <a:off x="1334724" y="42033688"/>
          <a:ext cx="1639763" cy="57831"/>
          <a:chOff x="1446070" y="36965659"/>
          <a:chExt cx="1465102" cy="67023"/>
        </a:xfrm>
      </xdr:grpSpPr>
      <xdr:grpSp>
        <xdr:nvGrpSpPr>
          <xdr:cNvPr id="33" name="Grupa 32">
            <a:extLst>
              <a:ext uri="{FF2B5EF4-FFF2-40B4-BE49-F238E27FC236}">
                <a16:creationId xmlns:a16="http://schemas.microsoft.com/office/drawing/2014/main" xmlns="" id="{00000000-0008-0000-0000-000021000000}"/>
              </a:ext>
            </a:extLst>
          </xdr:cNvPr>
          <xdr:cNvGrpSpPr/>
        </xdr:nvGrpSpPr>
        <xdr:grpSpPr>
          <a:xfrm>
            <a:off x="2301149" y="36965659"/>
            <a:ext cx="610023" cy="59834"/>
            <a:chOff x="1864068" y="1165140"/>
            <a:chExt cx="726732" cy="50866"/>
          </a:xfrm>
        </xdr:grpSpPr>
        <xdr:cxnSp macro="">
          <xdr:nvCxnSpPr>
            <xdr:cNvPr id="46" name="Łącznik prosty 45">
              <a:extLst>
                <a:ext uri="{FF2B5EF4-FFF2-40B4-BE49-F238E27FC236}">
                  <a16:creationId xmlns:a16="http://schemas.microsoft.com/office/drawing/2014/main" xmlns="" id="{00000000-0008-0000-0000-00002E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 name="Łącznik prosty 46">
              <a:extLst>
                <a:ext uri="{FF2B5EF4-FFF2-40B4-BE49-F238E27FC236}">
                  <a16:creationId xmlns:a16="http://schemas.microsoft.com/office/drawing/2014/main" xmlns="" id="{00000000-0008-0000-0000-00002F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 name="Łącznik prosty 47">
              <a:extLst>
                <a:ext uri="{FF2B5EF4-FFF2-40B4-BE49-F238E27FC236}">
                  <a16:creationId xmlns:a16="http://schemas.microsoft.com/office/drawing/2014/main" xmlns="" id="{00000000-0008-0000-0000-000030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 name="Łącznik prosty 48">
              <a:extLst>
                <a:ext uri="{FF2B5EF4-FFF2-40B4-BE49-F238E27FC236}">
                  <a16:creationId xmlns:a16="http://schemas.microsoft.com/office/drawing/2014/main" xmlns="" id="{00000000-0008-0000-0000-000031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 name="Łącznik prosty 49">
              <a:extLst>
                <a:ext uri="{FF2B5EF4-FFF2-40B4-BE49-F238E27FC236}">
                  <a16:creationId xmlns:a16="http://schemas.microsoft.com/office/drawing/2014/main" xmlns="" id="{00000000-0008-0000-0000-000032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 name="Łącznik prosty 50">
              <a:extLst>
                <a:ext uri="{FF2B5EF4-FFF2-40B4-BE49-F238E27FC236}">
                  <a16:creationId xmlns:a16="http://schemas.microsoft.com/office/drawing/2014/main" xmlns="" id="{00000000-0008-0000-0000-000033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34" name="Łącznik prosty 33">
            <a:extLst>
              <a:ext uri="{FF2B5EF4-FFF2-40B4-BE49-F238E27FC236}">
                <a16:creationId xmlns:a16="http://schemas.microsoft.com/office/drawing/2014/main" xmlns="" id="{00000000-0008-0000-0000-000022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 name="Łącznik prosty 34">
            <a:extLst>
              <a:ext uri="{FF2B5EF4-FFF2-40B4-BE49-F238E27FC236}">
                <a16:creationId xmlns:a16="http://schemas.microsoft.com/office/drawing/2014/main" xmlns="" id="{00000000-0008-0000-0000-000023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36" name="Grupa 35">
            <a:extLst>
              <a:ext uri="{FF2B5EF4-FFF2-40B4-BE49-F238E27FC236}">
                <a16:creationId xmlns:a16="http://schemas.microsoft.com/office/drawing/2014/main" xmlns="" id="{00000000-0008-0000-0000-000024000000}"/>
              </a:ext>
            </a:extLst>
          </xdr:cNvPr>
          <xdr:cNvGrpSpPr/>
        </xdr:nvGrpSpPr>
        <xdr:grpSpPr>
          <a:xfrm>
            <a:off x="1446070" y="36965659"/>
            <a:ext cx="287981" cy="59834"/>
            <a:chOff x="834799" y="5751580"/>
            <a:chExt cx="315836" cy="59834"/>
          </a:xfrm>
        </xdr:grpSpPr>
        <xdr:cxnSp macro="">
          <xdr:nvCxnSpPr>
            <xdr:cNvPr id="42" name="Łącznik prosty 41">
              <a:extLst>
                <a:ext uri="{FF2B5EF4-FFF2-40B4-BE49-F238E27FC236}">
                  <a16:creationId xmlns:a16="http://schemas.microsoft.com/office/drawing/2014/main" xmlns="" id="{00000000-0008-0000-0000-00002A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 name="Łącznik prosty 42">
              <a:extLst>
                <a:ext uri="{FF2B5EF4-FFF2-40B4-BE49-F238E27FC236}">
                  <a16:creationId xmlns:a16="http://schemas.microsoft.com/office/drawing/2014/main" xmlns="" id="{00000000-0008-0000-0000-00002B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 name="Łącznik prosty 43">
              <a:extLst>
                <a:ext uri="{FF2B5EF4-FFF2-40B4-BE49-F238E27FC236}">
                  <a16:creationId xmlns:a16="http://schemas.microsoft.com/office/drawing/2014/main" xmlns="" id="{00000000-0008-0000-0000-00002C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 name="Łącznik prosty 44">
              <a:extLst>
                <a:ext uri="{FF2B5EF4-FFF2-40B4-BE49-F238E27FC236}">
                  <a16:creationId xmlns:a16="http://schemas.microsoft.com/office/drawing/2014/main" xmlns="" id="{00000000-0008-0000-0000-00002D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upa 36">
            <a:extLst>
              <a:ext uri="{FF2B5EF4-FFF2-40B4-BE49-F238E27FC236}">
                <a16:creationId xmlns:a16="http://schemas.microsoft.com/office/drawing/2014/main" xmlns="" id="{00000000-0008-0000-0000-000025000000}"/>
              </a:ext>
            </a:extLst>
          </xdr:cNvPr>
          <xdr:cNvGrpSpPr/>
        </xdr:nvGrpSpPr>
        <xdr:grpSpPr>
          <a:xfrm>
            <a:off x="1885480" y="36972848"/>
            <a:ext cx="288553" cy="59834"/>
            <a:chOff x="834799" y="5751580"/>
            <a:chExt cx="315836" cy="59834"/>
          </a:xfrm>
        </xdr:grpSpPr>
        <xdr:cxnSp macro="">
          <xdr:nvCxnSpPr>
            <xdr:cNvPr id="38" name="Łącznik prosty 37">
              <a:extLst>
                <a:ext uri="{FF2B5EF4-FFF2-40B4-BE49-F238E27FC236}">
                  <a16:creationId xmlns:a16="http://schemas.microsoft.com/office/drawing/2014/main" xmlns="" id="{00000000-0008-0000-0000-000026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 name="Łącznik prosty 38">
              <a:extLst>
                <a:ext uri="{FF2B5EF4-FFF2-40B4-BE49-F238E27FC236}">
                  <a16:creationId xmlns:a16="http://schemas.microsoft.com/office/drawing/2014/main" xmlns="" id="{00000000-0008-0000-0000-000027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 name="Łącznik prosty 39">
              <a:extLst>
                <a:ext uri="{FF2B5EF4-FFF2-40B4-BE49-F238E27FC236}">
                  <a16:creationId xmlns:a16="http://schemas.microsoft.com/office/drawing/2014/main" xmlns="" id="{00000000-0008-0000-0000-000028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Łącznik prosty 40">
              <a:extLst>
                <a:ext uri="{FF2B5EF4-FFF2-40B4-BE49-F238E27FC236}">
                  <a16:creationId xmlns:a16="http://schemas.microsoft.com/office/drawing/2014/main" xmlns="" id="{00000000-0008-0000-0000-000029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6</xdr:col>
      <xdr:colOff>85044</xdr:colOff>
      <xdr:row>234</xdr:row>
      <xdr:rowOff>180294</xdr:rowOff>
    </xdr:from>
    <xdr:to>
      <xdr:col>13</xdr:col>
      <xdr:colOff>9218</xdr:colOff>
      <xdr:row>234</xdr:row>
      <xdr:rowOff>238125</xdr:rowOff>
    </xdr:to>
    <xdr:grpSp>
      <xdr:nvGrpSpPr>
        <xdr:cNvPr id="52" name="Grupa 51">
          <a:extLst>
            <a:ext uri="{FF2B5EF4-FFF2-40B4-BE49-F238E27FC236}">
              <a16:creationId xmlns:a16="http://schemas.microsoft.com/office/drawing/2014/main" xmlns="" id="{00000000-0008-0000-0000-000034000000}"/>
            </a:ext>
          </a:extLst>
        </xdr:cNvPr>
        <xdr:cNvGrpSpPr/>
      </xdr:nvGrpSpPr>
      <xdr:grpSpPr>
        <a:xfrm>
          <a:off x="1334724" y="42747791"/>
          <a:ext cx="1639763" cy="57831"/>
          <a:chOff x="1446070" y="36965659"/>
          <a:chExt cx="1465102" cy="67023"/>
        </a:xfrm>
      </xdr:grpSpPr>
      <xdr:grpSp>
        <xdr:nvGrpSpPr>
          <xdr:cNvPr id="53" name="Grupa 52">
            <a:extLst>
              <a:ext uri="{FF2B5EF4-FFF2-40B4-BE49-F238E27FC236}">
                <a16:creationId xmlns:a16="http://schemas.microsoft.com/office/drawing/2014/main" xmlns="" id="{00000000-0008-0000-0000-000035000000}"/>
              </a:ext>
            </a:extLst>
          </xdr:cNvPr>
          <xdr:cNvGrpSpPr/>
        </xdr:nvGrpSpPr>
        <xdr:grpSpPr>
          <a:xfrm>
            <a:off x="2301149" y="36965659"/>
            <a:ext cx="610023" cy="59834"/>
            <a:chOff x="1864068" y="1165140"/>
            <a:chExt cx="726732" cy="50866"/>
          </a:xfrm>
        </xdr:grpSpPr>
        <xdr:cxnSp macro="">
          <xdr:nvCxnSpPr>
            <xdr:cNvPr id="66" name="Łącznik prosty 65">
              <a:extLst>
                <a:ext uri="{FF2B5EF4-FFF2-40B4-BE49-F238E27FC236}">
                  <a16:creationId xmlns:a16="http://schemas.microsoft.com/office/drawing/2014/main" xmlns="" id="{00000000-0008-0000-0000-000042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 name="Łącznik prosty 66">
              <a:extLst>
                <a:ext uri="{FF2B5EF4-FFF2-40B4-BE49-F238E27FC236}">
                  <a16:creationId xmlns:a16="http://schemas.microsoft.com/office/drawing/2014/main" xmlns="" id="{00000000-0008-0000-0000-000043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 name="Łącznik prosty 67">
              <a:extLst>
                <a:ext uri="{FF2B5EF4-FFF2-40B4-BE49-F238E27FC236}">
                  <a16:creationId xmlns:a16="http://schemas.microsoft.com/office/drawing/2014/main" xmlns="" id="{00000000-0008-0000-0000-000044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 name="Łącznik prosty 68">
              <a:extLst>
                <a:ext uri="{FF2B5EF4-FFF2-40B4-BE49-F238E27FC236}">
                  <a16:creationId xmlns:a16="http://schemas.microsoft.com/office/drawing/2014/main" xmlns="" id="{00000000-0008-0000-0000-000045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 name="Łącznik prosty 69">
              <a:extLst>
                <a:ext uri="{FF2B5EF4-FFF2-40B4-BE49-F238E27FC236}">
                  <a16:creationId xmlns:a16="http://schemas.microsoft.com/office/drawing/2014/main" xmlns="" id="{00000000-0008-0000-0000-000046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 name="Łącznik prosty 70">
              <a:extLst>
                <a:ext uri="{FF2B5EF4-FFF2-40B4-BE49-F238E27FC236}">
                  <a16:creationId xmlns:a16="http://schemas.microsoft.com/office/drawing/2014/main" xmlns="" id="{00000000-0008-0000-0000-000047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54" name="Łącznik prosty 53">
            <a:extLst>
              <a:ext uri="{FF2B5EF4-FFF2-40B4-BE49-F238E27FC236}">
                <a16:creationId xmlns:a16="http://schemas.microsoft.com/office/drawing/2014/main" xmlns="" id="{00000000-0008-0000-0000-000036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 name="Łącznik prosty 54">
            <a:extLst>
              <a:ext uri="{FF2B5EF4-FFF2-40B4-BE49-F238E27FC236}">
                <a16:creationId xmlns:a16="http://schemas.microsoft.com/office/drawing/2014/main" xmlns="" id="{00000000-0008-0000-0000-000037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56" name="Grupa 55">
            <a:extLst>
              <a:ext uri="{FF2B5EF4-FFF2-40B4-BE49-F238E27FC236}">
                <a16:creationId xmlns:a16="http://schemas.microsoft.com/office/drawing/2014/main" xmlns="" id="{00000000-0008-0000-0000-000038000000}"/>
              </a:ext>
            </a:extLst>
          </xdr:cNvPr>
          <xdr:cNvGrpSpPr/>
        </xdr:nvGrpSpPr>
        <xdr:grpSpPr>
          <a:xfrm>
            <a:off x="1446070" y="36965659"/>
            <a:ext cx="287981" cy="59834"/>
            <a:chOff x="834799" y="5751580"/>
            <a:chExt cx="315836" cy="59834"/>
          </a:xfrm>
        </xdr:grpSpPr>
        <xdr:cxnSp macro="">
          <xdr:nvCxnSpPr>
            <xdr:cNvPr id="62" name="Łącznik prosty 61">
              <a:extLst>
                <a:ext uri="{FF2B5EF4-FFF2-40B4-BE49-F238E27FC236}">
                  <a16:creationId xmlns:a16="http://schemas.microsoft.com/office/drawing/2014/main" xmlns="" id="{00000000-0008-0000-0000-00003E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 name="Łącznik prosty 62">
              <a:extLst>
                <a:ext uri="{FF2B5EF4-FFF2-40B4-BE49-F238E27FC236}">
                  <a16:creationId xmlns:a16="http://schemas.microsoft.com/office/drawing/2014/main" xmlns="" id="{00000000-0008-0000-0000-00003F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 name="Łącznik prosty 63">
              <a:extLst>
                <a:ext uri="{FF2B5EF4-FFF2-40B4-BE49-F238E27FC236}">
                  <a16:creationId xmlns:a16="http://schemas.microsoft.com/office/drawing/2014/main" xmlns="" id="{00000000-0008-0000-0000-000040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 name="Łącznik prosty 64">
              <a:extLst>
                <a:ext uri="{FF2B5EF4-FFF2-40B4-BE49-F238E27FC236}">
                  <a16:creationId xmlns:a16="http://schemas.microsoft.com/office/drawing/2014/main" xmlns="" id="{00000000-0008-0000-0000-000041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57" name="Grupa 56">
            <a:extLst>
              <a:ext uri="{FF2B5EF4-FFF2-40B4-BE49-F238E27FC236}">
                <a16:creationId xmlns:a16="http://schemas.microsoft.com/office/drawing/2014/main" xmlns="" id="{00000000-0008-0000-0000-000039000000}"/>
              </a:ext>
            </a:extLst>
          </xdr:cNvPr>
          <xdr:cNvGrpSpPr/>
        </xdr:nvGrpSpPr>
        <xdr:grpSpPr>
          <a:xfrm>
            <a:off x="1885480" y="36972848"/>
            <a:ext cx="288553" cy="59834"/>
            <a:chOff x="834799" y="5751580"/>
            <a:chExt cx="315836" cy="59834"/>
          </a:xfrm>
        </xdr:grpSpPr>
        <xdr:cxnSp macro="">
          <xdr:nvCxnSpPr>
            <xdr:cNvPr id="58" name="Łącznik prosty 57">
              <a:extLst>
                <a:ext uri="{FF2B5EF4-FFF2-40B4-BE49-F238E27FC236}">
                  <a16:creationId xmlns:a16="http://schemas.microsoft.com/office/drawing/2014/main" xmlns="" id="{00000000-0008-0000-0000-00003A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 name="Łącznik prosty 58">
              <a:extLst>
                <a:ext uri="{FF2B5EF4-FFF2-40B4-BE49-F238E27FC236}">
                  <a16:creationId xmlns:a16="http://schemas.microsoft.com/office/drawing/2014/main" xmlns="" id="{00000000-0008-0000-0000-00003B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 name="Łącznik prosty 59">
              <a:extLst>
                <a:ext uri="{FF2B5EF4-FFF2-40B4-BE49-F238E27FC236}">
                  <a16:creationId xmlns:a16="http://schemas.microsoft.com/office/drawing/2014/main" xmlns="" id="{00000000-0008-0000-0000-00003C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 name="Łącznik prosty 60">
              <a:extLst>
                <a:ext uri="{FF2B5EF4-FFF2-40B4-BE49-F238E27FC236}">
                  <a16:creationId xmlns:a16="http://schemas.microsoft.com/office/drawing/2014/main" xmlns="" id="{00000000-0008-0000-0000-00003D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241003</xdr:colOff>
      <xdr:row>5</xdr:row>
      <xdr:rowOff>111212</xdr:rowOff>
    </xdr:from>
    <xdr:to>
      <xdr:col>12</xdr:col>
      <xdr:colOff>9441</xdr:colOff>
      <xdr:row>5</xdr:row>
      <xdr:rowOff>165641</xdr:rowOff>
    </xdr:to>
    <xdr:grpSp>
      <xdr:nvGrpSpPr>
        <xdr:cNvPr id="72" name="Grupa 71">
          <a:extLst>
            <a:ext uri="{FF2B5EF4-FFF2-40B4-BE49-F238E27FC236}">
              <a16:creationId xmlns:a16="http://schemas.microsoft.com/office/drawing/2014/main" xmlns="" id="{00000000-0008-0000-0000-000048000000}"/>
            </a:ext>
          </a:extLst>
        </xdr:cNvPr>
        <xdr:cNvGrpSpPr/>
      </xdr:nvGrpSpPr>
      <xdr:grpSpPr>
        <a:xfrm>
          <a:off x="793997" y="503098"/>
          <a:ext cx="1858495" cy="54429"/>
          <a:chOff x="610115" y="190500"/>
          <a:chExt cx="1678459" cy="50006"/>
        </a:xfrm>
      </xdr:grpSpPr>
      <xdr:cxnSp macro="">
        <xdr:nvCxnSpPr>
          <xdr:cNvPr id="73" name="Łącznik prosty 72">
            <a:extLst>
              <a:ext uri="{FF2B5EF4-FFF2-40B4-BE49-F238E27FC236}">
                <a16:creationId xmlns:a16="http://schemas.microsoft.com/office/drawing/2014/main" xmlns="" id="{00000000-0008-0000-0000-000049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 name="Łącznik prosty 73">
            <a:extLst>
              <a:ext uri="{FF2B5EF4-FFF2-40B4-BE49-F238E27FC236}">
                <a16:creationId xmlns:a16="http://schemas.microsoft.com/office/drawing/2014/main" xmlns="" id="{00000000-0008-0000-0000-00004A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 name="Łącznik prosty 74">
            <a:extLst>
              <a:ext uri="{FF2B5EF4-FFF2-40B4-BE49-F238E27FC236}">
                <a16:creationId xmlns:a16="http://schemas.microsoft.com/office/drawing/2014/main" xmlns="" id="{00000000-0008-0000-0000-00004B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 name="Łącznik prosty 75">
            <a:extLst>
              <a:ext uri="{FF2B5EF4-FFF2-40B4-BE49-F238E27FC236}">
                <a16:creationId xmlns:a16="http://schemas.microsoft.com/office/drawing/2014/main" xmlns="" id="{00000000-0008-0000-0000-00004C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 name="Łącznik prosty 76">
            <a:extLst>
              <a:ext uri="{FF2B5EF4-FFF2-40B4-BE49-F238E27FC236}">
                <a16:creationId xmlns:a16="http://schemas.microsoft.com/office/drawing/2014/main" xmlns="" id="{00000000-0008-0000-0000-00004D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 name="Łącznik prosty 77">
            <a:extLst>
              <a:ext uri="{FF2B5EF4-FFF2-40B4-BE49-F238E27FC236}">
                <a16:creationId xmlns:a16="http://schemas.microsoft.com/office/drawing/2014/main" xmlns="" id="{00000000-0008-0000-0000-00004E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 name="Łącznik prosty 78">
            <a:extLst>
              <a:ext uri="{FF2B5EF4-FFF2-40B4-BE49-F238E27FC236}">
                <a16:creationId xmlns:a16="http://schemas.microsoft.com/office/drawing/2014/main" xmlns="" id="{00000000-0008-0000-0000-00004F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 name="Łącznik prosty 79">
            <a:extLst>
              <a:ext uri="{FF2B5EF4-FFF2-40B4-BE49-F238E27FC236}">
                <a16:creationId xmlns:a16="http://schemas.microsoft.com/office/drawing/2014/main" xmlns="" id="{00000000-0008-0000-0000-000050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 name="Łącznik prosty 80">
            <a:extLst>
              <a:ext uri="{FF2B5EF4-FFF2-40B4-BE49-F238E27FC236}">
                <a16:creationId xmlns:a16="http://schemas.microsoft.com/office/drawing/2014/main" xmlns="" id="{00000000-0008-0000-0000-000051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 name="Łącznik prosty 81">
            <a:extLst>
              <a:ext uri="{FF2B5EF4-FFF2-40B4-BE49-F238E27FC236}">
                <a16:creationId xmlns:a16="http://schemas.microsoft.com/office/drawing/2014/main" xmlns="" id="{00000000-0008-0000-0000-000052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 name="Łącznik prosty 82">
            <a:extLst>
              <a:ext uri="{FF2B5EF4-FFF2-40B4-BE49-F238E27FC236}">
                <a16:creationId xmlns:a16="http://schemas.microsoft.com/office/drawing/2014/main" xmlns="" id="{00000000-0008-0000-0000-000053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xmlns="" id="{00000000-0008-0000-0000-000054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 name="Łącznik prosty 84">
            <a:extLst>
              <a:ext uri="{FF2B5EF4-FFF2-40B4-BE49-F238E27FC236}">
                <a16:creationId xmlns:a16="http://schemas.microsoft.com/office/drawing/2014/main" xmlns="" id="{00000000-0008-0000-0000-000055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13605</xdr:colOff>
      <xdr:row>9</xdr:row>
      <xdr:rowOff>132669</xdr:rowOff>
    </xdr:from>
    <xdr:to>
      <xdr:col>15</xdr:col>
      <xdr:colOff>41774</xdr:colOff>
      <xdr:row>9</xdr:row>
      <xdr:rowOff>178388</xdr:rowOff>
    </xdr:to>
    <xdr:grpSp>
      <xdr:nvGrpSpPr>
        <xdr:cNvPr id="87" name="Grupa 86">
          <a:extLst>
            <a:ext uri="{FF2B5EF4-FFF2-40B4-BE49-F238E27FC236}">
              <a16:creationId xmlns:a16="http://schemas.microsoft.com/office/drawing/2014/main" xmlns="" id="{00000000-0008-0000-0000-000057000000}"/>
            </a:ext>
          </a:extLst>
        </xdr:cNvPr>
        <xdr:cNvGrpSpPr/>
      </xdr:nvGrpSpPr>
      <xdr:grpSpPr>
        <a:xfrm>
          <a:off x="2978874" y="1251720"/>
          <a:ext cx="672603" cy="45719"/>
          <a:chOff x="1864068" y="1165140"/>
          <a:chExt cx="726732" cy="50866"/>
        </a:xfrm>
      </xdr:grpSpPr>
      <xdr:cxnSp macro="">
        <xdr:nvCxnSpPr>
          <xdr:cNvPr id="94" name="Łącznik prosty 93">
            <a:extLst>
              <a:ext uri="{FF2B5EF4-FFF2-40B4-BE49-F238E27FC236}">
                <a16:creationId xmlns:a16="http://schemas.microsoft.com/office/drawing/2014/main" xmlns="" id="{00000000-0008-0000-0000-00005E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xmlns="" id="{00000000-0008-0000-0000-00005F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 name="Łącznik prosty 95">
            <a:extLst>
              <a:ext uri="{FF2B5EF4-FFF2-40B4-BE49-F238E27FC236}">
                <a16:creationId xmlns:a16="http://schemas.microsoft.com/office/drawing/2014/main" xmlns="" id="{00000000-0008-0000-0000-000060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 name="Łącznik prosty 96">
            <a:extLst>
              <a:ext uri="{FF2B5EF4-FFF2-40B4-BE49-F238E27FC236}">
                <a16:creationId xmlns:a16="http://schemas.microsoft.com/office/drawing/2014/main" xmlns="" id="{00000000-0008-0000-0000-000061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 name="Łącznik prosty 97">
            <a:extLst>
              <a:ext uri="{FF2B5EF4-FFF2-40B4-BE49-F238E27FC236}">
                <a16:creationId xmlns:a16="http://schemas.microsoft.com/office/drawing/2014/main" xmlns="" id="{00000000-0008-0000-0000-000062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 name="Łącznik prosty 98">
            <a:extLst>
              <a:ext uri="{FF2B5EF4-FFF2-40B4-BE49-F238E27FC236}">
                <a16:creationId xmlns:a16="http://schemas.microsoft.com/office/drawing/2014/main" xmlns="" id="{00000000-0008-0000-0000-000063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57831</xdr:colOff>
      <xdr:row>23</xdr:row>
      <xdr:rowOff>134269</xdr:rowOff>
    </xdr:from>
    <xdr:to>
      <xdr:col>17</xdr:col>
      <xdr:colOff>224739</xdr:colOff>
      <xdr:row>23</xdr:row>
      <xdr:rowOff>179988</xdr:rowOff>
    </xdr:to>
    <xdr:grpSp>
      <xdr:nvGrpSpPr>
        <xdr:cNvPr id="88" name="Grupa 87">
          <a:extLst>
            <a:ext uri="{FF2B5EF4-FFF2-40B4-BE49-F238E27FC236}">
              <a16:creationId xmlns:a16="http://schemas.microsoft.com/office/drawing/2014/main" xmlns="" id="{00000000-0008-0000-0000-000058000000}"/>
            </a:ext>
          </a:extLst>
        </xdr:cNvPr>
        <xdr:cNvGrpSpPr/>
      </xdr:nvGrpSpPr>
      <xdr:grpSpPr>
        <a:xfrm>
          <a:off x="3898311" y="4040063"/>
          <a:ext cx="310599" cy="45719"/>
          <a:chOff x="834799" y="5751580"/>
          <a:chExt cx="315836" cy="59834"/>
        </a:xfrm>
      </xdr:grpSpPr>
      <xdr:cxnSp macro="">
        <xdr:nvCxnSpPr>
          <xdr:cNvPr id="90" name="Łącznik prosty 89">
            <a:extLst>
              <a:ext uri="{FF2B5EF4-FFF2-40B4-BE49-F238E27FC236}">
                <a16:creationId xmlns:a16="http://schemas.microsoft.com/office/drawing/2014/main" xmlns="" id="{00000000-0008-0000-0000-00005A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 name="Łącznik prosty 90">
            <a:extLst>
              <a:ext uri="{FF2B5EF4-FFF2-40B4-BE49-F238E27FC236}">
                <a16:creationId xmlns:a16="http://schemas.microsoft.com/office/drawing/2014/main" xmlns="" id="{00000000-0008-0000-0000-00005B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 name="Łącznik prosty 91">
            <a:extLst>
              <a:ext uri="{FF2B5EF4-FFF2-40B4-BE49-F238E27FC236}">
                <a16:creationId xmlns:a16="http://schemas.microsoft.com/office/drawing/2014/main" xmlns="" id="{00000000-0008-0000-0000-00005C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 name="Łącznik prosty 92">
            <a:extLst>
              <a:ext uri="{FF2B5EF4-FFF2-40B4-BE49-F238E27FC236}">
                <a16:creationId xmlns:a16="http://schemas.microsoft.com/office/drawing/2014/main" xmlns="" id="{00000000-0008-0000-0000-00005D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9525</xdr:colOff>
      <xdr:row>39</xdr:row>
      <xdr:rowOff>111579</xdr:rowOff>
    </xdr:from>
    <xdr:to>
      <xdr:col>20</xdr:col>
      <xdr:colOff>22451</xdr:colOff>
      <xdr:row>39</xdr:row>
      <xdr:rowOff>164307</xdr:rowOff>
    </xdr:to>
    <xdr:grpSp>
      <xdr:nvGrpSpPr>
        <xdr:cNvPr id="119" name="Grupa 118">
          <a:extLst>
            <a:ext uri="{FF2B5EF4-FFF2-40B4-BE49-F238E27FC236}">
              <a16:creationId xmlns:a16="http://schemas.microsoft.com/office/drawing/2014/main" xmlns="" id="{00000000-0008-0000-0000-000077000000}"/>
            </a:ext>
          </a:extLst>
        </xdr:cNvPr>
        <xdr:cNvGrpSpPr/>
      </xdr:nvGrpSpPr>
      <xdr:grpSpPr>
        <a:xfrm>
          <a:off x="2652576" y="6198870"/>
          <a:ext cx="2320698" cy="52728"/>
          <a:chOff x="3134406" y="5445578"/>
          <a:chExt cx="1931533" cy="54429"/>
        </a:xfrm>
      </xdr:grpSpPr>
      <xdr:cxnSp macro="">
        <xdr:nvCxnSpPr>
          <xdr:cNvPr id="101" name="Łącznik prosty 100">
            <a:extLst>
              <a:ext uri="{FF2B5EF4-FFF2-40B4-BE49-F238E27FC236}">
                <a16:creationId xmlns:a16="http://schemas.microsoft.com/office/drawing/2014/main" xmlns="" id="{00000000-0008-0000-0000-000065000000}"/>
              </a:ext>
            </a:extLst>
          </xdr:cNvPr>
          <xdr:cNvCxnSpPr/>
        </xdr:nvCxnSpPr>
        <xdr:spPr>
          <a:xfrm>
            <a:off x="313440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 name="Łącznik prosty 101">
            <a:extLst>
              <a:ext uri="{FF2B5EF4-FFF2-40B4-BE49-F238E27FC236}">
                <a16:creationId xmlns:a16="http://schemas.microsoft.com/office/drawing/2014/main" xmlns="" id="{00000000-0008-0000-0000-000066000000}"/>
              </a:ext>
            </a:extLst>
          </xdr:cNvPr>
          <xdr:cNvCxnSpPr/>
        </xdr:nvCxnSpPr>
        <xdr:spPr>
          <a:xfrm>
            <a:off x="3272267"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3" name="Łącznik prosty 102">
            <a:extLst>
              <a:ext uri="{FF2B5EF4-FFF2-40B4-BE49-F238E27FC236}">
                <a16:creationId xmlns:a16="http://schemas.microsoft.com/office/drawing/2014/main" xmlns="" id="{00000000-0008-0000-0000-000067000000}"/>
              </a:ext>
            </a:extLst>
          </xdr:cNvPr>
          <xdr:cNvCxnSpPr/>
        </xdr:nvCxnSpPr>
        <xdr:spPr>
          <a:xfrm>
            <a:off x="3408768"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4" name="Łącznik prosty 103">
            <a:extLst>
              <a:ext uri="{FF2B5EF4-FFF2-40B4-BE49-F238E27FC236}">
                <a16:creationId xmlns:a16="http://schemas.microsoft.com/office/drawing/2014/main" xmlns="" id="{00000000-0008-0000-0000-000068000000}"/>
              </a:ext>
            </a:extLst>
          </xdr:cNvPr>
          <xdr:cNvCxnSpPr/>
        </xdr:nvCxnSpPr>
        <xdr:spPr>
          <a:xfrm>
            <a:off x="3546628"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5" name="Łącznik prosty 104">
            <a:extLst>
              <a:ext uri="{FF2B5EF4-FFF2-40B4-BE49-F238E27FC236}">
                <a16:creationId xmlns:a16="http://schemas.microsoft.com/office/drawing/2014/main" xmlns="" id="{00000000-0008-0000-0000-000069000000}"/>
              </a:ext>
            </a:extLst>
          </xdr:cNvPr>
          <xdr:cNvCxnSpPr/>
        </xdr:nvCxnSpPr>
        <xdr:spPr>
          <a:xfrm>
            <a:off x="3683590"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6" name="Łącznik prosty 105">
            <a:extLst>
              <a:ext uri="{FF2B5EF4-FFF2-40B4-BE49-F238E27FC236}">
                <a16:creationId xmlns:a16="http://schemas.microsoft.com/office/drawing/2014/main" xmlns="" id="{00000000-0008-0000-0000-00006A000000}"/>
              </a:ext>
            </a:extLst>
          </xdr:cNvPr>
          <xdr:cNvCxnSpPr/>
        </xdr:nvCxnSpPr>
        <xdr:spPr>
          <a:xfrm>
            <a:off x="3821451"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7" name="Łącznik prosty 106">
            <a:extLst>
              <a:ext uri="{FF2B5EF4-FFF2-40B4-BE49-F238E27FC236}">
                <a16:creationId xmlns:a16="http://schemas.microsoft.com/office/drawing/2014/main" xmlns="" id="{00000000-0008-0000-0000-00006B000000}"/>
              </a:ext>
            </a:extLst>
          </xdr:cNvPr>
          <xdr:cNvCxnSpPr/>
        </xdr:nvCxnSpPr>
        <xdr:spPr>
          <a:xfrm>
            <a:off x="3957951"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8" name="Łącznik prosty 107">
            <a:extLst>
              <a:ext uri="{FF2B5EF4-FFF2-40B4-BE49-F238E27FC236}">
                <a16:creationId xmlns:a16="http://schemas.microsoft.com/office/drawing/2014/main" xmlns="" id="{00000000-0008-0000-0000-00006C000000}"/>
              </a:ext>
            </a:extLst>
          </xdr:cNvPr>
          <xdr:cNvCxnSpPr/>
        </xdr:nvCxnSpPr>
        <xdr:spPr>
          <a:xfrm>
            <a:off x="4095813"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9" name="Łącznik prosty 108">
            <a:extLst>
              <a:ext uri="{FF2B5EF4-FFF2-40B4-BE49-F238E27FC236}">
                <a16:creationId xmlns:a16="http://schemas.microsoft.com/office/drawing/2014/main" xmlns="" id="{00000000-0008-0000-0000-00006D000000}"/>
              </a:ext>
            </a:extLst>
          </xdr:cNvPr>
          <xdr:cNvCxnSpPr/>
        </xdr:nvCxnSpPr>
        <xdr:spPr>
          <a:xfrm>
            <a:off x="4232774"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Łącznik prosty 109">
            <a:extLst>
              <a:ext uri="{FF2B5EF4-FFF2-40B4-BE49-F238E27FC236}">
                <a16:creationId xmlns:a16="http://schemas.microsoft.com/office/drawing/2014/main" xmlns="" id="{00000000-0008-0000-0000-00006E000000}"/>
              </a:ext>
            </a:extLst>
          </xdr:cNvPr>
          <xdr:cNvCxnSpPr/>
        </xdr:nvCxnSpPr>
        <xdr:spPr>
          <a:xfrm>
            <a:off x="437063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1" name="Łącznik prosty 110">
            <a:extLst>
              <a:ext uri="{FF2B5EF4-FFF2-40B4-BE49-F238E27FC236}">
                <a16:creationId xmlns:a16="http://schemas.microsoft.com/office/drawing/2014/main" xmlns="" id="{00000000-0008-0000-0000-00006F000000}"/>
              </a:ext>
            </a:extLst>
          </xdr:cNvPr>
          <xdr:cNvCxnSpPr/>
        </xdr:nvCxnSpPr>
        <xdr:spPr>
          <a:xfrm>
            <a:off x="450713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2" name="Łącznik prosty 111">
            <a:extLst>
              <a:ext uri="{FF2B5EF4-FFF2-40B4-BE49-F238E27FC236}">
                <a16:creationId xmlns:a16="http://schemas.microsoft.com/office/drawing/2014/main" xmlns="" id="{00000000-0008-0000-0000-000070000000}"/>
              </a:ext>
            </a:extLst>
          </xdr:cNvPr>
          <xdr:cNvCxnSpPr/>
        </xdr:nvCxnSpPr>
        <xdr:spPr>
          <a:xfrm>
            <a:off x="464499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3" name="Łącznik prosty 112">
            <a:extLst>
              <a:ext uri="{FF2B5EF4-FFF2-40B4-BE49-F238E27FC236}">
                <a16:creationId xmlns:a16="http://schemas.microsoft.com/office/drawing/2014/main" xmlns="" id="{00000000-0008-0000-0000-000071000000}"/>
              </a:ext>
            </a:extLst>
          </xdr:cNvPr>
          <xdr:cNvCxnSpPr/>
        </xdr:nvCxnSpPr>
        <xdr:spPr>
          <a:xfrm>
            <a:off x="3134406" y="5496015"/>
            <a:ext cx="1931533" cy="399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4" name="Łącznik prosty 113">
            <a:extLst>
              <a:ext uri="{FF2B5EF4-FFF2-40B4-BE49-F238E27FC236}">
                <a16:creationId xmlns:a16="http://schemas.microsoft.com/office/drawing/2014/main" xmlns="" id="{00000000-0008-0000-0000-000072000000}"/>
              </a:ext>
            </a:extLst>
          </xdr:cNvPr>
          <xdr:cNvCxnSpPr/>
        </xdr:nvCxnSpPr>
        <xdr:spPr>
          <a:xfrm>
            <a:off x="4787014"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5" name="Łącznik prosty 114">
            <a:extLst>
              <a:ext uri="{FF2B5EF4-FFF2-40B4-BE49-F238E27FC236}">
                <a16:creationId xmlns:a16="http://schemas.microsoft.com/office/drawing/2014/main" xmlns="" id="{00000000-0008-0000-0000-000073000000}"/>
              </a:ext>
            </a:extLst>
          </xdr:cNvPr>
          <xdr:cNvCxnSpPr/>
        </xdr:nvCxnSpPr>
        <xdr:spPr>
          <a:xfrm>
            <a:off x="4924875"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6" name="Łącznik prosty 115">
            <a:extLst>
              <a:ext uri="{FF2B5EF4-FFF2-40B4-BE49-F238E27FC236}">
                <a16:creationId xmlns:a16="http://schemas.microsoft.com/office/drawing/2014/main" xmlns="" id="{00000000-0008-0000-0000-000074000000}"/>
              </a:ext>
            </a:extLst>
          </xdr:cNvPr>
          <xdr:cNvCxnSpPr/>
        </xdr:nvCxnSpPr>
        <xdr:spPr>
          <a:xfrm>
            <a:off x="5061375"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108858</xdr:colOff>
      <xdr:row>204</xdr:row>
      <xdr:rowOff>163286</xdr:rowOff>
    </xdr:from>
    <xdr:to>
      <xdr:col>10</xdr:col>
      <xdr:colOff>15024</xdr:colOff>
      <xdr:row>204</xdr:row>
      <xdr:rowOff>223120</xdr:rowOff>
    </xdr:to>
    <xdr:grpSp>
      <xdr:nvGrpSpPr>
        <xdr:cNvPr id="117" name="Grupa 116">
          <a:extLst>
            <a:ext uri="{FF2B5EF4-FFF2-40B4-BE49-F238E27FC236}">
              <a16:creationId xmlns:a16="http://schemas.microsoft.com/office/drawing/2014/main" xmlns="" id="{00000000-0008-0000-0000-000075000000}"/>
            </a:ext>
          </a:extLst>
        </xdr:cNvPr>
        <xdr:cNvGrpSpPr/>
      </xdr:nvGrpSpPr>
      <xdr:grpSpPr>
        <a:xfrm>
          <a:off x="1733007" y="36543343"/>
          <a:ext cx="550600" cy="59834"/>
          <a:chOff x="2178844" y="32080200"/>
          <a:chExt cx="441821" cy="59834"/>
        </a:xfrm>
      </xdr:grpSpPr>
      <xdr:cxnSp macro="">
        <xdr:nvCxnSpPr>
          <xdr:cNvPr id="118" name="Łącznik prosty 117">
            <a:extLst>
              <a:ext uri="{FF2B5EF4-FFF2-40B4-BE49-F238E27FC236}">
                <a16:creationId xmlns:a16="http://schemas.microsoft.com/office/drawing/2014/main" xmlns="" id="{00000000-0008-0000-0000-000076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1" name="Łącznik prosty 120">
            <a:extLst>
              <a:ext uri="{FF2B5EF4-FFF2-40B4-BE49-F238E27FC236}">
                <a16:creationId xmlns:a16="http://schemas.microsoft.com/office/drawing/2014/main" xmlns="" id="{00000000-0008-0000-0000-000079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2" name="Łącznik prosty 121">
            <a:extLst>
              <a:ext uri="{FF2B5EF4-FFF2-40B4-BE49-F238E27FC236}">
                <a16:creationId xmlns:a16="http://schemas.microsoft.com/office/drawing/2014/main" xmlns="" id="{00000000-0008-0000-0000-00007A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3" name="Łącznik prosty 122">
            <a:extLst>
              <a:ext uri="{FF2B5EF4-FFF2-40B4-BE49-F238E27FC236}">
                <a16:creationId xmlns:a16="http://schemas.microsoft.com/office/drawing/2014/main" xmlns="" id="{00000000-0008-0000-0000-00007B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4" name="Łącznik prosty 123">
            <a:extLst>
              <a:ext uri="{FF2B5EF4-FFF2-40B4-BE49-F238E27FC236}">
                <a16:creationId xmlns:a16="http://schemas.microsoft.com/office/drawing/2014/main" xmlns="" id="{00000000-0008-0000-0000-00007C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108858</xdr:colOff>
      <xdr:row>204</xdr:row>
      <xdr:rowOff>163286</xdr:rowOff>
    </xdr:from>
    <xdr:to>
      <xdr:col>22</xdr:col>
      <xdr:colOff>15024</xdr:colOff>
      <xdr:row>204</xdr:row>
      <xdr:rowOff>223120</xdr:rowOff>
    </xdr:to>
    <xdr:grpSp>
      <xdr:nvGrpSpPr>
        <xdr:cNvPr id="125" name="Grupa 124">
          <a:extLst>
            <a:ext uri="{FF2B5EF4-FFF2-40B4-BE49-F238E27FC236}">
              <a16:creationId xmlns:a16="http://schemas.microsoft.com/office/drawing/2014/main" xmlns="" id="{00000000-0008-0000-0000-00007D000000}"/>
            </a:ext>
          </a:extLst>
        </xdr:cNvPr>
        <xdr:cNvGrpSpPr/>
      </xdr:nvGrpSpPr>
      <xdr:grpSpPr>
        <a:xfrm>
          <a:off x="5059681" y="36543343"/>
          <a:ext cx="550600" cy="59834"/>
          <a:chOff x="2178844" y="32080200"/>
          <a:chExt cx="441821" cy="59834"/>
        </a:xfrm>
      </xdr:grpSpPr>
      <xdr:cxnSp macro="">
        <xdr:nvCxnSpPr>
          <xdr:cNvPr id="126" name="Łącznik prosty 125">
            <a:extLst>
              <a:ext uri="{FF2B5EF4-FFF2-40B4-BE49-F238E27FC236}">
                <a16:creationId xmlns:a16="http://schemas.microsoft.com/office/drawing/2014/main" xmlns="" id="{00000000-0008-0000-0000-00007E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7" name="Łącznik prosty 126">
            <a:extLst>
              <a:ext uri="{FF2B5EF4-FFF2-40B4-BE49-F238E27FC236}">
                <a16:creationId xmlns:a16="http://schemas.microsoft.com/office/drawing/2014/main" xmlns="" id="{00000000-0008-0000-0000-00007F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8" name="Łącznik prosty 127">
            <a:extLst>
              <a:ext uri="{FF2B5EF4-FFF2-40B4-BE49-F238E27FC236}">
                <a16:creationId xmlns:a16="http://schemas.microsoft.com/office/drawing/2014/main" xmlns="" id="{00000000-0008-0000-0000-000080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9" name="Łącznik prosty 128">
            <a:extLst>
              <a:ext uri="{FF2B5EF4-FFF2-40B4-BE49-F238E27FC236}">
                <a16:creationId xmlns:a16="http://schemas.microsoft.com/office/drawing/2014/main" xmlns="" id="{00000000-0008-0000-0000-000081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0" name="Łącznik prosty 129">
            <a:extLst>
              <a:ext uri="{FF2B5EF4-FFF2-40B4-BE49-F238E27FC236}">
                <a16:creationId xmlns:a16="http://schemas.microsoft.com/office/drawing/2014/main" xmlns="" id="{00000000-0008-0000-0000-000082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201386</xdr:colOff>
      <xdr:row>42</xdr:row>
      <xdr:rowOff>141515</xdr:rowOff>
    </xdr:from>
    <xdr:to>
      <xdr:col>10</xdr:col>
      <xdr:colOff>125561</xdr:colOff>
      <xdr:row>42</xdr:row>
      <xdr:rowOff>199346</xdr:rowOff>
    </xdr:to>
    <xdr:grpSp>
      <xdr:nvGrpSpPr>
        <xdr:cNvPr id="132" name="Grupa 131">
          <a:extLst>
            <a:ext uri="{FF2B5EF4-FFF2-40B4-BE49-F238E27FC236}">
              <a16:creationId xmlns:a16="http://schemas.microsoft.com/office/drawing/2014/main" xmlns="" id="{00000000-0008-0000-0000-000084000000}"/>
            </a:ext>
          </a:extLst>
        </xdr:cNvPr>
        <xdr:cNvGrpSpPr/>
      </xdr:nvGrpSpPr>
      <xdr:grpSpPr>
        <a:xfrm>
          <a:off x="754380" y="6659881"/>
          <a:ext cx="1639764" cy="57831"/>
          <a:chOff x="1446070" y="36965659"/>
          <a:chExt cx="1465102" cy="67023"/>
        </a:xfrm>
      </xdr:grpSpPr>
      <xdr:grpSp>
        <xdr:nvGrpSpPr>
          <xdr:cNvPr id="133" name="Grupa 132">
            <a:extLst>
              <a:ext uri="{FF2B5EF4-FFF2-40B4-BE49-F238E27FC236}">
                <a16:creationId xmlns:a16="http://schemas.microsoft.com/office/drawing/2014/main" xmlns="" id="{00000000-0008-0000-0000-000085000000}"/>
              </a:ext>
            </a:extLst>
          </xdr:cNvPr>
          <xdr:cNvGrpSpPr/>
        </xdr:nvGrpSpPr>
        <xdr:grpSpPr>
          <a:xfrm>
            <a:off x="2301149" y="36965659"/>
            <a:ext cx="610023" cy="59834"/>
            <a:chOff x="1864068" y="1165140"/>
            <a:chExt cx="726732" cy="50866"/>
          </a:xfrm>
        </xdr:grpSpPr>
        <xdr:cxnSp macro="">
          <xdr:nvCxnSpPr>
            <xdr:cNvPr id="146" name="Łącznik prosty 145">
              <a:extLst>
                <a:ext uri="{FF2B5EF4-FFF2-40B4-BE49-F238E27FC236}">
                  <a16:creationId xmlns:a16="http://schemas.microsoft.com/office/drawing/2014/main" xmlns="" id="{00000000-0008-0000-0000-000092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7" name="Łącznik prosty 146">
              <a:extLst>
                <a:ext uri="{FF2B5EF4-FFF2-40B4-BE49-F238E27FC236}">
                  <a16:creationId xmlns:a16="http://schemas.microsoft.com/office/drawing/2014/main" xmlns="" id="{00000000-0008-0000-0000-000093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8" name="Łącznik prosty 147">
              <a:extLst>
                <a:ext uri="{FF2B5EF4-FFF2-40B4-BE49-F238E27FC236}">
                  <a16:creationId xmlns:a16="http://schemas.microsoft.com/office/drawing/2014/main" xmlns="" id="{00000000-0008-0000-0000-000094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9" name="Łącznik prosty 148">
              <a:extLst>
                <a:ext uri="{FF2B5EF4-FFF2-40B4-BE49-F238E27FC236}">
                  <a16:creationId xmlns:a16="http://schemas.microsoft.com/office/drawing/2014/main" xmlns="" id="{00000000-0008-0000-0000-000095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0" name="Łącznik prosty 149">
              <a:extLst>
                <a:ext uri="{FF2B5EF4-FFF2-40B4-BE49-F238E27FC236}">
                  <a16:creationId xmlns:a16="http://schemas.microsoft.com/office/drawing/2014/main" xmlns="" id="{00000000-0008-0000-0000-000096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1" name="Łącznik prosty 150">
              <a:extLst>
                <a:ext uri="{FF2B5EF4-FFF2-40B4-BE49-F238E27FC236}">
                  <a16:creationId xmlns:a16="http://schemas.microsoft.com/office/drawing/2014/main" xmlns="" id="{00000000-0008-0000-0000-000097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34" name="Łącznik prosty 133">
            <a:extLst>
              <a:ext uri="{FF2B5EF4-FFF2-40B4-BE49-F238E27FC236}">
                <a16:creationId xmlns:a16="http://schemas.microsoft.com/office/drawing/2014/main" xmlns="" id="{00000000-0008-0000-0000-000086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5" name="Łącznik prosty 134">
            <a:extLst>
              <a:ext uri="{FF2B5EF4-FFF2-40B4-BE49-F238E27FC236}">
                <a16:creationId xmlns:a16="http://schemas.microsoft.com/office/drawing/2014/main" xmlns="" id="{00000000-0008-0000-0000-000087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36" name="Grupa 135">
            <a:extLst>
              <a:ext uri="{FF2B5EF4-FFF2-40B4-BE49-F238E27FC236}">
                <a16:creationId xmlns:a16="http://schemas.microsoft.com/office/drawing/2014/main" xmlns="" id="{00000000-0008-0000-0000-000088000000}"/>
              </a:ext>
            </a:extLst>
          </xdr:cNvPr>
          <xdr:cNvGrpSpPr/>
        </xdr:nvGrpSpPr>
        <xdr:grpSpPr>
          <a:xfrm>
            <a:off x="1446070" y="36965659"/>
            <a:ext cx="287981" cy="59834"/>
            <a:chOff x="834799" y="5751580"/>
            <a:chExt cx="315836" cy="59834"/>
          </a:xfrm>
        </xdr:grpSpPr>
        <xdr:cxnSp macro="">
          <xdr:nvCxnSpPr>
            <xdr:cNvPr id="142" name="Łącznik prosty 141">
              <a:extLst>
                <a:ext uri="{FF2B5EF4-FFF2-40B4-BE49-F238E27FC236}">
                  <a16:creationId xmlns:a16="http://schemas.microsoft.com/office/drawing/2014/main" xmlns="" id="{00000000-0008-0000-0000-00008E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3" name="Łącznik prosty 142">
              <a:extLst>
                <a:ext uri="{FF2B5EF4-FFF2-40B4-BE49-F238E27FC236}">
                  <a16:creationId xmlns:a16="http://schemas.microsoft.com/office/drawing/2014/main" xmlns="" id="{00000000-0008-0000-0000-00008F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4" name="Łącznik prosty 143">
              <a:extLst>
                <a:ext uri="{FF2B5EF4-FFF2-40B4-BE49-F238E27FC236}">
                  <a16:creationId xmlns:a16="http://schemas.microsoft.com/office/drawing/2014/main" xmlns="" id="{00000000-0008-0000-0000-000090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5" name="Łącznik prosty 144">
              <a:extLst>
                <a:ext uri="{FF2B5EF4-FFF2-40B4-BE49-F238E27FC236}">
                  <a16:creationId xmlns:a16="http://schemas.microsoft.com/office/drawing/2014/main" xmlns="" id="{00000000-0008-0000-0000-000091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37" name="Grupa 136">
            <a:extLst>
              <a:ext uri="{FF2B5EF4-FFF2-40B4-BE49-F238E27FC236}">
                <a16:creationId xmlns:a16="http://schemas.microsoft.com/office/drawing/2014/main" xmlns="" id="{00000000-0008-0000-0000-000089000000}"/>
              </a:ext>
            </a:extLst>
          </xdr:cNvPr>
          <xdr:cNvGrpSpPr/>
        </xdr:nvGrpSpPr>
        <xdr:grpSpPr>
          <a:xfrm>
            <a:off x="1885480" y="36972848"/>
            <a:ext cx="288553" cy="59834"/>
            <a:chOff x="834799" y="5751580"/>
            <a:chExt cx="315836" cy="59834"/>
          </a:xfrm>
        </xdr:grpSpPr>
        <xdr:cxnSp macro="">
          <xdr:nvCxnSpPr>
            <xdr:cNvPr id="138" name="Łącznik prosty 137">
              <a:extLst>
                <a:ext uri="{FF2B5EF4-FFF2-40B4-BE49-F238E27FC236}">
                  <a16:creationId xmlns:a16="http://schemas.microsoft.com/office/drawing/2014/main" xmlns="" id="{00000000-0008-0000-0000-00008A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9" name="Łącznik prosty 138">
              <a:extLst>
                <a:ext uri="{FF2B5EF4-FFF2-40B4-BE49-F238E27FC236}">
                  <a16:creationId xmlns:a16="http://schemas.microsoft.com/office/drawing/2014/main" xmlns="" id="{00000000-0008-0000-0000-00008B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0" name="Łącznik prosty 139">
              <a:extLst>
                <a:ext uri="{FF2B5EF4-FFF2-40B4-BE49-F238E27FC236}">
                  <a16:creationId xmlns:a16="http://schemas.microsoft.com/office/drawing/2014/main" xmlns="" id="{00000000-0008-0000-0000-00008C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1" name="Łącznik prosty 140">
              <a:extLst>
                <a:ext uri="{FF2B5EF4-FFF2-40B4-BE49-F238E27FC236}">
                  <a16:creationId xmlns:a16="http://schemas.microsoft.com/office/drawing/2014/main" xmlns="" id="{00000000-0008-0000-0000-00008D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206189</xdr:colOff>
      <xdr:row>64</xdr:row>
      <xdr:rowOff>98612</xdr:rowOff>
    </xdr:from>
    <xdr:to>
      <xdr:col>12</xdr:col>
      <xdr:colOff>231741</xdr:colOff>
      <xdr:row>66</xdr:row>
      <xdr:rowOff>64991</xdr:rowOff>
    </xdr:to>
    <xdr:sp macro="[0]!WypełnijDn" textlink="">
      <xdr:nvSpPr>
        <xdr:cNvPr id="153" name="Prostokąt zaokrąglony 152">
          <a:extLst>
            <a:ext uri="{FF2B5EF4-FFF2-40B4-BE49-F238E27FC236}">
              <a16:creationId xmlns:a16="http://schemas.microsoft.com/office/drawing/2014/main" xmlns="" id="{00000000-0008-0000-0000-000099000000}"/>
            </a:ext>
          </a:extLst>
        </xdr:cNvPr>
        <xdr:cNvSpPr/>
      </xdr:nvSpPr>
      <xdr:spPr>
        <a:xfrm>
          <a:off x="1837765" y="10255624"/>
          <a:ext cx="1280611" cy="289108"/>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Wczytaj</a:t>
          </a:r>
          <a:r>
            <a:rPr lang="pl-PL" sz="1100" b="1" baseline="0">
              <a:solidFill>
                <a:sysClr val="windowText" lastClr="000000"/>
              </a:solidFill>
            </a:rPr>
            <a:t> z ZDN-1</a:t>
          </a:r>
          <a:endParaRPr lang="pl-PL" sz="1100" b="1">
            <a:solidFill>
              <a:sysClr val="windowText" lastClr="000000"/>
            </a:solidFill>
          </a:endParaRPr>
        </a:p>
      </xdr:txBody>
    </xdr:sp>
    <xdr:clientData fPrintsWithSheet="0"/>
  </xdr:twoCellAnchor>
  <mc:AlternateContent xmlns:mc="http://schemas.openxmlformats.org/markup-compatibility/2006">
    <mc:Choice xmlns:a14="http://schemas.microsoft.com/office/drawing/2010/main" Requires="a14">
      <xdr:twoCellAnchor editAs="oneCell">
        <xdr:from>
          <xdr:col>18</xdr:col>
          <xdr:colOff>45720</xdr:colOff>
          <xdr:row>23</xdr:row>
          <xdr:rowOff>7620</xdr:rowOff>
        </xdr:from>
        <xdr:to>
          <xdr:col>19</xdr:col>
          <xdr:colOff>53340</xdr:colOff>
          <xdr:row>23</xdr:row>
          <xdr:rowOff>182880</xdr:rowOff>
        </xdr:to>
        <xdr:sp macro="" textlink="">
          <xdr:nvSpPr>
            <xdr:cNvPr id="12296" name="Scroll Bar 8" hidden="1">
              <a:extLst>
                <a:ext uri="{63B3BB69-23CF-44E3-9099-C40C66FF867C}">
                  <a14:compatExt spid="_x0000_s1229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427893</xdr:colOff>
      <xdr:row>7</xdr:row>
      <xdr:rowOff>52754</xdr:rowOff>
    </xdr:from>
    <xdr:to>
      <xdr:col>3</xdr:col>
      <xdr:colOff>229111</xdr:colOff>
      <xdr:row>9</xdr:row>
      <xdr:rowOff>15958</xdr:rowOff>
    </xdr:to>
    <xdr:sp macro="[0]!DaneStart" textlink="">
      <xdr:nvSpPr>
        <xdr:cNvPr id="3" name="Prostokąt zaokrąglony 2">
          <a:extLst>
            <a:ext uri="{FF2B5EF4-FFF2-40B4-BE49-F238E27FC236}">
              <a16:creationId xmlns:a16="http://schemas.microsoft.com/office/drawing/2014/main" xmlns="" id="{00000000-0008-0000-0900-000003000000}"/>
            </a:ext>
          </a:extLst>
        </xdr:cNvPr>
        <xdr:cNvSpPr/>
      </xdr:nvSpPr>
      <xdr:spPr>
        <a:xfrm>
          <a:off x="427893" y="392723"/>
          <a:ext cx="1630018" cy="303173"/>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Wypełnij załączniki</a:t>
          </a:r>
        </a:p>
      </xdr:txBody>
    </xdr:sp>
    <xdr:clientData fPrintsWithSheet="0"/>
  </xdr:twoCellAnchor>
  <xdr:twoCellAnchor>
    <xdr:from>
      <xdr:col>0</xdr:col>
      <xdr:colOff>427893</xdr:colOff>
      <xdr:row>7</xdr:row>
      <xdr:rowOff>52754</xdr:rowOff>
    </xdr:from>
    <xdr:to>
      <xdr:col>3</xdr:col>
      <xdr:colOff>229111</xdr:colOff>
      <xdr:row>9</xdr:row>
      <xdr:rowOff>15958</xdr:rowOff>
    </xdr:to>
    <xdr:sp macro="[0]!DaneStart" textlink="">
      <xdr:nvSpPr>
        <xdr:cNvPr id="4" name="Prostokąt zaokrąglony 3">
          <a:extLst>
            <a:ext uri="{FF2B5EF4-FFF2-40B4-BE49-F238E27FC236}">
              <a16:creationId xmlns:a16="http://schemas.microsoft.com/office/drawing/2014/main" xmlns="" id="{00000000-0008-0000-0900-000003000000}"/>
            </a:ext>
          </a:extLst>
        </xdr:cNvPr>
        <xdr:cNvSpPr/>
      </xdr:nvSpPr>
      <xdr:spPr>
        <a:xfrm>
          <a:off x="427893" y="1150034"/>
          <a:ext cx="2125318" cy="328964"/>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Wypełnij załączniki</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8</xdr:col>
      <xdr:colOff>231370</xdr:colOff>
      <xdr:row>0</xdr:row>
      <xdr:rowOff>0</xdr:rowOff>
    </xdr:from>
    <xdr:to>
      <xdr:col>10</xdr:col>
      <xdr:colOff>38107</xdr:colOff>
      <xdr:row>1</xdr:row>
      <xdr:rowOff>98219</xdr:rowOff>
    </xdr:to>
    <xdr:sp macro="[0]!DopiszDziałkiDlaBudynków" textlink="">
      <xdr:nvSpPr>
        <xdr:cNvPr id="3" name="Prostokąt zaokrąglony 2">
          <a:extLst>
            <a:ext uri="{FF2B5EF4-FFF2-40B4-BE49-F238E27FC236}">
              <a16:creationId xmlns:a16="http://schemas.microsoft.com/office/drawing/2014/main" xmlns="" id="{00000000-0008-0000-0A00-000003000000}"/>
            </a:ext>
          </a:extLst>
        </xdr:cNvPr>
        <xdr:cNvSpPr/>
      </xdr:nvSpPr>
      <xdr:spPr>
        <a:xfrm>
          <a:off x="8356195" y="0"/>
          <a:ext cx="2411825" cy="28871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Pobierz działki zawierające B, Br, ...</a:t>
          </a:r>
        </a:p>
      </xdr:txBody>
    </xdr:sp>
    <xdr:clientData fPrintsWithSheet="0"/>
  </xdr:twoCellAnchor>
  <xdr:twoCellAnchor>
    <xdr:from>
      <xdr:col>8</xdr:col>
      <xdr:colOff>235694</xdr:colOff>
      <xdr:row>1</xdr:row>
      <xdr:rowOff>112144</xdr:rowOff>
    </xdr:from>
    <xdr:to>
      <xdr:col>9</xdr:col>
      <xdr:colOff>832378</xdr:colOff>
      <xdr:row>3</xdr:row>
      <xdr:rowOff>20582</xdr:rowOff>
    </xdr:to>
    <xdr:sp macro="[0]!PowielWiersz" textlink="">
      <xdr:nvSpPr>
        <xdr:cNvPr id="4" name="Prostokąt zaokrąglony 3">
          <a:extLst>
            <a:ext uri="{FF2B5EF4-FFF2-40B4-BE49-F238E27FC236}">
              <a16:creationId xmlns:a16="http://schemas.microsoft.com/office/drawing/2014/main" xmlns="" id="{00000000-0008-0000-0A00-000004000000}"/>
            </a:ext>
          </a:extLst>
        </xdr:cNvPr>
        <xdr:cNvSpPr/>
      </xdr:nvSpPr>
      <xdr:spPr>
        <a:xfrm>
          <a:off x="8360519" y="302644"/>
          <a:ext cx="1206284" cy="289438"/>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Duplikuj wiersz</a:t>
          </a:r>
        </a:p>
      </xdr:txBody>
    </xdr:sp>
    <xdr:clientData fPrintsWithSheet="0"/>
  </xdr:twoCellAnchor>
  <xdr:twoCellAnchor>
    <xdr:from>
      <xdr:col>9</xdr:col>
      <xdr:colOff>830464</xdr:colOff>
      <xdr:row>1</xdr:row>
      <xdr:rowOff>112144</xdr:rowOff>
    </xdr:from>
    <xdr:to>
      <xdr:col>10</xdr:col>
      <xdr:colOff>42870</xdr:colOff>
      <xdr:row>3</xdr:row>
      <xdr:rowOff>20582</xdr:rowOff>
    </xdr:to>
    <xdr:sp macro="[0]!WypełnijZDN" textlink="">
      <xdr:nvSpPr>
        <xdr:cNvPr id="5" name="Prostokąt zaokrąglony 4">
          <a:extLst>
            <a:ext uri="{FF2B5EF4-FFF2-40B4-BE49-F238E27FC236}">
              <a16:creationId xmlns:a16="http://schemas.microsoft.com/office/drawing/2014/main" xmlns="" id="{00000000-0008-0000-0A00-000005000000}"/>
            </a:ext>
          </a:extLst>
        </xdr:cNvPr>
        <xdr:cNvSpPr/>
      </xdr:nvSpPr>
      <xdr:spPr>
        <a:xfrm>
          <a:off x="9564889" y="302644"/>
          <a:ext cx="1207894" cy="289438"/>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Dopisz</a:t>
          </a:r>
          <a:r>
            <a:rPr lang="pl-PL" sz="1100" b="1" baseline="0">
              <a:solidFill>
                <a:sysClr val="windowText" lastClr="000000"/>
              </a:solidFill>
            </a:rPr>
            <a:t> do ZDN</a:t>
          </a:r>
          <a:endParaRPr lang="pl-PL" sz="1100" b="1">
            <a:solidFill>
              <a:sysClr val="windowText" lastClr="000000"/>
            </a:solidFill>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5</xdr:col>
      <xdr:colOff>211015</xdr:colOff>
      <xdr:row>73</xdr:row>
      <xdr:rowOff>152400</xdr:rowOff>
    </xdr:from>
    <xdr:to>
      <xdr:col>7</xdr:col>
      <xdr:colOff>24713</xdr:colOff>
      <xdr:row>73</xdr:row>
      <xdr:rowOff>198119</xdr:rowOff>
    </xdr:to>
    <xdr:grpSp>
      <xdr:nvGrpSpPr>
        <xdr:cNvPr id="204" name="Grupa 203">
          <a:extLst>
            <a:ext uri="{FF2B5EF4-FFF2-40B4-BE49-F238E27FC236}">
              <a16:creationId xmlns:a16="http://schemas.microsoft.com/office/drawing/2014/main" xmlns="" id="{00000000-0008-0000-0100-0000CC000000}"/>
            </a:ext>
          </a:extLst>
        </xdr:cNvPr>
        <xdr:cNvGrpSpPr/>
      </xdr:nvGrpSpPr>
      <xdr:grpSpPr>
        <a:xfrm>
          <a:off x="2350477" y="13358446"/>
          <a:ext cx="1789036" cy="45719"/>
          <a:chOff x="610115" y="190500"/>
          <a:chExt cx="1678459" cy="50006"/>
        </a:xfrm>
      </xdr:grpSpPr>
      <xdr:cxnSp macro="">
        <xdr:nvCxnSpPr>
          <xdr:cNvPr id="205" name="Łącznik prosty 204">
            <a:extLst>
              <a:ext uri="{FF2B5EF4-FFF2-40B4-BE49-F238E27FC236}">
                <a16:creationId xmlns:a16="http://schemas.microsoft.com/office/drawing/2014/main" xmlns="" id="{00000000-0008-0000-0100-0000CD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6" name="Łącznik prosty 205">
            <a:extLst>
              <a:ext uri="{FF2B5EF4-FFF2-40B4-BE49-F238E27FC236}">
                <a16:creationId xmlns:a16="http://schemas.microsoft.com/office/drawing/2014/main" xmlns="" id="{00000000-0008-0000-0100-0000CE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7" name="Łącznik prosty 206">
            <a:extLst>
              <a:ext uri="{FF2B5EF4-FFF2-40B4-BE49-F238E27FC236}">
                <a16:creationId xmlns:a16="http://schemas.microsoft.com/office/drawing/2014/main" xmlns="" id="{00000000-0008-0000-0100-0000CF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8" name="Łącznik prosty 207">
            <a:extLst>
              <a:ext uri="{FF2B5EF4-FFF2-40B4-BE49-F238E27FC236}">
                <a16:creationId xmlns:a16="http://schemas.microsoft.com/office/drawing/2014/main" xmlns="" id="{00000000-0008-0000-0100-0000D0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9" name="Łącznik prosty 208">
            <a:extLst>
              <a:ext uri="{FF2B5EF4-FFF2-40B4-BE49-F238E27FC236}">
                <a16:creationId xmlns:a16="http://schemas.microsoft.com/office/drawing/2014/main" xmlns="" id="{00000000-0008-0000-0100-0000D1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0" name="Łącznik prosty 209">
            <a:extLst>
              <a:ext uri="{FF2B5EF4-FFF2-40B4-BE49-F238E27FC236}">
                <a16:creationId xmlns:a16="http://schemas.microsoft.com/office/drawing/2014/main" xmlns="" id="{00000000-0008-0000-0100-0000D2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1" name="Łącznik prosty 210">
            <a:extLst>
              <a:ext uri="{FF2B5EF4-FFF2-40B4-BE49-F238E27FC236}">
                <a16:creationId xmlns:a16="http://schemas.microsoft.com/office/drawing/2014/main" xmlns="" id="{00000000-0008-0000-0100-0000D3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2" name="Łącznik prosty 211">
            <a:extLst>
              <a:ext uri="{FF2B5EF4-FFF2-40B4-BE49-F238E27FC236}">
                <a16:creationId xmlns:a16="http://schemas.microsoft.com/office/drawing/2014/main" xmlns="" id="{00000000-0008-0000-0100-0000D4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3" name="Łącznik prosty 212">
            <a:extLst>
              <a:ext uri="{FF2B5EF4-FFF2-40B4-BE49-F238E27FC236}">
                <a16:creationId xmlns:a16="http://schemas.microsoft.com/office/drawing/2014/main" xmlns="" id="{00000000-0008-0000-0100-0000D5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4" name="Łącznik prosty 213">
            <a:extLst>
              <a:ext uri="{FF2B5EF4-FFF2-40B4-BE49-F238E27FC236}">
                <a16:creationId xmlns:a16="http://schemas.microsoft.com/office/drawing/2014/main" xmlns="" id="{00000000-0008-0000-0100-0000D6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5" name="Łącznik prosty 214">
            <a:extLst>
              <a:ext uri="{FF2B5EF4-FFF2-40B4-BE49-F238E27FC236}">
                <a16:creationId xmlns:a16="http://schemas.microsoft.com/office/drawing/2014/main" xmlns="" id="{00000000-0008-0000-0100-0000D7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6" name="Łącznik prosty 215">
            <a:extLst>
              <a:ext uri="{FF2B5EF4-FFF2-40B4-BE49-F238E27FC236}">
                <a16:creationId xmlns:a16="http://schemas.microsoft.com/office/drawing/2014/main" xmlns="" id="{00000000-0008-0000-0100-0000D8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7" name="Łącznik prosty 216">
            <a:extLst>
              <a:ext uri="{FF2B5EF4-FFF2-40B4-BE49-F238E27FC236}">
                <a16:creationId xmlns:a16="http://schemas.microsoft.com/office/drawing/2014/main" xmlns="" id="{00000000-0008-0000-0100-0000D9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345022</xdr:colOff>
      <xdr:row>79</xdr:row>
      <xdr:rowOff>152304</xdr:rowOff>
    </xdr:from>
    <xdr:to>
      <xdr:col>14</xdr:col>
      <xdr:colOff>33131</xdr:colOff>
      <xdr:row>79</xdr:row>
      <xdr:rowOff>198023</xdr:rowOff>
    </xdr:to>
    <xdr:grpSp>
      <xdr:nvGrpSpPr>
        <xdr:cNvPr id="218" name="Grupa 217">
          <a:extLst>
            <a:ext uri="{FF2B5EF4-FFF2-40B4-BE49-F238E27FC236}">
              <a16:creationId xmlns:a16="http://schemas.microsoft.com/office/drawing/2014/main" xmlns="" id="{00000000-0008-0000-0100-0000DA000000}"/>
            </a:ext>
          </a:extLst>
        </xdr:cNvPr>
        <xdr:cNvGrpSpPr/>
      </xdr:nvGrpSpPr>
      <xdr:grpSpPr>
        <a:xfrm>
          <a:off x="9207668" y="14454458"/>
          <a:ext cx="497001" cy="45719"/>
          <a:chOff x="2178844" y="32080200"/>
          <a:chExt cx="441821" cy="59834"/>
        </a:xfrm>
      </xdr:grpSpPr>
      <xdr:cxnSp macro="">
        <xdr:nvCxnSpPr>
          <xdr:cNvPr id="219" name="Łącznik prosty 218">
            <a:extLst>
              <a:ext uri="{FF2B5EF4-FFF2-40B4-BE49-F238E27FC236}">
                <a16:creationId xmlns:a16="http://schemas.microsoft.com/office/drawing/2014/main" xmlns="" id="{00000000-0008-0000-0100-0000DB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0" name="Łącznik prosty 219">
            <a:extLst>
              <a:ext uri="{FF2B5EF4-FFF2-40B4-BE49-F238E27FC236}">
                <a16:creationId xmlns:a16="http://schemas.microsoft.com/office/drawing/2014/main" xmlns="" id="{00000000-0008-0000-0100-0000DC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1" name="Łącznik prosty 220">
            <a:extLst>
              <a:ext uri="{FF2B5EF4-FFF2-40B4-BE49-F238E27FC236}">
                <a16:creationId xmlns:a16="http://schemas.microsoft.com/office/drawing/2014/main" xmlns="" id="{00000000-0008-0000-0100-0000DD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2" name="Łącznik prosty 221">
            <a:extLst>
              <a:ext uri="{FF2B5EF4-FFF2-40B4-BE49-F238E27FC236}">
                <a16:creationId xmlns:a16="http://schemas.microsoft.com/office/drawing/2014/main" xmlns="" id="{00000000-0008-0000-0100-0000DE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3" name="Łącznik prosty 222">
            <a:extLst>
              <a:ext uri="{FF2B5EF4-FFF2-40B4-BE49-F238E27FC236}">
                <a16:creationId xmlns:a16="http://schemas.microsoft.com/office/drawing/2014/main" xmlns="" id="{00000000-0008-0000-0100-0000DF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141</xdr:row>
      <xdr:rowOff>152400</xdr:rowOff>
    </xdr:from>
    <xdr:to>
      <xdr:col>7</xdr:col>
      <xdr:colOff>24713</xdr:colOff>
      <xdr:row>141</xdr:row>
      <xdr:rowOff>198119</xdr:rowOff>
    </xdr:to>
    <xdr:grpSp>
      <xdr:nvGrpSpPr>
        <xdr:cNvPr id="224" name="Grupa 223">
          <a:extLst>
            <a:ext uri="{FF2B5EF4-FFF2-40B4-BE49-F238E27FC236}">
              <a16:creationId xmlns:a16="http://schemas.microsoft.com/office/drawing/2014/main" xmlns="" id="{00000000-0008-0000-0100-0000E0000000}"/>
            </a:ext>
          </a:extLst>
        </xdr:cNvPr>
        <xdr:cNvGrpSpPr/>
      </xdr:nvGrpSpPr>
      <xdr:grpSpPr>
        <a:xfrm>
          <a:off x="2350477" y="26160046"/>
          <a:ext cx="1789036" cy="45719"/>
          <a:chOff x="610115" y="190500"/>
          <a:chExt cx="1678459" cy="50006"/>
        </a:xfrm>
      </xdr:grpSpPr>
      <xdr:cxnSp macro="">
        <xdr:nvCxnSpPr>
          <xdr:cNvPr id="225" name="Łącznik prosty 224">
            <a:extLst>
              <a:ext uri="{FF2B5EF4-FFF2-40B4-BE49-F238E27FC236}">
                <a16:creationId xmlns:a16="http://schemas.microsoft.com/office/drawing/2014/main" xmlns="" id="{00000000-0008-0000-0100-0000E1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6" name="Łącznik prosty 225">
            <a:extLst>
              <a:ext uri="{FF2B5EF4-FFF2-40B4-BE49-F238E27FC236}">
                <a16:creationId xmlns:a16="http://schemas.microsoft.com/office/drawing/2014/main" xmlns="" id="{00000000-0008-0000-0100-0000E2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7" name="Łącznik prosty 226">
            <a:extLst>
              <a:ext uri="{FF2B5EF4-FFF2-40B4-BE49-F238E27FC236}">
                <a16:creationId xmlns:a16="http://schemas.microsoft.com/office/drawing/2014/main" xmlns="" id="{00000000-0008-0000-0100-0000E3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8" name="Łącznik prosty 227">
            <a:extLst>
              <a:ext uri="{FF2B5EF4-FFF2-40B4-BE49-F238E27FC236}">
                <a16:creationId xmlns:a16="http://schemas.microsoft.com/office/drawing/2014/main" xmlns="" id="{00000000-0008-0000-0100-0000E4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9" name="Łącznik prosty 228">
            <a:extLst>
              <a:ext uri="{FF2B5EF4-FFF2-40B4-BE49-F238E27FC236}">
                <a16:creationId xmlns:a16="http://schemas.microsoft.com/office/drawing/2014/main" xmlns="" id="{00000000-0008-0000-0100-0000E5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0" name="Łącznik prosty 229">
            <a:extLst>
              <a:ext uri="{FF2B5EF4-FFF2-40B4-BE49-F238E27FC236}">
                <a16:creationId xmlns:a16="http://schemas.microsoft.com/office/drawing/2014/main" xmlns="" id="{00000000-0008-0000-0100-0000E6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1" name="Łącznik prosty 230">
            <a:extLst>
              <a:ext uri="{FF2B5EF4-FFF2-40B4-BE49-F238E27FC236}">
                <a16:creationId xmlns:a16="http://schemas.microsoft.com/office/drawing/2014/main" xmlns="" id="{00000000-0008-0000-0100-0000E7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2" name="Łącznik prosty 231">
            <a:extLst>
              <a:ext uri="{FF2B5EF4-FFF2-40B4-BE49-F238E27FC236}">
                <a16:creationId xmlns:a16="http://schemas.microsoft.com/office/drawing/2014/main" xmlns="" id="{00000000-0008-0000-0100-0000E8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3" name="Łącznik prosty 232">
            <a:extLst>
              <a:ext uri="{FF2B5EF4-FFF2-40B4-BE49-F238E27FC236}">
                <a16:creationId xmlns:a16="http://schemas.microsoft.com/office/drawing/2014/main" xmlns="" id="{00000000-0008-0000-0100-0000E9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4" name="Łącznik prosty 233">
            <a:extLst>
              <a:ext uri="{FF2B5EF4-FFF2-40B4-BE49-F238E27FC236}">
                <a16:creationId xmlns:a16="http://schemas.microsoft.com/office/drawing/2014/main" xmlns="" id="{00000000-0008-0000-0100-0000EA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5" name="Łącznik prosty 234">
            <a:extLst>
              <a:ext uri="{FF2B5EF4-FFF2-40B4-BE49-F238E27FC236}">
                <a16:creationId xmlns:a16="http://schemas.microsoft.com/office/drawing/2014/main" xmlns="" id="{00000000-0008-0000-0100-0000EB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6" name="Łącznik prosty 235">
            <a:extLst>
              <a:ext uri="{FF2B5EF4-FFF2-40B4-BE49-F238E27FC236}">
                <a16:creationId xmlns:a16="http://schemas.microsoft.com/office/drawing/2014/main" xmlns="" id="{00000000-0008-0000-0100-0000EC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7" name="Łącznik prosty 236">
            <a:extLst>
              <a:ext uri="{FF2B5EF4-FFF2-40B4-BE49-F238E27FC236}">
                <a16:creationId xmlns:a16="http://schemas.microsoft.com/office/drawing/2014/main" xmlns="" id="{00000000-0008-0000-0100-0000ED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345022</xdr:colOff>
      <xdr:row>147</xdr:row>
      <xdr:rowOff>152304</xdr:rowOff>
    </xdr:from>
    <xdr:to>
      <xdr:col>14</xdr:col>
      <xdr:colOff>33131</xdr:colOff>
      <xdr:row>147</xdr:row>
      <xdr:rowOff>198023</xdr:rowOff>
    </xdr:to>
    <xdr:grpSp>
      <xdr:nvGrpSpPr>
        <xdr:cNvPr id="238" name="Grupa 237">
          <a:extLst>
            <a:ext uri="{FF2B5EF4-FFF2-40B4-BE49-F238E27FC236}">
              <a16:creationId xmlns:a16="http://schemas.microsoft.com/office/drawing/2014/main" xmlns="" id="{00000000-0008-0000-0100-0000EE000000}"/>
            </a:ext>
          </a:extLst>
        </xdr:cNvPr>
        <xdr:cNvGrpSpPr/>
      </xdr:nvGrpSpPr>
      <xdr:grpSpPr>
        <a:xfrm>
          <a:off x="9207668" y="27256058"/>
          <a:ext cx="497001" cy="45719"/>
          <a:chOff x="2178844" y="32080200"/>
          <a:chExt cx="441821" cy="59834"/>
        </a:xfrm>
      </xdr:grpSpPr>
      <xdr:cxnSp macro="">
        <xdr:nvCxnSpPr>
          <xdr:cNvPr id="239" name="Łącznik prosty 238">
            <a:extLst>
              <a:ext uri="{FF2B5EF4-FFF2-40B4-BE49-F238E27FC236}">
                <a16:creationId xmlns:a16="http://schemas.microsoft.com/office/drawing/2014/main" xmlns="" id="{00000000-0008-0000-0100-0000EF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0" name="Łącznik prosty 239">
            <a:extLst>
              <a:ext uri="{FF2B5EF4-FFF2-40B4-BE49-F238E27FC236}">
                <a16:creationId xmlns:a16="http://schemas.microsoft.com/office/drawing/2014/main" xmlns="" id="{00000000-0008-0000-0100-0000F0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1" name="Łącznik prosty 240">
            <a:extLst>
              <a:ext uri="{FF2B5EF4-FFF2-40B4-BE49-F238E27FC236}">
                <a16:creationId xmlns:a16="http://schemas.microsoft.com/office/drawing/2014/main" xmlns="" id="{00000000-0008-0000-0100-0000F1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2" name="Łącznik prosty 241">
            <a:extLst>
              <a:ext uri="{FF2B5EF4-FFF2-40B4-BE49-F238E27FC236}">
                <a16:creationId xmlns:a16="http://schemas.microsoft.com/office/drawing/2014/main" xmlns="" id="{00000000-0008-0000-0100-0000F2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3" name="Łącznik prosty 242">
            <a:extLst>
              <a:ext uri="{FF2B5EF4-FFF2-40B4-BE49-F238E27FC236}">
                <a16:creationId xmlns:a16="http://schemas.microsoft.com/office/drawing/2014/main" xmlns="" id="{00000000-0008-0000-0100-0000F3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209</xdr:row>
      <xdr:rowOff>152400</xdr:rowOff>
    </xdr:from>
    <xdr:to>
      <xdr:col>7</xdr:col>
      <xdr:colOff>24713</xdr:colOff>
      <xdr:row>209</xdr:row>
      <xdr:rowOff>198119</xdr:rowOff>
    </xdr:to>
    <xdr:grpSp>
      <xdr:nvGrpSpPr>
        <xdr:cNvPr id="244" name="Grupa 243">
          <a:extLst>
            <a:ext uri="{FF2B5EF4-FFF2-40B4-BE49-F238E27FC236}">
              <a16:creationId xmlns:a16="http://schemas.microsoft.com/office/drawing/2014/main" xmlns="" id="{00000000-0008-0000-0100-0000F4000000}"/>
            </a:ext>
          </a:extLst>
        </xdr:cNvPr>
        <xdr:cNvGrpSpPr/>
      </xdr:nvGrpSpPr>
      <xdr:grpSpPr>
        <a:xfrm>
          <a:off x="2350477" y="38961646"/>
          <a:ext cx="1789036" cy="45719"/>
          <a:chOff x="610115" y="190500"/>
          <a:chExt cx="1678459" cy="50006"/>
        </a:xfrm>
      </xdr:grpSpPr>
      <xdr:cxnSp macro="">
        <xdr:nvCxnSpPr>
          <xdr:cNvPr id="245" name="Łącznik prosty 244">
            <a:extLst>
              <a:ext uri="{FF2B5EF4-FFF2-40B4-BE49-F238E27FC236}">
                <a16:creationId xmlns:a16="http://schemas.microsoft.com/office/drawing/2014/main" xmlns="" id="{00000000-0008-0000-0100-0000F5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6" name="Łącznik prosty 245">
            <a:extLst>
              <a:ext uri="{FF2B5EF4-FFF2-40B4-BE49-F238E27FC236}">
                <a16:creationId xmlns:a16="http://schemas.microsoft.com/office/drawing/2014/main" xmlns="" id="{00000000-0008-0000-0100-0000F6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7" name="Łącznik prosty 246">
            <a:extLst>
              <a:ext uri="{FF2B5EF4-FFF2-40B4-BE49-F238E27FC236}">
                <a16:creationId xmlns:a16="http://schemas.microsoft.com/office/drawing/2014/main" xmlns="" id="{00000000-0008-0000-0100-0000F7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8" name="Łącznik prosty 247">
            <a:extLst>
              <a:ext uri="{FF2B5EF4-FFF2-40B4-BE49-F238E27FC236}">
                <a16:creationId xmlns:a16="http://schemas.microsoft.com/office/drawing/2014/main" xmlns="" id="{00000000-0008-0000-0100-0000F8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9" name="Łącznik prosty 248">
            <a:extLst>
              <a:ext uri="{FF2B5EF4-FFF2-40B4-BE49-F238E27FC236}">
                <a16:creationId xmlns:a16="http://schemas.microsoft.com/office/drawing/2014/main" xmlns="" id="{00000000-0008-0000-0100-0000F9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0" name="Łącznik prosty 249">
            <a:extLst>
              <a:ext uri="{FF2B5EF4-FFF2-40B4-BE49-F238E27FC236}">
                <a16:creationId xmlns:a16="http://schemas.microsoft.com/office/drawing/2014/main" xmlns="" id="{00000000-0008-0000-0100-0000FA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1" name="Łącznik prosty 250">
            <a:extLst>
              <a:ext uri="{FF2B5EF4-FFF2-40B4-BE49-F238E27FC236}">
                <a16:creationId xmlns:a16="http://schemas.microsoft.com/office/drawing/2014/main" xmlns="" id="{00000000-0008-0000-0100-0000FB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2" name="Łącznik prosty 251">
            <a:extLst>
              <a:ext uri="{FF2B5EF4-FFF2-40B4-BE49-F238E27FC236}">
                <a16:creationId xmlns:a16="http://schemas.microsoft.com/office/drawing/2014/main" xmlns="" id="{00000000-0008-0000-0100-0000FC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3" name="Łącznik prosty 252">
            <a:extLst>
              <a:ext uri="{FF2B5EF4-FFF2-40B4-BE49-F238E27FC236}">
                <a16:creationId xmlns:a16="http://schemas.microsoft.com/office/drawing/2014/main" xmlns="" id="{00000000-0008-0000-0100-0000FD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4" name="Łącznik prosty 253">
            <a:extLst>
              <a:ext uri="{FF2B5EF4-FFF2-40B4-BE49-F238E27FC236}">
                <a16:creationId xmlns:a16="http://schemas.microsoft.com/office/drawing/2014/main" xmlns="" id="{00000000-0008-0000-0100-0000FE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5" name="Łącznik prosty 254">
            <a:extLst>
              <a:ext uri="{FF2B5EF4-FFF2-40B4-BE49-F238E27FC236}">
                <a16:creationId xmlns:a16="http://schemas.microsoft.com/office/drawing/2014/main" xmlns="" id="{00000000-0008-0000-0100-0000FF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6" name="Łącznik prosty 255">
            <a:extLst>
              <a:ext uri="{FF2B5EF4-FFF2-40B4-BE49-F238E27FC236}">
                <a16:creationId xmlns:a16="http://schemas.microsoft.com/office/drawing/2014/main" xmlns="" id="{00000000-0008-0000-0100-000000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7" name="Łącznik prosty 256">
            <a:extLst>
              <a:ext uri="{FF2B5EF4-FFF2-40B4-BE49-F238E27FC236}">
                <a16:creationId xmlns:a16="http://schemas.microsoft.com/office/drawing/2014/main" xmlns="" id="{00000000-0008-0000-0100-000001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345022</xdr:colOff>
      <xdr:row>215</xdr:row>
      <xdr:rowOff>152304</xdr:rowOff>
    </xdr:from>
    <xdr:to>
      <xdr:col>14</xdr:col>
      <xdr:colOff>33131</xdr:colOff>
      <xdr:row>215</xdr:row>
      <xdr:rowOff>198023</xdr:rowOff>
    </xdr:to>
    <xdr:grpSp>
      <xdr:nvGrpSpPr>
        <xdr:cNvPr id="258" name="Grupa 257">
          <a:extLst>
            <a:ext uri="{FF2B5EF4-FFF2-40B4-BE49-F238E27FC236}">
              <a16:creationId xmlns:a16="http://schemas.microsoft.com/office/drawing/2014/main" xmlns="" id="{00000000-0008-0000-0100-000002010000}"/>
            </a:ext>
          </a:extLst>
        </xdr:cNvPr>
        <xdr:cNvGrpSpPr/>
      </xdr:nvGrpSpPr>
      <xdr:grpSpPr>
        <a:xfrm>
          <a:off x="9207668" y="40057658"/>
          <a:ext cx="497001" cy="45719"/>
          <a:chOff x="2178844" y="32080200"/>
          <a:chExt cx="441821" cy="59834"/>
        </a:xfrm>
      </xdr:grpSpPr>
      <xdr:cxnSp macro="">
        <xdr:nvCxnSpPr>
          <xdr:cNvPr id="259" name="Łącznik prosty 258">
            <a:extLst>
              <a:ext uri="{FF2B5EF4-FFF2-40B4-BE49-F238E27FC236}">
                <a16:creationId xmlns:a16="http://schemas.microsoft.com/office/drawing/2014/main" xmlns="" id="{00000000-0008-0000-0100-000003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0" name="Łącznik prosty 259">
            <a:extLst>
              <a:ext uri="{FF2B5EF4-FFF2-40B4-BE49-F238E27FC236}">
                <a16:creationId xmlns:a16="http://schemas.microsoft.com/office/drawing/2014/main" xmlns="" id="{00000000-0008-0000-0100-000004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1" name="Łącznik prosty 260">
            <a:extLst>
              <a:ext uri="{FF2B5EF4-FFF2-40B4-BE49-F238E27FC236}">
                <a16:creationId xmlns:a16="http://schemas.microsoft.com/office/drawing/2014/main" xmlns="" id="{00000000-0008-0000-0100-000005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2" name="Łącznik prosty 261">
            <a:extLst>
              <a:ext uri="{FF2B5EF4-FFF2-40B4-BE49-F238E27FC236}">
                <a16:creationId xmlns:a16="http://schemas.microsoft.com/office/drawing/2014/main" xmlns="" id="{00000000-0008-0000-0100-000006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3" name="Łącznik prosty 262">
            <a:extLst>
              <a:ext uri="{FF2B5EF4-FFF2-40B4-BE49-F238E27FC236}">
                <a16:creationId xmlns:a16="http://schemas.microsoft.com/office/drawing/2014/main" xmlns="" id="{00000000-0008-0000-0100-000007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277</xdr:row>
      <xdr:rowOff>152400</xdr:rowOff>
    </xdr:from>
    <xdr:to>
      <xdr:col>7</xdr:col>
      <xdr:colOff>24713</xdr:colOff>
      <xdr:row>277</xdr:row>
      <xdr:rowOff>198119</xdr:rowOff>
    </xdr:to>
    <xdr:grpSp>
      <xdr:nvGrpSpPr>
        <xdr:cNvPr id="264" name="Grupa 263">
          <a:extLst>
            <a:ext uri="{FF2B5EF4-FFF2-40B4-BE49-F238E27FC236}">
              <a16:creationId xmlns:a16="http://schemas.microsoft.com/office/drawing/2014/main" xmlns="" id="{00000000-0008-0000-0100-000008010000}"/>
            </a:ext>
          </a:extLst>
        </xdr:cNvPr>
        <xdr:cNvGrpSpPr/>
      </xdr:nvGrpSpPr>
      <xdr:grpSpPr>
        <a:xfrm>
          <a:off x="2350477" y="51763246"/>
          <a:ext cx="1789036" cy="45719"/>
          <a:chOff x="610115" y="190500"/>
          <a:chExt cx="1678459" cy="50006"/>
        </a:xfrm>
      </xdr:grpSpPr>
      <xdr:cxnSp macro="">
        <xdr:nvCxnSpPr>
          <xdr:cNvPr id="265" name="Łącznik prosty 264">
            <a:extLst>
              <a:ext uri="{FF2B5EF4-FFF2-40B4-BE49-F238E27FC236}">
                <a16:creationId xmlns:a16="http://schemas.microsoft.com/office/drawing/2014/main" xmlns="" id="{00000000-0008-0000-0100-000009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6" name="Łącznik prosty 265">
            <a:extLst>
              <a:ext uri="{FF2B5EF4-FFF2-40B4-BE49-F238E27FC236}">
                <a16:creationId xmlns:a16="http://schemas.microsoft.com/office/drawing/2014/main" xmlns="" id="{00000000-0008-0000-0100-00000A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7" name="Łącznik prosty 266">
            <a:extLst>
              <a:ext uri="{FF2B5EF4-FFF2-40B4-BE49-F238E27FC236}">
                <a16:creationId xmlns:a16="http://schemas.microsoft.com/office/drawing/2014/main" xmlns="" id="{00000000-0008-0000-0100-00000B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8" name="Łącznik prosty 267">
            <a:extLst>
              <a:ext uri="{FF2B5EF4-FFF2-40B4-BE49-F238E27FC236}">
                <a16:creationId xmlns:a16="http://schemas.microsoft.com/office/drawing/2014/main" xmlns="" id="{00000000-0008-0000-0100-00000C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9" name="Łącznik prosty 268">
            <a:extLst>
              <a:ext uri="{FF2B5EF4-FFF2-40B4-BE49-F238E27FC236}">
                <a16:creationId xmlns:a16="http://schemas.microsoft.com/office/drawing/2014/main" xmlns="" id="{00000000-0008-0000-0100-00000D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0" name="Łącznik prosty 269">
            <a:extLst>
              <a:ext uri="{FF2B5EF4-FFF2-40B4-BE49-F238E27FC236}">
                <a16:creationId xmlns:a16="http://schemas.microsoft.com/office/drawing/2014/main" xmlns="" id="{00000000-0008-0000-0100-00000E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1" name="Łącznik prosty 270">
            <a:extLst>
              <a:ext uri="{FF2B5EF4-FFF2-40B4-BE49-F238E27FC236}">
                <a16:creationId xmlns:a16="http://schemas.microsoft.com/office/drawing/2014/main" xmlns="" id="{00000000-0008-0000-0100-00000F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2" name="Łącznik prosty 271">
            <a:extLst>
              <a:ext uri="{FF2B5EF4-FFF2-40B4-BE49-F238E27FC236}">
                <a16:creationId xmlns:a16="http://schemas.microsoft.com/office/drawing/2014/main" xmlns="" id="{00000000-0008-0000-0100-000010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3" name="Łącznik prosty 272">
            <a:extLst>
              <a:ext uri="{FF2B5EF4-FFF2-40B4-BE49-F238E27FC236}">
                <a16:creationId xmlns:a16="http://schemas.microsoft.com/office/drawing/2014/main" xmlns="" id="{00000000-0008-0000-0100-000011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4" name="Łącznik prosty 273">
            <a:extLst>
              <a:ext uri="{FF2B5EF4-FFF2-40B4-BE49-F238E27FC236}">
                <a16:creationId xmlns:a16="http://schemas.microsoft.com/office/drawing/2014/main" xmlns="" id="{00000000-0008-0000-0100-000012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5" name="Łącznik prosty 274">
            <a:extLst>
              <a:ext uri="{FF2B5EF4-FFF2-40B4-BE49-F238E27FC236}">
                <a16:creationId xmlns:a16="http://schemas.microsoft.com/office/drawing/2014/main" xmlns="" id="{00000000-0008-0000-0100-000013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6" name="Łącznik prosty 275">
            <a:extLst>
              <a:ext uri="{FF2B5EF4-FFF2-40B4-BE49-F238E27FC236}">
                <a16:creationId xmlns:a16="http://schemas.microsoft.com/office/drawing/2014/main" xmlns="" id="{00000000-0008-0000-0100-000014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7" name="Łącznik prosty 276">
            <a:extLst>
              <a:ext uri="{FF2B5EF4-FFF2-40B4-BE49-F238E27FC236}">
                <a16:creationId xmlns:a16="http://schemas.microsoft.com/office/drawing/2014/main" xmlns="" id="{00000000-0008-0000-0100-000015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345022</xdr:colOff>
      <xdr:row>283</xdr:row>
      <xdr:rowOff>152304</xdr:rowOff>
    </xdr:from>
    <xdr:to>
      <xdr:col>14</xdr:col>
      <xdr:colOff>33131</xdr:colOff>
      <xdr:row>283</xdr:row>
      <xdr:rowOff>198023</xdr:rowOff>
    </xdr:to>
    <xdr:grpSp>
      <xdr:nvGrpSpPr>
        <xdr:cNvPr id="278" name="Grupa 277">
          <a:extLst>
            <a:ext uri="{FF2B5EF4-FFF2-40B4-BE49-F238E27FC236}">
              <a16:creationId xmlns:a16="http://schemas.microsoft.com/office/drawing/2014/main" xmlns="" id="{00000000-0008-0000-0100-000016010000}"/>
            </a:ext>
          </a:extLst>
        </xdr:cNvPr>
        <xdr:cNvGrpSpPr/>
      </xdr:nvGrpSpPr>
      <xdr:grpSpPr>
        <a:xfrm>
          <a:off x="9207668" y="52859258"/>
          <a:ext cx="497001" cy="45719"/>
          <a:chOff x="2178844" y="32080200"/>
          <a:chExt cx="441821" cy="59834"/>
        </a:xfrm>
      </xdr:grpSpPr>
      <xdr:cxnSp macro="">
        <xdr:nvCxnSpPr>
          <xdr:cNvPr id="279" name="Łącznik prosty 278">
            <a:extLst>
              <a:ext uri="{FF2B5EF4-FFF2-40B4-BE49-F238E27FC236}">
                <a16:creationId xmlns:a16="http://schemas.microsoft.com/office/drawing/2014/main" xmlns="" id="{00000000-0008-0000-0100-000017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0" name="Łącznik prosty 279">
            <a:extLst>
              <a:ext uri="{FF2B5EF4-FFF2-40B4-BE49-F238E27FC236}">
                <a16:creationId xmlns:a16="http://schemas.microsoft.com/office/drawing/2014/main" xmlns="" id="{00000000-0008-0000-0100-000018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1" name="Łącznik prosty 280">
            <a:extLst>
              <a:ext uri="{FF2B5EF4-FFF2-40B4-BE49-F238E27FC236}">
                <a16:creationId xmlns:a16="http://schemas.microsoft.com/office/drawing/2014/main" xmlns="" id="{00000000-0008-0000-0100-000019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Łącznik prosty 281">
            <a:extLst>
              <a:ext uri="{FF2B5EF4-FFF2-40B4-BE49-F238E27FC236}">
                <a16:creationId xmlns:a16="http://schemas.microsoft.com/office/drawing/2014/main" xmlns="" id="{00000000-0008-0000-0100-00001A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3" name="Łącznik prosty 282">
            <a:extLst>
              <a:ext uri="{FF2B5EF4-FFF2-40B4-BE49-F238E27FC236}">
                <a16:creationId xmlns:a16="http://schemas.microsoft.com/office/drawing/2014/main" xmlns="" id="{00000000-0008-0000-0100-00001B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345</xdr:row>
      <xdr:rowOff>152400</xdr:rowOff>
    </xdr:from>
    <xdr:to>
      <xdr:col>7</xdr:col>
      <xdr:colOff>24713</xdr:colOff>
      <xdr:row>345</xdr:row>
      <xdr:rowOff>198119</xdr:rowOff>
    </xdr:to>
    <xdr:grpSp>
      <xdr:nvGrpSpPr>
        <xdr:cNvPr id="284" name="Grupa 283">
          <a:extLst>
            <a:ext uri="{FF2B5EF4-FFF2-40B4-BE49-F238E27FC236}">
              <a16:creationId xmlns:a16="http://schemas.microsoft.com/office/drawing/2014/main" xmlns="" id="{00000000-0008-0000-0100-00001C010000}"/>
            </a:ext>
          </a:extLst>
        </xdr:cNvPr>
        <xdr:cNvGrpSpPr/>
      </xdr:nvGrpSpPr>
      <xdr:grpSpPr>
        <a:xfrm>
          <a:off x="2350477" y="64564846"/>
          <a:ext cx="1789036" cy="45719"/>
          <a:chOff x="610115" y="190500"/>
          <a:chExt cx="1678459" cy="50006"/>
        </a:xfrm>
      </xdr:grpSpPr>
      <xdr:cxnSp macro="">
        <xdr:nvCxnSpPr>
          <xdr:cNvPr id="285" name="Łącznik prosty 284">
            <a:extLst>
              <a:ext uri="{FF2B5EF4-FFF2-40B4-BE49-F238E27FC236}">
                <a16:creationId xmlns:a16="http://schemas.microsoft.com/office/drawing/2014/main" xmlns="" id="{00000000-0008-0000-0100-00001D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6" name="Łącznik prosty 285">
            <a:extLst>
              <a:ext uri="{FF2B5EF4-FFF2-40B4-BE49-F238E27FC236}">
                <a16:creationId xmlns:a16="http://schemas.microsoft.com/office/drawing/2014/main" xmlns="" id="{00000000-0008-0000-0100-00001E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7" name="Łącznik prosty 286">
            <a:extLst>
              <a:ext uri="{FF2B5EF4-FFF2-40B4-BE49-F238E27FC236}">
                <a16:creationId xmlns:a16="http://schemas.microsoft.com/office/drawing/2014/main" xmlns="" id="{00000000-0008-0000-0100-00001F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8" name="Łącznik prosty 287">
            <a:extLst>
              <a:ext uri="{FF2B5EF4-FFF2-40B4-BE49-F238E27FC236}">
                <a16:creationId xmlns:a16="http://schemas.microsoft.com/office/drawing/2014/main" xmlns="" id="{00000000-0008-0000-0100-000020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9" name="Łącznik prosty 288">
            <a:extLst>
              <a:ext uri="{FF2B5EF4-FFF2-40B4-BE49-F238E27FC236}">
                <a16:creationId xmlns:a16="http://schemas.microsoft.com/office/drawing/2014/main" xmlns="" id="{00000000-0008-0000-0100-000021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0" name="Łącznik prosty 289">
            <a:extLst>
              <a:ext uri="{FF2B5EF4-FFF2-40B4-BE49-F238E27FC236}">
                <a16:creationId xmlns:a16="http://schemas.microsoft.com/office/drawing/2014/main" xmlns="" id="{00000000-0008-0000-0100-000022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1" name="Łącznik prosty 290">
            <a:extLst>
              <a:ext uri="{FF2B5EF4-FFF2-40B4-BE49-F238E27FC236}">
                <a16:creationId xmlns:a16="http://schemas.microsoft.com/office/drawing/2014/main" xmlns="" id="{00000000-0008-0000-0100-000023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2" name="Łącznik prosty 291">
            <a:extLst>
              <a:ext uri="{FF2B5EF4-FFF2-40B4-BE49-F238E27FC236}">
                <a16:creationId xmlns:a16="http://schemas.microsoft.com/office/drawing/2014/main" xmlns="" id="{00000000-0008-0000-0100-000024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3" name="Łącznik prosty 292">
            <a:extLst>
              <a:ext uri="{FF2B5EF4-FFF2-40B4-BE49-F238E27FC236}">
                <a16:creationId xmlns:a16="http://schemas.microsoft.com/office/drawing/2014/main" xmlns="" id="{00000000-0008-0000-0100-000025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4" name="Łącznik prosty 293">
            <a:extLst>
              <a:ext uri="{FF2B5EF4-FFF2-40B4-BE49-F238E27FC236}">
                <a16:creationId xmlns:a16="http://schemas.microsoft.com/office/drawing/2014/main" xmlns="" id="{00000000-0008-0000-0100-000026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5" name="Łącznik prosty 294">
            <a:extLst>
              <a:ext uri="{FF2B5EF4-FFF2-40B4-BE49-F238E27FC236}">
                <a16:creationId xmlns:a16="http://schemas.microsoft.com/office/drawing/2014/main" xmlns="" id="{00000000-0008-0000-0100-000027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6" name="Łącznik prosty 295">
            <a:extLst>
              <a:ext uri="{FF2B5EF4-FFF2-40B4-BE49-F238E27FC236}">
                <a16:creationId xmlns:a16="http://schemas.microsoft.com/office/drawing/2014/main" xmlns="" id="{00000000-0008-0000-0100-000028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7" name="Łącznik prosty 296">
            <a:extLst>
              <a:ext uri="{FF2B5EF4-FFF2-40B4-BE49-F238E27FC236}">
                <a16:creationId xmlns:a16="http://schemas.microsoft.com/office/drawing/2014/main" xmlns="" id="{00000000-0008-0000-0100-000029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345022</xdr:colOff>
      <xdr:row>351</xdr:row>
      <xdr:rowOff>152304</xdr:rowOff>
    </xdr:from>
    <xdr:to>
      <xdr:col>14</xdr:col>
      <xdr:colOff>33131</xdr:colOff>
      <xdr:row>351</xdr:row>
      <xdr:rowOff>198023</xdr:rowOff>
    </xdr:to>
    <xdr:grpSp>
      <xdr:nvGrpSpPr>
        <xdr:cNvPr id="298" name="Grupa 297">
          <a:extLst>
            <a:ext uri="{FF2B5EF4-FFF2-40B4-BE49-F238E27FC236}">
              <a16:creationId xmlns:a16="http://schemas.microsoft.com/office/drawing/2014/main" xmlns="" id="{00000000-0008-0000-0100-00002A010000}"/>
            </a:ext>
          </a:extLst>
        </xdr:cNvPr>
        <xdr:cNvGrpSpPr/>
      </xdr:nvGrpSpPr>
      <xdr:grpSpPr>
        <a:xfrm>
          <a:off x="9207668" y="65660858"/>
          <a:ext cx="497001" cy="45719"/>
          <a:chOff x="2178844" y="32080200"/>
          <a:chExt cx="441821" cy="59834"/>
        </a:xfrm>
      </xdr:grpSpPr>
      <xdr:cxnSp macro="">
        <xdr:nvCxnSpPr>
          <xdr:cNvPr id="299" name="Łącznik prosty 298">
            <a:extLst>
              <a:ext uri="{FF2B5EF4-FFF2-40B4-BE49-F238E27FC236}">
                <a16:creationId xmlns:a16="http://schemas.microsoft.com/office/drawing/2014/main" xmlns="" id="{00000000-0008-0000-0100-00002B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0" name="Łącznik prosty 299">
            <a:extLst>
              <a:ext uri="{FF2B5EF4-FFF2-40B4-BE49-F238E27FC236}">
                <a16:creationId xmlns:a16="http://schemas.microsoft.com/office/drawing/2014/main" xmlns="" id="{00000000-0008-0000-0100-00002C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1" name="Łącznik prosty 300">
            <a:extLst>
              <a:ext uri="{FF2B5EF4-FFF2-40B4-BE49-F238E27FC236}">
                <a16:creationId xmlns:a16="http://schemas.microsoft.com/office/drawing/2014/main" xmlns="" id="{00000000-0008-0000-0100-00002D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2" name="Łącznik prosty 301">
            <a:extLst>
              <a:ext uri="{FF2B5EF4-FFF2-40B4-BE49-F238E27FC236}">
                <a16:creationId xmlns:a16="http://schemas.microsoft.com/office/drawing/2014/main" xmlns="" id="{00000000-0008-0000-0100-00002E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3" name="Łącznik prosty 302">
            <a:extLst>
              <a:ext uri="{FF2B5EF4-FFF2-40B4-BE49-F238E27FC236}">
                <a16:creationId xmlns:a16="http://schemas.microsoft.com/office/drawing/2014/main" xmlns="" id="{00000000-0008-0000-0100-00002F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413</xdr:row>
      <xdr:rowOff>152400</xdr:rowOff>
    </xdr:from>
    <xdr:to>
      <xdr:col>7</xdr:col>
      <xdr:colOff>24713</xdr:colOff>
      <xdr:row>413</xdr:row>
      <xdr:rowOff>198119</xdr:rowOff>
    </xdr:to>
    <xdr:grpSp>
      <xdr:nvGrpSpPr>
        <xdr:cNvPr id="304" name="Grupa 303">
          <a:extLst>
            <a:ext uri="{FF2B5EF4-FFF2-40B4-BE49-F238E27FC236}">
              <a16:creationId xmlns:a16="http://schemas.microsoft.com/office/drawing/2014/main" xmlns="" id="{00000000-0008-0000-0100-000030010000}"/>
            </a:ext>
          </a:extLst>
        </xdr:cNvPr>
        <xdr:cNvGrpSpPr/>
      </xdr:nvGrpSpPr>
      <xdr:grpSpPr>
        <a:xfrm>
          <a:off x="2350477" y="77366446"/>
          <a:ext cx="1789036" cy="45719"/>
          <a:chOff x="610115" y="190500"/>
          <a:chExt cx="1678459" cy="50006"/>
        </a:xfrm>
      </xdr:grpSpPr>
      <xdr:cxnSp macro="">
        <xdr:nvCxnSpPr>
          <xdr:cNvPr id="305" name="Łącznik prosty 304">
            <a:extLst>
              <a:ext uri="{FF2B5EF4-FFF2-40B4-BE49-F238E27FC236}">
                <a16:creationId xmlns:a16="http://schemas.microsoft.com/office/drawing/2014/main" xmlns="" id="{00000000-0008-0000-0100-000031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6" name="Łącznik prosty 305">
            <a:extLst>
              <a:ext uri="{FF2B5EF4-FFF2-40B4-BE49-F238E27FC236}">
                <a16:creationId xmlns:a16="http://schemas.microsoft.com/office/drawing/2014/main" xmlns="" id="{00000000-0008-0000-0100-000032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7" name="Łącznik prosty 306">
            <a:extLst>
              <a:ext uri="{FF2B5EF4-FFF2-40B4-BE49-F238E27FC236}">
                <a16:creationId xmlns:a16="http://schemas.microsoft.com/office/drawing/2014/main" xmlns="" id="{00000000-0008-0000-0100-000033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8" name="Łącznik prosty 307">
            <a:extLst>
              <a:ext uri="{FF2B5EF4-FFF2-40B4-BE49-F238E27FC236}">
                <a16:creationId xmlns:a16="http://schemas.microsoft.com/office/drawing/2014/main" xmlns="" id="{00000000-0008-0000-0100-000034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9" name="Łącznik prosty 308">
            <a:extLst>
              <a:ext uri="{FF2B5EF4-FFF2-40B4-BE49-F238E27FC236}">
                <a16:creationId xmlns:a16="http://schemas.microsoft.com/office/drawing/2014/main" xmlns="" id="{00000000-0008-0000-0100-000035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0" name="Łącznik prosty 309">
            <a:extLst>
              <a:ext uri="{FF2B5EF4-FFF2-40B4-BE49-F238E27FC236}">
                <a16:creationId xmlns:a16="http://schemas.microsoft.com/office/drawing/2014/main" xmlns="" id="{00000000-0008-0000-0100-000036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1" name="Łącznik prosty 310">
            <a:extLst>
              <a:ext uri="{FF2B5EF4-FFF2-40B4-BE49-F238E27FC236}">
                <a16:creationId xmlns:a16="http://schemas.microsoft.com/office/drawing/2014/main" xmlns="" id="{00000000-0008-0000-0100-000037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2" name="Łącznik prosty 311">
            <a:extLst>
              <a:ext uri="{FF2B5EF4-FFF2-40B4-BE49-F238E27FC236}">
                <a16:creationId xmlns:a16="http://schemas.microsoft.com/office/drawing/2014/main" xmlns="" id="{00000000-0008-0000-0100-000038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3" name="Łącznik prosty 312">
            <a:extLst>
              <a:ext uri="{FF2B5EF4-FFF2-40B4-BE49-F238E27FC236}">
                <a16:creationId xmlns:a16="http://schemas.microsoft.com/office/drawing/2014/main" xmlns="" id="{00000000-0008-0000-0100-000039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4" name="Łącznik prosty 313">
            <a:extLst>
              <a:ext uri="{FF2B5EF4-FFF2-40B4-BE49-F238E27FC236}">
                <a16:creationId xmlns:a16="http://schemas.microsoft.com/office/drawing/2014/main" xmlns="" id="{00000000-0008-0000-0100-00003A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5" name="Łącznik prosty 314">
            <a:extLst>
              <a:ext uri="{FF2B5EF4-FFF2-40B4-BE49-F238E27FC236}">
                <a16:creationId xmlns:a16="http://schemas.microsoft.com/office/drawing/2014/main" xmlns="" id="{00000000-0008-0000-0100-00003B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6" name="Łącznik prosty 315">
            <a:extLst>
              <a:ext uri="{FF2B5EF4-FFF2-40B4-BE49-F238E27FC236}">
                <a16:creationId xmlns:a16="http://schemas.microsoft.com/office/drawing/2014/main" xmlns="" id="{00000000-0008-0000-0100-00003C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7" name="Łącznik prosty 316">
            <a:extLst>
              <a:ext uri="{FF2B5EF4-FFF2-40B4-BE49-F238E27FC236}">
                <a16:creationId xmlns:a16="http://schemas.microsoft.com/office/drawing/2014/main" xmlns="" id="{00000000-0008-0000-0100-00003D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345022</xdr:colOff>
      <xdr:row>419</xdr:row>
      <xdr:rowOff>152304</xdr:rowOff>
    </xdr:from>
    <xdr:to>
      <xdr:col>14</xdr:col>
      <xdr:colOff>33131</xdr:colOff>
      <xdr:row>419</xdr:row>
      <xdr:rowOff>198023</xdr:rowOff>
    </xdr:to>
    <xdr:grpSp>
      <xdr:nvGrpSpPr>
        <xdr:cNvPr id="318" name="Grupa 317">
          <a:extLst>
            <a:ext uri="{FF2B5EF4-FFF2-40B4-BE49-F238E27FC236}">
              <a16:creationId xmlns:a16="http://schemas.microsoft.com/office/drawing/2014/main" xmlns="" id="{00000000-0008-0000-0100-00003E010000}"/>
            </a:ext>
          </a:extLst>
        </xdr:cNvPr>
        <xdr:cNvGrpSpPr/>
      </xdr:nvGrpSpPr>
      <xdr:grpSpPr>
        <a:xfrm>
          <a:off x="9207668" y="78462458"/>
          <a:ext cx="497001" cy="45719"/>
          <a:chOff x="2178844" y="32080200"/>
          <a:chExt cx="441821" cy="59834"/>
        </a:xfrm>
      </xdr:grpSpPr>
      <xdr:cxnSp macro="">
        <xdr:nvCxnSpPr>
          <xdr:cNvPr id="319" name="Łącznik prosty 318">
            <a:extLst>
              <a:ext uri="{FF2B5EF4-FFF2-40B4-BE49-F238E27FC236}">
                <a16:creationId xmlns:a16="http://schemas.microsoft.com/office/drawing/2014/main" xmlns="" id="{00000000-0008-0000-0100-00003F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0" name="Łącznik prosty 319">
            <a:extLst>
              <a:ext uri="{FF2B5EF4-FFF2-40B4-BE49-F238E27FC236}">
                <a16:creationId xmlns:a16="http://schemas.microsoft.com/office/drawing/2014/main" xmlns="" id="{00000000-0008-0000-0100-000040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1" name="Łącznik prosty 320">
            <a:extLst>
              <a:ext uri="{FF2B5EF4-FFF2-40B4-BE49-F238E27FC236}">
                <a16:creationId xmlns:a16="http://schemas.microsoft.com/office/drawing/2014/main" xmlns="" id="{00000000-0008-0000-0100-000041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2" name="Łącznik prosty 321">
            <a:extLst>
              <a:ext uri="{FF2B5EF4-FFF2-40B4-BE49-F238E27FC236}">
                <a16:creationId xmlns:a16="http://schemas.microsoft.com/office/drawing/2014/main" xmlns="" id="{00000000-0008-0000-0100-000042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3" name="Łącznik prosty 322">
            <a:extLst>
              <a:ext uri="{FF2B5EF4-FFF2-40B4-BE49-F238E27FC236}">
                <a16:creationId xmlns:a16="http://schemas.microsoft.com/office/drawing/2014/main" xmlns="" id="{00000000-0008-0000-0100-000043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481</xdr:row>
      <xdr:rowOff>152400</xdr:rowOff>
    </xdr:from>
    <xdr:to>
      <xdr:col>7</xdr:col>
      <xdr:colOff>24713</xdr:colOff>
      <xdr:row>481</xdr:row>
      <xdr:rowOff>198119</xdr:rowOff>
    </xdr:to>
    <xdr:grpSp>
      <xdr:nvGrpSpPr>
        <xdr:cNvPr id="324" name="Grupa 323">
          <a:extLst>
            <a:ext uri="{FF2B5EF4-FFF2-40B4-BE49-F238E27FC236}">
              <a16:creationId xmlns:a16="http://schemas.microsoft.com/office/drawing/2014/main" xmlns="" id="{00000000-0008-0000-0100-000044010000}"/>
            </a:ext>
          </a:extLst>
        </xdr:cNvPr>
        <xdr:cNvGrpSpPr/>
      </xdr:nvGrpSpPr>
      <xdr:grpSpPr>
        <a:xfrm>
          <a:off x="2350477" y="90168046"/>
          <a:ext cx="1789036" cy="45719"/>
          <a:chOff x="610115" y="190500"/>
          <a:chExt cx="1678459" cy="50006"/>
        </a:xfrm>
      </xdr:grpSpPr>
      <xdr:cxnSp macro="">
        <xdr:nvCxnSpPr>
          <xdr:cNvPr id="325" name="Łącznik prosty 324">
            <a:extLst>
              <a:ext uri="{FF2B5EF4-FFF2-40B4-BE49-F238E27FC236}">
                <a16:creationId xmlns:a16="http://schemas.microsoft.com/office/drawing/2014/main" xmlns="" id="{00000000-0008-0000-0100-000045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6" name="Łącznik prosty 325">
            <a:extLst>
              <a:ext uri="{FF2B5EF4-FFF2-40B4-BE49-F238E27FC236}">
                <a16:creationId xmlns:a16="http://schemas.microsoft.com/office/drawing/2014/main" xmlns="" id="{00000000-0008-0000-0100-000046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7" name="Łącznik prosty 326">
            <a:extLst>
              <a:ext uri="{FF2B5EF4-FFF2-40B4-BE49-F238E27FC236}">
                <a16:creationId xmlns:a16="http://schemas.microsoft.com/office/drawing/2014/main" xmlns="" id="{00000000-0008-0000-0100-000047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8" name="Łącznik prosty 327">
            <a:extLst>
              <a:ext uri="{FF2B5EF4-FFF2-40B4-BE49-F238E27FC236}">
                <a16:creationId xmlns:a16="http://schemas.microsoft.com/office/drawing/2014/main" xmlns="" id="{00000000-0008-0000-0100-000048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9" name="Łącznik prosty 328">
            <a:extLst>
              <a:ext uri="{FF2B5EF4-FFF2-40B4-BE49-F238E27FC236}">
                <a16:creationId xmlns:a16="http://schemas.microsoft.com/office/drawing/2014/main" xmlns="" id="{00000000-0008-0000-0100-000049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0" name="Łącznik prosty 329">
            <a:extLst>
              <a:ext uri="{FF2B5EF4-FFF2-40B4-BE49-F238E27FC236}">
                <a16:creationId xmlns:a16="http://schemas.microsoft.com/office/drawing/2014/main" xmlns="" id="{00000000-0008-0000-0100-00004A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1" name="Łącznik prosty 330">
            <a:extLst>
              <a:ext uri="{FF2B5EF4-FFF2-40B4-BE49-F238E27FC236}">
                <a16:creationId xmlns:a16="http://schemas.microsoft.com/office/drawing/2014/main" xmlns="" id="{00000000-0008-0000-0100-00004B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2" name="Łącznik prosty 331">
            <a:extLst>
              <a:ext uri="{FF2B5EF4-FFF2-40B4-BE49-F238E27FC236}">
                <a16:creationId xmlns:a16="http://schemas.microsoft.com/office/drawing/2014/main" xmlns="" id="{00000000-0008-0000-0100-00004C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3" name="Łącznik prosty 332">
            <a:extLst>
              <a:ext uri="{FF2B5EF4-FFF2-40B4-BE49-F238E27FC236}">
                <a16:creationId xmlns:a16="http://schemas.microsoft.com/office/drawing/2014/main" xmlns="" id="{00000000-0008-0000-0100-00004D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4" name="Łącznik prosty 333">
            <a:extLst>
              <a:ext uri="{FF2B5EF4-FFF2-40B4-BE49-F238E27FC236}">
                <a16:creationId xmlns:a16="http://schemas.microsoft.com/office/drawing/2014/main" xmlns="" id="{00000000-0008-0000-0100-00004E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5" name="Łącznik prosty 334">
            <a:extLst>
              <a:ext uri="{FF2B5EF4-FFF2-40B4-BE49-F238E27FC236}">
                <a16:creationId xmlns:a16="http://schemas.microsoft.com/office/drawing/2014/main" xmlns="" id="{00000000-0008-0000-0100-00004F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6" name="Łącznik prosty 335">
            <a:extLst>
              <a:ext uri="{FF2B5EF4-FFF2-40B4-BE49-F238E27FC236}">
                <a16:creationId xmlns:a16="http://schemas.microsoft.com/office/drawing/2014/main" xmlns="" id="{00000000-0008-0000-0100-000050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7" name="Łącznik prosty 336">
            <a:extLst>
              <a:ext uri="{FF2B5EF4-FFF2-40B4-BE49-F238E27FC236}">
                <a16:creationId xmlns:a16="http://schemas.microsoft.com/office/drawing/2014/main" xmlns="" id="{00000000-0008-0000-0100-000051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345022</xdr:colOff>
      <xdr:row>487</xdr:row>
      <xdr:rowOff>152304</xdr:rowOff>
    </xdr:from>
    <xdr:to>
      <xdr:col>14</xdr:col>
      <xdr:colOff>33131</xdr:colOff>
      <xdr:row>487</xdr:row>
      <xdr:rowOff>198023</xdr:rowOff>
    </xdr:to>
    <xdr:grpSp>
      <xdr:nvGrpSpPr>
        <xdr:cNvPr id="338" name="Grupa 337">
          <a:extLst>
            <a:ext uri="{FF2B5EF4-FFF2-40B4-BE49-F238E27FC236}">
              <a16:creationId xmlns:a16="http://schemas.microsoft.com/office/drawing/2014/main" xmlns="" id="{00000000-0008-0000-0100-000052010000}"/>
            </a:ext>
          </a:extLst>
        </xdr:cNvPr>
        <xdr:cNvGrpSpPr/>
      </xdr:nvGrpSpPr>
      <xdr:grpSpPr>
        <a:xfrm>
          <a:off x="9207668" y="91264058"/>
          <a:ext cx="497001" cy="45719"/>
          <a:chOff x="2178844" y="32080200"/>
          <a:chExt cx="441821" cy="59834"/>
        </a:xfrm>
      </xdr:grpSpPr>
      <xdr:cxnSp macro="">
        <xdr:nvCxnSpPr>
          <xdr:cNvPr id="339" name="Łącznik prosty 338">
            <a:extLst>
              <a:ext uri="{FF2B5EF4-FFF2-40B4-BE49-F238E27FC236}">
                <a16:creationId xmlns:a16="http://schemas.microsoft.com/office/drawing/2014/main" xmlns="" id="{00000000-0008-0000-0100-000053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0" name="Łącznik prosty 339">
            <a:extLst>
              <a:ext uri="{FF2B5EF4-FFF2-40B4-BE49-F238E27FC236}">
                <a16:creationId xmlns:a16="http://schemas.microsoft.com/office/drawing/2014/main" xmlns="" id="{00000000-0008-0000-0100-000054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1" name="Łącznik prosty 340">
            <a:extLst>
              <a:ext uri="{FF2B5EF4-FFF2-40B4-BE49-F238E27FC236}">
                <a16:creationId xmlns:a16="http://schemas.microsoft.com/office/drawing/2014/main" xmlns="" id="{00000000-0008-0000-0100-000055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2" name="Łącznik prosty 341">
            <a:extLst>
              <a:ext uri="{FF2B5EF4-FFF2-40B4-BE49-F238E27FC236}">
                <a16:creationId xmlns:a16="http://schemas.microsoft.com/office/drawing/2014/main" xmlns="" id="{00000000-0008-0000-0100-000056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3" name="Łącznik prosty 342">
            <a:extLst>
              <a:ext uri="{FF2B5EF4-FFF2-40B4-BE49-F238E27FC236}">
                <a16:creationId xmlns:a16="http://schemas.microsoft.com/office/drawing/2014/main" xmlns="" id="{00000000-0008-0000-0100-000057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549</xdr:row>
      <xdr:rowOff>152400</xdr:rowOff>
    </xdr:from>
    <xdr:to>
      <xdr:col>7</xdr:col>
      <xdr:colOff>24713</xdr:colOff>
      <xdr:row>549</xdr:row>
      <xdr:rowOff>198119</xdr:rowOff>
    </xdr:to>
    <xdr:grpSp>
      <xdr:nvGrpSpPr>
        <xdr:cNvPr id="344" name="Grupa 343">
          <a:extLst>
            <a:ext uri="{FF2B5EF4-FFF2-40B4-BE49-F238E27FC236}">
              <a16:creationId xmlns:a16="http://schemas.microsoft.com/office/drawing/2014/main" xmlns="" id="{00000000-0008-0000-0100-000058010000}"/>
            </a:ext>
          </a:extLst>
        </xdr:cNvPr>
        <xdr:cNvGrpSpPr/>
      </xdr:nvGrpSpPr>
      <xdr:grpSpPr>
        <a:xfrm>
          <a:off x="2350477" y="102969646"/>
          <a:ext cx="1789036" cy="45719"/>
          <a:chOff x="610115" y="190500"/>
          <a:chExt cx="1678459" cy="50006"/>
        </a:xfrm>
      </xdr:grpSpPr>
      <xdr:cxnSp macro="">
        <xdr:nvCxnSpPr>
          <xdr:cNvPr id="345" name="Łącznik prosty 344">
            <a:extLst>
              <a:ext uri="{FF2B5EF4-FFF2-40B4-BE49-F238E27FC236}">
                <a16:creationId xmlns:a16="http://schemas.microsoft.com/office/drawing/2014/main" xmlns="" id="{00000000-0008-0000-0100-000059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6" name="Łącznik prosty 345">
            <a:extLst>
              <a:ext uri="{FF2B5EF4-FFF2-40B4-BE49-F238E27FC236}">
                <a16:creationId xmlns:a16="http://schemas.microsoft.com/office/drawing/2014/main" xmlns="" id="{00000000-0008-0000-0100-00005A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7" name="Łącznik prosty 346">
            <a:extLst>
              <a:ext uri="{FF2B5EF4-FFF2-40B4-BE49-F238E27FC236}">
                <a16:creationId xmlns:a16="http://schemas.microsoft.com/office/drawing/2014/main" xmlns="" id="{00000000-0008-0000-0100-00005B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8" name="Łącznik prosty 347">
            <a:extLst>
              <a:ext uri="{FF2B5EF4-FFF2-40B4-BE49-F238E27FC236}">
                <a16:creationId xmlns:a16="http://schemas.microsoft.com/office/drawing/2014/main" xmlns="" id="{00000000-0008-0000-0100-00005C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9" name="Łącznik prosty 348">
            <a:extLst>
              <a:ext uri="{FF2B5EF4-FFF2-40B4-BE49-F238E27FC236}">
                <a16:creationId xmlns:a16="http://schemas.microsoft.com/office/drawing/2014/main" xmlns="" id="{00000000-0008-0000-0100-00005D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0" name="Łącznik prosty 349">
            <a:extLst>
              <a:ext uri="{FF2B5EF4-FFF2-40B4-BE49-F238E27FC236}">
                <a16:creationId xmlns:a16="http://schemas.microsoft.com/office/drawing/2014/main" xmlns="" id="{00000000-0008-0000-0100-00005E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1" name="Łącznik prosty 350">
            <a:extLst>
              <a:ext uri="{FF2B5EF4-FFF2-40B4-BE49-F238E27FC236}">
                <a16:creationId xmlns:a16="http://schemas.microsoft.com/office/drawing/2014/main" xmlns="" id="{00000000-0008-0000-0100-00005F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2" name="Łącznik prosty 351">
            <a:extLst>
              <a:ext uri="{FF2B5EF4-FFF2-40B4-BE49-F238E27FC236}">
                <a16:creationId xmlns:a16="http://schemas.microsoft.com/office/drawing/2014/main" xmlns="" id="{00000000-0008-0000-0100-000060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3" name="Łącznik prosty 352">
            <a:extLst>
              <a:ext uri="{FF2B5EF4-FFF2-40B4-BE49-F238E27FC236}">
                <a16:creationId xmlns:a16="http://schemas.microsoft.com/office/drawing/2014/main" xmlns="" id="{00000000-0008-0000-0100-000061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4" name="Łącznik prosty 353">
            <a:extLst>
              <a:ext uri="{FF2B5EF4-FFF2-40B4-BE49-F238E27FC236}">
                <a16:creationId xmlns:a16="http://schemas.microsoft.com/office/drawing/2014/main" xmlns="" id="{00000000-0008-0000-0100-000062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5" name="Łącznik prosty 354">
            <a:extLst>
              <a:ext uri="{FF2B5EF4-FFF2-40B4-BE49-F238E27FC236}">
                <a16:creationId xmlns:a16="http://schemas.microsoft.com/office/drawing/2014/main" xmlns="" id="{00000000-0008-0000-0100-000063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6" name="Łącznik prosty 355">
            <a:extLst>
              <a:ext uri="{FF2B5EF4-FFF2-40B4-BE49-F238E27FC236}">
                <a16:creationId xmlns:a16="http://schemas.microsoft.com/office/drawing/2014/main" xmlns="" id="{00000000-0008-0000-0100-000064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7" name="Łącznik prosty 356">
            <a:extLst>
              <a:ext uri="{FF2B5EF4-FFF2-40B4-BE49-F238E27FC236}">
                <a16:creationId xmlns:a16="http://schemas.microsoft.com/office/drawing/2014/main" xmlns="" id="{00000000-0008-0000-0100-000065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345022</xdr:colOff>
      <xdr:row>555</xdr:row>
      <xdr:rowOff>152304</xdr:rowOff>
    </xdr:from>
    <xdr:to>
      <xdr:col>14</xdr:col>
      <xdr:colOff>33131</xdr:colOff>
      <xdr:row>555</xdr:row>
      <xdr:rowOff>198023</xdr:rowOff>
    </xdr:to>
    <xdr:grpSp>
      <xdr:nvGrpSpPr>
        <xdr:cNvPr id="358" name="Grupa 357">
          <a:extLst>
            <a:ext uri="{FF2B5EF4-FFF2-40B4-BE49-F238E27FC236}">
              <a16:creationId xmlns:a16="http://schemas.microsoft.com/office/drawing/2014/main" xmlns="" id="{00000000-0008-0000-0100-000066010000}"/>
            </a:ext>
          </a:extLst>
        </xdr:cNvPr>
        <xdr:cNvGrpSpPr/>
      </xdr:nvGrpSpPr>
      <xdr:grpSpPr>
        <a:xfrm>
          <a:off x="9207668" y="104065658"/>
          <a:ext cx="497001" cy="45719"/>
          <a:chOff x="2178844" y="32080200"/>
          <a:chExt cx="441821" cy="59834"/>
        </a:xfrm>
      </xdr:grpSpPr>
      <xdr:cxnSp macro="">
        <xdr:nvCxnSpPr>
          <xdr:cNvPr id="359" name="Łącznik prosty 358">
            <a:extLst>
              <a:ext uri="{FF2B5EF4-FFF2-40B4-BE49-F238E27FC236}">
                <a16:creationId xmlns:a16="http://schemas.microsoft.com/office/drawing/2014/main" xmlns="" id="{00000000-0008-0000-0100-000067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0" name="Łącznik prosty 359">
            <a:extLst>
              <a:ext uri="{FF2B5EF4-FFF2-40B4-BE49-F238E27FC236}">
                <a16:creationId xmlns:a16="http://schemas.microsoft.com/office/drawing/2014/main" xmlns="" id="{00000000-0008-0000-0100-000068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1" name="Łącznik prosty 360">
            <a:extLst>
              <a:ext uri="{FF2B5EF4-FFF2-40B4-BE49-F238E27FC236}">
                <a16:creationId xmlns:a16="http://schemas.microsoft.com/office/drawing/2014/main" xmlns="" id="{00000000-0008-0000-0100-000069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2" name="Łącznik prosty 361">
            <a:extLst>
              <a:ext uri="{FF2B5EF4-FFF2-40B4-BE49-F238E27FC236}">
                <a16:creationId xmlns:a16="http://schemas.microsoft.com/office/drawing/2014/main" xmlns="" id="{00000000-0008-0000-0100-00006A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3" name="Łącznik prosty 362">
            <a:extLst>
              <a:ext uri="{FF2B5EF4-FFF2-40B4-BE49-F238E27FC236}">
                <a16:creationId xmlns:a16="http://schemas.microsoft.com/office/drawing/2014/main" xmlns="" id="{00000000-0008-0000-0100-00006B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617</xdr:row>
      <xdr:rowOff>152400</xdr:rowOff>
    </xdr:from>
    <xdr:to>
      <xdr:col>7</xdr:col>
      <xdr:colOff>24713</xdr:colOff>
      <xdr:row>617</xdr:row>
      <xdr:rowOff>198119</xdr:rowOff>
    </xdr:to>
    <xdr:grpSp>
      <xdr:nvGrpSpPr>
        <xdr:cNvPr id="364" name="Grupa 363">
          <a:extLst>
            <a:ext uri="{FF2B5EF4-FFF2-40B4-BE49-F238E27FC236}">
              <a16:creationId xmlns:a16="http://schemas.microsoft.com/office/drawing/2014/main" xmlns="" id="{00000000-0008-0000-0100-00006C010000}"/>
            </a:ext>
          </a:extLst>
        </xdr:cNvPr>
        <xdr:cNvGrpSpPr/>
      </xdr:nvGrpSpPr>
      <xdr:grpSpPr>
        <a:xfrm>
          <a:off x="2350477" y="115771246"/>
          <a:ext cx="1789036" cy="45719"/>
          <a:chOff x="610115" y="190500"/>
          <a:chExt cx="1678459" cy="50006"/>
        </a:xfrm>
      </xdr:grpSpPr>
      <xdr:cxnSp macro="">
        <xdr:nvCxnSpPr>
          <xdr:cNvPr id="365" name="Łącznik prosty 364">
            <a:extLst>
              <a:ext uri="{FF2B5EF4-FFF2-40B4-BE49-F238E27FC236}">
                <a16:creationId xmlns:a16="http://schemas.microsoft.com/office/drawing/2014/main" xmlns="" id="{00000000-0008-0000-0100-00006D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6" name="Łącznik prosty 365">
            <a:extLst>
              <a:ext uri="{FF2B5EF4-FFF2-40B4-BE49-F238E27FC236}">
                <a16:creationId xmlns:a16="http://schemas.microsoft.com/office/drawing/2014/main" xmlns="" id="{00000000-0008-0000-0100-00006E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7" name="Łącznik prosty 366">
            <a:extLst>
              <a:ext uri="{FF2B5EF4-FFF2-40B4-BE49-F238E27FC236}">
                <a16:creationId xmlns:a16="http://schemas.microsoft.com/office/drawing/2014/main" xmlns="" id="{00000000-0008-0000-0100-00006F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8" name="Łącznik prosty 367">
            <a:extLst>
              <a:ext uri="{FF2B5EF4-FFF2-40B4-BE49-F238E27FC236}">
                <a16:creationId xmlns:a16="http://schemas.microsoft.com/office/drawing/2014/main" xmlns="" id="{00000000-0008-0000-0100-000070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9" name="Łącznik prosty 368">
            <a:extLst>
              <a:ext uri="{FF2B5EF4-FFF2-40B4-BE49-F238E27FC236}">
                <a16:creationId xmlns:a16="http://schemas.microsoft.com/office/drawing/2014/main" xmlns="" id="{00000000-0008-0000-0100-000071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0" name="Łącznik prosty 369">
            <a:extLst>
              <a:ext uri="{FF2B5EF4-FFF2-40B4-BE49-F238E27FC236}">
                <a16:creationId xmlns:a16="http://schemas.microsoft.com/office/drawing/2014/main" xmlns="" id="{00000000-0008-0000-0100-000072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1" name="Łącznik prosty 370">
            <a:extLst>
              <a:ext uri="{FF2B5EF4-FFF2-40B4-BE49-F238E27FC236}">
                <a16:creationId xmlns:a16="http://schemas.microsoft.com/office/drawing/2014/main" xmlns="" id="{00000000-0008-0000-0100-000073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2" name="Łącznik prosty 371">
            <a:extLst>
              <a:ext uri="{FF2B5EF4-FFF2-40B4-BE49-F238E27FC236}">
                <a16:creationId xmlns:a16="http://schemas.microsoft.com/office/drawing/2014/main" xmlns="" id="{00000000-0008-0000-0100-000074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3" name="Łącznik prosty 372">
            <a:extLst>
              <a:ext uri="{FF2B5EF4-FFF2-40B4-BE49-F238E27FC236}">
                <a16:creationId xmlns:a16="http://schemas.microsoft.com/office/drawing/2014/main" xmlns="" id="{00000000-0008-0000-0100-000075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4" name="Łącznik prosty 373">
            <a:extLst>
              <a:ext uri="{FF2B5EF4-FFF2-40B4-BE49-F238E27FC236}">
                <a16:creationId xmlns:a16="http://schemas.microsoft.com/office/drawing/2014/main" xmlns="" id="{00000000-0008-0000-0100-000076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5" name="Łącznik prosty 374">
            <a:extLst>
              <a:ext uri="{FF2B5EF4-FFF2-40B4-BE49-F238E27FC236}">
                <a16:creationId xmlns:a16="http://schemas.microsoft.com/office/drawing/2014/main" xmlns="" id="{00000000-0008-0000-0100-000077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6" name="Łącznik prosty 375">
            <a:extLst>
              <a:ext uri="{FF2B5EF4-FFF2-40B4-BE49-F238E27FC236}">
                <a16:creationId xmlns:a16="http://schemas.microsoft.com/office/drawing/2014/main" xmlns="" id="{00000000-0008-0000-0100-000078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7" name="Łącznik prosty 376">
            <a:extLst>
              <a:ext uri="{FF2B5EF4-FFF2-40B4-BE49-F238E27FC236}">
                <a16:creationId xmlns:a16="http://schemas.microsoft.com/office/drawing/2014/main" xmlns="" id="{00000000-0008-0000-0100-000079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345022</xdr:colOff>
      <xdr:row>623</xdr:row>
      <xdr:rowOff>152304</xdr:rowOff>
    </xdr:from>
    <xdr:to>
      <xdr:col>14</xdr:col>
      <xdr:colOff>33131</xdr:colOff>
      <xdr:row>623</xdr:row>
      <xdr:rowOff>198023</xdr:rowOff>
    </xdr:to>
    <xdr:grpSp>
      <xdr:nvGrpSpPr>
        <xdr:cNvPr id="378" name="Grupa 377">
          <a:extLst>
            <a:ext uri="{FF2B5EF4-FFF2-40B4-BE49-F238E27FC236}">
              <a16:creationId xmlns:a16="http://schemas.microsoft.com/office/drawing/2014/main" xmlns="" id="{00000000-0008-0000-0100-00007A010000}"/>
            </a:ext>
          </a:extLst>
        </xdr:cNvPr>
        <xdr:cNvGrpSpPr/>
      </xdr:nvGrpSpPr>
      <xdr:grpSpPr>
        <a:xfrm>
          <a:off x="9207668" y="116867258"/>
          <a:ext cx="497001" cy="45719"/>
          <a:chOff x="2178844" y="32080200"/>
          <a:chExt cx="441821" cy="59834"/>
        </a:xfrm>
      </xdr:grpSpPr>
      <xdr:cxnSp macro="">
        <xdr:nvCxnSpPr>
          <xdr:cNvPr id="379" name="Łącznik prosty 378">
            <a:extLst>
              <a:ext uri="{FF2B5EF4-FFF2-40B4-BE49-F238E27FC236}">
                <a16:creationId xmlns:a16="http://schemas.microsoft.com/office/drawing/2014/main" xmlns="" id="{00000000-0008-0000-0100-00007B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0" name="Łącznik prosty 379">
            <a:extLst>
              <a:ext uri="{FF2B5EF4-FFF2-40B4-BE49-F238E27FC236}">
                <a16:creationId xmlns:a16="http://schemas.microsoft.com/office/drawing/2014/main" xmlns="" id="{00000000-0008-0000-0100-00007C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1" name="Łącznik prosty 380">
            <a:extLst>
              <a:ext uri="{FF2B5EF4-FFF2-40B4-BE49-F238E27FC236}">
                <a16:creationId xmlns:a16="http://schemas.microsoft.com/office/drawing/2014/main" xmlns="" id="{00000000-0008-0000-0100-00007D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2" name="Łącznik prosty 381">
            <a:extLst>
              <a:ext uri="{FF2B5EF4-FFF2-40B4-BE49-F238E27FC236}">
                <a16:creationId xmlns:a16="http://schemas.microsoft.com/office/drawing/2014/main" xmlns="" id="{00000000-0008-0000-0100-00007E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3" name="Łącznik prosty 382">
            <a:extLst>
              <a:ext uri="{FF2B5EF4-FFF2-40B4-BE49-F238E27FC236}">
                <a16:creationId xmlns:a16="http://schemas.microsoft.com/office/drawing/2014/main" xmlns="" id="{00000000-0008-0000-0100-00007F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212034</xdr:colOff>
      <xdr:row>5</xdr:row>
      <xdr:rowOff>159025</xdr:rowOff>
    </xdr:from>
    <xdr:to>
      <xdr:col>7</xdr:col>
      <xdr:colOff>25732</xdr:colOff>
      <xdr:row>5</xdr:row>
      <xdr:rowOff>204744</xdr:rowOff>
    </xdr:to>
    <xdr:grpSp>
      <xdr:nvGrpSpPr>
        <xdr:cNvPr id="384" name="Grupa 383">
          <a:extLst>
            <a:ext uri="{FF2B5EF4-FFF2-40B4-BE49-F238E27FC236}">
              <a16:creationId xmlns:a16="http://schemas.microsoft.com/office/drawing/2014/main" xmlns="" id="{00000000-0008-0000-0100-000080010000}"/>
            </a:ext>
          </a:extLst>
        </xdr:cNvPr>
        <xdr:cNvGrpSpPr/>
      </xdr:nvGrpSpPr>
      <xdr:grpSpPr>
        <a:xfrm>
          <a:off x="2351496" y="563471"/>
          <a:ext cx="1789036" cy="45719"/>
          <a:chOff x="610115" y="190500"/>
          <a:chExt cx="1678459" cy="50006"/>
        </a:xfrm>
      </xdr:grpSpPr>
      <xdr:cxnSp macro="">
        <xdr:nvCxnSpPr>
          <xdr:cNvPr id="385" name="Łącznik prosty 384">
            <a:extLst>
              <a:ext uri="{FF2B5EF4-FFF2-40B4-BE49-F238E27FC236}">
                <a16:creationId xmlns:a16="http://schemas.microsoft.com/office/drawing/2014/main" xmlns="" id="{00000000-0008-0000-0100-000081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6" name="Łącznik prosty 385">
            <a:extLst>
              <a:ext uri="{FF2B5EF4-FFF2-40B4-BE49-F238E27FC236}">
                <a16:creationId xmlns:a16="http://schemas.microsoft.com/office/drawing/2014/main" xmlns="" id="{00000000-0008-0000-0100-000082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7" name="Łącznik prosty 386">
            <a:extLst>
              <a:ext uri="{FF2B5EF4-FFF2-40B4-BE49-F238E27FC236}">
                <a16:creationId xmlns:a16="http://schemas.microsoft.com/office/drawing/2014/main" xmlns="" id="{00000000-0008-0000-0100-000083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8" name="Łącznik prosty 387">
            <a:extLst>
              <a:ext uri="{FF2B5EF4-FFF2-40B4-BE49-F238E27FC236}">
                <a16:creationId xmlns:a16="http://schemas.microsoft.com/office/drawing/2014/main" xmlns="" id="{00000000-0008-0000-0100-000084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9" name="Łącznik prosty 388">
            <a:extLst>
              <a:ext uri="{FF2B5EF4-FFF2-40B4-BE49-F238E27FC236}">
                <a16:creationId xmlns:a16="http://schemas.microsoft.com/office/drawing/2014/main" xmlns="" id="{00000000-0008-0000-0100-000085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0" name="Łącznik prosty 389">
            <a:extLst>
              <a:ext uri="{FF2B5EF4-FFF2-40B4-BE49-F238E27FC236}">
                <a16:creationId xmlns:a16="http://schemas.microsoft.com/office/drawing/2014/main" xmlns="" id="{00000000-0008-0000-0100-000086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1" name="Łącznik prosty 390">
            <a:extLst>
              <a:ext uri="{FF2B5EF4-FFF2-40B4-BE49-F238E27FC236}">
                <a16:creationId xmlns:a16="http://schemas.microsoft.com/office/drawing/2014/main" xmlns="" id="{00000000-0008-0000-0100-000087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2" name="Łącznik prosty 391">
            <a:extLst>
              <a:ext uri="{FF2B5EF4-FFF2-40B4-BE49-F238E27FC236}">
                <a16:creationId xmlns:a16="http://schemas.microsoft.com/office/drawing/2014/main" xmlns="" id="{00000000-0008-0000-0100-000088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3" name="Łącznik prosty 392">
            <a:extLst>
              <a:ext uri="{FF2B5EF4-FFF2-40B4-BE49-F238E27FC236}">
                <a16:creationId xmlns:a16="http://schemas.microsoft.com/office/drawing/2014/main" xmlns="" id="{00000000-0008-0000-0100-000089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4" name="Łącznik prosty 393">
            <a:extLst>
              <a:ext uri="{FF2B5EF4-FFF2-40B4-BE49-F238E27FC236}">
                <a16:creationId xmlns:a16="http://schemas.microsoft.com/office/drawing/2014/main" xmlns="" id="{00000000-0008-0000-0100-00008A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5" name="Łącznik prosty 394">
            <a:extLst>
              <a:ext uri="{FF2B5EF4-FFF2-40B4-BE49-F238E27FC236}">
                <a16:creationId xmlns:a16="http://schemas.microsoft.com/office/drawing/2014/main" xmlns="" id="{00000000-0008-0000-0100-00008B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6" name="Łącznik prosty 395">
            <a:extLst>
              <a:ext uri="{FF2B5EF4-FFF2-40B4-BE49-F238E27FC236}">
                <a16:creationId xmlns:a16="http://schemas.microsoft.com/office/drawing/2014/main" xmlns="" id="{00000000-0008-0000-0100-00008C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7" name="Łącznik prosty 396">
            <a:extLst>
              <a:ext uri="{FF2B5EF4-FFF2-40B4-BE49-F238E27FC236}">
                <a16:creationId xmlns:a16="http://schemas.microsoft.com/office/drawing/2014/main" xmlns="" id="{00000000-0008-0000-0100-00008D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346041</xdr:colOff>
      <xdr:row>11</xdr:row>
      <xdr:rowOff>158929</xdr:rowOff>
    </xdr:from>
    <xdr:to>
      <xdr:col>14</xdr:col>
      <xdr:colOff>34150</xdr:colOff>
      <xdr:row>11</xdr:row>
      <xdr:rowOff>204648</xdr:rowOff>
    </xdr:to>
    <xdr:grpSp>
      <xdr:nvGrpSpPr>
        <xdr:cNvPr id="398" name="Grupa 397">
          <a:extLst>
            <a:ext uri="{FF2B5EF4-FFF2-40B4-BE49-F238E27FC236}">
              <a16:creationId xmlns:a16="http://schemas.microsoft.com/office/drawing/2014/main" xmlns="" id="{00000000-0008-0000-0100-00008E010000}"/>
            </a:ext>
          </a:extLst>
        </xdr:cNvPr>
        <xdr:cNvGrpSpPr/>
      </xdr:nvGrpSpPr>
      <xdr:grpSpPr>
        <a:xfrm>
          <a:off x="9208687" y="1659483"/>
          <a:ext cx="497001" cy="45719"/>
          <a:chOff x="2178844" y="32080200"/>
          <a:chExt cx="441821" cy="59834"/>
        </a:xfrm>
      </xdr:grpSpPr>
      <xdr:cxnSp macro="">
        <xdr:nvCxnSpPr>
          <xdr:cNvPr id="399" name="Łącznik prosty 398">
            <a:extLst>
              <a:ext uri="{FF2B5EF4-FFF2-40B4-BE49-F238E27FC236}">
                <a16:creationId xmlns:a16="http://schemas.microsoft.com/office/drawing/2014/main" xmlns="" id="{00000000-0008-0000-0100-00008F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0" name="Łącznik prosty 399">
            <a:extLst>
              <a:ext uri="{FF2B5EF4-FFF2-40B4-BE49-F238E27FC236}">
                <a16:creationId xmlns:a16="http://schemas.microsoft.com/office/drawing/2014/main" xmlns="" id="{00000000-0008-0000-0100-000090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1" name="Łącznik prosty 400">
            <a:extLst>
              <a:ext uri="{FF2B5EF4-FFF2-40B4-BE49-F238E27FC236}">
                <a16:creationId xmlns:a16="http://schemas.microsoft.com/office/drawing/2014/main" xmlns="" id="{00000000-0008-0000-0100-000091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2" name="Łącznik prosty 401">
            <a:extLst>
              <a:ext uri="{FF2B5EF4-FFF2-40B4-BE49-F238E27FC236}">
                <a16:creationId xmlns:a16="http://schemas.microsoft.com/office/drawing/2014/main" xmlns="" id="{00000000-0008-0000-0100-000092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3" name="Łącznik prosty 402">
            <a:extLst>
              <a:ext uri="{FF2B5EF4-FFF2-40B4-BE49-F238E27FC236}">
                <a16:creationId xmlns:a16="http://schemas.microsoft.com/office/drawing/2014/main" xmlns="" id="{00000000-0008-0000-0100-000093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0</xdr:colOff>
      <xdr:row>6</xdr:row>
      <xdr:rowOff>0</xdr:rowOff>
    </xdr:from>
    <xdr:to>
      <xdr:col>13</xdr:col>
      <xdr:colOff>410560</xdr:colOff>
      <xdr:row>7</xdr:row>
      <xdr:rowOff>166016</xdr:rowOff>
    </xdr:to>
    <xdr:sp macro="[0]!Menu_Start" textlink="">
      <xdr:nvSpPr>
        <xdr:cNvPr id="408" name="Prostokąt zaokrąglony 10">
          <a:extLst>
            <a:ext uri="{FF2B5EF4-FFF2-40B4-BE49-F238E27FC236}">
              <a16:creationId xmlns:a16="http://schemas.microsoft.com/office/drawing/2014/main" xmlns="" id="{BEEB47D8-E199-431B-8FEA-A042E190D73B}"/>
            </a:ext>
          </a:extLst>
        </xdr:cNvPr>
        <xdr:cNvSpPr/>
      </xdr:nvSpPr>
      <xdr:spPr>
        <a:xfrm>
          <a:off x="8490857" y="762000"/>
          <a:ext cx="1194332" cy="28575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Menu</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5</xdr:col>
      <xdr:colOff>210553</xdr:colOff>
      <xdr:row>5</xdr:row>
      <xdr:rowOff>141515</xdr:rowOff>
    </xdr:from>
    <xdr:to>
      <xdr:col>7</xdr:col>
      <xdr:colOff>24251</xdr:colOff>
      <xdr:row>5</xdr:row>
      <xdr:rowOff>187234</xdr:rowOff>
    </xdr:to>
    <xdr:grpSp>
      <xdr:nvGrpSpPr>
        <xdr:cNvPr id="225" name="Grupa 224">
          <a:extLst>
            <a:ext uri="{FF2B5EF4-FFF2-40B4-BE49-F238E27FC236}">
              <a16:creationId xmlns:a16="http://schemas.microsoft.com/office/drawing/2014/main" xmlns="" id="{00000000-0008-0000-0200-0000E1000000}"/>
            </a:ext>
          </a:extLst>
        </xdr:cNvPr>
        <xdr:cNvGrpSpPr/>
      </xdr:nvGrpSpPr>
      <xdr:grpSpPr>
        <a:xfrm>
          <a:off x="2350015" y="545961"/>
          <a:ext cx="1789036" cy="45719"/>
          <a:chOff x="610115" y="190500"/>
          <a:chExt cx="1678459" cy="50006"/>
        </a:xfrm>
      </xdr:grpSpPr>
      <xdr:cxnSp macro="">
        <xdr:nvCxnSpPr>
          <xdr:cNvPr id="226" name="Łącznik prosty 225">
            <a:extLst>
              <a:ext uri="{FF2B5EF4-FFF2-40B4-BE49-F238E27FC236}">
                <a16:creationId xmlns:a16="http://schemas.microsoft.com/office/drawing/2014/main" xmlns="" id="{00000000-0008-0000-0200-0000E2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7" name="Łącznik prosty 226">
            <a:extLst>
              <a:ext uri="{FF2B5EF4-FFF2-40B4-BE49-F238E27FC236}">
                <a16:creationId xmlns:a16="http://schemas.microsoft.com/office/drawing/2014/main" xmlns="" id="{00000000-0008-0000-0200-0000E3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8" name="Łącznik prosty 227">
            <a:extLst>
              <a:ext uri="{FF2B5EF4-FFF2-40B4-BE49-F238E27FC236}">
                <a16:creationId xmlns:a16="http://schemas.microsoft.com/office/drawing/2014/main" xmlns="" id="{00000000-0008-0000-0200-0000E4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9" name="Łącznik prosty 228">
            <a:extLst>
              <a:ext uri="{FF2B5EF4-FFF2-40B4-BE49-F238E27FC236}">
                <a16:creationId xmlns:a16="http://schemas.microsoft.com/office/drawing/2014/main" xmlns="" id="{00000000-0008-0000-0200-0000E5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0" name="Łącznik prosty 229">
            <a:extLst>
              <a:ext uri="{FF2B5EF4-FFF2-40B4-BE49-F238E27FC236}">
                <a16:creationId xmlns:a16="http://schemas.microsoft.com/office/drawing/2014/main" xmlns="" id="{00000000-0008-0000-0200-0000E6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1" name="Łącznik prosty 230">
            <a:extLst>
              <a:ext uri="{FF2B5EF4-FFF2-40B4-BE49-F238E27FC236}">
                <a16:creationId xmlns:a16="http://schemas.microsoft.com/office/drawing/2014/main" xmlns="" id="{00000000-0008-0000-0200-0000E7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2" name="Łącznik prosty 231">
            <a:extLst>
              <a:ext uri="{FF2B5EF4-FFF2-40B4-BE49-F238E27FC236}">
                <a16:creationId xmlns:a16="http://schemas.microsoft.com/office/drawing/2014/main" xmlns="" id="{00000000-0008-0000-0200-0000E8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3" name="Łącznik prosty 232">
            <a:extLst>
              <a:ext uri="{FF2B5EF4-FFF2-40B4-BE49-F238E27FC236}">
                <a16:creationId xmlns:a16="http://schemas.microsoft.com/office/drawing/2014/main" xmlns="" id="{00000000-0008-0000-0200-0000E9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4" name="Łącznik prosty 233">
            <a:extLst>
              <a:ext uri="{FF2B5EF4-FFF2-40B4-BE49-F238E27FC236}">
                <a16:creationId xmlns:a16="http://schemas.microsoft.com/office/drawing/2014/main" xmlns="" id="{00000000-0008-0000-0200-0000EA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5" name="Łącznik prosty 234">
            <a:extLst>
              <a:ext uri="{FF2B5EF4-FFF2-40B4-BE49-F238E27FC236}">
                <a16:creationId xmlns:a16="http://schemas.microsoft.com/office/drawing/2014/main" xmlns="" id="{00000000-0008-0000-0200-0000EB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6" name="Łącznik prosty 235">
            <a:extLst>
              <a:ext uri="{FF2B5EF4-FFF2-40B4-BE49-F238E27FC236}">
                <a16:creationId xmlns:a16="http://schemas.microsoft.com/office/drawing/2014/main" xmlns="" id="{00000000-0008-0000-0200-0000EC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7" name="Łącznik prosty 236">
            <a:extLst>
              <a:ext uri="{FF2B5EF4-FFF2-40B4-BE49-F238E27FC236}">
                <a16:creationId xmlns:a16="http://schemas.microsoft.com/office/drawing/2014/main" xmlns="" id="{00000000-0008-0000-0200-0000ED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8" name="Łącznik prosty 237">
            <a:extLst>
              <a:ext uri="{FF2B5EF4-FFF2-40B4-BE49-F238E27FC236}">
                <a16:creationId xmlns:a16="http://schemas.microsoft.com/office/drawing/2014/main" xmlns="" id="{00000000-0008-0000-0200-0000EE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762002</xdr:colOff>
      <xdr:row>11</xdr:row>
      <xdr:rowOff>148045</xdr:rowOff>
    </xdr:from>
    <xdr:to>
      <xdr:col>13</xdr:col>
      <xdr:colOff>409303</xdr:colOff>
      <xdr:row>11</xdr:row>
      <xdr:rowOff>193764</xdr:rowOff>
    </xdr:to>
    <xdr:grpSp>
      <xdr:nvGrpSpPr>
        <xdr:cNvPr id="239" name="Grupa 238">
          <a:extLst>
            <a:ext uri="{FF2B5EF4-FFF2-40B4-BE49-F238E27FC236}">
              <a16:creationId xmlns:a16="http://schemas.microsoft.com/office/drawing/2014/main" xmlns="" id="{00000000-0008-0000-0200-0000EF000000}"/>
            </a:ext>
          </a:extLst>
        </xdr:cNvPr>
        <xdr:cNvGrpSpPr/>
      </xdr:nvGrpSpPr>
      <xdr:grpSpPr>
        <a:xfrm>
          <a:off x="9237787" y="1648599"/>
          <a:ext cx="456193" cy="45719"/>
          <a:chOff x="2178844" y="32080200"/>
          <a:chExt cx="441821" cy="59834"/>
        </a:xfrm>
      </xdr:grpSpPr>
      <xdr:cxnSp macro="">
        <xdr:nvCxnSpPr>
          <xdr:cNvPr id="240" name="Łącznik prosty 239">
            <a:extLst>
              <a:ext uri="{FF2B5EF4-FFF2-40B4-BE49-F238E27FC236}">
                <a16:creationId xmlns:a16="http://schemas.microsoft.com/office/drawing/2014/main" xmlns="" id="{00000000-0008-0000-0200-0000F0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1" name="Łącznik prosty 240">
            <a:extLst>
              <a:ext uri="{FF2B5EF4-FFF2-40B4-BE49-F238E27FC236}">
                <a16:creationId xmlns:a16="http://schemas.microsoft.com/office/drawing/2014/main" xmlns="" id="{00000000-0008-0000-0200-0000F1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4" name="Łącznik prosty 283">
            <a:extLst>
              <a:ext uri="{FF2B5EF4-FFF2-40B4-BE49-F238E27FC236}">
                <a16:creationId xmlns:a16="http://schemas.microsoft.com/office/drawing/2014/main" xmlns="" id="{00000000-0008-0000-0200-00001C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5" name="Łącznik prosty 284">
            <a:extLst>
              <a:ext uri="{FF2B5EF4-FFF2-40B4-BE49-F238E27FC236}">
                <a16:creationId xmlns:a16="http://schemas.microsoft.com/office/drawing/2014/main" xmlns="" id="{00000000-0008-0000-0200-00001D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6" name="Łącznik prosty 285">
            <a:extLst>
              <a:ext uri="{FF2B5EF4-FFF2-40B4-BE49-F238E27FC236}">
                <a16:creationId xmlns:a16="http://schemas.microsoft.com/office/drawing/2014/main" xmlns="" id="{00000000-0008-0000-0200-00001E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73</xdr:row>
      <xdr:rowOff>152400</xdr:rowOff>
    </xdr:from>
    <xdr:to>
      <xdr:col>7</xdr:col>
      <xdr:colOff>24713</xdr:colOff>
      <xdr:row>73</xdr:row>
      <xdr:rowOff>198119</xdr:rowOff>
    </xdr:to>
    <xdr:grpSp>
      <xdr:nvGrpSpPr>
        <xdr:cNvPr id="287" name="Grupa 286">
          <a:extLst>
            <a:ext uri="{FF2B5EF4-FFF2-40B4-BE49-F238E27FC236}">
              <a16:creationId xmlns:a16="http://schemas.microsoft.com/office/drawing/2014/main" xmlns="" id="{00000000-0008-0000-0200-00001F010000}"/>
            </a:ext>
          </a:extLst>
        </xdr:cNvPr>
        <xdr:cNvGrpSpPr/>
      </xdr:nvGrpSpPr>
      <xdr:grpSpPr>
        <a:xfrm>
          <a:off x="2350477" y="13475677"/>
          <a:ext cx="1789036" cy="45719"/>
          <a:chOff x="610115" y="190500"/>
          <a:chExt cx="1678459" cy="50006"/>
        </a:xfrm>
      </xdr:grpSpPr>
      <xdr:cxnSp macro="">
        <xdr:nvCxnSpPr>
          <xdr:cNvPr id="288" name="Łącznik prosty 287">
            <a:extLst>
              <a:ext uri="{FF2B5EF4-FFF2-40B4-BE49-F238E27FC236}">
                <a16:creationId xmlns:a16="http://schemas.microsoft.com/office/drawing/2014/main" xmlns="" id="{00000000-0008-0000-0200-000020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9" name="Łącznik prosty 288">
            <a:extLst>
              <a:ext uri="{FF2B5EF4-FFF2-40B4-BE49-F238E27FC236}">
                <a16:creationId xmlns:a16="http://schemas.microsoft.com/office/drawing/2014/main" xmlns="" id="{00000000-0008-0000-0200-000021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0" name="Łącznik prosty 289">
            <a:extLst>
              <a:ext uri="{FF2B5EF4-FFF2-40B4-BE49-F238E27FC236}">
                <a16:creationId xmlns:a16="http://schemas.microsoft.com/office/drawing/2014/main" xmlns="" id="{00000000-0008-0000-0200-000022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1" name="Łącznik prosty 290">
            <a:extLst>
              <a:ext uri="{FF2B5EF4-FFF2-40B4-BE49-F238E27FC236}">
                <a16:creationId xmlns:a16="http://schemas.microsoft.com/office/drawing/2014/main" xmlns="" id="{00000000-0008-0000-0200-000023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2" name="Łącznik prosty 291">
            <a:extLst>
              <a:ext uri="{FF2B5EF4-FFF2-40B4-BE49-F238E27FC236}">
                <a16:creationId xmlns:a16="http://schemas.microsoft.com/office/drawing/2014/main" xmlns="" id="{00000000-0008-0000-0200-000024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3" name="Łącznik prosty 292">
            <a:extLst>
              <a:ext uri="{FF2B5EF4-FFF2-40B4-BE49-F238E27FC236}">
                <a16:creationId xmlns:a16="http://schemas.microsoft.com/office/drawing/2014/main" xmlns="" id="{00000000-0008-0000-0200-000025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4" name="Łącznik prosty 293">
            <a:extLst>
              <a:ext uri="{FF2B5EF4-FFF2-40B4-BE49-F238E27FC236}">
                <a16:creationId xmlns:a16="http://schemas.microsoft.com/office/drawing/2014/main" xmlns="" id="{00000000-0008-0000-0200-000026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5" name="Łącznik prosty 294">
            <a:extLst>
              <a:ext uri="{FF2B5EF4-FFF2-40B4-BE49-F238E27FC236}">
                <a16:creationId xmlns:a16="http://schemas.microsoft.com/office/drawing/2014/main" xmlns="" id="{00000000-0008-0000-0200-000027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6" name="Łącznik prosty 295">
            <a:extLst>
              <a:ext uri="{FF2B5EF4-FFF2-40B4-BE49-F238E27FC236}">
                <a16:creationId xmlns:a16="http://schemas.microsoft.com/office/drawing/2014/main" xmlns="" id="{00000000-0008-0000-0200-000028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7" name="Łącznik prosty 296">
            <a:extLst>
              <a:ext uri="{FF2B5EF4-FFF2-40B4-BE49-F238E27FC236}">
                <a16:creationId xmlns:a16="http://schemas.microsoft.com/office/drawing/2014/main" xmlns="" id="{00000000-0008-0000-0200-000029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8" name="Łącznik prosty 297">
            <a:extLst>
              <a:ext uri="{FF2B5EF4-FFF2-40B4-BE49-F238E27FC236}">
                <a16:creationId xmlns:a16="http://schemas.microsoft.com/office/drawing/2014/main" xmlns="" id="{00000000-0008-0000-0200-00002A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9" name="Łącznik prosty 298">
            <a:extLst>
              <a:ext uri="{FF2B5EF4-FFF2-40B4-BE49-F238E27FC236}">
                <a16:creationId xmlns:a16="http://schemas.microsoft.com/office/drawing/2014/main" xmlns="" id="{00000000-0008-0000-0200-00002B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0" name="Łącznik prosty 299">
            <a:extLst>
              <a:ext uri="{FF2B5EF4-FFF2-40B4-BE49-F238E27FC236}">
                <a16:creationId xmlns:a16="http://schemas.microsoft.com/office/drawing/2014/main" xmlns="" id="{00000000-0008-0000-0200-00002C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762464</xdr:colOff>
      <xdr:row>79</xdr:row>
      <xdr:rowOff>158930</xdr:rowOff>
    </xdr:from>
    <xdr:to>
      <xdr:col>13</xdr:col>
      <xdr:colOff>409765</xdr:colOff>
      <xdr:row>79</xdr:row>
      <xdr:rowOff>204649</xdr:rowOff>
    </xdr:to>
    <xdr:grpSp>
      <xdr:nvGrpSpPr>
        <xdr:cNvPr id="301" name="Grupa 300">
          <a:extLst>
            <a:ext uri="{FF2B5EF4-FFF2-40B4-BE49-F238E27FC236}">
              <a16:creationId xmlns:a16="http://schemas.microsoft.com/office/drawing/2014/main" xmlns="" id="{00000000-0008-0000-0200-00002D010000}"/>
            </a:ext>
          </a:extLst>
        </xdr:cNvPr>
        <xdr:cNvGrpSpPr/>
      </xdr:nvGrpSpPr>
      <xdr:grpSpPr>
        <a:xfrm>
          <a:off x="9238249" y="14578315"/>
          <a:ext cx="456193" cy="45719"/>
          <a:chOff x="2178844" y="32080200"/>
          <a:chExt cx="441821" cy="59834"/>
        </a:xfrm>
      </xdr:grpSpPr>
      <xdr:cxnSp macro="">
        <xdr:nvCxnSpPr>
          <xdr:cNvPr id="302" name="Łącznik prosty 301">
            <a:extLst>
              <a:ext uri="{FF2B5EF4-FFF2-40B4-BE49-F238E27FC236}">
                <a16:creationId xmlns:a16="http://schemas.microsoft.com/office/drawing/2014/main" xmlns="" id="{00000000-0008-0000-0200-00002E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3" name="Łącznik prosty 302">
            <a:extLst>
              <a:ext uri="{FF2B5EF4-FFF2-40B4-BE49-F238E27FC236}">
                <a16:creationId xmlns:a16="http://schemas.microsoft.com/office/drawing/2014/main" xmlns="" id="{00000000-0008-0000-0200-00002F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4" name="Łącznik prosty 303">
            <a:extLst>
              <a:ext uri="{FF2B5EF4-FFF2-40B4-BE49-F238E27FC236}">
                <a16:creationId xmlns:a16="http://schemas.microsoft.com/office/drawing/2014/main" xmlns="" id="{00000000-0008-0000-0200-000030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5" name="Łącznik prosty 304">
            <a:extLst>
              <a:ext uri="{FF2B5EF4-FFF2-40B4-BE49-F238E27FC236}">
                <a16:creationId xmlns:a16="http://schemas.microsoft.com/office/drawing/2014/main" xmlns="" id="{00000000-0008-0000-0200-000031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6" name="Łącznik prosty 305">
            <a:extLst>
              <a:ext uri="{FF2B5EF4-FFF2-40B4-BE49-F238E27FC236}">
                <a16:creationId xmlns:a16="http://schemas.microsoft.com/office/drawing/2014/main" xmlns="" id="{00000000-0008-0000-0200-000032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141</xdr:row>
      <xdr:rowOff>152400</xdr:rowOff>
    </xdr:from>
    <xdr:to>
      <xdr:col>7</xdr:col>
      <xdr:colOff>24713</xdr:colOff>
      <xdr:row>141</xdr:row>
      <xdr:rowOff>198119</xdr:rowOff>
    </xdr:to>
    <xdr:grpSp>
      <xdr:nvGrpSpPr>
        <xdr:cNvPr id="307" name="Grupa 306">
          <a:extLst>
            <a:ext uri="{FF2B5EF4-FFF2-40B4-BE49-F238E27FC236}">
              <a16:creationId xmlns:a16="http://schemas.microsoft.com/office/drawing/2014/main" xmlns="" id="{00000000-0008-0000-0200-000033010000}"/>
            </a:ext>
          </a:extLst>
        </xdr:cNvPr>
        <xdr:cNvGrpSpPr/>
      </xdr:nvGrpSpPr>
      <xdr:grpSpPr>
        <a:xfrm>
          <a:off x="2350477" y="26394508"/>
          <a:ext cx="1789036" cy="45719"/>
          <a:chOff x="610115" y="190500"/>
          <a:chExt cx="1678459" cy="50006"/>
        </a:xfrm>
      </xdr:grpSpPr>
      <xdr:cxnSp macro="">
        <xdr:nvCxnSpPr>
          <xdr:cNvPr id="308" name="Łącznik prosty 307">
            <a:extLst>
              <a:ext uri="{FF2B5EF4-FFF2-40B4-BE49-F238E27FC236}">
                <a16:creationId xmlns:a16="http://schemas.microsoft.com/office/drawing/2014/main" xmlns="" id="{00000000-0008-0000-0200-000034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9" name="Łącznik prosty 308">
            <a:extLst>
              <a:ext uri="{FF2B5EF4-FFF2-40B4-BE49-F238E27FC236}">
                <a16:creationId xmlns:a16="http://schemas.microsoft.com/office/drawing/2014/main" xmlns="" id="{00000000-0008-0000-0200-000035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0" name="Łącznik prosty 309">
            <a:extLst>
              <a:ext uri="{FF2B5EF4-FFF2-40B4-BE49-F238E27FC236}">
                <a16:creationId xmlns:a16="http://schemas.microsoft.com/office/drawing/2014/main" xmlns="" id="{00000000-0008-0000-0200-000036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1" name="Łącznik prosty 310">
            <a:extLst>
              <a:ext uri="{FF2B5EF4-FFF2-40B4-BE49-F238E27FC236}">
                <a16:creationId xmlns:a16="http://schemas.microsoft.com/office/drawing/2014/main" xmlns="" id="{00000000-0008-0000-0200-000037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2" name="Łącznik prosty 311">
            <a:extLst>
              <a:ext uri="{FF2B5EF4-FFF2-40B4-BE49-F238E27FC236}">
                <a16:creationId xmlns:a16="http://schemas.microsoft.com/office/drawing/2014/main" xmlns="" id="{00000000-0008-0000-0200-000038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3" name="Łącznik prosty 312">
            <a:extLst>
              <a:ext uri="{FF2B5EF4-FFF2-40B4-BE49-F238E27FC236}">
                <a16:creationId xmlns:a16="http://schemas.microsoft.com/office/drawing/2014/main" xmlns="" id="{00000000-0008-0000-0200-000039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4" name="Łącznik prosty 313">
            <a:extLst>
              <a:ext uri="{FF2B5EF4-FFF2-40B4-BE49-F238E27FC236}">
                <a16:creationId xmlns:a16="http://schemas.microsoft.com/office/drawing/2014/main" xmlns="" id="{00000000-0008-0000-0200-00003A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5" name="Łącznik prosty 314">
            <a:extLst>
              <a:ext uri="{FF2B5EF4-FFF2-40B4-BE49-F238E27FC236}">
                <a16:creationId xmlns:a16="http://schemas.microsoft.com/office/drawing/2014/main" xmlns="" id="{00000000-0008-0000-0200-00003B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6" name="Łącznik prosty 315">
            <a:extLst>
              <a:ext uri="{FF2B5EF4-FFF2-40B4-BE49-F238E27FC236}">
                <a16:creationId xmlns:a16="http://schemas.microsoft.com/office/drawing/2014/main" xmlns="" id="{00000000-0008-0000-0200-00003C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7" name="Łącznik prosty 316">
            <a:extLst>
              <a:ext uri="{FF2B5EF4-FFF2-40B4-BE49-F238E27FC236}">
                <a16:creationId xmlns:a16="http://schemas.microsoft.com/office/drawing/2014/main" xmlns="" id="{00000000-0008-0000-0200-00003D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8" name="Łącznik prosty 317">
            <a:extLst>
              <a:ext uri="{FF2B5EF4-FFF2-40B4-BE49-F238E27FC236}">
                <a16:creationId xmlns:a16="http://schemas.microsoft.com/office/drawing/2014/main" xmlns="" id="{00000000-0008-0000-0200-00003E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9" name="Łącznik prosty 318">
            <a:extLst>
              <a:ext uri="{FF2B5EF4-FFF2-40B4-BE49-F238E27FC236}">
                <a16:creationId xmlns:a16="http://schemas.microsoft.com/office/drawing/2014/main" xmlns="" id="{00000000-0008-0000-0200-00003F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0" name="Łącznik prosty 319">
            <a:extLst>
              <a:ext uri="{FF2B5EF4-FFF2-40B4-BE49-F238E27FC236}">
                <a16:creationId xmlns:a16="http://schemas.microsoft.com/office/drawing/2014/main" xmlns="" id="{00000000-0008-0000-0200-000040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762464</xdr:colOff>
      <xdr:row>147</xdr:row>
      <xdr:rowOff>158930</xdr:rowOff>
    </xdr:from>
    <xdr:to>
      <xdr:col>13</xdr:col>
      <xdr:colOff>409765</xdr:colOff>
      <xdr:row>147</xdr:row>
      <xdr:rowOff>204649</xdr:rowOff>
    </xdr:to>
    <xdr:grpSp>
      <xdr:nvGrpSpPr>
        <xdr:cNvPr id="321" name="Grupa 320">
          <a:extLst>
            <a:ext uri="{FF2B5EF4-FFF2-40B4-BE49-F238E27FC236}">
              <a16:creationId xmlns:a16="http://schemas.microsoft.com/office/drawing/2014/main" xmlns="" id="{00000000-0008-0000-0200-000041010000}"/>
            </a:ext>
          </a:extLst>
        </xdr:cNvPr>
        <xdr:cNvGrpSpPr/>
      </xdr:nvGrpSpPr>
      <xdr:grpSpPr>
        <a:xfrm>
          <a:off x="9238249" y="27497145"/>
          <a:ext cx="456193" cy="45719"/>
          <a:chOff x="2178844" y="32080200"/>
          <a:chExt cx="441821" cy="59834"/>
        </a:xfrm>
      </xdr:grpSpPr>
      <xdr:cxnSp macro="">
        <xdr:nvCxnSpPr>
          <xdr:cNvPr id="322" name="Łącznik prosty 321">
            <a:extLst>
              <a:ext uri="{FF2B5EF4-FFF2-40B4-BE49-F238E27FC236}">
                <a16:creationId xmlns:a16="http://schemas.microsoft.com/office/drawing/2014/main" xmlns="" id="{00000000-0008-0000-0200-000042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3" name="Łącznik prosty 322">
            <a:extLst>
              <a:ext uri="{FF2B5EF4-FFF2-40B4-BE49-F238E27FC236}">
                <a16:creationId xmlns:a16="http://schemas.microsoft.com/office/drawing/2014/main" xmlns="" id="{00000000-0008-0000-0200-000043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4" name="Łącznik prosty 323">
            <a:extLst>
              <a:ext uri="{FF2B5EF4-FFF2-40B4-BE49-F238E27FC236}">
                <a16:creationId xmlns:a16="http://schemas.microsoft.com/office/drawing/2014/main" xmlns="" id="{00000000-0008-0000-0200-000044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5" name="Łącznik prosty 324">
            <a:extLst>
              <a:ext uri="{FF2B5EF4-FFF2-40B4-BE49-F238E27FC236}">
                <a16:creationId xmlns:a16="http://schemas.microsoft.com/office/drawing/2014/main" xmlns="" id="{00000000-0008-0000-0200-000045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6" name="Łącznik prosty 325">
            <a:extLst>
              <a:ext uri="{FF2B5EF4-FFF2-40B4-BE49-F238E27FC236}">
                <a16:creationId xmlns:a16="http://schemas.microsoft.com/office/drawing/2014/main" xmlns="" id="{00000000-0008-0000-0200-000046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209</xdr:row>
      <xdr:rowOff>152400</xdr:rowOff>
    </xdr:from>
    <xdr:to>
      <xdr:col>7</xdr:col>
      <xdr:colOff>24713</xdr:colOff>
      <xdr:row>209</xdr:row>
      <xdr:rowOff>198119</xdr:rowOff>
    </xdr:to>
    <xdr:grpSp>
      <xdr:nvGrpSpPr>
        <xdr:cNvPr id="327" name="Grupa 326">
          <a:extLst>
            <a:ext uri="{FF2B5EF4-FFF2-40B4-BE49-F238E27FC236}">
              <a16:creationId xmlns:a16="http://schemas.microsoft.com/office/drawing/2014/main" xmlns="" id="{00000000-0008-0000-0200-000047010000}"/>
            </a:ext>
          </a:extLst>
        </xdr:cNvPr>
        <xdr:cNvGrpSpPr/>
      </xdr:nvGrpSpPr>
      <xdr:grpSpPr>
        <a:xfrm>
          <a:off x="2350477" y="39313338"/>
          <a:ext cx="1789036" cy="45719"/>
          <a:chOff x="610115" y="190500"/>
          <a:chExt cx="1678459" cy="50006"/>
        </a:xfrm>
      </xdr:grpSpPr>
      <xdr:cxnSp macro="">
        <xdr:nvCxnSpPr>
          <xdr:cNvPr id="328" name="Łącznik prosty 327">
            <a:extLst>
              <a:ext uri="{FF2B5EF4-FFF2-40B4-BE49-F238E27FC236}">
                <a16:creationId xmlns:a16="http://schemas.microsoft.com/office/drawing/2014/main" xmlns="" id="{00000000-0008-0000-0200-000048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9" name="Łącznik prosty 328">
            <a:extLst>
              <a:ext uri="{FF2B5EF4-FFF2-40B4-BE49-F238E27FC236}">
                <a16:creationId xmlns:a16="http://schemas.microsoft.com/office/drawing/2014/main" xmlns="" id="{00000000-0008-0000-0200-000049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0" name="Łącznik prosty 329">
            <a:extLst>
              <a:ext uri="{FF2B5EF4-FFF2-40B4-BE49-F238E27FC236}">
                <a16:creationId xmlns:a16="http://schemas.microsoft.com/office/drawing/2014/main" xmlns="" id="{00000000-0008-0000-0200-00004A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1" name="Łącznik prosty 330">
            <a:extLst>
              <a:ext uri="{FF2B5EF4-FFF2-40B4-BE49-F238E27FC236}">
                <a16:creationId xmlns:a16="http://schemas.microsoft.com/office/drawing/2014/main" xmlns="" id="{00000000-0008-0000-0200-00004B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2" name="Łącznik prosty 331">
            <a:extLst>
              <a:ext uri="{FF2B5EF4-FFF2-40B4-BE49-F238E27FC236}">
                <a16:creationId xmlns:a16="http://schemas.microsoft.com/office/drawing/2014/main" xmlns="" id="{00000000-0008-0000-0200-00004C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3" name="Łącznik prosty 332">
            <a:extLst>
              <a:ext uri="{FF2B5EF4-FFF2-40B4-BE49-F238E27FC236}">
                <a16:creationId xmlns:a16="http://schemas.microsoft.com/office/drawing/2014/main" xmlns="" id="{00000000-0008-0000-0200-00004D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4" name="Łącznik prosty 333">
            <a:extLst>
              <a:ext uri="{FF2B5EF4-FFF2-40B4-BE49-F238E27FC236}">
                <a16:creationId xmlns:a16="http://schemas.microsoft.com/office/drawing/2014/main" xmlns="" id="{00000000-0008-0000-0200-00004E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5" name="Łącznik prosty 334">
            <a:extLst>
              <a:ext uri="{FF2B5EF4-FFF2-40B4-BE49-F238E27FC236}">
                <a16:creationId xmlns:a16="http://schemas.microsoft.com/office/drawing/2014/main" xmlns="" id="{00000000-0008-0000-0200-00004F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6" name="Łącznik prosty 335">
            <a:extLst>
              <a:ext uri="{FF2B5EF4-FFF2-40B4-BE49-F238E27FC236}">
                <a16:creationId xmlns:a16="http://schemas.microsoft.com/office/drawing/2014/main" xmlns="" id="{00000000-0008-0000-0200-000050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7" name="Łącznik prosty 336">
            <a:extLst>
              <a:ext uri="{FF2B5EF4-FFF2-40B4-BE49-F238E27FC236}">
                <a16:creationId xmlns:a16="http://schemas.microsoft.com/office/drawing/2014/main" xmlns="" id="{00000000-0008-0000-0200-000051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8" name="Łącznik prosty 337">
            <a:extLst>
              <a:ext uri="{FF2B5EF4-FFF2-40B4-BE49-F238E27FC236}">
                <a16:creationId xmlns:a16="http://schemas.microsoft.com/office/drawing/2014/main" xmlns="" id="{00000000-0008-0000-0200-000052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9" name="Łącznik prosty 338">
            <a:extLst>
              <a:ext uri="{FF2B5EF4-FFF2-40B4-BE49-F238E27FC236}">
                <a16:creationId xmlns:a16="http://schemas.microsoft.com/office/drawing/2014/main" xmlns="" id="{00000000-0008-0000-0200-000053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0" name="Łącznik prosty 339">
            <a:extLst>
              <a:ext uri="{FF2B5EF4-FFF2-40B4-BE49-F238E27FC236}">
                <a16:creationId xmlns:a16="http://schemas.microsoft.com/office/drawing/2014/main" xmlns="" id="{00000000-0008-0000-0200-000054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762464</xdr:colOff>
      <xdr:row>215</xdr:row>
      <xdr:rowOff>158930</xdr:rowOff>
    </xdr:from>
    <xdr:to>
      <xdr:col>13</xdr:col>
      <xdr:colOff>409765</xdr:colOff>
      <xdr:row>215</xdr:row>
      <xdr:rowOff>204649</xdr:rowOff>
    </xdr:to>
    <xdr:grpSp>
      <xdr:nvGrpSpPr>
        <xdr:cNvPr id="341" name="Grupa 340">
          <a:extLst>
            <a:ext uri="{FF2B5EF4-FFF2-40B4-BE49-F238E27FC236}">
              <a16:creationId xmlns:a16="http://schemas.microsoft.com/office/drawing/2014/main" xmlns="" id="{00000000-0008-0000-0200-000055010000}"/>
            </a:ext>
          </a:extLst>
        </xdr:cNvPr>
        <xdr:cNvGrpSpPr/>
      </xdr:nvGrpSpPr>
      <xdr:grpSpPr>
        <a:xfrm>
          <a:off x="9238249" y="40415976"/>
          <a:ext cx="456193" cy="45719"/>
          <a:chOff x="2178844" y="32080200"/>
          <a:chExt cx="441821" cy="59834"/>
        </a:xfrm>
      </xdr:grpSpPr>
      <xdr:cxnSp macro="">
        <xdr:nvCxnSpPr>
          <xdr:cNvPr id="342" name="Łącznik prosty 341">
            <a:extLst>
              <a:ext uri="{FF2B5EF4-FFF2-40B4-BE49-F238E27FC236}">
                <a16:creationId xmlns:a16="http://schemas.microsoft.com/office/drawing/2014/main" xmlns="" id="{00000000-0008-0000-0200-000056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3" name="Łącznik prosty 342">
            <a:extLst>
              <a:ext uri="{FF2B5EF4-FFF2-40B4-BE49-F238E27FC236}">
                <a16:creationId xmlns:a16="http://schemas.microsoft.com/office/drawing/2014/main" xmlns="" id="{00000000-0008-0000-0200-000057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4" name="Łącznik prosty 343">
            <a:extLst>
              <a:ext uri="{FF2B5EF4-FFF2-40B4-BE49-F238E27FC236}">
                <a16:creationId xmlns:a16="http://schemas.microsoft.com/office/drawing/2014/main" xmlns="" id="{00000000-0008-0000-0200-000058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5" name="Łącznik prosty 344">
            <a:extLst>
              <a:ext uri="{FF2B5EF4-FFF2-40B4-BE49-F238E27FC236}">
                <a16:creationId xmlns:a16="http://schemas.microsoft.com/office/drawing/2014/main" xmlns="" id="{00000000-0008-0000-0200-000059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6" name="Łącznik prosty 345">
            <a:extLst>
              <a:ext uri="{FF2B5EF4-FFF2-40B4-BE49-F238E27FC236}">
                <a16:creationId xmlns:a16="http://schemas.microsoft.com/office/drawing/2014/main" xmlns="" id="{00000000-0008-0000-0200-00005A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277</xdr:row>
      <xdr:rowOff>152400</xdr:rowOff>
    </xdr:from>
    <xdr:to>
      <xdr:col>7</xdr:col>
      <xdr:colOff>24713</xdr:colOff>
      <xdr:row>277</xdr:row>
      <xdr:rowOff>198119</xdr:rowOff>
    </xdr:to>
    <xdr:grpSp>
      <xdr:nvGrpSpPr>
        <xdr:cNvPr id="347" name="Grupa 346">
          <a:extLst>
            <a:ext uri="{FF2B5EF4-FFF2-40B4-BE49-F238E27FC236}">
              <a16:creationId xmlns:a16="http://schemas.microsoft.com/office/drawing/2014/main" xmlns="" id="{00000000-0008-0000-0200-00005B010000}"/>
            </a:ext>
          </a:extLst>
        </xdr:cNvPr>
        <xdr:cNvGrpSpPr/>
      </xdr:nvGrpSpPr>
      <xdr:grpSpPr>
        <a:xfrm>
          <a:off x="2350477" y="52232169"/>
          <a:ext cx="1789036" cy="45719"/>
          <a:chOff x="610115" y="190500"/>
          <a:chExt cx="1678459" cy="50006"/>
        </a:xfrm>
      </xdr:grpSpPr>
      <xdr:cxnSp macro="">
        <xdr:nvCxnSpPr>
          <xdr:cNvPr id="348" name="Łącznik prosty 347">
            <a:extLst>
              <a:ext uri="{FF2B5EF4-FFF2-40B4-BE49-F238E27FC236}">
                <a16:creationId xmlns:a16="http://schemas.microsoft.com/office/drawing/2014/main" xmlns="" id="{00000000-0008-0000-0200-00005C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9" name="Łącznik prosty 348">
            <a:extLst>
              <a:ext uri="{FF2B5EF4-FFF2-40B4-BE49-F238E27FC236}">
                <a16:creationId xmlns:a16="http://schemas.microsoft.com/office/drawing/2014/main" xmlns="" id="{00000000-0008-0000-0200-00005D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0" name="Łącznik prosty 349">
            <a:extLst>
              <a:ext uri="{FF2B5EF4-FFF2-40B4-BE49-F238E27FC236}">
                <a16:creationId xmlns:a16="http://schemas.microsoft.com/office/drawing/2014/main" xmlns="" id="{00000000-0008-0000-0200-00005E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1" name="Łącznik prosty 350">
            <a:extLst>
              <a:ext uri="{FF2B5EF4-FFF2-40B4-BE49-F238E27FC236}">
                <a16:creationId xmlns:a16="http://schemas.microsoft.com/office/drawing/2014/main" xmlns="" id="{00000000-0008-0000-0200-00005F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2" name="Łącznik prosty 351">
            <a:extLst>
              <a:ext uri="{FF2B5EF4-FFF2-40B4-BE49-F238E27FC236}">
                <a16:creationId xmlns:a16="http://schemas.microsoft.com/office/drawing/2014/main" xmlns="" id="{00000000-0008-0000-0200-000060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3" name="Łącznik prosty 352">
            <a:extLst>
              <a:ext uri="{FF2B5EF4-FFF2-40B4-BE49-F238E27FC236}">
                <a16:creationId xmlns:a16="http://schemas.microsoft.com/office/drawing/2014/main" xmlns="" id="{00000000-0008-0000-0200-000061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4" name="Łącznik prosty 353">
            <a:extLst>
              <a:ext uri="{FF2B5EF4-FFF2-40B4-BE49-F238E27FC236}">
                <a16:creationId xmlns:a16="http://schemas.microsoft.com/office/drawing/2014/main" xmlns="" id="{00000000-0008-0000-0200-000062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5" name="Łącznik prosty 354">
            <a:extLst>
              <a:ext uri="{FF2B5EF4-FFF2-40B4-BE49-F238E27FC236}">
                <a16:creationId xmlns:a16="http://schemas.microsoft.com/office/drawing/2014/main" xmlns="" id="{00000000-0008-0000-0200-000063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6" name="Łącznik prosty 355">
            <a:extLst>
              <a:ext uri="{FF2B5EF4-FFF2-40B4-BE49-F238E27FC236}">
                <a16:creationId xmlns:a16="http://schemas.microsoft.com/office/drawing/2014/main" xmlns="" id="{00000000-0008-0000-0200-000064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7" name="Łącznik prosty 356">
            <a:extLst>
              <a:ext uri="{FF2B5EF4-FFF2-40B4-BE49-F238E27FC236}">
                <a16:creationId xmlns:a16="http://schemas.microsoft.com/office/drawing/2014/main" xmlns="" id="{00000000-0008-0000-0200-000065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8" name="Łącznik prosty 357">
            <a:extLst>
              <a:ext uri="{FF2B5EF4-FFF2-40B4-BE49-F238E27FC236}">
                <a16:creationId xmlns:a16="http://schemas.microsoft.com/office/drawing/2014/main" xmlns="" id="{00000000-0008-0000-0200-000066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9" name="Łącznik prosty 358">
            <a:extLst>
              <a:ext uri="{FF2B5EF4-FFF2-40B4-BE49-F238E27FC236}">
                <a16:creationId xmlns:a16="http://schemas.microsoft.com/office/drawing/2014/main" xmlns="" id="{00000000-0008-0000-0200-000067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0" name="Łącznik prosty 359">
            <a:extLst>
              <a:ext uri="{FF2B5EF4-FFF2-40B4-BE49-F238E27FC236}">
                <a16:creationId xmlns:a16="http://schemas.microsoft.com/office/drawing/2014/main" xmlns="" id="{00000000-0008-0000-0200-000068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762464</xdr:colOff>
      <xdr:row>283</xdr:row>
      <xdr:rowOff>158930</xdr:rowOff>
    </xdr:from>
    <xdr:to>
      <xdr:col>13</xdr:col>
      <xdr:colOff>409765</xdr:colOff>
      <xdr:row>283</xdr:row>
      <xdr:rowOff>204649</xdr:rowOff>
    </xdr:to>
    <xdr:grpSp>
      <xdr:nvGrpSpPr>
        <xdr:cNvPr id="361" name="Grupa 360">
          <a:extLst>
            <a:ext uri="{FF2B5EF4-FFF2-40B4-BE49-F238E27FC236}">
              <a16:creationId xmlns:a16="http://schemas.microsoft.com/office/drawing/2014/main" xmlns="" id="{00000000-0008-0000-0200-000069010000}"/>
            </a:ext>
          </a:extLst>
        </xdr:cNvPr>
        <xdr:cNvGrpSpPr/>
      </xdr:nvGrpSpPr>
      <xdr:grpSpPr>
        <a:xfrm>
          <a:off x="9238249" y="53334807"/>
          <a:ext cx="456193" cy="45719"/>
          <a:chOff x="2178844" y="32080200"/>
          <a:chExt cx="441821" cy="59834"/>
        </a:xfrm>
      </xdr:grpSpPr>
      <xdr:cxnSp macro="">
        <xdr:nvCxnSpPr>
          <xdr:cNvPr id="362" name="Łącznik prosty 361">
            <a:extLst>
              <a:ext uri="{FF2B5EF4-FFF2-40B4-BE49-F238E27FC236}">
                <a16:creationId xmlns:a16="http://schemas.microsoft.com/office/drawing/2014/main" xmlns="" id="{00000000-0008-0000-0200-00006A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3" name="Łącznik prosty 362">
            <a:extLst>
              <a:ext uri="{FF2B5EF4-FFF2-40B4-BE49-F238E27FC236}">
                <a16:creationId xmlns:a16="http://schemas.microsoft.com/office/drawing/2014/main" xmlns="" id="{00000000-0008-0000-0200-00006B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4" name="Łącznik prosty 363">
            <a:extLst>
              <a:ext uri="{FF2B5EF4-FFF2-40B4-BE49-F238E27FC236}">
                <a16:creationId xmlns:a16="http://schemas.microsoft.com/office/drawing/2014/main" xmlns="" id="{00000000-0008-0000-0200-00006C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5" name="Łącznik prosty 364">
            <a:extLst>
              <a:ext uri="{FF2B5EF4-FFF2-40B4-BE49-F238E27FC236}">
                <a16:creationId xmlns:a16="http://schemas.microsoft.com/office/drawing/2014/main" xmlns="" id="{00000000-0008-0000-0200-00006D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6" name="Łącznik prosty 365">
            <a:extLst>
              <a:ext uri="{FF2B5EF4-FFF2-40B4-BE49-F238E27FC236}">
                <a16:creationId xmlns:a16="http://schemas.microsoft.com/office/drawing/2014/main" xmlns="" id="{00000000-0008-0000-0200-00006E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345</xdr:row>
      <xdr:rowOff>152400</xdr:rowOff>
    </xdr:from>
    <xdr:to>
      <xdr:col>7</xdr:col>
      <xdr:colOff>24713</xdr:colOff>
      <xdr:row>345</xdr:row>
      <xdr:rowOff>198119</xdr:rowOff>
    </xdr:to>
    <xdr:grpSp>
      <xdr:nvGrpSpPr>
        <xdr:cNvPr id="367" name="Grupa 366">
          <a:extLst>
            <a:ext uri="{FF2B5EF4-FFF2-40B4-BE49-F238E27FC236}">
              <a16:creationId xmlns:a16="http://schemas.microsoft.com/office/drawing/2014/main" xmlns="" id="{00000000-0008-0000-0200-00006F010000}"/>
            </a:ext>
          </a:extLst>
        </xdr:cNvPr>
        <xdr:cNvGrpSpPr/>
      </xdr:nvGrpSpPr>
      <xdr:grpSpPr>
        <a:xfrm>
          <a:off x="2350477" y="65151000"/>
          <a:ext cx="1789036" cy="45719"/>
          <a:chOff x="610115" y="190500"/>
          <a:chExt cx="1678459" cy="50006"/>
        </a:xfrm>
      </xdr:grpSpPr>
      <xdr:cxnSp macro="">
        <xdr:nvCxnSpPr>
          <xdr:cNvPr id="368" name="Łącznik prosty 367">
            <a:extLst>
              <a:ext uri="{FF2B5EF4-FFF2-40B4-BE49-F238E27FC236}">
                <a16:creationId xmlns:a16="http://schemas.microsoft.com/office/drawing/2014/main" xmlns="" id="{00000000-0008-0000-0200-000070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9" name="Łącznik prosty 368">
            <a:extLst>
              <a:ext uri="{FF2B5EF4-FFF2-40B4-BE49-F238E27FC236}">
                <a16:creationId xmlns:a16="http://schemas.microsoft.com/office/drawing/2014/main" xmlns="" id="{00000000-0008-0000-0200-000071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0" name="Łącznik prosty 369">
            <a:extLst>
              <a:ext uri="{FF2B5EF4-FFF2-40B4-BE49-F238E27FC236}">
                <a16:creationId xmlns:a16="http://schemas.microsoft.com/office/drawing/2014/main" xmlns="" id="{00000000-0008-0000-0200-000072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1" name="Łącznik prosty 370">
            <a:extLst>
              <a:ext uri="{FF2B5EF4-FFF2-40B4-BE49-F238E27FC236}">
                <a16:creationId xmlns:a16="http://schemas.microsoft.com/office/drawing/2014/main" xmlns="" id="{00000000-0008-0000-0200-000073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2" name="Łącznik prosty 371">
            <a:extLst>
              <a:ext uri="{FF2B5EF4-FFF2-40B4-BE49-F238E27FC236}">
                <a16:creationId xmlns:a16="http://schemas.microsoft.com/office/drawing/2014/main" xmlns="" id="{00000000-0008-0000-0200-000074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3" name="Łącznik prosty 372">
            <a:extLst>
              <a:ext uri="{FF2B5EF4-FFF2-40B4-BE49-F238E27FC236}">
                <a16:creationId xmlns:a16="http://schemas.microsoft.com/office/drawing/2014/main" xmlns="" id="{00000000-0008-0000-0200-000075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4" name="Łącznik prosty 373">
            <a:extLst>
              <a:ext uri="{FF2B5EF4-FFF2-40B4-BE49-F238E27FC236}">
                <a16:creationId xmlns:a16="http://schemas.microsoft.com/office/drawing/2014/main" xmlns="" id="{00000000-0008-0000-0200-000076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5" name="Łącznik prosty 374">
            <a:extLst>
              <a:ext uri="{FF2B5EF4-FFF2-40B4-BE49-F238E27FC236}">
                <a16:creationId xmlns:a16="http://schemas.microsoft.com/office/drawing/2014/main" xmlns="" id="{00000000-0008-0000-0200-000077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6" name="Łącznik prosty 375">
            <a:extLst>
              <a:ext uri="{FF2B5EF4-FFF2-40B4-BE49-F238E27FC236}">
                <a16:creationId xmlns:a16="http://schemas.microsoft.com/office/drawing/2014/main" xmlns="" id="{00000000-0008-0000-0200-000078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7" name="Łącznik prosty 376">
            <a:extLst>
              <a:ext uri="{FF2B5EF4-FFF2-40B4-BE49-F238E27FC236}">
                <a16:creationId xmlns:a16="http://schemas.microsoft.com/office/drawing/2014/main" xmlns="" id="{00000000-0008-0000-0200-000079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8" name="Łącznik prosty 377">
            <a:extLst>
              <a:ext uri="{FF2B5EF4-FFF2-40B4-BE49-F238E27FC236}">
                <a16:creationId xmlns:a16="http://schemas.microsoft.com/office/drawing/2014/main" xmlns="" id="{00000000-0008-0000-0200-00007A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9" name="Łącznik prosty 378">
            <a:extLst>
              <a:ext uri="{FF2B5EF4-FFF2-40B4-BE49-F238E27FC236}">
                <a16:creationId xmlns:a16="http://schemas.microsoft.com/office/drawing/2014/main" xmlns="" id="{00000000-0008-0000-0200-00007B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0" name="Łącznik prosty 379">
            <a:extLst>
              <a:ext uri="{FF2B5EF4-FFF2-40B4-BE49-F238E27FC236}">
                <a16:creationId xmlns:a16="http://schemas.microsoft.com/office/drawing/2014/main" xmlns="" id="{00000000-0008-0000-0200-00007C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762464</xdr:colOff>
      <xdr:row>351</xdr:row>
      <xdr:rowOff>158930</xdr:rowOff>
    </xdr:from>
    <xdr:to>
      <xdr:col>13</xdr:col>
      <xdr:colOff>409765</xdr:colOff>
      <xdr:row>351</xdr:row>
      <xdr:rowOff>204649</xdr:rowOff>
    </xdr:to>
    <xdr:grpSp>
      <xdr:nvGrpSpPr>
        <xdr:cNvPr id="381" name="Grupa 380">
          <a:extLst>
            <a:ext uri="{FF2B5EF4-FFF2-40B4-BE49-F238E27FC236}">
              <a16:creationId xmlns:a16="http://schemas.microsoft.com/office/drawing/2014/main" xmlns="" id="{00000000-0008-0000-0200-00007D010000}"/>
            </a:ext>
          </a:extLst>
        </xdr:cNvPr>
        <xdr:cNvGrpSpPr/>
      </xdr:nvGrpSpPr>
      <xdr:grpSpPr>
        <a:xfrm>
          <a:off x="9238249" y="66253638"/>
          <a:ext cx="456193" cy="45719"/>
          <a:chOff x="2178844" y="32080200"/>
          <a:chExt cx="441821" cy="59834"/>
        </a:xfrm>
      </xdr:grpSpPr>
      <xdr:cxnSp macro="">
        <xdr:nvCxnSpPr>
          <xdr:cNvPr id="382" name="Łącznik prosty 381">
            <a:extLst>
              <a:ext uri="{FF2B5EF4-FFF2-40B4-BE49-F238E27FC236}">
                <a16:creationId xmlns:a16="http://schemas.microsoft.com/office/drawing/2014/main" xmlns="" id="{00000000-0008-0000-0200-00007E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3" name="Łącznik prosty 382">
            <a:extLst>
              <a:ext uri="{FF2B5EF4-FFF2-40B4-BE49-F238E27FC236}">
                <a16:creationId xmlns:a16="http://schemas.microsoft.com/office/drawing/2014/main" xmlns="" id="{00000000-0008-0000-0200-00007F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4" name="Łącznik prosty 383">
            <a:extLst>
              <a:ext uri="{FF2B5EF4-FFF2-40B4-BE49-F238E27FC236}">
                <a16:creationId xmlns:a16="http://schemas.microsoft.com/office/drawing/2014/main" xmlns="" id="{00000000-0008-0000-0200-000080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5" name="Łącznik prosty 384">
            <a:extLst>
              <a:ext uri="{FF2B5EF4-FFF2-40B4-BE49-F238E27FC236}">
                <a16:creationId xmlns:a16="http://schemas.microsoft.com/office/drawing/2014/main" xmlns="" id="{00000000-0008-0000-0200-000081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6" name="Łącznik prosty 385">
            <a:extLst>
              <a:ext uri="{FF2B5EF4-FFF2-40B4-BE49-F238E27FC236}">
                <a16:creationId xmlns:a16="http://schemas.microsoft.com/office/drawing/2014/main" xmlns="" id="{00000000-0008-0000-0200-000082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413</xdr:row>
      <xdr:rowOff>152400</xdr:rowOff>
    </xdr:from>
    <xdr:to>
      <xdr:col>7</xdr:col>
      <xdr:colOff>24713</xdr:colOff>
      <xdr:row>413</xdr:row>
      <xdr:rowOff>198119</xdr:rowOff>
    </xdr:to>
    <xdr:grpSp>
      <xdr:nvGrpSpPr>
        <xdr:cNvPr id="387" name="Grupa 386">
          <a:extLst>
            <a:ext uri="{FF2B5EF4-FFF2-40B4-BE49-F238E27FC236}">
              <a16:creationId xmlns:a16="http://schemas.microsoft.com/office/drawing/2014/main" xmlns="" id="{00000000-0008-0000-0200-000083010000}"/>
            </a:ext>
          </a:extLst>
        </xdr:cNvPr>
        <xdr:cNvGrpSpPr/>
      </xdr:nvGrpSpPr>
      <xdr:grpSpPr>
        <a:xfrm>
          <a:off x="2350477" y="78069831"/>
          <a:ext cx="1789036" cy="45719"/>
          <a:chOff x="610115" y="190500"/>
          <a:chExt cx="1678459" cy="50006"/>
        </a:xfrm>
      </xdr:grpSpPr>
      <xdr:cxnSp macro="">
        <xdr:nvCxnSpPr>
          <xdr:cNvPr id="388" name="Łącznik prosty 387">
            <a:extLst>
              <a:ext uri="{FF2B5EF4-FFF2-40B4-BE49-F238E27FC236}">
                <a16:creationId xmlns:a16="http://schemas.microsoft.com/office/drawing/2014/main" xmlns="" id="{00000000-0008-0000-0200-000084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9" name="Łącznik prosty 388">
            <a:extLst>
              <a:ext uri="{FF2B5EF4-FFF2-40B4-BE49-F238E27FC236}">
                <a16:creationId xmlns:a16="http://schemas.microsoft.com/office/drawing/2014/main" xmlns="" id="{00000000-0008-0000-0200-000085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0" name="Łącznik prosty 389">
            <a:extLst>
              <a:ext uri="{FF2B5EF4-FFF2-40B4-BE49-F238E27FC236}">
                <a16:creationId xmlns:a16="http://schemas.microsoft.com/office/drawing/2014/main" xmlns="" id="{00000000-0008-0000-0200-000086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1" name="Łącznik prosty 390">
            <a:extLst>
              <a:ext uri="{FF2B5EF4-FFF2-40B4-BE49-F238E27FC236}">
                <a16:creationId xmlns:a16="http://schemas.microsoft.com/office/drawing/2014/main" xmlns="" id="{00000000-0008-0000-0200-000087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2" name="Łącznik prosty 391">
            <a:extLst>
              <a:ext uri="{FF2B5EF4-FFF2-40B4-BE49-F238E27FC236}">
                <a16:creationId xmlns:a16="http://schemas.microsoft.com/office/drawing/2014/main" xmlns="" id="{00000000-0008-0000-0200-000088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3" name="Łącznik prosty 392">
            <a:extLst>
              <a:ext uri="{FF2B5EF4-FFF2-40B4-BE49-F238E27FC236}">
                <a16:creationId xmlns:a16="http://schemas.microsoft.com/office/drawing/2014/main" xmlns="" id="{00000000-0008-0000-0200-000089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4" name="Łącznik prosty 393">
            <a:extLst>
              <a:ext uri="{FF2B5EF4-FFF2-40B4-BE49-F238E27FC236}">
                <a16:creationId xmlns:a16="http://schemas.microsoft.com/office/drawing/2014/main" xmlns="" id="{00000000-0008-0000-0200-00008A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5" name="Łącznik prosty 394">
            <a:extLst>
              <a:ext uri="{FF2B5EF4-FFF2-40B4-BE49-F238E27FC236}">
                <a16:creationId xmlns:a16="http://schemas.microsoft.com/office/drawing/2014/main" xmlns="" id="{00000000-0008-0000-0200-00008B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6" name="Łącznik prosty 395">
            <a:extLst>
              <a:ext uri="{FF2B5EF4-FFF2-40B4-BE49-F238E27FC236}">
                <a16:creationId xmlns:a16="http://schemas.microsoft.com/office/drawing/2014/main" xmlns="" id="{00000000-0008-0000-0200-00008C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7" name="Łącznik prosty 396">
            <a:extLst>
              <a:ext uri="{FF2B5EF4-FFF2-40B4-BE49-F238E27FC236}">
                <a16:creationId xmlns:a16="http://schemas.microsoft.com/office/drawing/2014/main" xmlns="" id="{00000000-0008-0000-0200-00008D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8" name="Łącznik prosty 397">
            <a:extLst>
              <a:ext uri="{FF2B5EF4-FFF2-40B4-BE49-F238E27FC236}">
                <a16:creationId xmlns:a16="http://schemas.microsoft.com/office/drawing/2014/main" xmlns="" id="{00000000-0008-0000-0200-00008E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9" name="Łącznik prosty 398">
            <a:extLst>
              <a:ext uri="{FF2B5EF4-FFF2-40B4-BE49-F238E27FC236}">
                <a16:creationId xmlns:a16="http://schemas.microsoft.com/office/drawing/2014/main" xmlns="" id="{00000000-0008-0000-0200-00008F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0" name="Łącznik prosty 399">
            <a:extLst>
              <a:ext uri="{FF2B5EF4-FFF2-40B4-BE49-F238E27FC236}">
                <a16:creationId xmlns:a16="http://schemas.microsoft.com/office/drawing/2014/main" xmlns="" id="{00000000-0008-0000-0200-000090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762464</xdr:colOff>
      <xdr:row>419</xdr:row>
      <xdr:rowOff>158930</xdr:rowOff>
    </xdr:from>
    <xdr:to>
      <xdr:col>13</xdr:col>
      <xdr:colOff>409765</xdr:colOff>
      <xdr:row>419</xdr:row>
      <xdr:rowOff>204649</xdr:rowOff>
    </xdr:to>
    <xdr:grpSp>
      <xdr:nvGrpSpPr>
        <xdr:cNvPr id="401" name="Grupa 400">
          <a:extLst>
            <a:ext uri="{FF2B5EF4-FFF2-40B4-BE49-F238E27FC236}">
              <a16:creationId xmlns:a16="http://schemas.microsoft.com/office/drawing/2014/main" xmlns="" id="{00000000-0008-0000-0200-000091010000}"/>
            </a:ext>
          </a:extLst>
        </xdr:cNvPr>
        <xdr:cNvGrpSpPr/>
      </xdr:nvGrpSpPr>
      <xdr:grpSpPr>
        <a:xfrm>
          <a:off x="9238249" y="79172468"/>
          <a:ext cx="456193" cy="45719"/>
          <a:chOff x="2178844" y="32080200"/>
          <a:chExt cx="441821" cy="59834"/>
        </a:xfrm>
      </xdr:grpSpPr>
      <xdr:cxnSp macro="">
        <xdr:nvCxnSpPr>
          <xdr:cNvPr id="402" name="Łącznik prosty 401">
            <a:extLst>
              <a:ext uri="{FF2B5EF4-FFF2-40B4-BE49-F238E27FC236}">
                <a16:creationId xmlns:a16="http://schemas.microsoft.com/office/drawing/2014/main" xmlns="" id="{00000000-0008-0000-0200-000092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3" name="Łącznik prosty 402">
            <a:extLst>
              <a:ext uri="{FF2B5EF4-FFF2-40B4-BE49-F238E27FC236}">
                <a16:creationId xmlns:a16="http://schemas.microsoft.com/office/drawing/2014/main" xmlns="" id="{00000000-0008-0000-0200-000093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4" name="Łącznik prosty 403">
            <a:extLst>
              <a:ext uri="{FF2B5EF4-FFF2-40B4-BE49-F238E27FC236}">
                <a16:creationId xmlns:a16="http://schemas.microsoft.com/office/drawing/2014/main" xmlns="" id="{00000000-0008-0000-0200-000094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5" name="Łącznik prosty 404">
            <a:extLst>
              <a:ext uri="{FF2B5EF4-FFF2-40B4-BE49-F238E27FC236}">
                <a16:creationId xmlns:a16="http://schemas.microsoft.com/office/drawing/2014/main" xmlns="" id="{00000000-0008-0000-0200-000095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6" name="Łącznik prosty 405">
            <a:extLst>
              <a:ext uri="{FF2B5EF4-FFF2-40B4-BE49-F238E27FC236}">
                <a16:creationId xmlns:a16="http://schemas.microsoft.com/office/drawing/2014/main" xmlns="" id="{00000000-0008-0000-0200-000096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481</xdr:row>
      <xdr:rowOff>152400</xdr:rowOff>
    </xdr:from>
    <xdr:to>
      <xdr:col>7</xdr:col>
      <xdr:colOff>24713</xdr:colOff>
      <xdr:row>481</xdr:row>
      <xdr:rowOff>198119</xdr:rowOff>
    </xdr:to>
    <xdr:grpSp>
      <xdr:nvGrpSpPr>
        <xdr:cNvPr id="407" name="Grupa 406">
          <a:extLst>
            <a:ext uri="{FF2B5EF4-FFF2-40B4-BE49-F238E27FC236}">
              <a16:creationId xmlns:a16="http://schemas.microsoft.com/office/drawing/2014/main" xmlns="" id="{00000000-0008-0000-0200-000097010000}"/>
            </a:ext>
          </a:extLst>
        </xdr:cNvPr>
        <xdr:cNvGrpSpPr/>
      </xdr:nvGrpSpPr>
      <xdr:grpSpPr>
        <a:xfrm>
          <a:off x="2350477" y="90988662"/>
          <a:ext cx="1789036" cy="45719"/>
          <a:chOff x="610115" y="190500"/>
          <a:chExt cx="1678459" cy="50006"/>
        </a:xfrm>
      </xdr:grpSpPr>
      <xdr:cxnSp macro="">
        <xdr:nvCxnSpPr>
          <xdr:cNvPr id="408" name="Łącznik prosty 407">
            <a:extLst>
              <a:ext uri="{FF2B5EF4-FFF2-40B4-BE49-F238E27FC236}">
                <a16:creationId xmlns:a16="http://schemas.microsoft.com/office/drawing/2014/main" xmlns="" id="{00000000-0008-0000-0200-000098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9" name="Łącznik prosty 408">
            <a:extLst>
              <a:ext uri="{FF2B5EF4-FFF2-40B4-BE49-F238E27FC236}">
                <a16:creationId xmlns:a16="http://schemas.microsoft.com/office/drawing/2014/main" xmlns="" id="{00000000-0008-0000-0200-000099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0" name="Łącznik prosty 409">
            <a:extLst>
              <a:ext uri="{FF2B5EF4-FFF2-40B4-BE49-F238E27FC236}">
                <a16:creationId xmlns:a16="http://schemas.microsoft.com/office/drawing/2014/main" xmlns="" id="{00000000-0008-0000-0200-00009A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1" name="Łącznik prosty 410">
            <a:extLst>
              <a:ext uri="{FF2B5EF4-FFF2-40B4-BE49-F238E27FC236}">
                <a16:creationId xmlns:a16="http://schemas.microsoft.com/office/drawing/2014/main" xmlns="" id="{00000000-0008-0000-0200-00009B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2" name="Łącznik prosty 411">
            <a:extLst>
              <a:ext uri="{FF2B5EF4-FFF2-40B4-BE49-F238E27FC236}">
                <a16:creationId xmlns:a16="http://schemas.microsoft.com/office/drawing/2014/main" xmlns="" id="{00000000-0008-0000-0200-00009C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3" name="Łącznik prosty 412">
            <a:extLst>
              <a:ext uri="{FF2B5EF4-FFF2-40B4-BE49-F238E27FC236}">
                <a16:creationId xmlns:a16="http://schemas.microsoft.com/office/drawing/2014/main" xmlns="" id="{00000000-0008-0000-0200-00009D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4" name="Łącznik prosty 413">
            <a:extLst>
              <a:ext uri="{FF2B5EF4-FFF2-40B4-BE49-F238E27FC236}">
                <a16:creationId xmlns:a16="http://schemas.microsoft.com/office/drawing/2014/main" xmlns="" id="{00000000-0008-0000-0200-00009E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5" name="Łącznik prosty 414">
            <a:extLst>
              <a:ext uri="{FF2B5EF4-FFF2-40B4-BE49-F238E27FC236}">
                <a16:creationId xmlns:a16="http://schemas.microsoft.com/office/drawing/2014/main" xmlns="" id="{00000000-0008-0000-0200-00009F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6" name="Łącznik prosty 415">
            <a:extLst>
              <a:ext uri="{FF2B5EF4-FFF2-40B4-BE49-F238E27FC236}">
                <a16:creationId xmlns:a16="http://schemas.microsoft.com/office/drawing/2014/main" xmlns="" id="{00000000-0008-0000-0200-0000A0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7" name="Łącznik prosty 416">
            <a:extLst>
              <a:ext uri="{FF2B5EF4-FFF2-40B4-BE49-F238E27FC236}">
                <a16:creationId xmlns:a16="http://schemas.microsoft.com/office/drawing/2014/main" xmlns="" id="{00000000-0008-0000-0200-0000A1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8" name="Łącznik prosty 417">
            <a:extLst>
              <a:ext uri="{FF2B5EF4-FFF2-40B4-BE49-F238E27FC236}">
                <a16:creationId xmlns:a16="http://schemas.microsoft.com/office/drawing/2014/main" xmlns="" id="{00000000-0008-0000-0200-0000A2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9" name="Łącznik prosty 418">
            <a:extLst>
              <a:ext uri="{FF2B5EF4-FFF2-40B4-BE49-F238E27FC236}">
                <a16:creationId xmlns:a16="http://schemas.microsoft.com/office/drawing/2014/main" xmlns="" id="{00000000-0008-0000-0200-0000A3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0" name="Łącznik prosty 419">
            <a:extLst>
              <a:ext uri="{FF2B5EF4-FFF2-40B4-BE49-F238E27FC236}">
                <a16:creationId xmlns:a16="http://schemas.microsoft.com/office/drawing/2014/main" xmlns="" id="{00000000-0008-0000-0200-0000A4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762464</xdr:colOff>
      <xdr:row>487</xdr:row>
      <xdr:rowOff>158930</xdr:rowOff>
    </xdr:from>
    <xdr:to>
      <xdr:col>13</xdr:col>
      <xdr:colOff>409765</xdr:colOff>
      <xdr:row>487</xdr:row>
      <xdr:rowOff>204649</xdr:rowOff>
    </xdr:to>
    <xdr:grpSp>
      <xdr:nvGrpSpPr>
        <xdr:cNvPr id="421" name="Grupa 420">
          <a:extLst>
            <a:ext uri="{FF2B5EF4-FFF2-40B4-BE49-F238E27FC236}">
              <a16:creationId xmlns:a16="http://schemas.microsoft.com/office/drawing/2014/main" xmlns="" id="{00000000-0008-0000-0200-0000A5010000}"/>
            </a:ext>
          </a:extLst>
        </xdr:cNvPr>
        <xdr:cNvGrpSpPr/>
      </xdr:nvGrpSpPr>
      <xdr:grpSpPr>
        <a:xfrm>
          <a:off x="9238249" y="92091299"/>
          <a:ext cx="456193" cy="45719"/>
          <a:chOff x="2178844" y="32080200"/>
          <a:chExt cx="441821" cy="59834"/>
        </a:xfrm>
      </xdr:grpSpPr>
      <xdr:cxnSp macro="">
        <xdr:nvCxnSpPr>
          <xdr:cNvPr id="422" name="Łącznik prosty 421">
            <a:extLst>
              <a:ext uri="{FF2B5EF4-FFF2-40B4-BE49-F238E27FC236}">
                <a16:creationId xmlns:a16="http://schemas.microsoft.com/office/drawing/2014/main" xmlns="" id="{00000000-0008-0000-0200-0000A6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3" name="Łącznik prosty 422">
            <a:extLst>
              <a:ext uri="{FF2B5EF4-FFF2-40B4-BE49-F238E27FC236}">
                <a16:creationId xmlns:a16="http://schemas.microsoft.com/office/drawing/2014/main" xmlns="" id="{00000000-0008-0000-0200-0000A7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4" name="Łącznik prosty 423">
            <a:extLst>
              <a:ext uri="{FF2B5EF4-FFF2-40B4-BE49-F238E27FC236}">
                <a16:creationId xmlns:a16="http://schemas.microsoft.com/office/drawing/2014/main" xmlns="" id="{00000000-0008-0000-0200-0000A8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5" name="Łącznik prosty 424">
            <a:extLst>
              <a:ext uri="{FF2B5EF4-FFF2-40B4-BE49-F238E27FC236}">
                <a16:creationId xmlns:a16="http://schemas.microsoft.com/office/drawing/2014/main" xmlns="" id="{00000000-0008-0000-0200-0000A9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6" name="Łącznik prosty 425">
            <a:extLst>
              <a:ext uri="{FF2B5EF4-FFF2-40B4-BE49-F238E27FC236}">
                <a16:creationId xmlns:a16="http://schemas.microsoft.com/office/drawing/2014/main" xmlns="" id="{00000000-0008-0000-0200-0000AA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549</xdr:row>
      <xdr:rowOff>152400</xdr:rowOff>
    </xdr:from>
    <xdr:to>
      <xdr:col>7</xdr:col>
      <xdr:colOff>24713</xdr:colOff>
      <xdr:row>549</xdr:row>
      <xdr:rowOff>198119</xdr:rowOff>
    </xdr:to>
    <xdr:grpSp>
      <xdr:nvGrpSpPr>
        <xdr:cNvPr id="427" name="Grupa 426">
          <a:extLst>
            <a:ext uri="{FF2B5EF4-FFF2-40B4-BE49-F238E27FC236}">
              <a16:creationId xmlns:a16="http://schemas.microsoft.com/office/drawing/2014/main" xmlns="" id="{00000000-0008-0000-0200-0000AB010000}"/>
            </a:ext>
          </a:extLst>
        </xdr:cNvPr>
        <xdr:cNvGrpSpPr/>
      </xdr:nvGrpSpPr>
      <xdr:grpSpPr>
        <a:xfrm>
          <a:off x="2350477" y="103907492"/>
          <a:ext cx="1789036" cy="45719"/>
          <a:chOff x="610115" y="190500"/>
          <a:chExt cx="1678459" cy="50006"/>
        </a:xfrm>
      </xdr:grpSpPr>
      <xdr:cxnSp macro="">
        <xdr:nvCxnSpPr>
          <xdr:cNvPr id="428" name="Łącznik prosty 427">
            <a:extLst>
              <a:ext uri="{FF2B5EF4-FFF2-40B4-BE49-F238E27FC236}">
                <a16:creationId xmlns:a16="http://schemas.microsoft.com/office/drawing/2014/main" xmlns="" id="{00000000-0008-0000-0200-0000AC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9" name="Łącznik prosty 428">
            <a:extLst>
              <a:ext uri="{FF2B5EF4-FFF2-40B4-BE49-F238E27FC236}">
                <a16:creationId xmlns:a16="http://schemas.microsoft.com/office/drawing/2014/main" xmlns="" id="{00000000-0008-0000-0200-0000AD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0" name="Łącznik prosty 429">
            <a:extLst>
              <a:ext uri="{FF2B5EF4-FFF2-40B4-BE49-F238E27FC236}">
                <a16:creationId xmlns:a16="http://schemas.microsoft.com/office/drawing/2014/main" xmlns="" id="{00000000-0008-0000-0200-0000AE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1" name="Łącznik prosty 430">
            <a:extLst>
              <a:ext uri="{FF2B5EF4-FFF2-40B4-BE49-F238E27FC236}">
                <a16:creationId xmlns:a16="http://schemas.microsoft.com/office/drawing/2014/main" xmlns="" id="{00000000-0008-0000-0200-0000AF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2" name="Łącznik prosty 431">
            <a:extLst>
              <a:ext uri="{FF2B5EF4-FFF2-40B4-BE49-F238E27FC236}">
                <a16:creationId xmlns:a16="http://schemas.microsoft.com/office/drawing/2014/main" xmlns="" id="{00000000-0008-0000-0200-0000B0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3" name="Łącznik prosty 432">
            <a:extLst>
              <a:ext uri="{FF2B5EF4-FFF2-40B4-BE49-F238E27FC236}">
                <a16:creationId xmlns:a16="http://schemas.microsoft.com/office/drawing/2014/main" xmlns="" id="{00000000-0008-0000-0200-0000B1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4" name="Łącznik prosty 433">
            <a:extLst>
              <a:ext uri="{FF2B5EF4-FFF2-40B4-BE49-F238E27FC236}">
                <a16:creationId xmlns:a16="http://schemas.microsoft.com/office/drawing/2014/main" xmlns="" id="{00000000-0008-0000-0200-0000B2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5" name="Łącznik prosty 434">
            <a:extLst>
              <a:ext uri="{FF2B5EF4-FFF2-40B4-BE49-F238E27FC236}">
                <a16:creationId xmlns:a16="http://schemas.microsoft.com/office/drawing/2014/main" xmlns="" id="{00000000-0008-0000-0200-0000B3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6" name="Łącznik prosty 435">
            <a:extLst>
              <a:ext uri="{FF2B5EF4-FFF2-40B4-BE49-F238E27FC236}">
                <a16:creationId xmlns:a16="http://schemas.microsoft.com/office/drawing/2014/main" xmlns="" id="{00000000-0008-0000-0200-0000B4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7" name="Łącznik prosty 436">
            <a:extLst>
              <a:ext uri="{FF2B5EF4-FFF2-40B4-BE49-F238E27FC236}">
                <a16:creationId xmlns:a16="http://schemas.microsoft.com/office/drawing/2014/main" xmlns="" id="{00000000-0008-0000-0200-0000B5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8" name="Łącznik prosty 437">
            <a:extLst>
              <a:ext uri="{FF2B5EF4-FFF2-40B4-BE49-F238E27FC236}">
                <a16:creationId xmlns:a16="http://schemas.microsoft.com/office/drawing/2014/main" xmlns="" id="{00000000-0008-0000-0200-0000B6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9" name="Łącznik prosty 438">
            <a:extLst>
              <a:ext uri="{FF2B5EF4-FFF2-40B4-BE49-F238E27FC236}">
                <a16:creationId xmlns:a16="http://schemas.microsoft.com/office/drawing/2014/main" xmlns="" id="{00000000-0008-0000-0200-0000B7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0" name="Łącznik prosty 439">
            <a:extLst>
              <a:ext uri="{FF2B5EF4-FFF2-40B4-BE49-F238E27FC236}">
                <a16:creationId xmlns:a16="http://schemas.microsoft.com/office/drawing/2014/main" xmlns="" id="{00000000-0008-0000-0200-0000B8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762464</xdr:colOff>
      <xdr:row>555</xdr:row>
      <xdr:rowOff>158930</xdr:rowOff>
    </xdr:from>
    <xdr:to>
      <xdr:col>13</xdr:col>
      <xdr:colOff>409765</xdr:colOff>
      <xdr:row>555</xdr:row>
      <xdr:rowOff>204649</xdr:rowOff>
    </xdr:to>
    <xdr:grpSp>
      <xdr:nvGrpSpPr>
        <xdr:cNvPr id="441" name="Grupa 440">
          <a:extLst>
            <a:ext uri="{FF2B5EF4-FFF2-40B4-BE49-F238E27FC236}">
              <a16:creationId xmlns:a16="http://schemas.microsoft.com/office/drawing/2014/main" xmlns="" id="{00000000-0008-0000-0200-0000B9010000}"/>
            </a:ext>
          </a:extLst>
        </xdr:cNvPr>
        <xdr:cNvGrpSpPr/>
      </xdr:nvGrpSpPr>
      <xdr:grpSpPr>
        <a:xfrm>
          <a:off x="9238249" y="105010130"/>
          <a:ext cx="456193" cy="45719"/>
          <a:chOff x="2178844" y="32080200"/>
          <a:chExt cx="441821" cy="59834"/>
        </a:xfrm>
      </xdr:grpSpPr>
      <xdr:cxnSp macro="">
        <xdr:nvCxnSpPr>
          <xdr:cNvPr id="442" name="Łącznik prosty 441">
            <a:extLst>
              <a:ext uri="{FF2B5EF4-FFF2-40B4-BE49-F238E27FC236}">
                <a16:creationId xmlns:a16="http://schemas.microsoft.com/office/drawing/2014/main" xmlns="" id="{00000000-0008-0000-0200-0000BA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3" name="Łącznik prosty 442">
            <a:extLst>
              <a:ext uri="{FF2B5EF4-FFF2-40B4-BE49-F238E27FC236}">
                <a16:creationId xmlns:a16="http://schemas.microsoft.com/office/drawing/2014/main" xmlns="" id="{00000000-0008-0000-0200-0000BB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4" name="Łącznik prosty 443">
            <a:extLst>
              <a:ext uri="{FF2B5EF4-FFF2-40B4-BE49-F238E27FC236}">
                <a16:creationId xmlns:a16="http://schemas.microsoft.com/office/drawing/2014/main" xmlns="" id="{00000000-0008-0000-0200-0000BC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5" name="Łącznik prosty 444">
            <a:extLst>
              <a:ext uri="{FF2B5EF4-FFF2-40B4-BE49-F238E27FC236}">
                <a16:creationId xmlns:a16="http://schemas.microsoft.com/office/drawing/2014/main" xmlns="" id="{00000000-0008-0000-0200-0000BD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6" name="Łącznik prosty 445">
            <a:extLst>
              <a:ext uri="{FF2B5EF4-FFF2-40B4-BE49-F238E27FC236}">
                <a16:creationId xmlns:a16="http://schemas.microsoft.com/office/drawing/2014/main" xmlns="" id="{00000000-0008-0000-0200-0000BE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211015</xdr:colOff>
      <xdr:row>617</xdr:row>
      <xdr:rowOff>152400</xdr:rowOff>
    </xdr:from>
    <xdr:to>
      <xdr:col>7</xdr:col>
      <xdr:colOff>24713</xdr:colOff>
      <xdr:row>617</xdr:row>
      <xdr:rowOff>198119</xdr:rowOff>
    </xdr:to>
    <xdr:grpSp>
      <xdr:nvGrpSpPr>
        <xdr:cNvPr id="447" name="Grupa 446">
          <a:extLst>
            <a:ext uri="{FF2B5EF4-FFF2-40B4-BE49-F238E27FC236}">
              <a16:creationId xmlns:a16="http://schemas.microsoft.com/office/drawing/2014/main" xmlns="" id="{00000000-0008-0000-0200-0000BF010000}"/>
            </a:ext>
          </a:extLst>
        </xdr:cNvPr>
        <xdr:cNvGrpSpPr/>
      </xdr:nvGrpSpPr>
      <xdr:grpSpPr>
        <a:xfrm>
          <a:off x="2350477" y="116826323"/>
          <a:ext cx="1789036" cy="45719"/>
          <a:chOff x="610115" y="190500"/>
          <a:chExt cx="1678459" cy="50006"/>
        </a:xfrm>
      </xdr:grpSpPr>
      <xdr:cxnSp macro="">
        <xdr:nvCxnSpPr>
          <xdr:cNvPr id="448" name="Łącznik prosty 447">
            <a:extLst>
              <a:ext uri="{FF2B5EF4-FFF2-40B4-BE49-F238E27FC236}">
                <a16:creationId xmlns:a16="http://schemas.microsoft.com/office/drawing/2014/main" xmlns="" id="{00000000-0008-0000-0200-0000C0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9" name="Łącznik prosty 448">
            <a:extLst>
              <a:ext uri="{FF2B5EF4-FFF2-40B4-BE49-F238E27FC236}">
                <a16:creationId xmlns:a16="http://schemas.microsoft.com/office/drawing/2014/main" xmlns="" id="{00000000-0008-0000-0200-0000C1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0" name="Łącznik prosty 449">
            <a:extLst>
              <a:ext uri="{FF2B5EF4-FFF2-40B4-BE49-F238E27FC236}">
                <a16:creationId xmlns:a16="http://schemas.microsoft.com/office/drawing/2014/main" xmlns="" id="{00000000-0008-0000-0200-0000C2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1" name="Łącznik prosty 450">
            <a:extLst>
              <a:ext uri="{FF2B5EF4-FFF2-40B4-BE49-F238E27FC236}">
                <a16:creationId xmlns:a16="http://schemas.microsoft.com/office/drawing/2014/main" xmlns="" id="{00000000-0008-0000-0200-0000C3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2" name="Łącznik prosty 451">
            <a:extLst>
              <a:ext uri="{FF2B5EF4-FFF2-40B4-BE49-F238E27FC236}">
                <a16:creationId xmlns:a16="http://schemas.microsoft.com/office/drawing/2014/main" xmlns="" id="{00000000-0008-0000-0200-0000C4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3" name="Łącznik prosty 452">
            <a:extLst>
              <a:ext uri="{FF2B5EF4-FFF2-40B4-BE49-F238E27FC236}">
                <a16:creationId xmlns:a16="http://schemas.microsoft.com/office/drawing/2014/main" xmlns="" id="{00000000-0008-0000-0200-0000C5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4" name="Łącznik prosty 453">
            <a:extLst>
              <a:ext uri="{FF2B5EF4-FFF2-40B4-BE49-F238E27FC236}">
                <a16:creationId xmlns:a16="http://schemas.microsoft.com/office/drawing/2014/main" xmlns="" id="{00000000-0008-0000-0200-0000C6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5" name="Łącznik prosty 454">
            <a:extLst>
              <a:ext uri="{FF2B5EF4-FFF2-40B4-BE49-F238E27FC236}">
                <a16:creationId xmlns:a16="http://schemas.microsoft.com/office/drawing/2014/main" xmlns="" id="{00000000-0008-0000-0200-0000C7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6" name="Łącznik prosty 455">
            <a:extLst>
              <a:ext uri="{FF2B5EF4-FFF2-40B4-BE49-F238E27FC236}">
                <a16:creationId xmlns:a16="http://schemas.microsoft.com/office/drawing/2014/main" xmlns="" id="{00000000-0008-0000-0200-0000C8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7" name="Łącznik prosty 456">
            <a:extLst>
              <a:ext uri="{FF2B5EF4-FFF2-40B4-BE49-F238E27FC236}">
                <a16:creationId xmlns:a16="http://schemas.microsoft.com/office/drawing/2014/main" xmlns="" id="{00000000-0008-0000-0200-0000C9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8" name="Łącznik prosty 457">
            <a:extLst>
              <a:ext uri="{FF2B5EF4-FFF2-40B4-BE49-F238E27FC236}">
                <a16:creationId xmlns:a16="http://schemas.microsoft.com/office/drawing/2014/main" xmlns="" id="{00000000-0008-0000-0200-0000CA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9" name="Łącznik prosty 458">
            <a:extLst>
              <a:ext uri="{FF2B5EF4-FFF2-40B4-BE49-F238E27FC236}">
                <a16:creationId xmlns:a16="http://schemas.microsoft.com/office/drawing/2014/main" xmlns="" id="{00000000-0008-0000-0200-0000CB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0" name="Łącznik prosty 459">
            <a:extLst>
              <a:ext uri="{FF2B5EF4-FFF2-40B4-BE49-F238E27FC236}">
                <a16:creationId xmlns:a16="http://schemas.microsoft.com/office/drawing/2014/main" xmlns="" id="{00000000-0008-0000-0200-0000CC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762464</xdr:colOff>
      <xdr:row>623</xdr:row>
      <xdr:rowOff>158930</xdr:rowOff>
    </xdr:from>
    <xdr:to>
      <xdr:col>13</xdr:col>
      <xdr:colOff>409765</xdr:colOff>
      <xdr:row>623</xdr:row>
      <xdr:rowOff>204649</xdr:rowOff>
    </xdr:to>
    <xdr:grpSp>
      <xdr:nvGrpSpPr>
        <xdr:cNvPr id="461" name="Grupa 460">
          <a:extLst>
            <a:ext uri="{FF2B5EF4-FFF2-40B4-BE49-F238E27FC236}">
              <a16:creationId xmlns:a16="http://schemas.microsoft.com/office/drawing/2014/main" xmlns="" id="{00000000-0008-0000-0200-0000CD010000}"/>
            </a:ext>
          </a:extLst>
        </xdr:cNvPr>
        <xdr:cNvGrpSpPr/>
      </xdr:nvGrpSpPr>
      <xdr:grpSpPr>
        <a:xfrm>
          <a:off x="9238249" y="117928961"/>
          <a:ext cx="456193" cy="45719"/>
          <a:chOff x="2178844" y="32080200"/>
          <a:chExt cx="441821" cy="59834"/>
        </a:xfrm>
      </xdr:grpSpPr>
      <xdr:cxnSp macro="">
        <xdr:nvCxnSpPr>
          <xdr:cNvPr id="462" name="Łącznik prosty 461">
            <a:extLst>
              <a:ext uri="{FF2B5EF4-FFF2-40B4-BE49-F238E27FC236}">
                <a16:creationId xmlns:a16="http://schemas.microsoft.com/office/drawing/2014/main" xmlns="" id="{00000000-0008-0000-0200-0000CE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3" name="Łącznik prosty 462">
            <a:extLst>
              <a:ext uri="{FF2B5EF4-FFF2-40B4-BE49-F238E27FC236}">
                <a16:creationId xmlns:a16="http://schemas.microsoft.com/office/drawing/2014/main" xmlns="" id="{00000000-0008-0000-0200-0000CF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4" name="Łącznik prosty 463">
            <a:extLst>
              <a:ext uri="{FF2B5EF4-FFF2-40B4-BE49-F238E27FC236}">
                <a16:creationId xmlns:a16="http://schemas.microsoft.com/office/drawing/2014/main" xmlns="" id="{00000000-0008-0000-0200-0000D0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5" name="Łącznik prosty 464">
            <a:extLst>
              <a:ext uri="{FF2B5EF4-FFF2-40B4-BE49-F238E27FC236}">
                <a16:creationId xmlns:a16="http://schemas.microsoft.com/office/drawing/2014/main" xmlns="" id="{00000000-0008-0000-0200-0000D1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6" name="Łącznik prosty 465">
            <a:extLst>
              <a:ext uri="{FF2B5EF4-FFF2-40B4-BE49-F238E27FC236}">
                <a16:creationId xmlns:a16="http://schemas.microsoft.com/office/drawing/2014/main" xmlns="" id="{00000000-0008-0000-0200-0000D2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0</xdr:colOff>
      <xdr:row>6</xdr:row>
      <xdr:rowOff>0</xdr:rowOff>
    </xdr:from>
    <xdr:to>
      <xdr:col>12</xdr:col>
      <xdr:colOff>780675</xdr:colOff>
      <xdr:row>7</xdr:row>
      <xdr:rowOff>166016</xdr:rowOff>
    </xdr:to>
    <xdr:sp macro="[0]!Menu_Start" textlink="">
      <xdr:nvSpPr>
        <xdr:cNvPr id="206" name="Prostokąt zaokrąglony 10">
          <a:extLst>
            <a:ext uri="{FF2B5EF4-FFF2-40B4-BE49-F238E27FC236}">
              <a16:creationId xmlns:a16="http://schemas.microsoft.com/office/drawing/2014/main" xmlns="" id="{9CD1AB21-D4A7-4F2A-80CD-5DBF91F208C9}"/>
            </a:ext>
          </a:extLst>
        </xdr:cNvPr>
        <xdr:cNvSpPr/>
      </xdr:nvSpPr>
      <xdr:spPr>
        <a:xfrm>
          <a:off x="8490857" y="762000"/>
          <a:ext cx="1194332" cy="28575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Menu</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9</xdr:col>
      <xdr:colOff>241788</xdr:colOff>
      <xdr:row>20</xdr:row>
      <xdr:rowOff>0</xdr:rowOff>
    </xdr:from>
    <xdr:to>
      <xdr:col>11</xdr:col>
      <xdr:colOff>28151</xdr:colOff>
      <xdr:row>21</xdr:row>
      <xdr:rowOff>14963</xdr:rowOff>
    </xdr:to>
    <xdr:sp macro="[0]!Zaznacz_K21" textlink="">
      <xdr:nvSpPr>
        <xdr:cNvPr id="3" name="Prostokąt 172">
          <a:extLst>
            <a:ext uri="{FF2B5EF4-FFF2-40B4-BE49-F238E27FC236}">
              <a16:creationId xmlns:a16="http://schemas.microsoft.com/office/drawing/2014/main" xmlns="" id="{00000000-0008-0000-0300-000003000000}"/>
            </a:ext>
          </a:extLst>
        </xdr:cNvPr>
        <xdr:cNvSpPr>
          <a:spLocks noChangeArrowheads="1"/>
        </xdr:cNvSpPr>
      </xdr:nvSpPr>
      <xdr:spPr bwMode="auto">
        <a:xfrm>
          <a:off x="2061063" y="3762375"/>
          <a:ext cx="243563"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241789</xdr:colOff>
      <xdr:row>19</xdr:row>
      <xdr:rowOff>109904</xdr:rowOff>
    </xdr:from>
    <xdr:to>
      <xdr:col>16</xdr:col>
      <xdr:colOff>28151</xdr:colOff>
      <xdr:row>21</xdr:row>
      <xdr:rowOff>7636</xdr:rowOff>
    </xdr:to>
    <xdr:sp macro="[0]!Zaznacz_P21" textlink="">
      <xdr:nvSpPr>
        <xdr:cNvPr id="4" name="Prostokąt 172">
          <a:extLst>
            <a:ext uri="{FF2B5EF4-FFF2-40B4-BE49-F238E27FC236}">
              <a16:creationId xmlns:a16="http://schemas.microsoft.com/office/drawing/2014/main" xmlns="" id="{00000000-0008-0000-0300-000004000000}"/>
            </a:ext>
          </a:extLst>
        </xdr:cNvPr>
        <xdr:cNvSpPr>
          <a:spLocks noChangeArrowheads="1"/>
        </xdr:cNvSpPr>
      </xdr:nvSpPr>
      <xdr:spPr bwMode="auto">
        <a:xfrm>
          <a:off x="3175489" y="3757979"/>
          <a:ext cx="243562" cy="202532"/>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234461</xdr:colOff>
      <xdr:row>26</xdr:row>
      <xdr:rowOff>109904</xdr:rowOff>
    </xdr:from>
    <xdr:to>
      <xdr:col>5</xdr:col>
      <xdr:colOff>20824</xdr:colOff>
      <xdr:row>28</xdr:row>
      <xdr:rowOff>7636</xdr:rowOff>
    </xdr:to>
    <xdr:sp macro="[0]!Zaznacz_E28" textlink="">
      <xdr:nvSpPr>
        <xdr:cNvPr id="5" name="Prostokąt 172">
          <a:extLst>
            <a:ext uri="{FF2B5EF4-FFF2-40B4-BE49-F238E27FC236}">
              <a16:creationId xmlns:a16="http://schemas.microsoft.com/office/drawing/2014/main" xmlns="" id="{00000000-0008-0000-0300-000005000000}"/>
            </a:ext>
          </a:extLst>
        </xdr:cNvPr>
        <xdr:cNvSpPr>
          <a:spLocks noChangeArrowheads="1"/>
        </xdr:cNvSpPr>
      </xdr:nvSpPr>
      <xdr:spPr bwMode="auto">
        <a:xfrm>
          <a:off x="891686" y="4710479"/>
          <a:ext cx="243563" cy="202532"/>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234462</xdr:colOff>
      <xdr:row>26</xdr:row>
      <xdr:rowOff>102577</xdr:rowOff>
    </xdr:from>
    <xdr:to>
      <xdr:col>16</xdr:col>
      <xdr:colOff>20824</xdr:colOff>
      <xdr:row>28</xdr:row>
      <xdr:rowOff>309</xdr:rowOff>
    </xdr:to>
    <xdr:sp macro="[0]!Zaznacz_P28" textlink="">
      <xdr:nvSpPr>
        <xdr:cNvPr id="6" name="Prostokąt 172">
          <a:extLst>
            <a:ext uri="{FF2B5EF4-FFF2-40B4-BE49-F238E27FC236}">
              <a16:creationId xmlns:a16="http://schemas.microsoft.com/office/drawing/2014/main" xmlns="" id="{00000000-0008-0000-0300-000006000000}"/>
            </a:ext>
          </a:extLst>
        </xdr:cNvPr>
        <xdr:cNvSpPr>
          <a:spLocks noChangeArrowheads="1"/>
        </xdr:cNvSpPr>
      </xdr:nvSpPr>
      <xdr:spPr bwMode="auto">
        <a:xfrm>
          <a:off x="3168162" y="4703152"/>
          <a:ext cx="243562" cy="202532"/>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241788</xdr:colOff>
      <xdr:row>34</xdr:row>
      <xdr:rowOff>0</xdr:rowOff>
    </xdr:from>
    <xdr:to>
      <xdr:col>5</xdr:col>
      <xdr:colOff>28151</xdr:colOff>
      <xdr:row>35</xdr:row>
      <xdr:rowOff>14963</xdr:rowOff>
    </xdr:to>
    <xdr:sp macro="[0]!Zaznacz_E35" textlink="">
      <xdr:nvSpPr>
        <xdr:cNvPr id="7" name="Prostokąt 172">
          <a:extLst>
            <a:ext uri="{FF2B5EF4-FFF2-40B4-BE49-F238E27FC236}">
              <a16:creationId xmlns:a16="http://schemas.microsoft.com/office/drawing/2014/main" xmlns="" id="{00000000-0008-0000-0300-000007000000}"/>
            </a:ext>
          </a:extLst>
        </xdr:cNvPr>
        <xdr:cNvSpPr>
          <a:spLocks noChangeArrowheads="1"/>
        </xdr:cNvSpPr>
      </xdr:nvSpPr>
      <xdr:spPr bwMode="auto">
        <a:xfrm>
          <a:off x="899013" y="5667375"/>
          <a:ext cx="243563"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241788</xdr:colOff>
      <xdr:row>33</xdr:row>
      <xdr:rowOff>109904</xdr:rowOff>
    </xdr:from>
    <xdr:to>
      <xdr:col>11</xdr:col>
      <xdr:colOff>28151</xdr:colOff>
      <xdr:row>35</xdr:row>
      <xdr:rowOff>7636</xdr:rowOff>
    </xdr:to>
    <xdr:sp macro="[0]!Zaznacz_K35" textlink="">
      <xdr:nvSpPr>
        <xdr:cNvPr id="8" name="Prostokąt 172">
          <a:extLst>
            <a:ext uri="{FF2B5EF4-FFF2-40B4-BE49-F238E27FC236}">
              <a16:creationId xmlns:a16="http://schemas.microsoft.com/office/drawing/2014/main" xmlns="" id="{00000000-0008-0000-0300-000008000000}"/>
            </a:ext>
          </a:extLst>
        </xdr:cNvPr>
        <xdr:cNvSpPr>
          <a:spLocks noChangeArrowheads="1"/>
        </xdr:cNvSpPr>
      </xdr:nvSpPr>
      <xdr:spPr bwMode="auto">
        <a:xfrm>
          <a:off x="2061063" y="5662979"/>
          <a:ext cx="243563" cy="202532"/>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234462</xdr:colOff>
      <xdr:row>33</xdr:row>
      <xdr:rowOff>102577</xdr:rowOff>
    </xdr:from>
    <xdr:to>
      <xdr:col>16</xdr:col>
      <xdr:colOff>20824</xdr:colOff>
      <xdr:row>35</xdr:row>
      <xdr:rowOff>309</xdr:rowOff>
    </xdr:to>
    <xdr:sp macro="[0]!Zaznacz_P35" textlink="">
      <xdr:nvSpPr>
        <xdr:cNvPr id="9" name="Prostokąt 172">
          <a:extLst>
            <a:ext uri="{FF2B5EF4-FFF2-40B4-BE49-F238E27FC236}">
              <a16:creationId xmlns:a16="http://schemas.microsoft.com/office/drawing/2014/main" xmlns="" id="{00000000-0008-0000-0300-000009000000}"/>
            </a:ext>
          </a:extLst>
        </xdr:cNvPr>
        <xdr:cNvSpPr>
          <a:spLocks noChangeArrowheads="1"/>
        </xdr:cNvSpPr>
      </xdr:nvSpPr>
      <xdr:spPr bwMode="auto">
        <a:xfrm>
          <a:off x="3168162" y="5655652"/>
          <a:ext cx="243562" cy="202532"/>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241003</xdr:colOff>
      <xdr:row>5</xdr:row>
      <xdr:rowOff>111212</xdr:rowOff>
    </xdr:from>
    <xdr:to>
      <xdr:col>12</xdr:col>
      <xdr:colOff>9441</xdr:colOff>
      <xdr:row>5</xdr:row>
      <xdr:rowOff>165641</xdr:rowOff>
    </xdr:to>
    <xdr:grpSp>
      <xdr:nvGrpSpPr>
        <xdr:cNvPr id="72" name="Grupa 71">
          <a:extLst>
            <a:ext uri="{FF2B5EF4-FFF2-40B4-BE49-F238E27FC236}">
              <a16:creationId xmlns:a16="http://schemas.microsoft.com/office/drawing/2014/main" xmlns="" id="{00000000-0008-0000-0300-000048000000}"/>
            </a:ext>
          </a:extLst>
        </xdr:cNvPr>
        <xdr:cNvGrpSpPr/>
      </xdr:nvGrpSpPr>
      <xdr:grpSpPr>
        <a:xfrm>
          <a:off x="788691" y="506500"/>
          <a:ext cx="1840125" cy="54429"/>
          <a:chOff x="610115" y="190500"/>
          <a:chExt cx="1678459" cy="50006"/>
        </a:xfrm>
      </xdr:grpSpPr>
      <xdr:cxnSp macro="">
        <xdr:nvCxnSpPr>
          <xdr:cNvPr id="73" name="Łącznik prosty 72">
            <a:extLst>
              <a:ext uri="{FF2B5EF4-FFF2-40B4-BE49-F238E27FC236}">
                <a16:creationId xmlns:a16="http://schemas.microsoft.com/office/drawing/2014/main" xmlns="" id="{00000000-0008-0000-0300-000049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 name="Łącznik prosty 73">
            <a:extLst>
              <a:ext uri="{FF2B5EF4-FFF2-40B4-BE49-F238E27FC236}">
                <a16:creationId xmlns:a16="http://schemas.microsoft.com/office/drawing/2014/main" xmlns="" id="{00000000-0008-0000-0300-00004A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 name="Łącznik prosty 74">
            <a:extLst>
              <a:ext uri="{FF2B5EF4-FFF2-40B4-BE49-F238E27FC236}">
                <a16:creationId xmlns:a16="http://schemas.microsoft.com/office/drawing/2014/main" xmlns="" id="{00000000-0008-0000-0300-00004B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 name="Łącznik prosty 75">
            <a:extLst>
              <a:ext uri="{FF2B5EF4-FFF2-40B4-BE49-F238E27FC236}">
                <a16:creationId xmlns:a16="http://schemas.microsoft.com/office/drawing/2014/main" xmlns="" id="{00000000-0008-0000-0300-00004C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 name="Łącznik prosty 76">
            <a:extLst>
              <a:ext uri="{FF2B5EF4-FFF2-40B4-BE49-F238E27FC236}">
                <a16:creationId xmlns:a16="http://schemas.microsoft.com/office/drawing/2014/main" xmlns="" id="{00000000-0008-0000-0300-00004D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 name="Łącznik prosty 77">
            <a:extLst>
              <a:ext uri="{FF2B5EF4-FFF2-40B4-BE49-F238E27FC236}">
                <a16:creationId xmlns:a16="http://schemas.microsoft.com/office/drawing/2014/main" xmlns="" id="{00000000-0008-0000-0300-00004E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 name="Łącznik prosty 78">
            <a:extLst>
              <a:ext uri="{FF2B5EF4-FFF2-40B4-BE49-F238E27FC236}">
                <a16:creationId xmlns:a16="http://schemas.microsoft.com/office/drawing/2014/main" xmlns="" id="{00000000-0008-0000-0300-00004F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 name="Łącznik prosty 79">
            <a:extLst>
              <a:ext uri="{FF2B5EF4-FFF2-40B4-BE49-F238E27FC236}">
                <a16:creationId xmlns:a16="http://schemas.microsoft.com/office/drawing/2014/main" xmlns="" id="{00000000-0008-0000-0300-000050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 name="Łącznik prosty 80">
            <a:extLst>
              <a:ext uri="{FF2B5EF4-FFF2-40B4-BE49-F238E27FC236}">
                <a16:creationId xmlns:a16="http://schemas.microsoft.com/office/drawing/2014/main" xmlns="" id="{00000000-0008-0000-0300-000051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 name="Łącznik prosty 81">
            <a:extLst>
              <a:ext uri="{FF2B5EF4-FFF2-40B4-BE49-F238E27FC236}">
                <a16:creationId xmlns:a16="http://schemas.microsoft.com/office/drawing/2014/main" xmlns="" id="{00000000-0008-0000-0300-000052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 name="Łącznik prosty 82">
            <a:extLst>
              <a:ext uri="{FF2B5EF4-FFF2-40B4-BE49-F238E27FC236}">
                <a16:creationId xmlns:a16="http://schemas.microsoft.com/office/drawing/2014/main" xmlns="" id="{00000000-0008-0000-0300-000053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xmlns="" id="{00000000-0008-0000-0300-000054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 name="Łącznik prosty 84">
            <a:extLst>
              <a:ext uri="{FF2B5EF4-FFF2-40B4-BE49-F238E27FC236}">
                <a16:creationId xmlns:a16="http://schemas.microsoft.com/office/drawing/2014/main" xmlns="" id="{00000000-0008-0000-0300-000055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13605</xdr:colOff>
      <xdr:row>9</xdr:row>
      <xdr:rowOff>132669</xdr:rowOff>
    </xdr:from>
    <xdr:to>
      <xdr:col>15</xdr:col>
      <xdr:colOff>41774</xdr:colOff>
      <xdr:row>9</xdr:row>
      <xdr:rowOff>178388</xdr:rowOff>
    </xdr:to>
    <xdr:grpSp>
      <xdr:nvGrpSpPr>
        <xdr:cNvPr id="86" name="Grupa 85">
          <a:extLst>
            <a:ext uri="{FF2B5EF4-FFF2-40B4-BE49-F238E27FC236}">
              <a16:creationId xmlns:a16="http://schemas.microsoft.com/office/drawing/2014/main" xmlns="" id="{00000000-0008-0000-0300-000056000000}"/>
            </a:ext>
          </a:extLst>
        </xdr:cNvPr>
        <xdr:cNvGrpSpPr/>
      </xdr:nvGrpSpPr>
      <xdr:grpSpPr>
        <a:xfrm>
          <a:off x="2952068" y="1256619"/>
          <a:ext cx="666344" cy="45719"/>
          <a:chOff x="1864068" y="1165140"/>
          <a:chExt cx="726732" cy="50866"/>
        </a:xfrm>
      </xdr:grpSpPr>
      <xdr:cxnSp macro="">
        <xdr:nvCxnSpPr>
          <xdr:cNvPr id="87" name="Łącznik prosty 86">
            <a:extLst>
              <a:ext uri="{FF2B5EF4-FFF2-40B4-BE49-F238E27FC236}">
                <a16:creationId xmlns:a16="http://schemas.microsoft.com/office/drawing/2014/main" xmlns="" id="{00000000-0008-0000-0300-000057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 name="Łącznik prosty 87">
            <a:extLst>
              <a:ext uri="{FF2B5EF4-FFF2-40B4-BE49-F238E27FC236}">
                <a16:creationId xmlns:a16="http://schemas.microsoft.com/office/drawing/2014/main" xmlns="" id="{00000000-0008-0000-0300-000058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 name="Łącznik prosty 88">
            <a:extLst>
              <a:ext uri="{FF2B5EF4-FFF2-40B4-BE49-F238E27FC236}">
                <a16:creationId xmlns:a16="http://schemas.microsoft.com/office/drawing/2014/main" xmlns="" id="{00000000-0008-0000-0300-000059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 name="Łącznik prosty 89">
            <a:extLst>
              <a:ext uri="{FF2B5EF4-FFF2-40B4-BE49-F238E27FC236}">
                <a16:creationId xmlns:a16="http://schemas.microsoft.com/office/drawing/2014/main" xmlns="" id="{00000000-0008-0000-0300-00005A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 name="Łącznik prosty 90">
            <a:extLst>
              <a:ext uri="{FF2B5EF4-FFF2-40B4-BE49-F238E27FC236}">
                <a16:creationId xmlns:a16="http://schemas.microsoft.com/office/drawing/2014/main" xmlns="" id="{00000000-0008-0000-0300-00005B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 name="Łącznik prosty 91">
            <a:extLst>
              <a:ext uri="{FF2B5EF4-FFF2-40B4-BE49-F238E27FC236}">
                <a16:creationId xmlns:a16="http://schemas.microsoft.com/office/drawing/2014/main" xmlns="" id="{00000000-0008-0000-0300-00005C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57831</xdr:colOff>
      <xdr:row>23</xdr:row>
      <xdr:rowOff>134269</xdr:rowOff>
    </xdr:from>
    <xdr:to>
      <xdr:col>17</xdr:col>
      <xdr:colOff>224739</xdr:colOff>
      <xdr:row>23</xdr:row>
      <xdr:rowOff>179988</xdr:rowOff>
    </xdr:to>
    <xdr:grpSp>
      <xdr:nvGrpSpPr>
        <xdr:cNvPr id="93" name="Grupa 92">
          <a:extLst>
            <a:ext uri="{FF2B5EF4-FFF2-40B4-BE49-F238E27FC236}">
              <a16:creationId xmlns:a16="http://schemas.microsoft.com/office/drawing/2014/main" xmlns="" id="{00000000-0008-0000-0300-00005D000000}"/>
            </a:ext>
          </a:extLst>
        </xdr:cNvPr>
        <xdr:cNvGrpSpPr/>
      </xdr:nvGrpSpPr>
      <xdr:grpSpPr>
        <a:xfrm>
          <a:off x="3863069" y="3853782"/>
          <a:ext cx="309783" cy="45719"/>
          <a:chOff x="834799" y="5751580"/>
          <a:chExt cx="315836" cy="59834"/>
        </a:xfrm>
      </xdr:grpSpPr>
      <xdr:cxnSp macro="">
        <xdr:nvCxnSpPr>
          <xdr:cNvPr id="94" name="Łącznik prosty 93">
            <a:extLst>
              <a:ext uri="{FF2B5EF4-FFF2-40B4-BE49-F238E27FC236}">
                <a16:creationId xmlns:a16="http://schemas.microsoft.com/office/drawing/2014/main" xmlns="" id="{00000000-0008-0000-0300-00005E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xmlns="" id="{00000000-0008-0000-0300-00005F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 name="Łącznik prosty 95">
            <a:extLst>
              <a:ext uri="{FF2B5EF4-FFF2-40B4-BE49-F238E27FC236}">
                <a16:creationId xmlns:a16="http://schemas.microsoft.com/office/drawing/2014/main" xmlns="" id="{00000000-0008-0000-0300-000060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 name="Łącznik prosty 96">
            <a:extLst>
              <a:ext uri="{FF2B5EF4-FFF2-40B4-BE49-F238E27FC236}">
                <a16:creationId xmlns:a16="http://schemas.microsoft.com/office/drawing/2014/main" xmlns="" id="{00000000-0008-0000-0300-000061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9525</xdr:colOff>
      <xdr:row>39</xdr:row>
      <xdr:rowOff>111579</xdr:rowOff>
    </xdr:from>
    <xdr:to>
      <xdr:col>20</xdr:col>
      <xdr:colOff>22451</xdr:colOff>
      <xdr:row>39</xdr:row>
      <xdr:rowOff>164307</xdr:rowOff>
    </xdr:to>
    <xdr:grpSp>
      <xdr:nvGrpSpPr>
        <xdr:cNvPr id="98" name="Grupa 97">
          <a:extLst>
            <a:ext uri="{FF2B5EF4-FFF2-40B4-BE49-F238E27FC236}">
              <a16:creationId xmlns:a16="http://schemas.microsoft.com/office/drawing/2014/main" xmlns="" id="{00000000-0008-0000-0300-000062000000}"/>
            </a:ext>
          </a:extLst>
        </xdr:cNvPr>
        <xdr:cNvGrpSpPr/>
      </xdr:nvGrpSpPr>
      <xdr:grpSpPr>
        <a:xfrm>
          <a:off x="2628900" y="6017079"/>
          <a:ext cx="2298926" cy="52728"/>
          <a:chOff x="3134406" y="5445578"/>
          <a:chExt cx="1931533" cy="54429"/>
        </a:xfrm>
      </xdr:grpSpPr>
      <xdr:cxnSp macro="">
        <xdr:nvCxnSpPr>
          <xdr:cNvPr id="99" name="Łącznik prosty 98">
            <a:extLst>
              <a:ext uri="{FF2B5EF4-FFF2-40B4-BE49-F238E27FC236}">
                <a16:creationId xmlns:a16="http://schemas.microsoft.com/office/drawing/2014/main" xmlns="" id="{00000000-0008-0000-0300-000063000000}"/>
              </a:ext>
            </a:extLst>
          </xdr:cNvPr>
          <xdr:cNvCxnSpPr/>
        </xdr:nvCxnSpPr>
        <xdr:spPr>
          <a:xfrm>
            <a:off x="313440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 name="Łącznik prosty 99">
            <a:extLst>
              <a:ext uri="{FF2B5EF4-FFF2-40B4-BE49-F238E27FC236}">
                <a16:creationId xmlns:a16="http://schemas.microsoft.com/office/drawing/2014/main" xmlns="" id="{00000000-0008-0000-0300-000064000000}"/>
              </a:ext>
            </a:extLst>
          </xdr:cNvPr>
          <xdr:cNvCxnSpPr/>
        </xdr:nvCxnSpPr>
        <xdr:spPr>
          <a:xfrm>
            <a:off x="3272267"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 name="Łącznik prosty 100">
            <a:extLst>
              <a:ext uri="{FF2B5EF4-FFF2-40B4-BE49-F238E27FC236}">
                <a16:creationId xmlns:a16="http://schemas.microsoft.com/office/drawing/2014/main" xmlns="" id="{00000000-0008-0000-0300-000065000000}"/>
              </a:ext>
            </a:extLst>
          </xdr:cNvPr>
          <xdr:cNvCxnSpPr/>
        </xdr:nvCxnSpPr>
        <xdr:spPr>
          <a:xfrm>
            <a:off x="3408768"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 name="Łącznik prosty 101">
            <a:extLst>
              <a:ext uri="{FF2B5EF4-FFF2-40B4-BE49-F238E27FC236}">
                <a16:creationId xmlns:a16="http://schemas.microsoft.com/office/drawing/2014/main" xmlns="" id="{00000000-0008-0000-0300-000066000000}"/>
              </a:ext>
            </a:extLst>
          </xdr:cNvPr>
          <xdr:cNvCxnSpPr/>
        </xdr:nvCxnSpPr>
        <xdr:spPr>
          <a:xfrm>
            <a:off x="3546628"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3" name="Łącznik prosty 102">
            <a:extLst>
              <a:ext uri="{FF2B5EF4-FFF2-40B4-BE49-F238E27FC236}">
                <a16:creationId xmlns:a16="http://schemas.microsoft.com/office/drawing/2014/main" xmlns="" id="{00000000-0008-0000-0300-000067000000}"/>
              </a:ext>
            </a:extLst>
          </xdr:cNvPr>
          <xdr:cNvCxnSpPr/>
        </xdr:nvCxnSpPr>
        <xdr:spPr>
          <a:xfrm>
            <a:off x="3683590"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4" name="Łącznik prosty 103">
            <a:extLst>
              <a:ext uri="{FF2B5EF4-FFF2-40B4-BE49-F238E27FC236}">
                <a16:creationId xmlns:a16="http://schemas.microsoft.com/office/drawing/2014/main" xmlns="" id="{00000000-0008-0000-0300-000068000000}"/>
              </a:ext>
            </a:extLst>
          </xdr:cNvPr>
          <xdr:cNvCxnSpPr/>
        </xdr:nvCxnSpPr>
        <xdr:spPr>
          <a:xfrm>
            <a:off x="3821451"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5" name="Łącznik prosty 104">
            <a:extLst>
              <a:ext uri="{FF2B5EF4-FFF2-40B4-BE49-F238E27FC236}">
                <a16:creationId xmlns:a16="http://schemas.microsoft.com/office/drawing/2014/main" xmlns="" id="{00000000-0008-0000-0300-000069000000}"/>
              </a:ext>
            </a:extLst>
          </xdr:cNvPr>
          <xdr:cNvCxnSpPr/>
        </xdr:nvCxnSpPr>
        <xdr:spPr>
          <a:xfrm>
            <a:off x="3957951"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6" name="Łącznik prosty 105">
            <a:extLst>
              <a:ext uri="{FF2B5EF4-FFF2-40B4-BE49-F238E27FC236}">
                <a16:creationId xmlns:a16="http://schemas.microsoft.com/office/drawing/2014/main" xmlns="" id="{00000000-0008-0000-0300-00006A000000}"/>
              </a:ext>
            </a:extLst>
          </xdr:cNvPr>
          <xdr:cNvCxnSpPr/>
        </xdr:nvCxnSpPr>
        <xdr:spPr>
          <a:xfrm>
            <a:off x="4095813"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7" name="Łącznik prosty 106">
            <a:extLst>
              <a:ext uri="{FF2B5EF4-FFF2-40B4-BE49-F238E27FC236}">
                <a16:creationId xmlns:a16="http://schemas.microsoft.com/office/drawing/2014/main" xmlns="" id="{00000000-0008-0000-0300-00006B000000}"/>
              </a:ext>
            </a:extLst>
          </xdr:cNvPr>
          <xdr:cNvCxnSpPr/>
        </xdr:nvCxnSpPr>
        <xdr:spPr>
          <a:xfrm>
            <a:off x="4232774"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8" name="Łącznik prosty 107">
            <a:extLst>
              <a:ext uri="{FF2B5EF4-FFF2-40B4-BE49-F238E27FC236}">
                <a16:creationId xmlns:a16="http://schemas.microsoft.com/office/drawing/2014/main" xmlns="" id="{00000000-0008-0000-0300-00006C000000}"/>
              </a:ext>
            </a:extLst>
          </xdr:cNvPr>
          <xdr:cNvCxnSpPr/>
        </xdr:nvCxnSpPr>
        <xdr:spPr>
          <a:xfrm>
            <a:off x="437063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9" name="Łącznik prosty 108">
            <a:extLst>
              <a:ext uri="{FF2B5EF4-FFF2-40B4-BE49-F238E27FC236}">
                <a16:creationId xmlns:a16="http://schemas.microsoft.com/office/drawing/2014/main" xmlns="" id="{00000000-0008-0000-0300-00006D000000}"/>
              </a:ext>
            </a:extLst>
          </xdr:cNvPr>
          <xdr:cNvCxnSpPr/>
        </xdr:nvCxnSpPr>
        <xdr:spPr>
          <a:xfrm>
            <a:off x="450713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Łącznik prosty 109">
            <a:extLst>
              <a:ext uri="{FF2B5EF4-FFF2-40B4-BE49-F238E27FC236}">
                <a16:creationId xmlns:a16="http://schemas.microsoft.com/office/drawing/2014/main" xmlns="" id="{00000000-0008-0000-0300-00006E000000}"/>
              </a:ext>
            </a:extLst>
          </xdr:cNvPr>
          <xdr:cNvCxnSpPr/>
        </xdr:nvCxnSpPr>
        <xdr:spPr>
          <a:xfrm>
            <a:off x="464499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1" name="Łącznik prosty 110">
            <a:extLst>
              <a:ext uri="{FF2B5EF4-FFF2-40B4-BE49-F238E27FC236}">
                <a16:creationId xmlns:a16="http://schemas.microsoft.com/office/drawing/2014/main" xmlns="" id="{00000000-0008-0000-0300-00006F000000}"/>
              </a:ext>
            </a:extLst>
          </xdr:cNvPr>
          <xdr:cNvCxnSpPr/>
        </xdr:nvCxnSpPr>
        <xdr:spPr>
          <a:xfrm>
            <a:off x="3134406" y="5496015"/>
            <a:ext cx="1931533" cy="399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2" name="Łącznik prosty 111">
            <a:extLst>
              <a:ext uri="{FF2B5EF4-FFF2-40B4-BE49-F238E27FC236}">
                <a16:creationId xmlns:a16="http://schemas.microsoft.com/office/drawing/2014/main" xmlns="" id="{00000000-0008-0000-0300-000070000000}"/>
              </a:ext>
            </a:extLst>
          </xdr:cNvPr>
          <xdr:cNvCxnSpPr/>
        </xdr:nvCxnSpPr>
        <xdr:spPr>
          <a:xfrm>
            <a:off x="4787014"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3" name="Łącznik prosty 112">
            <a:extLst>
              <a:ext uri="{FF2B5EF4-FFF2-40B4-BE49-F238E27FC236}">
                <a16:creationId xmlns:a16="http://schemas.microsoft.com/office/drawing/2014/main" xmlns="" id="{00000000-0008-0000-0300-000071000000}"/>
              </a:ext>
            </a:extLst>
          </xdr:cNvPr>
          <xdr:cNvCxnSpPr/>
        </xdr:nvCxnSpPr>
        <xdr:spPr>
          <a:xfrm>
            <a:off x="4924875"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4" name="Łącznik prosty 113">
            <a:extLst>
              <a:ext uri="{FF2B5EF4-FFF2-40B4-BE49-F238E27FC236}">
                <a16:creationId xmlns:a16="http://schemas.microsoft.com/office/drawing/2014/main" xmlns="" id="{00000000-0008-0000-0300-000072000000}"/>
              </a:ext>
            </a:extLst>
          </xdr:cNvPr>
          <xdr:cNvCxnSpPr/>
        </xdr:nvCxnSpPr>
        <xdr:spPr>
          <a:xfrm>
            <a:off x="5061375"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201386</xdr:colOff>
      <xdr:row>42</xdr:row>
      <xdr:rowOff>141515</xdr:rowOff>
    </xdr:from>
    <xdr:to>
      <xdr:col>10</xdr:col>
      <xdr:colOff>125561</xdr:colOff>
      <xdr:row>42</xdr:row>
      <xdr:rowOff>199346</xdr:rowOff>
    </xdr:to>
    <xdr:grpSp>
      <xdr:nvGrpSpPr>
        <xdr:cNvPr id="129" name="Grupa 128">
          <a:extLst>
            <a:ext uri="{FF2B5EF4-FFF2-40B4-BE49-F238E27FC236}">
              <a16:creationId xmlns:a16="http://schemas.microsoft.com/office/drawing/2014/main" xmlns="" id="{00000000-0008-0000-0300-000081000000}"/>
            </a:ext>
          </a:extLst>
        </xdr:cNvPr>
        <xdr:cNvGrpSpPr/>
      </xdr:nvGrpSpPr>
      <xdr:grpSpPr>
        <a:xfrm>
          <a:off x="749074" y="6480403"/>
          <a:ext cx="1624387" cy="57831"/>
          <a:chOff x="1446070" y="36965659"/>
          <a:chExt cx="1465102" cy="67023"/>
        </a:xfrm>
      </xdr:grpSpPr>
      <xdr:grpSp>
        <xdr:nvGrpSpPr>
          <xdr:cNvPr id="130" name="Grupa 129">
            <a:extLst>
              <a:ext uri="{FF2B5EF4-FFF2-40B4-BE49-F238E27FC236}">
                <a16:creationId xmlns:a16="http://schemas.microsoft.com/office/drawing/2014/main" xmlns="" id="{00000000-0008-0000-0300-000082000000}"/>
              </a:ext>
            </a:extLst>
          </xdr:cNvPr>
          <xdr:cNvGrpSpPr/>
        </xdr:nvGrpSpPr>
        <xdr:grpSpPr>
          <a:xfrm>
            <a:off x="2301149" y="36965659"/>
            <a:ext cx="610023" cy="59834"/>
            <a:chOff x="1864068" y="1165140"/>
            <a:chExt cx="726732" cy="50866"/>
          </a:xfrm>
        </xdr:grpSpPr>
        <xdr:cxnSp macro="">
          <xdr:nvCxnSpPr>
            <xdr:cNvPr id="143" name="Łącznik prosty 142">
              <a:extLst>
                <a:ext uri="{FF2B5EF4-FFF2-40B4-BE49-F238E27FC236}">
                  <a16:creationId xmlns:a16="http://schemas.microsoft.com/office/drawing/2014/main" xmlns="" id="{00000000-0008-0000-0300-00008F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4" name="Łącznik prosty 143">
              <a:extLst>
                <a:ext uri="{FF2B5EF4-FFF2-40B4-BE49-F238E27FC236}">
                  <a16:creationId xmlns:a16="http://schemas.microsoft.com/office/drawing/2014/main" xmlns="" id="{00000000-0008-0000-0300-000090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5" name="Łącznik prosty 144">
              <a:extLst>
                <a:ext uri="{FF2B5EF4-FFF2-40B4-BE49-F238E27FC236}">
                  <a16:creationId xmlns:a16="http://schemas.microsoft.com/office/drawing/2014/main" xmlns="" id="{00000000-0008-0000-0300-000091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6" name="Łącznik prosty 145">
              <a:extLst>
                <a:ext uri="{FF2B5EF4-FFF2-40B4-BE49-F238E27FC236}">
                  <a16:creationId xmlns:a16="http://schemas.microsoft.com/office/drawing/2014/main" xmlns="" id="{00000000-0008-0000-0300-000092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7" name="Łącznik prosty 146">
              <a:extLst>
                <a:ext uri="{FF2B5EF4-FFF2-40B4-BE49-F238E27FC236}">
                  <a16:creationId xmlns:a16="http://schemas.microsoft.com/office/drawing/2014/main" xmlns="" id="{00000000-0008-0000-0300-000093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8" name="Łącznik prosty 147">
              <a:extLst>
                <a:ext uri="{FF2B5EF4-FFF2-40B4-BE49-F238E27FC236}">
                  <a16:creationId xmlns:a16="http://schemas.microsoft.com/office/drawing/2014/main" xmlns="" id="{00000000-0008-0000-0300-000094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31" name="Łącznik prosty 130">
            <a:extLst>
              <a:ext uri="{FF2B5EF4-FFF2-40B4-BE49-F238E27FC236}">
                <a16:creationId xmlns:a16="http://schemas.microsoft.com/office/drawing/2014/main" xmlns="" id="{00000000-0008-0000-0300-000083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2" name="Łącznik prosty 131">
            <a:extLst>
              <a:ext uri="{FF2B5EF4-FFF2-40B4-BE49-F238E27FC236}">
                <a16:creationId xmlns:a16="http://schemas.microsoft.com/office/drawing/2014/main" xmlns="" id="{00000000-0008-0000-0300-000084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33" name="Grupa 132">
            <a:extLst>
              <a:ext uri="{FF2B5EF4-FFF2-40B4-BE49-F238E27FC236}">
                <a16:creationId xmlns:a16="http://schemas.microsoft.com/office/drawing/2014/main" xmlns="" id="{00000000-0008-0000-0300-000085000000}"/>
              </a:ext>
            </a:extLst>
          </xdr:cNvPr>
          <xdr:cNvGrpSpPr/>
        </xdr:nvGrpSpPr>
        <xdr:grpSpPr>
          <a:xfrm>
            <a:off x="1446070" y="36965659"/>
            <a:ext cx="287981" cy="59834"/>
            <a:chOff x="834799" y="5751580"/>
            <a:chExt cx="315836" cy="59834"/>
          </a:xfrm>
        </xdr:grpSpPr>
        <xdr:cxnSp macro="">
          <xdr:nvCxnSpPr>
            <xdr:cNvPr id="139" name="Łącznik prosty 138">
              <a:extLst>
                <a:ext uri="{FF2B5EF4-FFF2-40B4-BE49-F238E27FC236}">
                  <a16:creationId xmlns:a16="http://schemas.microsoft.com/office/drawing/2014/main" xmlns="" id="{00000000-0008-0000-0300-00008B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0" name="Łącznik prosty 139">
              <a:extLst>
                <a:ext uri="{FF2B5EF4-FFF2-40B4-BE49-F238E27FC236}">
                  <a16:creationId xmlns:a16="http://schemas.microsoft.com/office/drawing/2014/main" xmlns="" id="{00000000-0008-0000-0300-00008C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1" name="Łącznik prosty 140">
              <a:extLst>
                <a:ext uri="{FF2B5EF4-FFF2-40B4-BE49-F238E27FC236}">
                  <a16:creationId xmlns:a16="http://schemas.microsoft.com/office/drawing/2014/main" xmlns="" id="{00000000-0008-0000-0300-00008D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2" name="Łącznik prosty 141">
              <a:extLst>
                <a:ext uri="{FF2B5EF4-FFF2-40B4-BE49-F238E27FC236}">
                  <a16:creationId xmlns:a16="http://schemas.microsoft.com/office/drawing/2014/main" xmlns="" id="{00000000-0008-0000-0300-00008E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34" name="Grupa 133">
            <a:extLst>
              <a:ext uri="{FF2B5EF4-FFF2-40B4-BE49-F238E27FC236}">
                <a16:creationId xmlns:a16="http://schemas.microsoft.com/office/drawing/2014/main" xmlns="" id="{00000000-0008-0000-0300-000086000000}"/>
              </a:ext>
            </a:extLst>
          </xdr:cNvPr>
          <xdr:cNvGrpSpPr/>
        </xdr:nvGrpSpPr>
        <xdr:grpSpPr>
          <a:xfrm>
            <a:off x="1885480" y="36972848"/>
            <a:ext cx="288553" cy="59834"/>
            <a:chOff x="834799" y="5751580"/>
            <a:chExt cx="315836" cy="59834"/>
          </a:xfrm>
        </xdr:grpSpPr>
        <xdr:cxnSp macro="">
          <xdr:nvCxnSpPr>
            <xdr:cNvPr id="135" name="Łącznik prosty 134">
              <a:extLst>
                <a:ext uri="{FF2B5EF4-FFF2-40B4-BE49-F238E27FC236}">
                  <a16:creationId xmlns:a16="http://schemas.microsoft.com/office/drawing/2014/main" xmlns="" id="{00000000-0008-0000-0300-000087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6" name="Łącznik prosty 135">
              <a:extLst>
                <a:ext uri="{FF2B5EF4-FFF2-40B4-BE49-F238E27FC236}">
                  <a16:creationId xmlns:a16="http://schemas.microsoft.com/office/drawing/2014/main" xmlns="" id="{00000000-0008-0000-0300-000088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7" name="Łącznik prosty 136">
              <a:extLst>
                <a:ext uri="{FF2B5EF4-FFF2-40B4-BE49-F238E27FC236}">
                  <a16:creationId xmlns:a16="http://schemas.microsoft.com/office/drawing/2014/main" xmlns="" id="{00000000-0008-0000-0300-000089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8" name="Łącznik prosty 137">
              <a:extLst>
                <a:ext uri="{FF2B5EF4-FFF2-40B4-BE49-F238E27FC236}">
                  <a16:creationId xmlns:a16="http://schemas.microsoft.com/office/drawing/2014/main" xmlns="" id="{00000000-0008-0000-0300-00008A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108858</xdr:colOff>
      <xdr:row>132</xdr:row>
      <xdr:rowOff>192594</xdr:rowOff>
    </xdr:from>
    <xdr:to>
      <xdr:col>10</xdr:col>
      <xdr:colOff>15024</xdr:colOff>
      <xdr:row>132</xdr:row>
      <xdr:rowOff>252428</xdr:rowOff>
    </xdr:to>
    <xdr:grpSp>
      <xdr:nvGrpSpPr>
        <xdr:cNvPr id="152" name="Grupa 151">
          <a:extLst>
            <a:ext uri="{FF2B5EF4-FFF2-40B4-BE49-F238E27FC236}">
              <a16:creationId xmlns:a16="http://schemas.microsoft.com/office/drawing/2014/main" xmlns="" id="{00000000-0008-0000-0300-000098000000}"/>
            </a:ext>
          </a:extLst>
        </xdr:cNvPr>
        <xdr:cNvGrpSpPr/>
      </xdr:nvGrpSpPr>
      <xdr:grpSpPr>
        <a:xfrm>
          <a:off x="1718583" y="25276682"/>
          <a:ext cx="544341" cy="59834"/>
          <a:chOff x="2178844" y="32080200"/>
          <a:chExt cx="441821" cy="59834"/>
        </a:xfrm>
      </xdr:grpSpPr>
      <xdr:cxnSp macro="">
        <xdr:nvCxnSpPr>
          <xdr:cNvPr id="153" name="Łącznik prosty 152">
            <a:extLst>
              <a:ext uri="{FF2B5EF4-FFF2-40B4-BE49-F238E27FC236}">
                <a16:creationId xmlns:a16="http://schemas.microsoft.com/office/drawing/2014/main" xmlns="" id="{00000000-0008-0000-0300-000099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4" name="Łącznik prosty 153">
            <a:extLst>
              <a:ext uri="{FF2B5EF4-FFF2-40B4-BE49-F238E27FC236}">
                <a16:creationId xmlns:a16="http://schemas.microsoft.com/office/drawing/2014/main" xmlns="" id="{00000000-0008-0000-0300-00009A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5" name="Łącznik prosty 154">
            <a:extLst>
              <a:ext uri="{FF2B5EF4-FFF2-40B4-BE49-F238E27FC236}">
                <a16:creationId xmlns:a16="http://schemas.microsoft.com/office/drawing/2014/main" xmlns="" id="{00000000-0008-0000-0300-00009B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6" name="Łącznik prosty 155">
            <a:extLst>
              <a:ext uri="{FF2B5EF4-FFF2-40B4-BE49-F238E27FC236}">
                <a16:creationId xmlns:a16="http://schemas.microsoft.com/office/drawing/2014/main" xmlns="" id="{00000000-0008-0000-0300-00009C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7" name="Łącznik prosty 156">
            <a:extLst>
              <a:ext uri="{FF2B5EF4-FFF2-40B4-BE49-F238E27FC236}">
                <a16:creationId xmlns:a16="http://schemas.microsoft.com/office/drawing/2014/main" xmlns="" id="{00000000-0008-0000-0300-00009D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108858</xdr:colOff>
      <xdr:row>132</xdr:row>
      <xdr:rowOff>192594</xdr:rowOff>
    </xdr:from>
    <xdr:to>
      <xdr:col>22</xdr:col>
      <xdr:colOff>15024</xdr:colOff>
      <xdr:row>132</xdr:row>
      <xdr:rowOff>252428</xdr:rowOff>
    </xdr:to>
    <xdr:grpSp>
      <xdr:nvGrpSpPr>
        <xdr:cNvPr id="158" name="Grupa 157">
          <a:extLst>
            <a:ext uri="{FF2B5EF4-FFF2-40B4-BE49-F238E27FC236}">
              <a16:creationId xmlns:a16="http://schemas.microsoft.com/office/drawing/2014/main" xmlns="" id="{00000000-0008-0000-0300-00009E000000}"/>
            </a:ext>
          </a:extLst>
        </xdr:cNvPr>
        <xdr:cNvGrpSpPr/>
      </xdr:nvGrpSpPr>
      <xdr:grpSpPr>
        <a:xfrm>
          <a:off x="5014233" y="25276682"/>
          <a:ext cx="544341" cy="59834"/>
          <a:chOff x="2178844" y="32080200"/>
          <a:chExt cx="441821" cy="59834"/>
        </a:xfrm>
      </xdr:grpSpPr>
      <xdr:cxnSp macro="">
        <xdr:nvCxnSpPr>
          <xdr:cNvPr id="159" name="Łącznik prosty 158">
            <a:extLst>
              <a:ext uri="{FF2B5EF4-FFF2-40B4-BE49-F238E27FC236}">
                <a16:creationId xmlns:a16="http://schemas.microsoft.com/office/drawing/2014/main" xmlns="" id="{00000000-0008-0000-0300-00009F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0" name="Łącznik prosty 159">
            <a:extLst>
              <a:ext uri="{FF2B5EF4-FFF2-40B4-BE49-F238E27FC236}">
                <a16:creationId xmlns:a16="http://schemas.microsoft.com/office/drawing/2014/main" xmlns="" id="{00000000-0008-0000-0300-0000A0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1" name="Łącznik prosty 160">
            <a:extLst>
              <a:ext uri="{FF2B5EF4-FFF2-40B4-BE49-F238E27FC236}">
                <a16:creationId xmlns:a16="http://schemas.microsoft.com/office/drawing/2014/main" xmlns="" id="{00000000-0008-0000-0300-0000A1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2" name="Łącznik prosty 161">
            <a:extLst>
              <a:ext uri="{FF2B5EF4-FFF2-40B4-BE49-F238E27FC236}">
                <a16:creationId xmlns:a16="http://schemas.microsoft.com/office/drawing/2014/main" xmlns="" id="{00000000-0008-0000-0300-0000A2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3" name="Łącznik prosty 162">
            <a:extLst>
              <a:ext uri="{FF2B5EF4-FFF2-40B4-BE49-F238E27FC236}">
                <a16:creationId xmlns:a16="http://schemas.microsoft.com/office/drawing/2014/main" xmlns="" id="{00000000-0008-0000-0300-0000A3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269555</xdr:colOff>
      <xdr:row>65</xdr:row>
      <xdr:rowOff>91851</xdr:rowOff>
    </xdr:from>
    <xdr:to>
      <xdr:col>5</xdr:col>
      <xdr:colOff>55918</xdr:colOff>
      <xdr:row>66</xdr:row>
      <xdr:rowOff>187299</xdr:rowOff>
    </xdr:to>
    <xdr:sp macro="[0]!Zaznacz_E67" textlink="">
      <xdr:nvSpPr>
        <xdr:cNvPr id="116" name="Prostokąt 172">
          <a:extLst>
            <a:ext uri="{FF2B5EF4-FFF2-40B4-BE49-F238E27FC236}">
              <a16:creationId xmlns:a16="http://schemas.microsoft.com/office/drawing/2014/main" xmlns="" id="{00000000-0008-0000-0300-000074000000}"/>
            </a:ext>
          </a:extLst>
        </xdr:cNvPr>
        <xdr:cNvSpPr>
          <a:spLocks noChangeArrowheads="1"/>
        </xdr:cNvSpPr>
      </xdr:nvSpPr>
      <xdr:spPr bwMode="auto">
        <a:xfrm>
          <a:off x="1058059" y="10044234"/>
          <a:ext cx="336329" cy="208091"/>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249620</xdr:colOff>
      <xdr:row>65</xdr:row>
      <xdr:rowOff>98534</xdr:rowOff>
    </xdr:from>
    <xdr:to>
      <xdr:col>16</xdr:col>
      <xdr:colOff>35983</xdr:colOff>
      <xdr:row>67</xdr:row>
      <xdr:rowOff>1825</xdr:rowOff>
    </xdr:to>
    <xdr:sp macro="[0]!Zaznacz_P67" textlink="">
      <xdr:nvSpPr>
        <xdr:cNvPr id="117" name="Prostokąt 172">
          <a:extLst>
            <a:ext uri="{FF2B5EF4-FFF2-40B4-BE49-F238E27FC236}">
              <a16:creationId xmlns:a16="http://schemas.microsoft.com/office/drawing/2014/main" xmlns="" id="{00000000-0008-0000-0300-000075000000}"/>
            </a:ext>
          </a:extLst>
        </xdr:cNvPr>
        <xdr:cNvSpPr>
          <a:spLocks noChangeArrowheads="1"/>
        </xdr:cNvSpPr>
      </xdr:nvSpPr>
      <xdr:spPr bwMode="auto">
        <a:xfrm>
          <a:off x="3199086" y="10221310"/>
          <a:ext cx="246190"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85044</xdr:colOff>
      <xdr:row>155</xdr:row>
      <xdr:rowOff>180294</xdr:rowOff>
    </xdr:from>
    <xdr:to>
      <xdr:col>13</xdr:col>
      <xdr:colOff>9218</xdr:colOff>
      <xdr:row>155</xdr:row>
      <xdr:rowOff>238125</xdr:rowOff>
    </xdr:to>
    <xdr:grpSp>
      <xdr:nvGrpSpPr>
        <xdr:cNvPr id="118" name="Grupa 117">
          <a:extLst>
            <a:ext uri="{FF2B5EF4-FFF2-40B4-BE49-F238E27FC236}">
              <a16:creationId xmlns:a16="http://schemas.microsoft.com/office/drawing/2014/main" xmlns="" id="{00000000-0008-0000-0300-000076000000}"/>
            </a:ext>
          </a:extLst>
        </xdr:cNvPr>
        <xdr:cNvGrpSpPr/>
      </xdr:nvGrpSpPr>
      <xdr:grpSpPr>
        <a:xfrm>
          <a:off x="1323294" y="29455382"/>
          <a:ext cx="1624387" cy="57831"/>
          <a:chOff x="1446070" y="36965659"/>
          <a:chExt cx="1465102" cy="67023"/>
        </a:xfrm>
      </xdr:grpSpPr>
      <xdr:grpSp>
        <xdr:nvGrpSpPr>
          <xdr:cNvPr id="119" name="Grupa 118">
            <a:extLst>
              <a:ext uri="{FF2B5EF4-FFF2-40B4-BE49-F238E27FC236}">
                <a16:creationId xmlns:a16="http://schemas.microsoft.com/office/drawing/2014/main" xmlns="" id="{00000000-0008-0000-0300-000077000000}"/>
              </a:ext>
            </a:extLst>
          </xdr:cNvPr>
          <xdr:cNvGrpSpPr/>
        </xdr:nvGrpSpPr>
        <xdr:grpSpPr>
          <a:xfrm>
            <a:off x="2301149" y="36965659"/>
            <a:ext cx="610023" cy="59834"/>
            <a:chOff x="1864068" y="1165140"/>
            <a:chExt cx="726732" cy="50866"/>
          </a:xfrm>
        </xdr:grpSpPr>
        <xdr:cxnSp macro="">
          <xdr:nvCxnSpPr>
            <xdr:cNvPr id="164" name="Łącznik prosty 163">
              <a:extLst>
                <a:ext uri="{FF2B5EF4-FFF2-40B4-BE49-F238E27FC236}">
                  <a16:creationId xmlns:a16="http://schemas.microsoft.com/office/drawing/2014/main" xmlns="" id="{00000000-0008-0000-0300-0000A4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5" name="Łącznik prosty 164">
              <a:extLst>
                <a:ext uri="{FF2B5EF4-FFF2-40B4-BE49-F238E27FC236}">
                  <a16:creationId xmlns:a16="http://schemas.microsoft.com/office/drawing/2014/main" xmlns="" id="{00000000-0008-0000-0300-0000A5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6" name="Łącznik prosty 165">
              <a:extLst>
                <a:ext uri="{FF2B5EF4-FFF2-40B4-BE49-F238E27FC236}">
                  <a16:creationId xmlns:a16="http://schemas.microsoft.com/office/drawing/2014/main" xmlns="" id="{00000000-0008-0000-0300-0000A6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7" name="Łącznik prosty 166">
              <a:extLst>
                <a:ext uri="{FF2B5EF4-FFF2-40B4-BE49-F238E27FC236}">
                  <a16:creationId xmlns:a16="http://schemas.microsoft.com/office/drawing/2014/main" xmlns="" id="{00000000-0008-0000-0300-0000A7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8" name="Łącznik prosty 167">
              <a:extLst>
                <a:ext uri="{FF2B5EF4-FFF2-40B4-BE49-F238E27FC236}">
                  <a16:creationId xmlns:a16="http://schemas.microsoft.com/office/drawing/2014/main" xmlns="" id="{00000000-0008-0000-0300-0000A8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9" name="Łącznik prosty 168">
              <a:extLst>
                <a:ext uri="{FF2B5EF4-FFF2-40B4-BE49-F238E27FC236}">
                  <a16:creationId xmlns:a16="http://schemas.microsoft.com/office/drawing/2014/main" xmlns="" id="{00000000-0008-0000-0300-0000A9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20" name="Łącznik prosty 119">
            <a:extLst>
              <a:ext uri="{FF2B5EF4-FFF2-40B4-BE49-F238E27FC236}">
                <a16:creationId xmlns:a16="http://schemas.microsoft.com/office/drawing/2014/main" xmlns="" id="{00000000-0008-0000-0300-000078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1" name="Łącznik prosty 120">
            <a:extLst>
              <a:ext uri="{FF2B5EF4-FFF2-40B4-BE49-F238E27FC236}">
                <a16:creationId xmlns:a16="http://schemas.microsoft.com/office/drawing/2014/main" xmlns="" id="{00000000-0008-0000-0300-000079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22" name="Grupa 121">
            <a:extLst>
              <a:ext uri="{FF2B5EF4-FFF2-40B4-BE49-F238E27FC236}">
                <a16:creationId xmlns:a16="http://schemas.microsoft.com/office/drawing/2014/main" xmlns="" id="{00000000-0008-0000-0300-00007A000000}"/>
              </a:ext>
            </a:extLst>
          </xdr:cNvPr>
          <xdr:cNvGrpSpPr/>
        </xdr:nvGrpSpPr>
        <xdr:grpSpPr>
          <a:xfrm>
            <a:off x="1446070" y="36965659"/>
            <a:ext cx="287981" cy="59834"/>
            <a:chOff x="834799" y="5751580"/>
            <a:chExt cx="315836" cy="59834"/>
          </a:xfrm>
        </xdr:grpSpPr>
        <xdr:cxnSp macro="">
          <xdr:nvCxnSpPr>
            <xdr:cNvPr id="128" name="Łącznik prosty 127">
              <a:extLst>
                <a:ext uri="{FF2B5EF4-FFF2-40B4-BE49-F238E27FC236}">
                  <a16:creationId xmlns:a16="http://schemas.microsoft.com/office/drawing/2014/main" xmlns="" id="{00000000-0008-0000-0300-000080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9" name="Łącznik prosty 148">
              <a:extLst>
                <a:ext uri="{FF2B5EF4-FFF2-40B4-BE49-F238E27FC236}">
                  <a16:creationId xmlns:a16="http://schemas.microsoft.com/office/drawing/2014/main" xmlns="" id="{00000000-0008-0000-0300-000095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0" name="Łącznik prosty 149">
              <a:extLst>
                <a:ext uri="{FF2B5EF4-FFF2-40B4-BE49-F238E27FC236}">
                  <a16:creationId xmlns:a16="http://schemas.microsoft.com/office/drawing/2014/main" xmlns="" id="{00000000-0008-0000-0300-000096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1" name="Łącznik prosty 150">
              <a:extLst>
                <a:ext uri="{FF2B5EF4-FFF2-40B4-BE49-F238E27FC236}">
                  <a16:creationId xmlns:a16="http://schemas.microsoft.com/office/drawing/2014/main" xmlns="" id="{00000000-0008-0000-0300-000097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23" name="Grupa 122">
            <a:extLst>
              <a:ext uri="{FF2B5EF4-FFF2-40B4-BE49-F238E27FC236}">
                <a16:creationId xmlns:a16="http://schemas.microsoft.com/office/drawing/2014/main" xmlns="" id="{00000000-0008-0000-0300-00007B000000}"/>
              </a:ext>
            </a:extLst>
          </xdr:cNvPr>
          <xdr:cNvGrpSpPr/>
        </xdr:nvGrpSpPr>
        <xdr:grpSpPr>
          <a:xfrm>
            <a:off x="1885480" y="36972848"/>
            <a:ext cx="288553" cy="59834"/>
            <a:chOff x="834799" y="5751580"/>
            <a:chExt cx="315836" cy="59834"/>
          </a:xfrm>
        </xdr:grpSpPr>
        <xdr:cxnSp macro="">
          <xdr:nvCxnSpPr>
            <xdr:cNvPr id="124" name="Łącznik prosty 123">
              <a:extLst>
                <a:ext uri="{FF2B5EF4-FFF2-40B4-BE49-F238E27FC236}">
                  <a16:creationId xmlns:a16="http://schemas.microsoft.com/office/drawing/2014/main" xmlns="" id="{00000000-0008-0000-0300-00007C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5" name="Łącznik prosty 124">
              <a:extLst>
                <a:ext uri="{FF2B5EF4-FFF2-40B4-BE49-F238E27FC236}">
                  <a16:creationId xmlns:a16="http://schemas.microsoft.com/office/drawing/2014/main" xmlns="" id="{00000000-0008-0000-0300-00007D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6" name="Łącznik prosty 125">
              <a:extLst>
                <a:ext uri="{FF2B5EF4-FFF2-40B4-BE49-F238E27FC236}">
                  <a16:creationId xmlns:a16="http://schemas.microsoft.com/office/drawing/2014/main" xmlns="" id="{00000000-0008-0000-0300-00007E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7" name="Łącznik prosty 126">
              <a:extLst>
                <a:ext uri="{FF2B5EF4-FFF2-40B4-BE49-F238E27FC236}">
                  <a16:creationId xmlns:a16="http://schemas.microsoft.com/office/drawing/2014/main" xmlns="" id="{00000000-0008-0000-0300-00007F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6</xdr:col>
      <xdr:colOff>85044</xdr:colOff>
      <xdr:row>159</xdr:row>
      <xdr:rowOff>180294</xdr:rowOff>
    </xdr:from>
    <xdr:to>
      <xdr:col>13</xdr:col>
      <xdr:colOff>9218</xdr:colOff>
      <xdr:row>159</xdr:row>
      <xdr:rowOff>238125</xdr:rowOff>
    </xdr:to>
    <xdr:grpSp>
      <xdr:nvGrpSpPr>
        <xdr:cNvPr id="170" name="Grupa 169">
          <a:extLst>
            <a:ext uri="{FF2B5EF4-FFF2-40B4-BE49-F238E27FC236}">
              <a16:creationId xmlns:a16="http://schemas.microsoft.com/office/drawing/2014/main" xmlns="" id="{00000000-0008-0000-0300-0000AA000000}"/>
            </a:ext>
          </a:extLst>
        </xdr:cNvPr>
        <xdr:cNvGrpSpPr/>
      </xdr:nvGrpSpPr>
      <xdr:grpSpPr>
        <a:xfrm>
          <a:off x="1323294" y="30203094"/>
          <a:ext cx="1624387" cy="57831"/>
          <a:chOff x="1446070" y="36965659"/>
          <a:chExt cx="1465102" cy="67023"/>
        </a:xfrm>
      </xdr:grpSpPr>
      <xdr:grpSp>
        <xdr:nvGrpSpPr>
          <xdr:cNvPr id="171" name="Grupa 170">
            <a:extLst>
              <a:ext uri="{FF2B5EF4-FFF2-40B4-BE49-F238E27FC236}">
                <a16:creationId xmlns:a16="http://schemas.microsoft.com/office/drawing/2014/main" xmlns="" id="{00000000-0008-0000-0300-0000AB000000}"/>
              </a:ext>
            </a:extLst>
          </xdr:cNvPr>
          <xdr:cNvGrpSpPr/>
        </xdr:nvGrpSpPr>
        <xdr:grpSpPr>
          <a:xfrm>
            <a:off x="2301149" y="36965659"/>
            <a:ext cx="610023" cy="59834"/>
            <a:chOff x="1864068" y="1165140"/>
            <a:chExt cx="726732" cy="50866"/>
          </a:xfrm>
        </xdr:grpSpPr>
        <xdr:cxnSp macro="">
          <xdr:nvCxnSpPr>
            <xdr:cNvPr id="184" name="Łącznik prosty 183">
              <a:extLst>
                <a:ext uri="{FF2B5EF4-FFF2-40B4-BE49-F238E27FC236}">
                  <a16:creationId xmlns:a16="http://schemas.microsoft.com/office/drawing/2014/main" xmlns="" id="{00000000-0008-0000-0300-0000B8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5" name="Łącznik prosty 184">
              <a:extLst>
                <a:ext uri="{FF2B5EF4-FFF2-40B4-BE49-F238E27FC236}">
                  <a16:creationId xmlns:a16="http://schemas.microsoft.com/office/drawing/2014/main" xmlns="" id="{00000000-0008-0000-0300-0000B9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6" name="Łącznik prosty 185">
              <a:extLst>
                <a:ext uri="{FF2B5EF4-FFF2-40B4-BE49-F238E27FC236}">
                  <a16:creationId xmlns:a16="http://schemas.microsoft.com/office/drawing/2014/main" xmlns="" id="{00000000-0008-0000-0300-0000BA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7" name="Łącznik prosty 186">
              <a:extLst>
                <a:ext uri="{FF2B5EF4-FFF2-40B4-BE49-F238E27FC236}">
                  <a16:creationId xmlns:a16="http://schemas.microsoft.com/office/drawing/2014/main" xmlns="" id="{00000000-0008-0000-0300-0000BB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8" name="Łącznik prosty 187">
              <a:extLst>
                <a:ext uri="{FF2B5EF4-FFF2-40B4-BE49-F238E27FC236}">
                  <a16:creationId xmlns:a16="http://schemas.microsoft.com/office/drawing/2014/main" xmlns="" id="{00000000-0008-0000-0300-0000BC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9" name="Łącznik prosty 188">
              <a:extLst>
                <a:ext uri="{FF2B5EF4-FFF2-40B4-BE49-F238E27FC236}">
                  <a16:creationId xmlns:a16="http://schemas.microsoft.com/office/drawing/2014/main" xmlns="" id="{00000000-0008-0000-0300-0000BD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72" name="Łącznik prosty 171">
            <a:extLst>
              <a:ext uri="{FF2B5EF4-FFF2-40B4-BE49-F238E27FC236}">
                <a16:creationId xmlns:a16="http://schemas.microsoft.com/office/drawing/2014/main" xmlns="" id="{00000000-0008-0000-0300-0000AC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3" name="Łącznik prosty 172">
            <a:extLst>
              <a:ext uri="{FF2B5EF4-FFF2-40B4-BE49-F238E27FC236}">
                <a16:creationId xmlns:a16="http://schemas.microsoft.com/office/drawing/2014/main" xmlns="" id="{00000000-0008-0000-0300-0000AD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74" name="Grupa 173">
            <a:extLst>
              <a:ext uri="{FF2B5EF4-FFF2-40B4-BE49-F238E27FC236}">
                <a16:creationId xmlns:a16="http://schemas.microsoft.com/office/drawing/2014/main" xmlns="" id="{00000000-0008-0000-0300-0000AE000000}"/>
              </a:ext>
            </a:extLst>
          </xdr:cNvPr>
          <xdr:cNvGrpSpPr/>
        </xdr:nvGrpSpPr>
        <xdr:grpSpPr>
          <a:xfrm>
            <a:off x="1446070" y="36965659"/>
            <a:ext cx="287981" cy="59834"/>
            <a:chOff x="834799" y="5751580"/>
            <a:chExt cx="315836" cy="59834"/>
          </a:xfrm>
        </xdr:grpSpPr>
        <xdr:cxnSp macro="">
          <xdr:nvCxnSpPr>
            <xdr:cNvPr id="180" name="Łącznik prosty 179">
              <a:extLst>
                <a:ext uri="{FF2B5EF4-FFF2-40B4-BE49-F238E27FC236}">
                  <a16:creationId xmlns:a16="http://schemas.microsoft.com/office/drawing/2014/main" xmlns="" id="{00000000-0008-0000-0300-0000B4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1" name="Łącznik prosty 180">
              <a:extLst>
                <a:ext uri="{FF2B5EF4-FFF2-40B4-BE49-F238E27FC236}">
                  <a16:creationId xmlns:a16="http://schemas.microsoft.com/office/drawing/2014/main" xmlns="" id="{00000000-0008-0000-0300-0000B5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2" name="Łącznik prosty 181">
              <a:extLst>
                <a:ext uri="{FF2B5EF4-FFF2-40B4-BE49-F238E27FC236}">
                  <a16:creationId xmlns:a16="http://schemas.microsoft.com/office/drawing/2014/main" xmlns="" id="{00000000-0008-0000-0300-0000B6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3" name="Łącznik prosty 182">
              <a:extLst>
                <a:ext uri="{FF2B5EF4-FFF2-40B4-BE49-F238E27FC236}">
                  <a16:creationId xmlns:a16="http://schemas.microsoft.com/office/drawing/2014/main" xmlns="" id="{00000000-0008-0000-0300-0000B7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75" name="Grupa 174">
            <a:extLst>
              <a:ext uri="{FF2B5EF4-FFF2-40B4-BE49-F238E27FC236}">
                <a16:creationId xmlns:a16="http://schemas.microsoft.com/office/drawing/2014/main" xmlns="" id="{00000000-0008-0000-0300-0000AF000000}"/>
              </a:ext>
            </a:extLst>
          </xdr:cNvPr>
          <xdr:cNvGrpSpPr/>
        </xdr:nvGrpSpPr>
        <xdr:grpSpPr>
          <a:xfrm>
            <a:off x="1885480" y="36972848"/>
            <a:ext cx="288553" cy="59834"/>
            <a:chOff x="834799" y="5751580"/>
            <a:chExt cx="315836" cy="59834"/>
          </a:xfrm>
        </xdr:grpSpPr>
        <xdr:cxnSp macro="">
          <xdr:nvCxnSpPr>
            <xdr:cNvPr id="176" name="Łącznik prosty 175">
              <a:extLst>
                <a:ext uri="{FF2B5EF4-FFF2-40B4-BE49-F238E27FC236}">
                  <a16:creationId xmlns:a16="http://schemas.microsoft.com/office/drawing/2014/main" xmlns="" id="{00000000-0008-0000-0300-0000B0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7" name="Łącznik prosty 176">
              <a:extLst>
                <a:ext uri="{FF2B5EF4-FFF2-40B4-BE49-F238E27FC236}">
                  <a16:creationId xmlns:a16="http://schemas.microsoft.com/office/drawing/2014/main" xmlns="" id="{00000000-0008-0000-0300-0000B1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8" name="Łącznik prosty 177">
              <a:extLst>
                <a:ext uri="{FF2B5EF4-FFF2-40B4-BE49-F238E27FC236}">
                  <a16:creationId xmlns:a16="http://schemas.microsoft.com/office/drawing/2014/main" xmlns="" id="{00000000-0008-0000-0300-0000B2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9" name="Łącznik prosty 178">
              <a:extLst>
                <a:ext uri="{FF2B5EF4-FFF2-40B4-BE49-F238E27FC236}">
                  <a16:creationId xmlns:a16="http://schemas.microsoft.com/office/drawing/2014/main" xmlns="" id="{00000000-0008-0000-0300-0000B3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6</xdr:col>
      <xdr:colOff>85044</xdr:colOff>
      <xdr:row>145</xdr:row>
      <xdr:rowOff>180294</xdr:rowOff>
    </xdr:from>
    <xdr:to>
      <xdr:col>13</xdr:col>
      <xdr:colOff>9218</xdr:colOff>
      <xdr:row>145</xdr:row>
      <xdr:rowOff>238125</xdr:rowOff>
    </xdr:to>
    <xdr:grpSp>
      <xdr:nvGrpSpPr>
        <xdr:cNvPr id="190" name="Grupa 189">
          <a:extLst>
            <a:ext uri="{FF2B5EF4-FFF2-40B4-BE49-F238E27FC236}">
              <a16:creationId xmlns:a16="http://schemas.microsoft.com/office/drawing/2014/main" xmlns="" id="{00000000-0008-0000-0300-0000BE000000}"/>
            </a:ext>
          </a:extLst>
        </xdr:cNvPr>
        <xdr:cNvGrpSpPr/>
      </xdr:nvGrpSpPr>
      <xdr:grpSpPr>
        <a:xfrm>
          <a:off x="1323294" y="27902807"/>
          <a:ext cx="1624387" cy="57831"/>
          <a:chOff x="1446070" y="36965659"/>
          <a:chExt cx="1465102" cy="67023"/>
        </a:xfrm>
      </xdr:grpSpPr>
      <xdr:grpSp>
        <xdr:nvGrpSpPr>
          <xdr:cNvPr id="191" name="Grupa 190">
            <a:extLst>
              <a:ext uri="{FF2B5EF4-FFF2-40B4-BE49-F238E27FC236}">
                <a16:creationId xmlns:a16="http://schemas.microsoft.com/office/drawing/2014/main" xmlns="" id="{00000000-0008-0000-0300-0000BF000000}"/>
              </a:ext>
            </a:extLst>
          </xdr:cNvPr>
          <xdr:cNvGrpSpPr/>
        </xdr:nvGrpSpPr>
        <xdr:grpSpPr>
          <a:xfrm>
            <a:off x="2301149" y="36965659"/>
            <a:ext cx="610023" cy="59834"/>
            <a:chOff x="1864068" y="1165140"/>
            <a:chExt cx="726732" cy="50866"/>
          </a:xfrm>
        </xdr:grpSpPr>
        <xdr:cxnSp macro="">
          <xdr:nvCxnSpPr>
            <xdr:cNvPr id="204" name="Łącznik prosty 203">
              <a:extLst>
                <a:ext uri="{FF2B5EF4-FFF2-40B4-BE49-F238E27FC236}">
                  <a16:creationId xmlns:a16="http://schemas.microsoft.com/office/drawing/2014/main" xmlns="" id="{00000000-0008-0000-0300-0000CC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5" name="Łącznik prosty 204">
              <a:extLst>
                <a:ext uri="{FF2B5EF4-FFF2-40B4-BE49-F238E27FC236}">
                  <a16:creationId xmlns:a16="http://schemas.microsoft.com/office/drawing/2014/main" xmlns="" id="{00000000-0008-0000-0300-0000CD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6" name="Łącznik prosty 205">
              <a:extLst>
                <a:ext uri="{FF2B5EF4-FFF2-40B4-BE49-F238E27FC236}">
                  <a16:creationId xmlns:a16="http://schemas.microsoft.com/office/drawing/2014/main" xmlns="" id="{00000000-0008-0000-0300-0000CE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7" name="Łącznik prosty 206">
              <a:extLst>
                <a:ext uri="{FF2B5EF4-FFF2-40B4-BE49-F238E27FC236}">
                  <a16:creationId xmlns:a16="http://schemas.microsoft.com/office/drawing/2014/main" xmlns="" id="{00000000-0008-0000-0300-0000CF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8" name="Łącznik prosty 207">
              <a:extLst>
                <a:ext uri="{FF2B5EF4-FFF2-40B4-BE49-F238E27FC236}">
                  <a16:creationId xmlns:a16="http://schemas.microsoft.com/office/drawing/2014/main" xmlns="" id="{00000000-0008-0000-0300-0000D0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9" name="Łącznik prosty 208">
              <a:extLst>
                <a:ext uri="{FF2B5EF4-FFF2-40B4-BE49-F238E27FC236}">
                  <a16:creationId xmlns:a16="http://schemas.microsoft.com/office/drawing/2014/main" xmlns="" id="{00000000-0008-0000-0300-0000D1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92" name="Łącznik prosty 191">
            <a:extLst>
              <a:ext uri="{FF2B5EF4-FFF2-40B4-BE49-F238E27FC236}">
                <a16:creationId xmlns:a16="http://schemas.microsoft.com/office/drawing/2014/main" xmlns="" id="{00000000-0008-0000-0300-0000C0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3" name="Łącznik prosty 192">
            <a:extLst>
              <a:ext uri="{FF2B5EF4-FFF2-40B4-BE49-F238E27FC236}">
                <a16:creationId xmlns:a16="http://schemas.microsoft.com/office/drawing/2014/main" xmlns="" id="{00000000-0008-0000-0300-0000C1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94" name="Grupa 193">
            <a:extLst>
              <a:ext uri="{FF2B5EF4-FFF2-40B4-BE49-F238E27FC236}">
                <a16:creationId xmlns:a16="http://schemas.microsoft.com/office/drawing/2014/main" xmlns="" id="{00000000-0008-0000-0300-0000C2000000}"/>
              </a:ext>
            </a:extLst>
          </xdr:cNvPr>
          <xdr:cNvGrpSpPr/>
        </xdr:nvGrpSpPr>
        <xdr:grpSpPr>
          <a:xfrm>
            <a:off x="1446070" y="36965659"/>
            <a:ext cx="287981" cy="59834"/>
            <a:chOff x="834799" y="5751580"/>
            <a:chExt cx="315836" cy="59834"/>
          </a:xfrm>
        </xdr:grpSpPr>
        <xdr:cxnSp macro="">
          <xdr:nvCxnSpPr>
            <xdr:cNvPr id="200" name="Łącznik prosty 199">
              <a:extLst>
                <a:ext uri="{FF2B5EF4-FFF2-40B4-BE49-F238E27FC236}">
                  <a16:creationId xmlns:a16="http://schemas.microsoft.com/office/drawing/2014/main" xmlns="" id="{00000000-0008-0000-0300-0000C8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1" name="Łącznik prosty 200">
              <a:extLst>
                <a:ext uri="{FF2B5EF4-FFF2-40B4-BE49-F238E27FC236}">
                  <a16:creationId xmlns:a16="http://schemas.microsoft.com/office/drawing/2014/main" xmlns="" id="{00000000-0008-0000-0300-0000C9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2" name="Łącznik prosty 201">
              <a:extLst>
                <a:ext uri="{FF2B5EF4-FFF2-40B4-BE49-F238E27FC236}">
                  <a16:creationId xmlns:a16="http://schemas.microsoft.com/office/drawing/2014/main" xmlns="" id="{00000000-0008-0000-0300-0000CA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3" name="Łącznik prosty 202">
              <a:extLst>
                <a:ext uri="{FF2B5EF4-FFF2-40B4-BE49-F238E27FC236}">
                  <a16:creationId xmlns:a16="http://schemas.microsoft.com/office/drawing/2014/main" xmlns="" id="{00000000-0008-0000-0300-0000CB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95" name="Grupa 194">
            <a:extLst>
              <a:ext uri="{FF2B5EF4-FFF2-40B4-BE49-F238E27FC236}">
                <a16:creationId xmlns:a16="http://schemas.microsoft.com/office/drawing/2014/main" xmlns="" id="{00000000-0008-0000-0300-0000C3000000}"/>
              </a:ext>
            </a:extLst>
          </xdr:cNvPr>
          <xdr:cNvGrpSpPr/>
        </xdr:nvGrpSpPr>
        <xdr:grpSpPr>
          <a:xfrm>
            <a:off x="1885480" y="36972848"/>
            <a:ext cx="288553" cy="59834"/>
            <a:chOff x="834799" y="5751580"/>
            <a:chExt cx="315836" cy="59834"/>
          </a:xfrm>
        </xdr:grpSpPr>
        <xdr:cxnSp macro="">
          <xdr:nvCxnSpPr>
            <xdr:cNvPr id="196" name="Łącznik prosty 195">
              <a:extLst>
                <a:ext uri="{FF2B5EF4-FFF2-40B4-BE49-F238E27FC236}">
                  <a16:creationId xmlns:a16="http://schemas.microsoft.com/office/drawing/2014/main" xmlns="" id="{00000000-0008-0000-0300-0000C4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7" name="Łącznik prosty 196">
              <a:extLst>
                <a:ext uri="{FF2B5EF4-FFF2-40B4-BE49-F238E27FC236}">
                  <a16:creationId xmlns:a16="http://schemas.microsoft.com/office/drawing/2014/main" xmlns="" id="{00000000-0008-0000-0300-0000C5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8" name="Łącznik prosty 197">
              <a:extLst>
                <a:ext uri="{FF2B5EF4-FFF2-40B4-BE49-F238E27FC236}">
                  <a16:creationId xmlns:a16="http://schemas.microsoft.com/office/drawing/2014/main" xmlns="" id="{00000000-0008-0000-0300-0000C6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9" name="Łącznik prosty 198">
              <a:extLst>
                <a:ext uri="{FF2B5EF4-FFF2-40B4-BE49-F238E27FC236}">
                  <a16:creationId xmlns:a16="http://schemas.microsoft.com/office/drawing/2014/main" xmlns="" id="{00000000-0008-0000-0300-0000C7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16</xdr:col>
      <xdr:colOff>15980</xdr:colOff>
      <xdr:row>124</xdr:row>
      <xdr:rowOff>198003</xdr:rowOff>
    </xdr:from>
    <xdr:to>
      <xdr:col>19</xdr:col>
      <xdr:colOff>311181</xdr:colOff>
      <xdr:row>125</xdr:row>
      <xdr:rowOff>163860</xdr:rowOff>
    </xdr:to>
    <xdr:sp macro="[0]!ObliczRaty" textlink="">
      <xdr:nvSpPr>
        <xdr:cNvPr id="210" name="Prostokąt zaokrąglony 209">
          <a:extLst>
            <a:ext uri="{FF2B5EF4-FFF2-40B4-BE49-F238E27FC236}">
              <a16:creationId xmlns:a16="http://schemas.microsoft.com/office/drawing/2014/main" xmlns="" id="{00000000-0008-0000-0300-0000D2000000}"/>
            </a:ext>
          </a:extLst>
        </xdr:cNvPr>
        <xdr:cNvSpPr/>
      </xdr:nvSpPr>
      <xdr:spPr>
        <a:xfrm>
          <a:off x="4077771" y="23654351"/>
          <a:ext cx="1077080" cy="28390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Oblicz raty</a:t>
          </a:r>
        </a:p>
      </xdr:txBody>
    </xdr:sp>
    <xdr:clientData fPrintsWithSheet="0"/>
  </xdr:twoCellAnchor>
  <xdr:twoCellAnchor>
    <xdr:from>
      <xdr:col>21</xdr:col>
      <xdr:colOff>66261</xdr:colOff>
      <xdr:row>4</xdr:row>
      <xdr:rowOff>6627</xdr:rowOff>
    </xdr:from>
    <xdr:to>
      <xdr:col>24</xdr:col>
      <xdr:colOff>306437</xdr:colOff>
      <xdr:row>5</xdr:row>
      <xdr:rowOff>179742</xdr:rowOff>
    </xdr:to>
    <xdr:sp macro="[0]!Menu_Start" textlink="">
      <xdr:nvSpPr>
        <xdr:cNvPr id="212" name="Prostokąt zaokrąglony 10">
          <a:extLst>
            <a:ext uri="{FF2B5EF4-FFF2-40B4-BE49-F238E27FC236}">
              <a16:creationId xmlns:a16="http://schemas.microsoft.com/office/drawing/2014/main" xmlns="" id="{3C46B960-92A6-4814-AE19-3388B1805409}"/>
            </a:ext>
          </a:extLst>
        </xdr:cNvPr>
        <xdr:cNvSpPr/>
      </xdr:nvSpPr>
      <xdr:spPr>
        <a:xfrm>
          <a:off x="5546035" y="417444"/>
          <a:ext cx="1194332" cy="28575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Menu</a:t>
          </a:r>
        </a:p>
      </xdr:txBody>
    </xdr:sp>
    <xdr:clientData fPrintsWithSheet="0"/>
  </xdr:twoCellAnchor>
  <mc:AlternateContent xmlns:mc="http://schemas.openxmlformats.org/markup-compatibility/2006">
    <mc:Choice xmlns:a14="http://schemas.microsoft.com/office/drawing/2010/main" Requires="a14">
      <xdr:twoCellAnchor editAs="oneCell">
        <xdr:from>
          <xdr:col>18</xdr:col>
          <xdr:colOff>45720</xdr:colOff>
          <xdr:row>23</xdr:row>
          <xdr:rowOff>7620</xdr:rowOff>
        </xdr:from>
        <xdr:to>
          <xdr:col>19</xdr:col>
          <xdr:colOff>53340</xdr:colOff>
          <xdr:row>23</xdr:row>
          <xdr:rowOff>182880</xdr:rowOff>
        </xdr:to>
        <xdr:sp macro="" textlink="">
          <xdr:nvSpPr>
            <xdr:cNvPr id="15366" name="Scroll Bar 6" hidden="1">
              <a:extLst>
                <a:ext uri="{63B3BB69-23CF-44E3-9099-C40C66FF867C}">
                  <a14:compatExt spid="_x0000_s1536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210553</xdr:colOff>
      <xdr:row>5</xdr:row>
      <xdr:rowOff>141515</xdr:rowOff>
    </xdr:from>
    <xdr:to>
      <xdr:col>7</xdr:col>
      <xdr:colOff>24251</xdr:colOff>
      <xdr:row>5</xdr:row>
      <xdr:rowOff>187234</xdr:rowOff>
    </xdr:to>
    <xdr:grpSp>
      <xdr:nvGrpSpPr>
        <xdr:cNvPr id="204" name="Grupa 203">
          <a:extLst>
            <a:ext uri="{FF2B5EF4-FFF2-40B4-BE49-F238E27FC236}">
              <a16:creationId xmlns:a16="http://schemas.microsoft.com/office/drawing/2014/main" xmlns="" id="{00000000-0008-0000-0400-0000CC000000}"/>
            </a:ext>
          </a:extLst>
        </xdr:cNvPr>
        <xdr:cNvGrpSpPr/>
      </xdr:nvGrpSpPr>
      <xdr:grpSpPr>
        <a:xfrm>
          <a:off x="2508276" y="545961"/>
          <a:ext cx="1830067" cy="45719"/>
          <a:chOff x="610115" y="190500"/>
          <a:chExt cx="1678459" cy="50006"/>
        </a:xfrm>
      </xdr:grpSpPr>
      <xdr:cxnSp macro="">
        <xdr:nvCxnSpPr>
          <xdr:cNvPr id="205" name="Łącznik prosty 204">
            <a:extLst>
              <a:ext uri="{FF2B5EF4-FFF2-40B4-BE49-F238E27FC236}">
                <a16:creationId xmlns:a16="http://schemas.microsoft.com/office/drawing/2014/main" xmlns="" id="{00000000-0008-0000-0400-0000CD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6" name="Łącznik prosty 205">
            <a:extLst>
              <a:ext uri="{FF2B5EF4-FFF2-40B4-BE49-F238E27FC236}">
                <a16:creationId xmlns:a16="http://schemas.microsoft.com/office/drawing/2014/main" xmlns="" id="{00000000-0008-0000-0400-0000CE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7" name="Łącznik prosty 206">
            <a:extLst>
              <a:ext uri="{FF2B5EF4-FFF2-40B4-BE49-F238E27FC236}">
                <a16:creationId xmlns:a16="http://schemas.microsoft.com/office/drawing/2014/main" xmlns="" id="{00000000-0008-0000-0400-0000CF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8" name="Łącznik prosty 207">
            <a:extLst>
              <a:ext uri="{FF2B5EF4-FFF2-40B4-BE49-F238E27FC236}">
                <a16:creationId xmlns:a16="http://schemas.microsoft.com/office/drawing/2014/main" xmlns="" id="{00000000-0008-0000-0400-0000D0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9" name="Łącznik prosty 208">
            <a:extLst>
              <a:ext uri="{FF2B5EF4-FFF2-40B4-BE49-F238E27FC236}">
                <a16:creationId xmlns:a16="http://schemas.microsoft.com/office/drawing/2014/main" xmlns="" id="{00000000-0008-0000-0400-0000D1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0" name="Łącznik prosty 209">
            <a:extLst>
              <a:ext uri="{FF2B5EF4-FFF2-40B4-BE49-F238E27FC236}">
                <a16:creationId xmlns:a16="http://schemas.microsoft.com/office/drawing/2014/main" xmlns="" id="{00000000-0008-0000-0400-0000D2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1" name="Łącznik prosty 210">
            <a:extLst>
              <a:ext uri="{FF2B5EF4-FFF2-40B4-BE49-F238E27FC236}">
                <a16:creationId xmlns:a16="http://schemas.microsoft.com/office/drawing/2014/main" xmlns="" id="{00000000-0008-0000-0400-0000D3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2" name="Łącznik prosty 211">
            <a:extLst>
              <a:ext uri="{FF2B5EF4-FFF2-40B4-BE49-F238E27FC236}">
                <a16:creationId xmlns:a16="http://schemas.microsoft.com/office/drawing/2014/main" xmlns="" id="{00000000-0008-0000-0400-0000D4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3" name="Łącznik prosty 212">
            <a:extLst>
              <a:ext uri="{FF2B5EF4-FFF2-40B4-BE49-F238E27FC236}">
                <a16:creationId xmlns:a16="http://schemas.microsoft.com/office/drawing/2014/main" xmlns="" id="{00000000-0008-0000-0400-0000D5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4" name="Łącznik prosty 213">
            <a:extLst>
              <a:ext uri="{FF2B5EF4-FFF2-40B4-BE49-F238E27FC236}">
                <a16:creationId xmlns:a16="http://schemas.microsoft.com/office/drawing/2014/main" xmlns="" id="{00000000-0008-0000-0400-0000D6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5" name="Łącznik prosty 214">
            <a:extLst>
              <a:ext uri="{FF2B5EF4-FFF2-40B4-BE49-F238E27FC236}">
                <a16:creationId xmlns:a16="http://schemas.microsoft.com/office/drawing/2014/main" xmlns="" id="{00000000-0008-0000-0400-0000D7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6" name="Łącznik prosty 215">
            <a:extLst>
              <a:ext uri="{FF2B5EF4-FFF2-40B4-BE49-F238E27FC236}">
                <a16:creationId xmlns:a16="http://schemas.microsoft.com/office/drawing/2014/main" xmlns="" id="{00000000-0008-0000-0400-0000D8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7" name="Łącznik prosty 216">
            <a:extLst>
              <a:ext uri="{FF2B5EF4-FFF2-40B4-BE49-F238E27FC236}">
                <a16:creationId xmlns:a16="http://schemas.microsoft.com/office/drawing/2014/main" xmlns="" id="{00000000-0008-0000-0400-0000D9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355933</xdr:colOff>
      <xdr:row>11</xdr:row>
      <xdr:rowOff>135356</xdr:rowOff>
    </xdr:from>
    <xdr:to>
      <xdr:col>14</xdr:col>
      <xdr:colOff>35362</xdr:colOff>
      <xdr:row>11</xdr:row>
      <xdr:rowOff>195190</xdr:rowOff>
    </xdr:to>
    <xdr:grpSp>
      <xdr:nvGrpSpPr>
        <xdr:cNvPr id="218" name="Grupa 217">
          <a:extLst>
            <a:ext uri="{FF2B5EF4-FFF2-40B4-BE49-F238E27FC236}">
              <a16:creationId xmlns:a16="http://schemas.microsoft.com/office/drawing/2014/main" xmlns="" id="{00000000-0008-0000-0400-0000DA000000}"/>
            </a:ext>
          </a:extLst>
        </xdr:cNvPr>
        <xdr:cNvGrpSpPr/>
      </xdr:nvGrpSpPr>
      <xdr:grpSpPr>
        <a:xfrm>
          <a:off x="9212718" y="1635910"/>
          <a:ext cx="593829" cy="59834"/>
          <a:chOff x="2178844" y="32080200"/>
          <a:chExt cx="441821" cy="59834"/>
        </a:xfrm>
      </xdr:grpSpPr>
      <xdr:cxnSp macro="">
        <xdr:nvCxnSpPr>
          <xdr:cNvPr id="219" name="Łącznik prosty 218">
            <a:extLst>
              <a:ext uri="{FF2B5EF4-FFF2-40B4-BE49-F238E27FC236}">
                <a16:creationId xmlns:a16="http://schemas.microsoft.com/office/drawing/2014/main" xmlns="" id="{00000000-0008-0000-0400-0000DB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0" name="Łącznik prosty 219">
            <a:extLst>
              <a:ext uri="{FF2B5EF4-FFF2-40B4-BE49-F238E27FC236}">
                <a16:creationId xmlns:a16="http://schemas.microsoft.com/office/drawing/2014/main" xmlns="" id="{00000000-0008-0000-0400-0000DC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1" name="Łącznik prosty 220">
            <a:extLst>
              <a:ext uri="{FF2B5EF4-FFF2-40B4-BE49-F238E27FC236}">
                <a16:creationId xmlns:a16="http://schemas.microsoft.com/office/drawing/2014/main" xmlns="" id="{00000000-0008-0000-0400-0000DD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2" name="Łącznik prosty 221">
            <a:extLst>
              <a:ext uri="{FF2B5EF4-FFF2-40B4-BE49-F238E27FC236}">
                <a16:creationId xmlns:a16="http://schemas.microsoft.com/office/drawing/2014/main" xmlns="" id="{00000000-0008-0000-0400-0000DE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3" name="Łącznik prosty 222">
            <a:extLst>
              <a:ext uri="{FF2B5EF4-FFF2-40B4-BE49-F238E27FC236}">
                <a16:creationId xmlns:a16="http://schemas.microsoft.com/office/drawing/2014/main" xmlns="" id="{00000000-0008-0000-0400-0000DF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73</xdr:row>
      <xdr:rowOff>160421</xdr:rowOff>
    </xdr:from>
    <xdr:to>
      <xdr:col>7</xdr:col>
      <xdr:colOff>14225</xdr:colOff>
      <xdr:row>73</xdr:row>
      <xdr:rowOff>206140</xdr:rowOff>
    </xdr:to>
    <xdr:grpSp>
      <xdr:nvGrpSpPr>
        <xdr:cNvPr id="244" name="Grupa 243">
          <a:extLst>
            <a:ext uri="{FF2B5EF4-FFF2-40B4-BE49-F238E27FC236}">
              <a16:creationId xmlns:a16="http://schemas.microsoft.com/office/drawing/2014/main" xmlns="" id="{00000000-0008-0000-0400-0000F4000000}"/>
            </a:ext>
          </a:extLst>
        </xdr:cNvPr>
        <xdr:cNvGrpSpPr/>
      </xdr:nvGrpSpPr>
      <xdr:grpSpPr>
        <a:xfrm>
          <a:off x="2498250" y="13430944"/>
          <a:ext cx="1830067" cy="45719"/>
          <a:chOff x="610115" y="190500"/>
          <a:chExt cx="1678459" cy="50006"/>
        </a:xfrm>
      </xdr:grpSpPr>
      <xdr:cxnSp macro="">
        <xdr:nvCxnSpPr>
          <xdr:cNvPr id="245" name="Łącznik prosty 244">
            <a:extLst>
              <a:ext uri="{FF2B5EF4-FFF2-40B4-BE49-F238E27FC236}">
                <a16:creationId xmlns:a16="http://schemas.microsoft.com/office/drawing/2014/main" xmlns="" id="{00000000-0008-0000-0400-0000F5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6" name="Łącznik prosty 245">
            <a:extLst>
              <a:ext uri="{FF2B5EF4-FFF2-40B4-BE49-F238E27FC236}">
                <a16:creationId xmlns:a16="http://schemas.microsoft.com/office/drawing/2014/main" xmlns="" id="{00000000-0008-0000-0400-0000F6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7" name="Łącznik prosty 246">
            <a:extLst>
              <a:ext uri="{FF2B5EF4-FFF2-40B4-BE49-F238E27FC236}">
                <a16:creationId xmlns:a16="http://schemas.microsoft.com/office/drawing/2014/main" xmlns="" id="{00000000-0008-0000-0400-0000F7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8" name="Łącznik prosty 247">
            <a:extLst>
              <a:ext uri="{FF2B5EF4-FFF2-40B4-BE49-F238E27FC236}">
                <a16:creationId xmlns:a16="http://schemas.microsoft.com/office/drawing/2014/main" xmlns="" id="{00000000-0008-0000-0400-0000F8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9" name="Łącznik prosty 248">
            <a:extLst>
              <a:ext uri="{FF2B5EF4-FFF2-40B4-BE49-F238E27FC236}">
                <a16:creationId xmlns:a16="http://schemas.microsoft.com/office/drawing/2014/main" xmlns="" id="{00000000-0008-0000-0400-0000F9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0" name="Łącznik prosty 249">
            <a:extLst>
              <a:ext uri="{FF2B5EF4-FFF2-40B4-BE49-F238E27FC236}">
                <a16:creationId xmlns:a16="http://schemas.microsoft.com/office/drawing/2014/main" xmlns="" id="{00000000-0008-0000-0400-0000FA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1" name="Łącznik prosty 250">
            <a:extLst>
              <a:ext uri="{FF2B5EF4-FFF2-40B4-BE49-F238E27FC236}">
                <a16:creationId xmlns:a16="http://schemas.microsoft.com/office/drawing/2014/main" xmlns="" id="{00000000-0008-0000-0400-0000FB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2" name="Łącznik prosty 251">
            <a:extLst>
              <a:ext uri="{FF2B5EF4-FFF2-40B4-BE49-F238E27FC236}">
                <a16:creationId xmlns:a16="http://schemas.microsoft.com/office/drawing/2014/main" xmlns="" id="{00000000-0008-0000-0400-0000FC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3" name="Łącznik prosty 252">
            <a:extLst>
              <a:ext uri="{FF2B5EF4-FFF2-40B4-BE49-F238E27FC236}">
                <a16:creationId xmlns:a16="http://schemas.microsoft.com/office/drawing/2014/main" xmlns="" id="{00000000-0008-0000-0400-0000FD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4" name="Łącznik prosty 253">
            <a:extLst>
              <a:ext uri="{FF2B5EF4-FFF2-40B4-BE49-F238E27FC236}">
                <a16:creationId xmlns:a16="http://schemas.microsoft.com/office/drawing/2014/main" xmlns="" id="{00000000-0008-0000-0400-0000FE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5" name="Łącznik prosty 254">
            <a:extLst>
              <a:ext uri="{FF2B5EF4-FFF2-40B4-BE49-F238E27FC236}">
                <a16:creationId xmlns:a16="http://schemas.microsoft.com/office/drawing/2014/main" xmlns="" id="{00000000-0008-0000-0400-0000FF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6" name="Łącznik prosty 255">
            <a:extLst>
              <a:ext uri="{FF2B5EF4-FFF2-40B4-BE49-F238E27FC236}">
                <a16:creationId xmlns:a16="http://schemas.microsoft.com/office/drawing/2014/main" xmlns="" id="{00000000-0008-0000-0400-000000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7" name="Łącznik prosty 256">
            <a:extLst>
              <a:ext uri="{FF2B5EF4-FFF2-40B4-BE49-F238E27FC236}">
                <a16:creationId xmlns:a16="http://schemas.microsoft.com/office/drawing/2014/main" xmlns="" id="{00000000-0008-0000-0400-000001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79</xdr:row>
      <xdr:rowOff>130342</xdr:rowOff>
    </xdr:from>
    <xdr:to>
      <xdr:col>14</xdr:col>
      <xdr:colOff>35363</xdr:colOff>
      <xdr:row>79</xdr:row>
      <xdr:rowOff>190176</xdr:rowOff>
    </xdr:to>
    <xdr:grpSp>
      <xdr:nvGrpSpPr>
        <xdr:cNvPr id="258" name="Grupa 257">
          <a:extLst>
            <a:ext uri="{FF2B5EF4-FFF2-40B4-BE49-F238E27FC236}">
              <a16:creationId xmlns:a16="http://schemas.microsoft.com/office/drawing/2014/main" xmlns="" id="{00000000-0008-0000-0400-000002010000}"/>
            </a:ext>
          </a:extLst>
        </xdr:cNvPr>
        <xdr:cNvGrpSpPr/>
      </xdr:nvGrpSpPr>
      <xdr:grpSpPr>
        <a:xfrm>
          <a:off x="9212719" y="14496973"/>
          <a:ext cx="593829" cy="59834"/>
          <a:chOff x="2178844" y="32080200"/>
          <a:chExt cx="441821" cy="59834"/>
        </a:xfrm>
      </xdr:grpSpPr>
      <xdr:cxnSp macro="">
        <xdr:nvCxnSpPr>
          <xdr:cNvPr id="259" name="Łącznik prosty 258">
            <a:extLst>
              <a:ext uri="{FF2B5EF4-FFF2-40B4-BE49-F238E27FC236}">
                <a16:creationId xmlns:a16="http://schemas.microsoft.com/office/drawing/2014/main" xmlns="" id="{00000000-0008-0000-0400-000003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0" name="Łącznik prosty 259">
            <a:extLst>
              <a:ext uri="{FF2B5EF4-FFF2-40B4-BE49-F238E27FC236}">
                <a16:creationId xmlns:a16="http://schemas.microsoft.com/office/drawing/2014/main" xmlns="" id="{00000000-0008-0000-0400-000004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1" name="Łącznik prosty 260">
            <a:extLst>
              <a:ext uri="{FF2B5EF4-FFF2-40B4-BE49-F238E27FC236}">
                <a16:creationId xmlns:a16="http://schemas.microsoft.com/office/drawing/2014/main" xmlns="" id="{00000000-0008-0000-0400-000005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2" name="Łącznik prosty 261">
            <a:extLst>
              <a:ext uri="{FF2B5EF4-FFF2-40B4-BE49-F238E27FC236}">
                <a16:creationId xmlns:a16="http://schemas.microsoft.com/office/drawing/2014/main" xmlns="" id="{00000000-0008-0000-0400-000006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3" name="Łącznik prosty 262">
            <a:extLst>
              <a:ext uri="{FF2B5EF4-FFF2-40B4-BE49-F238E27FC236}">
                <a16:creationId xmlns:a16="http://schemas.microsoft.com/office/drawing/2014/main" xmlns="" id="{00000000-0008-0000-0400-000007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141</xdr:row>
      <xdr:rowOff>160421</xdr:rowOff>
    </xdr:from>
    <xdr:to>
      <xdr:col>7</xdr:col>
      <xdr:colOff>14225</xdr:colOff>
      <xdr:row>141</xdr:row>
      <xdr:rowOff>206140</xdr:rowOff>
    </xdr:to>
    <xdr:grpSp>
      <xdr:nvGrpSpPr>
        <xdr:cNvPr id="264" name="Grupa 263">
          <a:extLst>
            <a:ext uri="{FF2B5EF4-FFF2-40B4-BE49-F238E27FC236}">
              <a16:creationId xmlns:a16="http://schemas.microsoft.com/office/drawing/2014/main" xmlns="" id="{00000000-0008-0000-0400-000008010000}"/>
            </a:ext>
          </a:extLst>
        </xdr:cNvPr>
        <xdr:cNvGrpSpPr/>
      </xdr:nvGrpSpPr>
      <xdr:grpSpPr>
        <a:xfrm>
          <a:off x="2498250" y="26297021"/>
          <a:ext cx="1830067" cy="45719"/>
          <a:chOff x="610115" y="190500"/>
          <a:chExt cx="1678459" cy="50006"/>
        </a:xfrm>
      </xdr:grpSpPr>
      <xdr:cxnSp macro="">
        <xdr:nvCxnSpPr>
          <xdr:cNvPr id="265" name="Łącznik prosty 264">
            <a:extLst>
              <a:ext uri="{FF2B5EF4-FFF2-40B4-BE49-F238E27FC236}">
                <a16:creationId xmlns:a16="http://schemas.microsoft.com/office/drawing/2014/main" xmlns="" id="{00000000-0008-0000-0400-000009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6" name="Łącznik prosty 265">
            <a:extLst>
              <a:ext uri="{FF2B5EF4-FFF2-40B4-BE49-F238E27FC236}">
                <a16:creationId xmlns:a16="http://schemas.microsoft.com/office/drawing/2014/main" xmlns="" id="{00000000-0008-0000-0400-00000A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7" name="Łącznik prosty 266">
            <a:extLst>
              <a:ext uri="{FF2B5EF4-FFF2-40B4-BE49-F238E27FC236}">
                <a16:creationId xmlns:a16="http://schemas.microsoft.com/office/drawing/2014/main" xmlns="" id="{00000000-0008-0000-0400-00000B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8" name="Łącznik prosty 267">
            <a:extLst>
              <a:ext uri="{FF2B5EF4-FFF2-40B4-BE49-F238E27FC236}">
                <a16:creationId xmlns:a16="http://schemas.microsoft.com/office/drawing/2014/main" xmlns="" id="{00000000-0008-0000-0400-00000C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9" name="Łącznik prosty 268">
            <a:extLst>
              <a:ext uri="{FF2B5EF4-FFF2-40B4-BE49-F238E27FC236}">
                <a16:creationId xmlns:a16="http://schemas.microsoft.com/office/drawing/2014/main" xmlns="" id="{00000000-0008-0000-0400-00000D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0" name="Łącznik prosty 269">
            <a:extLst>
              <a:ext uri="{FF2B5EF4-FFF2-40B4-BE49-F238E27FC236}">
                <a16:creationId xmlns:a16="http://schemas.microsoft.com/office/drawing/2014/main" xmlns="" id="{00000000-0008-0000-0400-00000E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1" name="Łącznik prosty 270">
            <a:extLst>
              <a:ext uri="{FF2B5EF4-FFF2-40B4-BE49-F238E27FC236}">
                <a16:creationId xmlns:a16="http://schemas.microsoft.com/office/drawing/2014/main" xmlns="" id="{00000000-0008-0000-0400-00000F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2" name="Łącznik prosty 271">
            <a:extLst>
              <a:ext uri="{FF2B5EF4-FFF2-40B4-BE49-F238E27FC236}">
                <a16:creationId xmlns:a16="http://schemas.microsoft.com/office/drawing/2014/main" xmlns="" id="{00000000-0008-0000-0400-000010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3" name="Łącznik prosty 272">
            <a:extLst>
              <a:ext uri="{FF2B5EF4-FFF2-40B4-BE49-F238E27FC236}">
                <a16:creationId xmlns:a16="http://schemas.microsoft.com/office/drawing/2014/main" xmlns="" id="{00000000-0008-0000-0400-000011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4" name="Łącznik prosty 273">
            <a:extLst>
              <a:ext uri="{FF2B5EF4-FFF2-40B4-BE49-F238E27FC236}">
                <a16:creationId xmlns:a16="http://schemas.microsoft.com/office/drawing/2014/main" xmlns="" id="{00000000-0008-0000-0400-000012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5" name="Łącznik prosty 274">
            <a:extLst>
              <a:ext uri="{FF2B5EF4-FFF2-40B4-BE49-F238E27FC236}">
                <a16:creationId xmlns:a16="http://schemas.microsoft.com/office/drawing/2014/main" xmlns="" id="{00000000-0008-0000-0400-000013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6" name="Łącznik prosty 275">
            <a:extLst>
              <a:ext uri="{FF2B5EF4-FFF2-40B4-BE49-F238E27FC236}">
                <a16:creationId xmlns:a16="http://schemas.microsoft.com/office/drawing/2014/main" xmlns="" id="{00000000-0008-0000-0400-000014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7" name="Łącznik prosty 276">
            <a:extLst>
              <a:ext uri="{FF2B5EF4-FFF2-40B4-BE49-F238E27FC236}">
                <a16:creationId xmlns:a16="http://schemas.microsoft.com/office/drawing/2014/main" xmlns="" id="{00000000-0008-0000-0400-000015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147</xdr:row>
      <xdr:rowOff>130342</xdr:rowOff>
    </xdr:from>
    <xdr:to>
      <xdr:col>14</xdr:col>
      <xdr:colOff>35363</xdr:colOff>
      <xdr:row>147</xdr:row>
      <xdr:rowOff>190176</xdr:rowOff>
    </xdr:to>
    <xdr:grpSp>
      <xdr:nvGrpSpPr>
        <xdr:cNvPr id="278" name="Grupa 277">
          <a:extLst>
            <a:ext uri="{FF2B5EF4-FFF2-40B4-BE49-F238E27FC236}">
              <a16:creationId xmlns:a16="http://schemas.microsoft.com/office/drawing/2014/main" xmlns="" id="{00000000-0008-0000-0400-000016010000}"/>
            </a:ext>
          </a:extLst>
        </xdr:cNvPr>
        <xdr:cNvGrpSpPr/>
      </xdr:nvGrpSpPr>
      <xdr:grpSpPr>
        <a:xfrm>
          <a:off x="9212719" y="27363050"/>
          <a:ext cx="593829" cy="59834"/>
          <a:chOff x="2178844" y="32080200"/>
          <a:chExt cx="441821" cy="59834"/>
        </a:xfrm>
      </xdr:grpSpPr>
      <xdr:cxnSp macro="">
        <xdr:nvCxnSpPr>
          <xdr:cNvPr id="279" name="Łącznik prosty 278">
            <a:extLst>
              <a:ext uri="{FF2B5EF4-FFF2-40B4-BE49-F238E27FC236}">
                <a16:creationId xmlns:a16="http://schemas.microsoft.com/office/drawing/2014/main" xmlns="" id="{00000000-0008-0000-0400-000017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0" name="Łącznik prosty 279">
            <a:extLst>
              <a:ext uri="{FF2B5EF4-FFF2-40B4-BE49-F238E27FC236}">
                <a16:creationId xmlns:a16="http://schemas.microsoft.com/office/drawing/2014/main" xmlns="" id="{00000000-0008-0000-0400-000018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1" name="Łącznik prosty 280">
            <a:extLst>
              <a:ext uri="{FF2B5EF4-FFF2-40B4-BE49-F238E27FC236}">
                <a16:creationId xmlns:a16="http://schemas.microsoft.com/office/drawing/2014/main" xmlns="" id="{00000000-0008-0000-0400-000019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Łącznik prosty 281">
            <a:extLst>
              <a:ext uri="{FF2B5EF4-FFF2-40B4-BE49-F238E27FC236}">
                <a16:creationId xmlns:a16="http://schemas.microsoft.com/office/drawing/2014/main" xmlns="" id="{00000000-0008-0000-0400-00001A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3" name="Łącznik prosty 282">
            <a:extLst>
              <a:ext uri="{FF2B5EF4-FFF2-40B4-BE49-F238E27FC236}">
                <a16:creationId xmlns:a16="http://schemas.microsoft.com/office/drawing/2014/main" xmlns="" id="{00000000-0008-0000-0400-00001B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209</xdr:row>
      <xdr:rowOff>160421</xdr:rowOff>
    </xdr:from>
    <xdr:to>
      <xdr:col>7</xdr:col>
      <xdr:colOff>14225</xdr:colOff>
      <xdr:row>209</xdr:row>
      <xdr:rowOff>206140</xdr:rowOff>
    </xdr:to>
    <xdr:grpSp>
      <xdr:nvGrpSpPr>
        <xdr:cNvPr id="284" name="Grupa 283">
          <a:extLst>
            <a:ext uri="{FF2B5EF4-FFF2-40B4-BE49-F238E27FC236}">
              <a16:creationId xmlns:a16="http://schemas.microsoft.com/office/drawing/2014/main" xmlns="" id="{00000000-0008-0000-0400-00001C010000}"/>
            </a:ext>
          </a:extLst>
        </xdr:cNvPr>
        <xdr:cNvGrpSpPr/>
      </xdr:nvGrpSpPr>
      <xdr:grpSpPr>
        <a:xfrm>
          <a:off x="2498250" y="39163098"/>
          <a:ext cx="1830067" cy="45719"/>
          <a:chOff x="610115" y="190500"/>
          <a:chExt cx="1678459" cy="50006"/>
        </a:xfrm>
      </xdr:grpSpPr>
      <xdr:cxnSp macro="">
        <xdr:nvCxnSpPr>
          <xdr:cNvPr id="285" name="Łącznik prosty 284">
            <a:extLst>
              <a:ext uri="{FF2B5EF4-FFF2-40B4-BE49-F238E27FC236}">
                <a16:creationId xmlns:a16="http://schemas.microsoft.com/office/drawing/2014/main" xmlns="" id="{00000000-0008-0000-0400-00001D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6" name="Łącznik prosty 285">
            <a:extLst>
              <a:ext uri="{FF2B5EF4-FFF2-40B4-BE49-F238E27FC236}">
                <a16:creationId xmlns:a16="http://schemas.microsoft.com/office/drawing/2014/main" xmlns="" id="{00000000-0008-0000-0400-00001E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7" name="Łącznik prosty 286">
            <a:extLst>
              <a:ext uri="{FF2B5EF4-FFF2-40B4-BE49-F238E27FC236}">
                <a16:creationId xmlns:a16="http://schemas.microsoft.com/office/drawing/2014/main" xmlns="" id="{00000000-0008-0000-0400-00001F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8" name="Łącznik prosty 287">
            <a:extLst>
              <a:ext uri="{FF2B5EF4-FFF2-40B4-BE49-F238E27FC236}">
                <a16:creationId xmlns:a16="http://schemas.microsoft.com/office/drawing/2014/main" xmlns="" id="{00000000-0008-0000-0400-000020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9" name="Łącznik prosty 288">
            <a:extLst>
              <a:ext uri="{FF2B5EF4-FFF2-40B4-BE49-F238E27FC236}">
                <a16:creationId xmlns:a16="http://schemas.microsoft.com/office/drawing/2014/main" xmlns="" id="{00000000-0008-0000-0400-000021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0" name="Łącznik prosty 289">
            <a:extLst>
              <a:ext uri="{FF2B5EF4-FFF2-40B4-BE49-F238E27FC236}">
                <a16:creationId xmlns:a16="http://schemas.microsoft.com/office/drawing/2014/main" xmlns="" id="{00000000-0008-0000-0400-000022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1" name="Łącznik prosty 290">
            <a:extLst>
              <a:ext uri="{FF2B5EF4-FFF2-40B4-BE49-F238E27FC236}">
                <a16:creationId xmlns:a16="http://schemas.microsoft.com/office/drawing/2014/main" xmlns="" id="{00000000-0008-0000-0400-000023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2" name="Łącznik prosty 291">
            <a:extLst>
              <a:ext uri="{FF2B5EF4-FFF2-40B4-BE49-F238E27FC236}">
                <a16:creationId xmlns:a16="http://schemas.microsoft.com/office/drawing/2014/main" xmlns="" id="{00000000-0008-0000-0400-000024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3" name="Łącznik prosty 292">
            <a:extLst>
              <a:ext uri="{FF2B5EF4-FFF2-40B4-BE49-F238E27FC236}">
                <a16:creationId xmlns:a16="http://schemas.microsoft.com/office/drawing/2014/main" xmlns="" id="{00000000-0008-0000-0400-000025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4" name="Łącznik prosty 293">
            <a:extLst>
              <a:ext uri="{FF2B5EF4-FFF2-40B4-BE49-F238E27FC236}">
                <a16:creationId xmlns:a16="http://schemas.microsoft.com/office/drawing/2014/main" xmlns="" id="{00000000-0008-0000-0400-000026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5" name="Łącznik prosty 294">
            <a:extLst>
              <a:ext uri="{FF2B5EF4-FFF2-40B4-BE49-F238E27FC236}">
                <a16:creationId xmlns:a16="http://schemas.microsoft.com/office/drawing/2014/main" xmlns="" id="{00000000-0008-0000-0400-000027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6" name="Łącznik prosty 295">
            <a:extLst>
              <a:ext uri="{FF2B5EF4-FFF2-40B4-BE49-F238E27FC236}">
                <a16:creationId xmlns:a16="http://schemas.microsoft.com/office/drawing/2014/main" xmlns="" id="{00000000-0008-0000-0400-000028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7" name="Łącznik prosty 296">
            <a:extLst>
              <a:ext uri="{FF2B5EF4-FFF2-40B4-BE49-F238E27FC236}">
                <a16:creationId xmlns:a16="http://schemas.microsoft.com/office/drawing/2014/main" xmlns="" id="{00000000-0008-0000-0400-000029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215</xdr:row>
      <xdr:rowOff>130342</xdr:rowOff>
    </xdr:from>
    <xdr:to>
      <xdr:col>14</xdr:col>
      <xdr:colOff>35363</xdr:colOff>
      <xdr:row>215</xdr:row>
      <xdr:rowOff>190176</xdr:rowOff>
    </xdr:to>
    <xdr:grpSp>
      <xdr:nvGrpSpPr>
        <xdr:cNvPr id="298" name="Grupa 297">
          <a:extLst>
            <a:ext uri="{FF2B5EF4-FFF2-40B4-BE49-F238E27FC236}">
              <a16:creationId xmlns:a16="http://schemas.microsoft.com/office/drawing/2014/main" xmlns="" id="{00000000-0008-0000-0400-00002A010000}"/>
            </a:ext>
          </a:extLst>
        </xdr:cNvPr>
        <xdr:cNvGrpSpPr/>
      </xdr:nvGrpSpPr>
      <xdr:grpSpPr>
        <a:xfrm>
          <a:off x="9212719" y="40229127"/>
          <a:ext cx="593829" cy="59834"/>
          <a:chOff x="2178844" y="32080200"/>
          <a:chExt cx="441821" cy="59834"/>
        </a:xfrm>
      </xdr:grpSpPr>
      <xdr:cxnSp macro="">
        <xdr:nvCxnSpPr>
          <xdr:cNvPr id="299" name="Łącznik prosty 298">
            <a:extLst>
              <a:ext uri="{FF2B5EF4-FFF2-40B4-BE49-F238E27FC236}">
                <a16:creationId xmlns:a16="http://schemas.microsoft.com/office/drawing/2014/main" xmlns="" id="{00000000-0008-0000-0400-00002B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0" name="Łącznik prosty 299">
            <a:extLst>
              <a:ext uri="{FF2B5EF4-FFF2-40B4-BE49-F238E27FC236}">
                <a16:creationId xmlns:a16="http://schemas.microsoft.com/office/drawing/2014/main" xmlns="" id="{00000000-0008-0000-0400-00002C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1" name="Łącznik prosty 300">
            <a:extLst>
              <a:ext uri="{FF2B5EF4-FFF2-40B4-BE49-F238E27FC236}">
                <a16:creationId xmlns:a16="http://schemas.microsoft.com/office/drawing/2014/main" xmlns="" id="{00000000-0008-0000-0400-00002D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2" name="Łącznik prosty 301">
            <a:extLst>
              <a:ext uri="{FF2B5EF4-FFF2-40B4-BE49-F238E27FC236}">
                <a16:creationId xmlns:a16="http://schemas.microsoft.com/office/drawing/2014/main" xmlns="" id="{00000000-0008-0000-0400-00002E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3" name="Łącznik prosty 302">
            <a:extLst>
              <a:ext uri="{FF2B5EF4-FFF2-40B4-BE49-F238E27FC236}">
                <a16:creationId xmlns:a16="http://schemas.microsoft.com/office/drawing/2014/main" xmlns="" id="{00000000-0008-0000-0400-00002F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277</xdr:row>
      <xdr:rowOff>160421</xdr:rowOff>
    </xdr:from>
    <xdr:to>
      <xdr:col>7</xdr:col>
      <xdr:colOff>14225</xdr:colOff>
      <xdr:row>277</xdr:row>
      <xdr:rowOff>206140</xdr:rowOff>
    </xdr:to>
    <xdr:grpSp>
      <xdr:nvGrpSpPr>
        <xdr:cNvPr id="304" name="Grupa 303">
          <a:extLst>
            <a:ext uri="{FF2B5EF4-FFF2-40B4-BE49-F238E27FC236}">
              <a16:creationId xmlns:a16="http://schemas.microsoft.com/office/drawing/2014/main" xmlns="" id="{00000000-0008-0000-0400-000030010000}"/>
            </a:ext>
          </a:extLst>
        </xdr:cNvPr>
        <xdr:cNvGrpSpPr/>
      </xdr:nvGrpSpPr>
      <xdr:grpSpPr>
        <a:xfrm>
          <a:off x="2498250" y="52029175"/>
          <a:ext cx="1830067" cy="45719"/>
          <a:chOff x="610115" y="190500"/>
          <a:chExt cx="1678459" cy="50006"/>
        </a:xfrm>
      </xdr:grpSpPr>
      <xdr:cxnSp macro="">
        <xdr:nvCxnSpPr>
          <xdr:cNvPr id="305" name="Łącznik prosty 304">
            <a:extLst>
              <a:ext uri="{FF2B5EF4-FFF2-40B4-BE49-F238E27FC236}">
                <a16:creationId xmlns:a16="http://schemas.microsoft.com/office/drawing/2014/main" xmlns="" id="{00000000-0008-0000-0400-000031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6" name="Łącznik prosty 305">
            <a:extLst>
              <a:ext uri="{FF2B5EF4-FFF2-40B4-BE49-F238E27FC236}">
                <a16:creationId xmlns:a16="http://schemas.microsoft.com/office/drawing/2014/main" xmlns="" id="{00000000-0008-0000-0400-000032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7" name="Łącznik prosty 306">
            <a:extLst>
              <a:ext uri="{FF2B5EF4-FFF2-40B4-BE49-F238E27FC236}">
                <a16:creationId xmlns:a16="http://schemas.microsoft.com/office/drawing/2014/main" xmlns="" id="{00000000-0008-0000-0400-000033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8" name="Łącznik prosty 307">
            <a:extLst>
              <a:ext uri="{FF2B5EF4-FFF2-40B4-BE49-F238E27FC236}">
                <a16:creationId xmlns:a16="http://schemas.microsoft.com/office/drawing/2014/main" xmlns="" id="{00000000-0008-0000-0400-000034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9" name="Łącznik prosty 308">
            <a:extLst>
              <a:ext uri="{FF2B5EF4-FFF2-40B4-BE49-F238E27FC236}">
                <a16:creationId xmlns:a16="http://schemas.microsoft.com/office/drawing/2014/main" xmlns="" id="{00000000-0008-0000-0400-000035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0" name="Łącznik prosty 309">
            <a:extLst>
              <a:ext uri="{FF2B5EF4-FFF2-40B4-BE49-F238E27FC236}">
                <a16:creationId xmlns:a16="http://schemas.microsoft.com/office/drawing/2014/main" xmlns="" id="{00000000-0008-0000-0400-000036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1" name="Łącznik prosty 310">
            <a:extLst>
              <a:ext uri="{FF2B5EF4-FFF2-40B4-BE49-F238E27FC236}">
                <a16:creationId xmlns:a16="http://schemas.microsoft.com/office/drawing/2014/main" xmlns="" id="{00000000-0008-0000-0400-000037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2" name="Łącznik prosty 311">
            <a:extLst>
              <a:ext uri="{FF2B5EF4-FFF2-40B4-BE49-F238E27FC236}">
                <a16:creationId xmlns:a16="http://schemas.microsoft.com/office/drawing/2014/main" xmlns="" id="{00000000-0008-0000-0400-000038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3" name="Łącznik prosty 312">
            <a:extLst>
              <a:ext uri="{FF2B5EF4-FFF2-40B4-BE49-F238E27FC236}">
                <a16:creationId xmlns:a16="http://schemas.microsoft.com/office/drawing/2014/main" xmlns="" id="{00000000-0008-0000-0400-000039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4" name="Łącznik prosty 313">
            <a:extLst>
              <a:ext uri="{FF2B5EF4-FFF2-40B4-BE49-F238E27FC236}">
                <a16:creationId xmlns:a16="http://schemas.microsoft.com/office/drawing/2014/main" xmlns="" id="{00000000-0008-0000-0400-00003A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5" name="Łącznik prosty 314">
            <a:extLst>
              <a:ext uri="{FF2B5EF4-FFF2-40B4-BE49-F238E27FC236}">
                <a16:creationId xmlns:a16="http://schemas.microsoft.com/office/drawing/2014/main" xmlns="" id="{00000000-0008-0000-0400-00003B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6" name="Łącznik prosty 315">
            <a:extLst>
              <a:ext uri="{FF2B5EF4-FFF2-40B4-BE49-F238E27FC236}">
                <a16:creationId xmlns:a16="http://schemas.microsoft.com/office/drawing/2014/main" xmlns="" id="{00000000-0008-0000-0400-00003C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7" name="Łącznik prosty 316">
            <a:extLst>
              <a:ext uri="{FF2B5EF4-FFF2-40B4-BE49-F238E27FC236}">
                <a16:creationId xmlns:a16="http://schemas.microsoft.com/office/drawing/2014/main" xmlns="" id="{00000000-0008-0000-0400-00003D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283</xdr:row>
      <xdr:rowOff>130342</xdr:rowOff>
    </xdr:from>
    <xdr:to>
      <xdr:col>14</xdr:col>
      <xdr:colOff>35363</xdr:colOff>
      <xdr:row>283</xdr:row>
      <xdr:rowOff>190176</xdr:rowOff>
    </xdr:to>
    <xdr:grpSp>
      <xdr:nvGrpSpPr>
        <xdr:cNvPr id="318" name="Grupa 317">
          <a:extLst>
            <a:ext uri="{FF2B5EF4-FFF2-40B4-BE49-F238E27FC236}">
              <a16:creationId xmlns:a16="http://schemas.microsoft.com/office/drawing/2014/main" xmlns="" id="{00000000-0008-0000-0400-00003E010000}"/>
            </a:ext>
          </a:extLst>
        </xdr:cNvPr>
        <xdr:cNvGrpSpPr/>
      </xdr:nvGrpSpPr>
      <xdr:grpSpPr>
        <a:xfrm>
          <a:off x="9212719" y="53095204"/>
          <a:ext cx="593829" cy="59834"/>
          <a:chOff x="2178844" y="32080200"/>
          <a:chExt cx="441821" cy="59834"/>
        </a:xfrm>
      </xdr:grpSpPr>
      <xdr:cxnSp macro="">
        <xdr:nvCxnSpPr>
          <xdr:cNvPr id="319" name="Łącznik prosty 318">
            <a:extLst>
              <a:ext uri="{FF2B5EF4-FFF2-40B4-BE49-F238E27FC236}">
                <a16:creationId xmlns:a16="http://schemas.microsoft.com/office/drawing/2014/main" xmlns="" id="{00000000-0008-0000-0400-00003F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0" name="Łącznik prosty 319">
            <a:extLst>
              <a:ext uri="{FF2B5EF4-FFF2-40B4-BE49-F238E27FC236}">
                <a16:creationId xmlns:a16="http://schemas.microsoft.com/office/drawing/2014/main" xmlns="" id="{00000000-0008-0000-0400-000040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1" name="Łącznik prosty 320">
            <a:extLst>
              <a:ext uri="{FF2B5EF4-FFF2-40B4-BE49-F238E27FC236}">
                <a16:creationId xmlns:a16="http://schemas.microsoft.com/office/drawing/2014/main" xmlns="" id="{00000000-0008-0000-0400-000041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2" name="Łącznik prosty 321">
            <a:extLst>
              <a:ext uri="{FF2B5EF4-FFF2-40B4-BE49-F238E27FC236}">
                <a16:creationId xmlns:a16="http://schemas.microsoft.com/office/drawing/2014/main" xmlns="" id="{00000000-0008-0000-0400-000042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3" name="Łącznik prosty 322">
            <a:extLst>
              <a:ext uri="{FF2B5EF4-FFF2-40B4-BE49-F238E27FC236}">
                <a16:creationId xmlns:a16="http://schemas.microsoft.com/office/drawing/2014/main" xmlns="" id="{00000000-0008-0000-0400-000043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345</xdr:row>
      <xdr:rowOff>160421</xdr:rowOff>
    </xdr:from>
    <xdr:to>
      <xdr:col>7</xdr:col>
      <xdr:colOff>14225</xdr:colOff>
      <xdr:row>345</xdr:row>
      <xdr:rowOff>206140</xdr:rowOff>
    </xdr:to>
    <xdr:grpSp>
      <xdr:nvGrpSpPr>
        <xdr:cNvPr id="324" name="Grupa 323">
          <a:extLst>
            <a:ext uri="{FF2B5EF4-FFF2-40B4-BE49-F238E27FC236}">
              <a16:creationId xmlns:a16="http://schemas.microsoft.com/office/drawing/2014/main" xmlns="" id="{00000000-0008-0000-0400-000044010000}"/>
            </a:ext>
          </a:extLst>
        </xdr:cNvPr>
        <xdr:cNvGrpSpPr/>
      </xdr:nvGrpSpPr>
      <xdr:grpSpPr>
        <a:xfrm>
          <a:off x="2498250" y="64895252"/>
          <a:ext cx="1830067" cy="45719"/>
          <a:chOff x="610115" y="190500"/>
          <a:chExt cx="1678459" cy="50006"/>
        </a:xfrm>
      </xdr:grpSpPr>
      <xdr:cxnSp macro="">
        <xdr:nvCxnSpPr>
          <xdr:cNvPr id="325" name="Łącznik prosty 324">
            <a:extLst>
              <a:ext uri="{FF2B5EF4-FFF2-40B4-BE49-F238E27FC236}">
                <a16:creationId xmlns:a16="http://schemas.microsoft.com/office/drawing/2014/main" xmlns="" id="{00000000-0008-0000-0400-000045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6" name="Łącznik prosty 325">
            <a:extLst>
              <a:ext uri="{FF2B5EF4-FFF2-40B4-BE49-F238E27FC236}">
                <a16:creationId xmlns:a16="http://schemas.microsoft.com/office/drawing/2014/main" xmlns="" id="{00000000-0008-0000-0400-000046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7" name="Łącznik prosty 326">
            <a:extLst>
              <a:ext uri="{FF2B5EF4-FFF2-40B4-BE49-F238E27FC236}">
                <a16:creationId xmlns:a16="http://schemas.microsoft.com/office/drawing/2014/main" xmlns="" id="{00000000-0008-0000-0400-000047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8" name="Łącznik prosty 327">
            <a:extLst>
              <a:ext uri="{FF2B5EF4-FFF2-40B4-BE49-F238E27FC236}">
                <a16:creationId xmlns:a16="http://schemas.microsoft.com/office/drawing/2014/main" xmlns="" id="{00000000-0008-0000-0400-000048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9" name="Łącznik prosty 328">
            <a:extLst>
              <a:ext uri="{FF2B5EF4-FFF2-40B4-BE49-F238E27FC236}">
                <a16:creationId xmlns:a16="http://schemas.microsoft.com/office/drawing/2014/main" xmlns="" id="{00000000-0008-0000-0400-000049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0" name="Łącznik prosty 329">
            <a:extLst>
              <a:ext uri="{FF2B5EF4-FFF2-40B4-BE49-F238E27FC236}">
                <a16:creationId xmlns:a16="http://schemas.microsoft.com/office/drawing/2014/main" xmlns="" id="{00000000-0008-0000-0400-00004A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1" name="Łącznik prosty 330">
            <a:extLst>
              <a:ext uri="{FF2B5EF4-FFF2-40B4-BE49-F238E27FC236}">
                <a16:creationId xmlns:a16="http://schemas.microsoft.com/office/drawing/2014/main" xmlns="" id="{00000000-0008-0000-0400-00004B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2" name="Łącznik prosty 331">
            <a:extLst>
              <a:ext uri="{FF2B5EF4-FFF2-40B4-BE49-F238E27FC236}">
                <a16:creationId xmlns:a16="http://schemas.microsoft.com/office/drawing/2014/main" xmlns="" id="{00000000-0008-0000-0400-00004C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3" name="Łącznik prosty 332">
            <a:extLst>
              <a:ext uri="{FF2B5EF4-FFF2-40B4-BE49-F238E27FC236}">
                <a16:creationId xmlns:a16="http://schemas.microsoft.com/office/drawing/2014/main" xmlns="" id="{00000000-0008-0000-0400-00004D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4" name="Łącznik prosty 333">
            <a:extLst>
              <a:ext uri="{FF2B5EF4-FFF2-40B4-BE49-F238E27FC236}">
                <a16:creationId xmlns:a16="http://schemas.microsoft.com/office/drawing/2014/main" xmlns="" id="{00000000-0008-0000-0400-00004E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5" name="Łącznik prosty 334">
            <a:extLst>
              <a:ext uri="{FF2B5EF4-FFF2-40B4-BE49-F238E27FC236}">
                <a16:creationId xmlns:a16="http://schemas.microsoft.com/office/drawing/2014/main" xmlns="" id="{00000000-0008-0000-0400-00004F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6" name="Łącznik prosty 335">
            <a:extLst>
              <a:ext uri="{FF2B5EF4-FFF2-40B4-BE49-F238E27FC236}">
                <a16:creationId xmlns:a16="http://schemas.microsoft.com/office/drawing/2014/main" xmlns="" id="{00000000-0008-0000-0400-000050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7" name="Łącznik prosty 336">
            <a:extLst>
              <a:ext uri="{FF2B5EF4-FFF2-40B4-BE49-F238E27FC236}">
                <a16:creationId xmlns:a16="http://schemas.microsoft.com/office/drawing/2014/main" xmlns="" id="{00000000-0008-0000-0400-000051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351</xdr:row>
      <xdr:rowOff>130342</xdr:rowOff>
    </xdr:from>
    <xdr:to>
      <xdr:col>14</xdr:col>
      <xdr:colOff>35363</xdr:colOff>
      <xdr:row>351</xdr:row>
      <xdr:rowOff>190176</xdr:rowOff>
    </xdr:to>
    <xdr:grpSp>
      <xdr:nvGrpSpPr>
        <xdr:cNvPr id="338" name="Grupa 337">
          <a:extLst>
            <a:ext uri="{FF2B5EF4-FFF2-40B4-BE49-F238E27FC236}">
              <a16:creationId xmlns:a16="http://schemas.microsoft.com/office/drawing/2014/main" xmlns="" id="{00000000-0008-0000-0400-000052010000}"/>
            </a:ext>
          </a:extLst>
        </xdr:cNvPr>
        <xdr:cNvGrpSpPr/>
      </xdr:nvGrpSpPr>
      <xdr:grpSpPr>
        <a:xfrm>
          <a:off x="9212719" y="65961280"/>
          <a:ext cx="593829" cy="59834"/>
          <a:chOff x="2178844" y="32080200"/>
          <a:chExt cx="441821" cy="59834"/>
        </a:xfrm>
      </xdr:grpSpPr>
      <xdr:cxnSp macro="">
        <xdr:nvCxnSpPr>
          <xdr:cNvPr id="339" name="Łącznik prosty 338">
            <a:extLst>
              <a:ext uri="{FF2B5EF4-FFF2-40B4-BE49-F238E27FC236}">
                <a16:creationId xmlns:a16="http://schemas.microsoft.com/office/drawing/2014/main" xmlns="" id="{00000000-0008-0000-0400-000053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0" name="Łącznik prosty 339">
            <a:extLst>
              <a:ext uri="{FF2B5EF4-FFF2-40B4-BE49-F238E27FC236}">
                <a16:creationId xmlns:a16="http://schemas.microsoft.com/office/drawing/2014/main" xmlns="" id="{00000000-0008-0000-0400-000054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1" name="Łącznik prosty 340">
            <a:extLst>
              <a:ext uri="{FF2B5EF4-FFF2-40B4-BE49-F238E27FC236}">
                <a16:creationId xmlns:a16="http://schemas.microsoft.com/office/drawing/2014/main" xmlns="" id="{00000000-0008-0000-0400-000055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2" name="Łącznik prosty 341">
            <a:extLst>
              <a:ext uri="{FF2B5EF4-FFF2-40B4-BE49-F238E27FC236}">
                <a16:creationId xmlns:a16="http://schemas.microsoft.com/office/drawing/2014/main" xmlns="" id="{00000000-0008-0000-0400-000056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3" name="Łącznik prosty 342">
            <a:extLst>
              <a:ext uri="{FF2B5EF4-FFF2-40B4-BE49-F238E27FC236}">
                <a16:creationId xmlns:a16="http://schemas.microsoft.com/office/drawing/2014/main" xmlns="" id="{00000000-0008-0000-0400-000057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413</xdr:row>
      <xdr:rowOff>160421</xdr:rowOff>
    </xdr:from>
    <xdr:to>
      <xdr:col>7</xdr:col>
      <xdr:colOff>14225</xdr:colOff>
      <xdr:row>413</xdr:row>
      <xdr:rowOff>206140</xdr:rowOff>
    </xdr:to>
    <xdr:grpSp>
      <xdr:nvGrpSpPr>
        <xdr:cNvPr id="344" name="Grupa 343">
          <a:extLst>
            <a:ext uri="{FF2B5EF4-FFF2-40B4-BE49-F238E27FC236}">
              <a16:creationId xmlns:a16="http://schemas.microsoft.com/office/drawing/2014/main" xmlns="" id="{00000000-0008-0000-0400-000058010000}"/>
            </a:ext>
          </a:extLst>
        </xdr:cNvPr>
        <xdr:cNvGrpSpPr/>
      </xdr:nvGrpSpPr>
      <xdr:grpSpPr>
        <a:xfrm>
          <a:off x="2498250" y="77761329"/>
          <a:ext cx="1830067" cy="45719"/>
          <a:chOff x="610115" y="190500"/>
          <a:chExt cx="1678459" cy="50006"/>
        </a:xfrm>
      </xdr:grpSpPr>
      <xdr:cxnSp macro="">
        <xdr:nvCxnSpPr>
          <xdr:cNvPr id="345" name="Łącznik prosty 344">
            <a:extLst>
              <a:ext uri="{FF2B5EF4-FFF2-40B4-BE49-F238E27FC236}">
                <a16:creationId xmlns:a16="http://schemas.microsoft.com/office/drawing/2014/main" xmlns="" id="{00000000-0008-0000-0400-000059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6" name="Łącznik prosty 345">
            <a:extLst>
              <a:ext uri="{FF2B5EF4-FFF2-40B4-BE49-F238E27FC236}">
                <a16:creationId xmlns:a16="http://schemas.microsoft.com/office/drawing/2014/main" xmlns="" id="{00000000-0008-0000-0400-00005A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7" name="Łącznik prosty 346">
            <a:extLst>
              <a:ext uri="{FF2B5EF4-FFF2-40B4-BE49-F238E27FC236}">
                <a16:creationId xmlns:a16="http://schemas.microsoft.com/office/drawing/2014/main" xmlns="" id="{00000000-0008-0000-0400-00005B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8" name="Łącznik prosty 347">
            <a:extLst>
              <a:ext uri="{FF2B5EF4-FFF2-40B4-BE49-F238E27FC236}">
                <a16:creationId xmlns:a16="http://schemas.microsoft.com/office/drawing/2014/main" xmlns="" id="{00000000-0008-0000-0400-00005C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9" name="Łącznik prosty 348">
            <a:extLst>
              <a:ext uri="{FF2B5EF4-FFF2-40B4-BE49-F238E27FC236}">
                <a16:creationId xmlns:a16="http://schemas.microsoft.com/office/drawing/2014/main" xmlns="" id="{00000000-0008-0000-0400-00005D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0" name="Łącznik prosty 349">
            <a:extLst>
              <a:ext uri="{FF2B5EF4-FFF2-40B4-BE49-F238E27FC236}">
                <a16:creationId xmlns:a16="http://schemas.microsoft.com/office/drawing/2014/main" xmlns="" id="{00000000-0008-0000-0400-00005E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1" name="Łącznik prosty 350">
            <a:extLst>
              <a:ext uri="{FF2B5EF4-FFF2-40B4-BE49-F238E27FC236}">
                <a16:creationId xmlns:a16="http://schemas.microsoft.com/office/drawing/2014/main" xmlns="" id="{00000000-0008-0000-0400-00005F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2" name="Łącznik prosty 351">
            <a:extLst>
              <a:ext uri="{FF2B5EF4-FFF2-40B4-BE49-F238E27FC236}">
                <a16:creationId xmlns:a16="http://schemas.microsoft.com/office/drawing/2014/main" xmlns="" id="{00000000-0008-0000-0400-000060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3" name="Łącznik prosty 352">
            <a:extLst>
              <a:ext uri="{FF2B5EF4-FFF2-40B4-BE49-F238E27FC236}">
                <a16:creationId xmlns:a16="http://schemas.microsoft.com/office/drawing/2014/main" xmlns="" id="{00000000-0008-0000-0400-000061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4" name="Łącznik prosty 353">
            <a:extLst>
              <a:ext uri="{FF2B5EF4-FFF2-40B4-BE49-F238E27FC236}">
                <a16:creationId xmlns:a16="http://schemas.microsoft.com/office/drawing/2014/main" xmlns="" id="{00000000-0008-0000-0400-000062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5" name="Łącznik prosty 354">
            <a:extLst>
              <a:ext uri="{FF2B5EF4-FFF2-40B4-BE49-F238E27FC236}">
                <a16:creationId xmlns:a16="http://schemas.microsoft.com/office/drawing/2014/main" xmlns="" id="{00000000-0008-0000-0400-000063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6" name="Łącznik prosty 355">
            <a:extLst>
              <a:ext uri="{FF2B5EF4-FFF2-40B4-BE49-F238E27FC236}">
                <a16:creationId xmlns:a16="http://schemas.microsoft.com/office/drawing/2014/main" xmlns="" id="{00000000-0008-0000-0400-000064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7" name="Łącznik prosty 356">
            <a:extLst>
              <a:ext uri="{FF2B5EF4-FFF2-40B4-BE49-F238E27FC236}">
                <a16:creationId xmlns:a16="http://schemas.microsoft.com/office/drawing/2014/main" xmlns="" id="{00000000-0008-0000-0400-000065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419</xdr:row>
      <xdr:rowOff>130342</xdr:rowOff>
    </xdr:from>
    <xdr:to>
      <xdr:col>14</xdr:col>
      <xdr:colOff>35363</xdr:colOff>
      <xdr:row>419</xdr:row>
      <xdr:rowOff>190176</xdr:rowOff>
    </xdr:to>
    <xdr:grpSp>
      <xdr:nvGrpSpPr>
        <xdr:cNvPr id="358" name="Grupa 357">
          <a:extLst>
            <a:ext uri="{FF2B5EF4-FFF2-40B4-BE49-F238E27FC236}">
              <a16:creationId xmlns:a16="http://schemas.microsoft.com/office/drawing/2014/main" xmlns="" id="{00000000-0008-0000-0400-000066010000}"/>
            </a:ext>
          </a:extLst>
        </xdr:cNvPr>
        <xdr:cNvGrpSpPr/>
      </xdr:nvGrpSpPr>
      <xdr:grpSpPr>
        <a:xfrm>
          <a:off x="9212719" y="78827357"/>
          <a:ext cx="593829" cy="59834"/>
          <a:chOff x="2178844" y="32080200"/>
          <a:chExt cx="441821" cy="59834"/>
        </a:xfrm>
      </xdr:grpSpPr>
      <xdr:cxnSp macro="">
        <xdr:nvCxnSpPr>
          <xdr:cNvPr id="359" name="Łącznik prosty 358">
            <a:extLst>
              <a:ext uri="{FF2B5EF4-FFF2-40B4-BE49-F238E27FC236}">
                <a16:creationId xmlns:a16="http://schemas.microsoft.com/office/drawing/2014/main" xmlns="" id="{00000000-0008-0000-0400-000067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0" name="Łącznik prosty 359">
            <a:extLst>
              <a:ext uri="{FF2B5EF4-FFF2-40B4-BE49-F238E27FC236}">
                <a16:creationId xmlns:a16="http://schemas.microsoft.com/office/drawing/2014/main" xmlns="" id="{00000000-0008-0000-0400-000068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1" name="Łącznik prosty 360">
            <a:extLst>
              <a:ext uri="{FF2B5EF4-FFF2-40B4-BE49-F238E27FC236}">
                <a16:creationId xmlns:a16="http://schemas.microsoft.com/office/drawing/2014/main" xmlns="" id="{00000000-0008-0000-0400-000069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2" name="Łącznik prosty 361">
            <a:extLst>
              <a:ext uri="{FF2B5EF4-FFF2-40B4-BE49-F238E27FC236}">
                <a16:creationId xmlns:a16="http://schemas.microsoft.com/office/drawing/2014/main" xmlns="" id="{00000000-0008-0000-0400-00006A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3" name="Łącznik prosty 362">
            <a:extLst>
              <a:ext uri="{FF2B5EF4-FFF2-40B4-BE49-F238E27FC236}">
                <a16:creationId xmlns:a16="http://schemas.microsoft.com/office/drawing/2014/main" xmlns="" id="{00000000-0008-0000-0400-00006B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481</xdr:row>
      <xdr:rowOff>160421</xdr:rowOff>
    </xdr:from>
    <xdr:to>
      <xdr:col>7</xdr:col>
      <xdr:colOff>14225</xdr:colOff>
      <xdr:row>481</xdr:row>
      <xdr:rowOff>206140</xdr:rowOff>
    </xdr:to>
    <xdr:grpSp>
      <xdr:nvGrpSpPr>
        <xdr:cNvPr id="364" name="Grupa 363">
          <a:extLst>
            <a:ext uri="{FF2B5EF4-FFF2-40B4-BE49-F238E27FC236}">
              <a16:creationId xmlns:a16="http://schemas.microsoft.com/office/drawing/2014/main" xmlns="" id="{00000000-0008-0000-0400-00006C010000}"/>
            </a:ext>
          </a:extLst>
        </xdr:cNvPr>
        <xdr:cNvGrpSpPr/>
      </xdr:nvGrpSpPr>
      <xdr:grpSpPr>
        <a:xfrm>
          <a:off x="2498250" y="90627406"/>
          <a:ext cx="1830067" cy="45719"/>
          <a:chOff x="610115" y="190500"/>
          <a:chExt cx="1678459" cy="50006"/>
        </a:xfrm>
      </xdr:grpSpPr>
      <xdr:cxnSp macro="">
        <xdr:nvCxnSpPr>
          <xdr:cNvPr id="365" name="Łącznik prosty 364">
            <a:extLst>
              <a:ext uri="{FF2B5EF4-FFF2-40B4-BE49-F238E27FC236}">
                <a16:creationId xmlns:a16="http://schemas.microsoft.com/office/drawing/2014/main" xmlns="" id="{00000000-0008-0000-0400-00006D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6" name="Łącznik prosty 365">
            <a:extLst>
              <a:ext uri="{FF2B5EF4-FFF2-40B4-BE49-F238E27FC236}">
                <a16:creationId xmlns:a16="http://schemas.microsoft.com/office/drawing/2014/main" xmlns="" id="{00000000-0008-0000-0400-00006E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7" name="Łącznik prosty 366">
            <a:extLst>
              <a:ext uri="{FF2B5EF4-FFF2-40B4-BE49-F238E27FC236}">
                <a16:creationId xmlns:a16="http://schemas.microsoft.com/office/drawing/2014/main" xmlns="" id="{00000000-0008-0000-0400-00006F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8" name="Łącznik prosty 367">
            <a:extLst>
              <a:ext uri="{FF2B5EF4-FFF2-40B4-BE49-F238E27FC236}">
                <a16:creationId xmlns:a16="http://schemas.microsoft.com/office/drawing/2014/main" xmlns="" id="{00000000-0008-0000-0400-000070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9" name="Łącznik prosty 368">
            <a:extLst>
              <a:ext uri="{FF2B5EF4-FFF2-40B4-BE49-F238E27FC236}">
                <a16:creationId xmlns:a16="http://schemas.microsoft.com/office/drawing/2014/main" xmlns="" id="{00000000-0008-0000-0400-000071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0" name="Łącznik prosty 369">
            <a:extLst>
              <a:ext uri="{FF2B5EF4-FFF2-40B4-BE49-F238E27FC236}">
                <a16:creationId xmlns:a16="http://schemas.microsoft.com/office/drawing/2014/main" xmlns="" id="{00000000-0008-0000-0400-000072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1" name="Łącznik prosty 370">
            <a:extLst>
              <a:ext uri="{FF2B5EF4-FFF2-40B4-BE49-F238E27FC236}">
                <a16:creationId xmlns:a16="http://schemas.microsoft.com/office/drawing/2014/main" xmlns="" id="{00000000-0008-0000-0400-000073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2" name="Łącznik prosty 371">
            <a:extLst>
              <a:ext uri="{FF2B5EF4-FFF2-40B4-BE49-F238E27FC236}">
                <a16:creationId xmlns:a16="http://schemas.microsoft.com/office/drawing/2014/main" xmlns="" id="{00000000-0008-0000-0400-000074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3" name="Łącznik prosty 372">
            <a:extLst>
              <a:ext uri="{FF2B5EF4-FFF2-40B4-BE49-F238E27FC236}">
                <a16:creationId xmlns:a16="http://schemas.microsoft.com/office/drawing/2014/main" xmlns="" id="{00000000-0008-0000-0400-000075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4" name="Łącznik prosty 373">
            <a:extLst>
              <a:ext uri="{FF2B5EF4-FFF2-40B4-BE49-F238E27FC236}">
                <a16:creationId xmlns:a16="http://schemas.microsoft.com/office/drawing/2014/main" xmlns="" id="{00000000-0008-0000-0400-000076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5" name="Łącznik prosty 374">
            <a:extLst>
              <a:ext uri="{FF2B5EF4-FFF2-40B4-BE49-F238E27FC236}">
                <a16:creationId xmlns:a16="http://schemas.microsoft.com/office/drawing/2014/main" xmlns="" id="{00000000-0008-0000-0400-000077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6" name="Łącznik prosty 375">
            <a:extLst>
              <a:ext uri="{FF2B5EF4-FFF2-40B4-BE49-F238E27FC236}">
                <a16:creationId xmlns:a16="http://schemas.microsoft.com/office/drawing/2014/main" xmlns="" id="{00000000-0008-0000-0400-000078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7" name="Łącznik prosty 376">
            <a:extLst>
              <a:ext uri="{FF2B5EF4-FFF2-40B4-BE49-F238E27FC236}">
                <a16:creationId xmlns:a16="http://schemas.microsoft.com/office/drawing/2014/main" xmlns="" id="{00000000-0008-0000-0400-000079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487</xdr:row>
      <xdr:rowOff>130342</xdr:rowOff>
    </xdr:from>
    <xdr:to>
      <xdr:col>14</xdr:col>
      <xdr:colOff>35363</xdr:colOff>
      <xdr:row>487</xdr:row>
      <xdr:rowOff>190176</xdr:rowOff>
    </xdr:to>
    <xdr:grpSp>
      <xdr:nvGrpSpPr>
        <xdr:cNvPr id="378" name="Grupa 377">
          <a:extLst>
            <a:ext uri="{FF2B5EF4-FFF2-40B4-BE49-F238E27FC236}">
              <a16:creationId xmlns:a16="http://schemas.microsoft.com/office/drawing/2014/main" xmlns="" id="{00000000-0008-0000-0400-00007A010000}"/>
            </a:ext>
          </a:extLst>
        </xdr:cNvPr>
        <xdr:cNvGrpSpPr/>
      </xdr:nvGrpSpPr>
      <xdr:grpSpPr>
        <a:xfrm>
          <a:off x="9212719" y="91693434"/>
          <a:ext cx="593829" cy="59834"/>
          <a:chOff x="2178844" y="32080200"/>
          <a:chExt cx="441821" cy="59834"/>
        </a:xfrm>
      </xdr:grpSpPr>
      <xdr:cxnSp macro="">
        <xdr:nvCxnSpPr>
          <xdr:cNvPr id="379" name="Łącznik prosty 378">
            <a:extLst>
              <a:ext uri="{FF2B5EF4-FFF2-40B4-BE49-F238E27FC236}">
                <a16:creationId xmlns:a16="http://schemas.microsoft.com/office/drawing/2014/main" xmlns="" id="{00000000-0008-0000-0400-00007B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0" name="Łącznik prosty 379">
            <a:extLst>
              <a:ext uri="{FF2B5EF4-FFF2-40B4-BE49-F238E27FC236}">
                <a16:creationId xmlns:a16="http://schemas.microsoft.com/office/drawing/2014/main" xmlns="" id="{00000000-0008-0000-0400-00007C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1" name="Łącznik prosty 380">
            <a:extLst>
              <a:ext uri="{FF2B5EF4-FFF2-40B4-BE49-F238E27FC236}">
                <a16:creationId xmlns:a16="http://schemas.microsoft.com/office/drawing/2014/main" xmlns="" id="{00000000-0008-0000-0400-00007D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2" name="Łącznik prosty 381">
            <a:extLst>
              <a:ext uri="{FF2B5EF4-FFF2-40B4-BE49-F238E27FC236}">
                <a16:creationId xmlns:a16="http://schemas.microsoft.com/office/drawing/2014/main" xmlns="" id="{00000000-0008-0000-0400-00007E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3" name="Łącznik prosty 382">
            <a:extLst>
              <a:ext uri="{FF2B5EF4-FFF2-40B4-BE49-F238E27FC236}">
                <a16:creationId xmlns:a16="http://schemas.microsoft.com/office/drawing/2014/main" xmlns="" id="{00000000-0008-0000-0400-00007F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549</xdr:row>
      <xdr:rowOff>160421</xdr:rowOff>
    </xdr:from>
    <xdr:to>
      <xdr:col>7</xdr:col>
      <xdr:colOff>14225</xdr:colOff>
      <xdr:row>549</xdr:row>
      <xdr:rowOff>206140</xdr:rowOff>
    </xdr:to>
    <xdr:grpSp>
      <xdr:nvGrpSpPr>
        <xdr:cNvPr id="384" name="Grupa 383">
          <a:extLst>
            <a:ext uri="{FF2B5EF4-FFF2-40B4-BE49-F238E27FC236}">
              <a16:creationId xmlns:a16="http://schemas.microsoft.com/office/drawing/2014/main" xmlns="" id="{00000000-0008-0000-0400-000080010000}"/>
            </a:ext>
          </a:extLst>
        </xdr:cNvPr>
        <xdr:cNvGrpSpPr/>
      </xdr:nvGrpSpPr>
      <xdr:grpSpPr>
        <a:xfrm>
          <a:off x="2498250" y="103493483"/>
          <a:ext cx="1830067" cy="45719"/>
          <a:chOff x="610115" y="190500"/>
          <a:chExt cx="1678459" cy="50006"/>
        </a:xfrm>
      </xdr:grpSpPr>
      <xdr:cxnSp macro="">
        <xdr:nvCxnSpPr>
          <xdr:cNvPr id="385" name="Łącznik prosty 384">
            <a:extLst>
              <a:ext uri="{FF2B5EF4-FFF2-40B4-BE49-F238E27FC236}">
                <a16:creationId xmlns:a16="http://schemas.microsoft.com/office/drawing/2014/main" xmlns="" id="{00000000-0008-0000-0400-000081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6" name="Łącznik prosty 385">
            <a:extLst>
              <a:ext uri="{FF2B5EF4-FFF2-40B4-BE49-F238E27FC236}">
                <a16:creationId xmlns:a16="http://schemas.microsoft.com/office/drawing/2014/main" xmlns="" id="{00000000-0008-0000-0400-000082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7" name="Łącznik prosty 386">
            <a:extLst>
              <a:ext uri="{FF2B5EF4-FFF2-40B4-BE49-F238E27FC236}">
                <a16:creationId xmlns:a16="http://schemas.microsoft.com/office/drawing/2014/main" xmlns="" id="{00000000-0008-0000-0400-000083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8" name="Łącznik prosty 387">
            <a:extLst>
              <a:ext uri="{FF2B5EF4-FFF2-40B4-BE49-F238E27FC236}">
                <a16:creationId xmlns:a16="http://schemas.microsoft.com/office/drawing/2014/main" xmlns="" id="{00000000-0008-0000-0400-000084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9" name="Łącznik prosty 388">
            <a:extLst>
              <a:ext uri="{FF2B5EF4-FFF2-40B4-BE49-F238E27FC236}">
                <a16:creationId xmlns:a16="http://schemas.microsoft.com/office/drawing/2014/main" xmlns="" id="{00000000-0008-0000-0400-000085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0" name="Łącznik prosty 389">
            <a:extLst>
              <a:ext uri="{FF2B5EF4-FFF2-40B4-BE49-F238E27FC236}">
                <a16:creationId xmlns:a16="http://schemas.microsoft.com/office/drawing/2014/main" xmlns="" id="{00000000-0008-0000-0400-000086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1" name="Łącznik prosty 390">
            <a:extLst>
              <a:ext uri="{FF2B5EF4-FFF2-40B4-BE49-F238E27FC236}">
                <a16:creationId xmlns:a16="http://schemas.microsoft.com/office/drawing/2014/main" xmlns="" id="{00000000-0008-0000-0400-000087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2" name="Łącznik prosty 391">
            <a:extLst>
              <a:ext uri="{FF2B5EF4-FFF2-40B4-BE49-F238E27FC236}">
                <a16:creationId xmlns:a16="http://schemas.microsoft.com/office/drawing/2014/main" xmlns="" id="{00000000-0008-0000-0400-000088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3" name="Łącznik prosty 392">
            <a:extLst>
              <a:ext uri="{FF2B5EF4-FFF2-40B4-BE49-F238E27FC236}">
                <a16:creationId xmlns:a16="http://schemas.microsoft.com/office/drawing/2014/main" xmlns="" id="{00000000-0008-0000-0400-000089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4" name="Łącznik prosty 393">
            <a:extLst>
              <a:ext uri="{FF2B5EF4-FFF2-40B4-BE49-F238E27FC236}">
                <a16:creationId xmlns:a16="http://schemas.microsoft.com/office/drawing/2014/main" xmlns="" id="{00000000-0008-0000-0400-00008A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5" name="Łącznik prosty 394">
            <a:extLst>
              <a:ext uri="{FF2B5EF4-FFF2-40B4-BE49-F238E27FC236}">
                <a16:creationId xmlns:a16="http://schemas.microsoft.com/office/drawing/2014/main" xmlns="" id="{00000000-0008-0000-0400-00008B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6" name="Łącznik prosty 395">
            <a:extLst>
              <a:ext uri="{FF2B5EF4-FFF2-40B4-BE49-F238E27FC236}">
                <a16:creationId xmlns:a16="http://schemas.microsoft.com/office/drawing/2014/main" xmlns="" id="{00000000-0008-0000-0400-00008C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7" name="Łącznik prosty 396">
            <a:extLst>
              <a:ext uri="{FF2B5EF4-FFF2-40B4-BE49-F238E27FC236}">
                <a16:creationId xmlns:a16="http://schemas.microsoft.com/office/drawing/2014/main" xmlns="" id="{00000000-0008-0000-0400-00008D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555</xdr:row>
      <xdr:rowOff>130342</xdr:rowOff>
    </xdr:from>
    <xdr:to>
      <xdr:col>14</xdr:col>
      <xdr:colOff>35363</xdr:colOff>
      <xdr:row>555</xdr:row>
      <xdr:rowOff>190176</xdr:rowOff>
    </xdr:to>
    <xdr:grpSp>
      <xdr:nvGrpSpPr>
        <xdr:cNvPr id="398" name="Grupa 397">
          <a:extLst>
            <a:ext uri="{FF2B5EF4-FFF2-40B4-BE49-F238E27FC236}">
              <a16:creationId xmlns:a16="http://schemas.microsoft.com/office/drawing/2014/main" xmlns="" id="{00000000-0008-0000-0400-00008E010000}"/>
            </a:ext>
          </a:extLst>
        </xdr:cNvPr>
        <xdr:cNvGrpSpPr/>
      </xdr:nvGrpSpPr>
      <xdr:grpSpPr>
        <a:xfrm>
          <a:off x="9212719" y="104559511"/>
          <a:ext cx="593829" cy="59834"/>
          <a:chOff x="2178844" y="32080200"/>
          <a:chExt cx="441821" cy="59834"/>
        </a:xfrm>
      </xdr:grpSpPr>
      <xdr:cxnSp macro="">
        <xdr:nvCxnSpPr>
          <xdr:cNvPr id="399" name="Łącznik prosty 398">
            <a:extLst>
              <a:ext uri="{FF2B5EF4-FFF2-40B4-BE49-F238E27FC236}">
                <a16:creationId xmlns:a16="http://schemas.microsoft.com/office/drawing/2014/main" xmlns="" id="{00000000-0008-0000-0400-00008F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0" name="Łącznik prosty 399">
            <a:extLst>
              <a:ext uri="{FF2B5EF4-FFF2-40B4-BE49-F238E27FC236}">
                <a16:creationId xmlns:a16="http://schemas.microsoft.com/office/drawing/2014/main" xmlns="" id="{00000000-0008-0000-0400-000090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1" name="Łącznik prosty 400">
            <a:extLst>
              <a:ext uri="{FF2B5EF4-FFF2-40B4-BE49-F238E27FC236}">
                <a16:creationId xmlns:a16="http://schemas.microsoft.com/office/drawing/2014/main" xmlns="" id="{00000000-0008-0000-0400-000091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2" name="Łącznik prosty 401">
            <a:extLst>
              <a:ext uri="{FF2B5EF4-FFF2-40B4-BE49-F238E27FC236}">
                <a16:creationId xmlns:a16="http://schemas.microsoft.com/office/drawing/2014/main" xmlns="" id="{00000000-0008-0000-0400-000092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3" name="Łącznik prosty 402">
            <a:extLst>
              <a:ext uri="{FF2B5EF4-FFF2-40B4-BE49-F238E27FC236}">
                <a16:creationId xmlns:a16="http://schemas.microsoft.com/office/drawing/2014/main" xmlns="" id="{00000000-0008-0000-0400-000093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685</xdr:row>
      <xdr:rowOff>160421</xdr:rowOff>
    </xdr:from>
    <xdr:to>
      <xdr:col>7</xdr:col>
      <xdr:colOff>14225</xdr:colOff>
      <xdr:row>685</xdr:row>
      <xdr:rowOff>206140</xdr:rowOff>
    </xdr:to>
    <xdr:grpSp>
      <xdr:nvGrpSpPr>
        <xdr:cNvPr id="507" name="Grupa 506">
          <a:extLst>
            <a:ext uri="{FF2B5EF4-FFF2-40B4-BE49-F238E27FC236}">
              <a16:creationId xmlns:a16="http://schemas.microsoft.com/office/drawing/2014/main" xmlns="" id="{00000000-0008-0000-0400-0000FB010000}"/>
            </a:ext>
          </a:extLst>
        </xdr:cNvPr>
        <xdr:cNvGrpSpPr/>
      </xdr:nvGrpSpPr>
      <xdr:grpSpPr>
        <a:xfrm>
          <a:off x="2498250" y="129225636"/>
          <a:ext cx="1830067" cy="45719"/>
          <a:chOff x="610115" y="190500"/>
          <a:chExt cx="1678459" cy="50006"/>
        </a:xfrm>
      </xdr:grpSpPr>
      <xdr:cxnSp macro="">
        <xdr:nvCxnSpPr>
          <xdr:cNvPr id="508" name="Łącznik prosty 507">
            <a:extLst>
              <a:ext uri="{FF2B5EF4-FFF2-40B4-BE49-F238E27FC236}">
                <a16:creationId xmlns:a16="http://schemas.microsoft.com/office/drawing/2014/main" xmlns="" id="{00000000-0008-0000-0400-0000FC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9" name="Łącznik prosty 508">
            <a:extLst>
              <a:ext uri="{FF2B5EF4-FFF2-40B4-BE49-F238E27FC236}">
                <a16:creationId xmlns:a16="http://schemas.microsoft.com/office/drawing/2014/main" xmlns="" id="{00000000-0008-0000-0400-0000FD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0" name="Łącznik prosty 509">
            <a:extLst>
              <a:ext uri="{FF2B5EF4-FFF2-40B4-BE49-F238E27FC236}">
                <a16:creationId xmlns:a16="http://schemas.microsoft.com/office/drawing/2014/main" xmlns="" id="{00000000-0008-0000-0400-0000FE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1" name="Łącznik prosty 510">
            <a:extLst>
              <a:ext uri="{FF2B5EF4-FFF2-40B4-BE49-F238E27FC236}">
                <a16:creationId xmlns:a16="http://schemas.microsoft.com/office/drawing/2014/main" xmlns="" id="{00000000-0008-0000-0400-0000FF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2" name="Łącznik prosty 511">
            <a:extLst>
              <a:ext uri="{FF2B5EF4-FFF2-40B4-BE49-F238E27FC236}">
                <a16:creationId xmlns:a16="http://schemas.microsoft.com/office/drawing/2014/main" xmlns="" id="{00000000-0008-0000-0400-000000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3" name="Łącznik prosty 512">
            <a:extLst>
              <a:ext uri="{FF2B5EF4-FFF2-40B4-BE49-F238E27FC236}">
                <a16:creationId xmlns:a16="http://schemas.microsoft.com/office/drawing/2014/main" xmlns="" id="{00000000-0008-0000-0400-000001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4" name="Łącznik prosty 513">
            <a:extLst>
              <a:ext uri="{FF2B5EF4-FFF2-40B4-BE49-F238E27FC236}">
                <a16:creationId xmlns:a16="http://schemas.microsoft.com/office/drawing/2014/main" xmlns="" id="{00000000-0008-0000-0400-000002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5" name="Łącznik prosty 514">
            <a:extLst>
              <a:ext uri="{FF2B5EF4-FFF2-40B4-BE49-F238E27FC236}">
                <a16:creationId xmlns:a16="http://schemas.microsoft.com/office/drawing/2014/main" xmlns="" id="{00000000-0008-0000-0400-000003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6" name="Łącznik prosty 515">
            <a:extLst>
              <a:ext uri="{FF2B5EF4-FFF2-40B4-BE49-F238E27FC236}">
                <a16:creationId xmlns:a16="http://schemas.microsoft.com/office/drawing/2014/main" xmlns="" id="{00000000-0008-0000-0400-000004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7" name="Łącznik prosty 516">
            <a:extLst>
              <a:ext uri="{FF2B5EF4-FFF2-40B4-BE49-F238E27FC236}">
                <a16:creationId xmlns:a16="http://schemas.microsoft.com/office/drawing/2014/main" xmlns="" id="{00000000-0008-0000-0400-000005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8" name="Łącznik prosty 517">
            <a:extLst>
              <a:ext uri="{FF2B5EF4-FFF2-40B4-BE49-F238E27FC236}">
                <a16:creationId xmlns:a16="http://schemas.microsoft.com/office/drawing/2014/main" xmlns="" id="{00000000-0008-0000-0400-000006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9" name="Łącznik prosty 518">
            <a:extLst>
              <a:ext uri="{FF2B5EF4-FFF2-40B4-BE49-F238E27FC236}">
                <a16:creationId xmlns:a16="http://schemas.microsoft.com/office/drawing/2014/main" xmlns="" id="{00000000-0008-0000-0400-000007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0" name="Łącznik prosty 519">
            <a:extLst>
              <a:ext uri="{FF2B5EF4-FFF2-40B4-BE49-F238E27FC236}">
                <a16:creationId xmlns:a16="http://schemas.microsoft.com/office/drawing/2014/main" xmlns="" id="{00000000-0008-0000-0400-000008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691</xdr:row>
      <xdr:rowOff>130342</xdr:rowOff>
    </xdr:from>
    <xdr:to>
      <xdr:col>14</xdr:col>
      <xdr:colOff>35363</xdr:colOff>
      <xdr:row>691</xdr:row>
      <xdr:rowOff>190176</xdr:rowOff>
    </xdr:to>
    <xdr:grpSp>
      <xdr:nvGrpSpPr>
        <xdr:cNvPr id="521" name="Grupa 520">
          <a:extLst>
            <a:ext uri="{FF2B5EF4-FFF2-40B4-BE49-F238E27FC236}">
              <a16:creationId xmlns:a16="http://schemas.microsoft.com/office/drawing/2014/main" xmlns="" id="{00000000-0008-0000-0400-000009020000}"/>
            </a:ext>
          </a:extLst>
        </xdr:cNvPr>
        <xdr:cNvGrpSpPr/>
      </xdr:nvGrpSpPr>
      <xdr:grpSpPr>
        <a:xfrm>
          <a:off x="9212719" y="130291665"/>
          <a:ext cx="593829" cy="59834"/>
          <a:chOff x="2178844" y="32080200"/>
          <a:chExt cx="441821" cy="59834"/>
        </a:xfrm>
      </xdr:grpSpPr>
      <xdr:cxnSp macro="">
        <xdr:nvCxnSpPr>
          <xdr:cNvPr id="522" name="Łącznik prosty 521">
            <a:extLst>
              <a:ext uri="{FF2B5EF4-FFF2-40B4-BE49-F238E27FC236}">
                <a16:creationId xmlns:a16="http://schemas.microsoft.com/office/drawing/2014/main" xmlns="" id="{00000000-0008-0000-0400-00000A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3" name="Łącznik prosty 522">
            <a:extLst>
              <a:ext uri="{FF2B5EF4-FFF2-40B4-BE49-F238E27FC236}">
                <a16:creationId xmlns:a16="http://schemas.microsoft.com/office/drawing/2014/main" xmlns="" id="{00000000-0008-0000-0400-00000B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4" name="Łącznik prosty 523">
            <a:extLst>
              <a:ext uri="{FF2B5EF4-FFF2-40B4-BE49-F238E27FC236}">
                <a16:creationId xmlns:a16="http://schemas.microsoft.com/office/drawing/2014/main" xmlns="" id="{00000000-0008-0000-0400-00000C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5" name="Łącznik prosty 524">
            <a:extLst>
              <a:ext uri="{FF2B5EF4-FFF2-40B4-BE49-F238E27FC236}">
                <a16:creationId xmlns:a16="http://schemas.microsoft.com/office/drawing/2014/main" xmlns="" id="{00000000-0008-0000-0400-00000D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6" name="Łącznik prosty 525">
            <a:extLst>
              <a:ext uri="{FF2B5EF4-FFF2-40B4-BE49-F238E27FC236}">
                <a16:creationId xmlns:a16="http://schemas.microsoft.com/office/drawing/2014/main" xmlns="" id="{00000000-0008-0000-0400-00000E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753</xdr:row>
      <xdr:rowOff>160421</xdr:rowOff>
    </xdr:from>
    <xdr:to>
      <xdr:col>7</xdr:col>
      <xdr:colOff>14225</xdr:colOff>
      <xdr:row>753</xdr:row>
      <xdr:rowOff>206140</xdr:rowOff>
    </xdr:to>
    <xdr:grpSp>
      <xdr:nvGrpSpPr>
        <xdr:cNvPr id="527" name="Grupa 526">
          <a:extLst>
            <a:ext uri="{FF2B5EF4-FFF2-40B4-BE49-F238E27FC236}">
              <a16:creationId xmlns:a16="http://schemas.microsoft.com/office/drawing/2014/main" xmlns="" id="{00000000-0008-0000-0400-00000F020000}"/>
            </a:ext>
          </a:extLst>
        </xdr:cNvPr>
        <xdr:cNvGrpSpPr/>
      </xdr:nvGrpSpPr>
      <xdr:grpSpPr>
        <a:xfrm>
          <a:off x="2498250" y="142091713"/>
          <a:ext cx="1830067" cy="45719"/>
          <a:chOff x="610115" y="190500"/>
          <a:chExt cx="1678459" cy="50006"/>
        </a:xfrm>
      </xdr:grpSpPr>
      <xdr:cxnSp macro="">
        <xdr:nvCxnSpPr>
          <xdr:cNvPr id="528" name="Łącznik prosty 527">
            <a:extLst>
              <a:ext uri="{FF2B5EF4-FFF2-40B4-BE49-F238E27FC236}">
                <a16:creationId xmlns:a16="http://schemas.microsoft.com/office/drawing/2014/main" xmlns="" id="{00000000-0008-0000-0400-000010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9" name="Łącznik prosty 528">
            <a:extLst>
              <a:ext uri="{FF2B5EF4-FFF2-40B4-BE49-F238E27FC236}">
                <a16:creationId xmlns:a16="http://schemas.microsoft.com/office/drawing/2014/main" xmlns="" id="{00000000-0008-0000-0400-000011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0" name="Łącznik prosty 529">
            <a:extLst>
              <a:ext uri="{FF2B5EF4-FFF2-40B4-BE49-F238E27FC236}">
                <a16:creationId xmlns:a16="http://schemas.microsoft.com/office/drawing/2014/main" xmlns="" id="{00000000-0008-0000-0400-000012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1" name="Łącznik prosty 530">
            <a:extLst>
              <a:ext uri="{FF2B5EF4-FFF2-40B4-BE49-F238E27FC236}">
                <a16:creationId xmlns:a16="http://schemas.microsoft.com/office/drawing/2014/main" xmlns="" id="{00000000-0008-0000-0400-000013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2" name="Łącznik prosty 531">
            <a:extLst>
              <a:ext uri="{FF2B5EF4-FFF2-40B4-BE49-F238E27FC236}">
                <a16:creationId xmlns:a16="http://schemas.microsoft.com/office/drawing/2014/main" xmlns="" id="{00000000-0008-0000-0400-000014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3" name="Łącznik prosty 532">
            <a:extLst>
              <a:ext uri="{FF2B5EF4-FFF2-40B4-BE49-F238E27FC236}">
                <a16:creationId xmlns:a16="http://schemas.microsoft.com/office/drawing/2014/main" xmlns="" id="{00000000-0008-0000-0400-000015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4" name="Łącznik prosty 533">
            <a:extLst>
              <a:ext uri="{FF2B5EF4-FFF2-40B4-BE49-F238E27FC236}">
                <a16:creationId xmlns:a16="http://schemas.microsoft.com/office/drawing/2014/main" xmlns="" id="{00000000-0008-0000-0400-000016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5" name="Łącznik prosty 534">
            <a:extLst>
              <a:ext uri="{FF2B5EF4-FFF2-40B4-BE49-F238E27FC236}">
                <a16:creationId xmlns:a16="http://schemas.microsoft.com/office/drawing/2014/main" xmlns="" id="{00000000-0008-0000-0400-000017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6" name="Łącznik prosty 535">
            <a:extLst>
              <a:ext uri="{FF2B5EF4-FFF2-40B4-BE49-F238E27FC236}">
                <a16:creationId xmlns:a16="http://schemas.microsoft.com/office/drawing/2014/main" xmlns="" id="{00000000-0008-0000-0400-000018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7" name="Łącznik prosty 536">
            <a:extLst>
              <a:ext uri="{FF2B5EF4-FFF2-40B4-BE49-F238E27FC236}">
                <a16:creationId xmlns:a16="http://schemas.microsoft.com/office/drawing/2014/main" xmlns="" id="{00000000-0008-0000-0400-000019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8" name="Łącznik prosty 537">
            <a:extLst>
              <a:ext uri="{FF2B5EF4-FFF2-40B4-BE49-F238E27FC236}">
                <a16:creationId xmlns:a16="http://schemas.microsoft.com/office/drawing/2014/main" xmlns="" id="{00000000-0008-0000-0400-00001A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9" name="Łącznik prosty 538">
            <a:extLst>
              <a:ext uri="{FF2B5EF4-FFF2-40B4-BE49-F238E27FC236}">
                <a16:creationId xmlns:a16="http://schemas.microsoft.com/office/drawing/2014/main" xmlns="" id="{00000000-0008-0000-0400-00001B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0" name="Łącznik prosty 539">
            <a:extLst>
              <a:ext uri="{FF2B5EF4-FFF2-40B4-BE49-F238E27FC236}">
                <a16:creationId xmlns:a16="http://schemas.microsoft.com/office/drawing/2014/main" xmlns="" id="{00000000-0008-0000-0400-00001C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759</xdr:row>
      <xdr:rowOff>130342</xdr:rowOff>
    </xdr:from>
    <xdr:to>
      <xdr:col>14</xdr:col>
      <xdr:colOff>35363</xdr:colOff>
      <xdr:row>759</xdr:row>
      <xdr:rowOff>190176</xdr:rowOff>
    </xdr:to>
    <xdr:grpSp>
      <xdr:nvGrpSpPr>
        <xdr:cNvPr id="541" name="Grupa 540">
          <a:extLst>
            <a:ext uri="{FF2B5EF4-FFF2-40B4-BE49-F238E27FC236}">
              <a16:creationId xmlns:a16="http://schemas.microsoft.com/office/drawing/2014/main" xmlns="" id="{00000000-0008-0000-0400-00001D020000}"/>
            </a:ext>
          </a:extLst>
        </xdr:cNvPr>
        <xdr:cNvGrpSpPr/>
      </xdr:nvGrpSpPr>
      <xdr:grpSpPr>
        <a:xfrm>
          <a:off x="9212719" y="143157742"/>
          <a:ext cx="593829" cy="59834"/>
          <a:chOff x="2178844" y="32080200"/>
          <a:chExt cx="441821" cy="59834"/>
        </a:xfrm>
      </xdr:grpSpPr>
      <xdr:cxnSp macro="">
        <xdr:nvCxnSpPr>
          <xdr:cNvPr id="542" name="Łącznik prosty 541">
            <a:extLst>
              <a:ext uri="{FF2B5EF4-FFF2-40B4-BE49-F238E27FC236}">
                <a16:creationId xmlns:a16="http://schemas.microsoft.com/office/drawing/2014/main" xmlns="" id="{00000000-0008-0000-0400-00001E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3" name="Łącznik prosty 542">
            <a:extLst>
              <a:ext uri="{FF2B5EF4-FFF2-40B4-BE49-F238E27FC236}">
                <a16:creationId xmlns:a16="http://schemas.microsoft.com/office/drawing/2014/main" xmlns="" id="{00000000-0008-0000-0400-00001F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4" name="Łącznik prosty 543">
            <a:extLst>
              <a:ext uri="{FF2B5EF4-FFF2-40B4-BE49-F238E27FC236}">
                <a16:creationId xmlns:a16="http://schemas.microsoft.com/office/drawing/2014/main" xmlns="" id="{00000000-0008-0000-0400-000020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5" name="Łącznik prosty 544">
            <a:extLst>
              <a:ext uri="{FF2B5EF4-FFF2-40B4-BE49-F238E27FC236}">
                <a16:creationId xmlns:a16="http://schemas.microsoft.com/office/drawing/2014/main" xmlns="" id="{00000000-0008-0000-0400-000021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6" name="Łącznik prosty 545">
            <a:extLst>
              <a:ext uri="{FF2B5EF4-FFF2-40B4-BE49-F238E27FC236}">
                <a16:creationId xmlns:a16="http://schemas.microsoft.com/office/drawing/2014/main" xmlns="" id="{00000000-0008-0000-0400-000022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821</xdr:row>
      <xdr:rowOff>160421</xdr:rowOff>
    </xdr:from>
    <xdr:to>
      <xdr:col>7</xdr:col>
      <xdr:colOff>14225</xdr:colOff>
      <xdr:row>821</xdr:row>
      <xdr:rowOff>206140</xdr:rowOff>
    </xdr:to>
    <xdr:grpSp>
      <xdr:nvGrpSpPr>
        <xdr:cNvPr id="547" name="Grupa 546">
          <a:extLst>
            <a:ext uri="{FF2B5EF4-FFF2-40B4-BE49-F238E27FC236}">
              <a16:creationId xmlns:a16="http://schemas.microsoft.com/office/drawing/2014/main" xmlns="" id="{00000000-0008-0000-0400-000023020000}"/>
            </a:ext>
          </a:extLst>
        </xdr:cNvPr>
        <xdr:cNvGrpSpPr/>
      </xdr:nvGrpSpPr>
      <xdr:grpSpPr>
        <a:xfrm>
          <a:off x="2498250" y="154957790"/>
          <a:ext cx="1830067" cy="45719"/>
          <a:chOff x="610115" y="190500"/>
          <a:chExt cx="1678459" cy="50006"/>
        </a:xfrm>
      </xdr:grpSpPr>
      <xdr:cxnSp macro="">
        <xdr:nvCxnSpPr>
          <xdr:cNvPr id="548" name="Łącznik prosty 547">
            <a:extLst>
              <a:ext uri="{FF2B5EF4-FFF2-40B4-BE49-F238E27FC236}">
                <a16:creationId xmlns:a16="http://schemas.microsoft.com/office/drawing/2014/main" xmlns="" id="{00000000-0008-0000-0400-000024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9" name="Łącznik prosty 548">
            <a:extLst>
              <a:ext uri="{FF2B5EF4-FFF2-40B4-BE49-F238E27FC236}">
                <a16:creationId xmlns:a16="http://schemas.microsoft.com/office/drawing/2014/main" xmlns="" id="{00000000-0008-0000-0400-000025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0" name="Łącznik prosty 549">
            <a:extLst>
              <a:ext uri="{FF2B5EF4-FFF2-40B4-BE49-F238E27FC236}">
                <a16:creationId xmlns:a16="http://schemas.microsoft.com/office/drawing/2014/main" xmlns="" id="{00000000-0008-0000-0400-000026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1" name="Łącznik prosty 550">
            <a:extLst>
              <a:ext uri="{FF2B5EF4-FFF2-40B4-BE49-F238E27FC236}">
                <a16:creationId xmlns:a16="http://schemas.microsoft.com/office/drawing/2014/main" xmlns="" id="{00000000-0008-0000-0400-000027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2" name="Łącznik prosty 551">
            <a:extLst>
              <a:ext uri="{FF2B5EF4-FFF2-40B4-BE49-F238E27FC236}">
                <a16:creationId xmlns:a16="http://schemas.microsoft.com/office/drawing/2014/main" xmlns="" id="{00000000-0008-0000-0400-000028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3" name="Łącznik prosty 552">
            <a:extLst>
              <a:ext uri="{FF2B5EF4-FFF2-40B4-BE49-F238E27FC236}">
                <a16:creationId xmlns:a16="http://schemas.microsoft.com/office/drawing/2014/main" xmlns="" id="{00000000-0008-0000-0400-000029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4" name="Łącznik prosty 553">
            <a:extLst>
              <a:ext uri="{FF2B5EF4-FFF2-40B4-BE49-F238E27FC236}">
                <a16:creationId xmlns:a16="http://schemas.microsoft.com/office/drawing/2014/main" xmlns="" id="{00000000-0008-0000-0400-00002A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5" name="Łącznik prosty 554">
            <a:extLst>
              <a:ext uri="{FF2B5EF4-FFF2-40B4-BE49-F238E27FC236}">
                <a16:creationId xmlns:a16="http://schemas.microsoft.com/office/drawing/2014/main" xmlns="" id="{00000000-0008-0000-0400-00002B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6" name="Łącznik prosty 555">
            <a:extLst>
              <a:ext uri="{FF2B5EF4-FFF2-40B4-BE49-F238E27FC236}">
                <a16:creationId xmlns:a16="http://schemas.microsoft.com/office/drawing/2014/main" xmlns="" id="{00000000-0008-0000-0400-00002C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7" name="Łącznik prosty 556">
            <a:extLst>
              <a:ext uri="{FF2B5EF4-FFF2-40B4-BE49-F238E27FC236}">
                <a16:creationId xmlns:a16="http://schemas.microsoft.com/office/drawing/2014/main" xmlns="" id="{00000000-0008-0000-0400-00002D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8" name="Łącznik prosty 557">
            <a:extLst>
              <a:ext uri="{FF2B5EF4-FFF2-40B4-BE49-F238E27FC236}">
                <a16:creationId xmlns:a16="http://schemas.microsoft.com/office/drawing/2014/main" xmlns="" id="{00000000-0008-0000-0400-00002E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9" name="Łącznik prosty 558">
            <a:extLst>
              <a:ext uri="{FF2B5EF4-FFF2-40B4-BE49-F238E27FC236}">
                <a16:creationId xmlns:a16="http://schemas.microsoft.com/office/drawing/2014/main" xmlns="" id="{00000000-0008-0000-0400-00002F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0" name="Łącznik prosty 559">
            <a:extLst>
              <a:ext uri="{FF2B5EF4-FFF2-40B4-BE49-F238E27FC236}">
                <a16:creationId xmlns:a16="http://schemas.microsoft.com/office/drawing/2014/main" xmlns="" id="{00000000-0008-0000-0400-000030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827</xdr:row>
      <xdr:rowOff>130342</xdr:rowOff>
    </xdr:from>
    <xdr:to>
      <xdr:col>14</xdr:col>
      <xdr:colOff>35363</xdr:colOff>
      <xdr:row>827</xdr:row>
      <xdr:rowOff>190176</xdr:rowOff>
    </xdr:to>
    <xdr:grpSp>
      <xdr:nvGrpSpPr>
        <xdr:cNvPr id="561" name="Grupa 560">
          <a:extLst>
            <a:ext uri="{FF2B5EF4-FFF2-40B4-BE49-F238E27FC236}">
              <a16:creationId xmlns:a16="http://schemas.microsoft.com/office/drawing/2014/main" xmlns="" id="{00000000-0008-0000-0400-000031020000}"/>
            </a:ext>
          </a:extLst>
        </xdr:cNvPr>
        <xdr:cNvGrpSpPr/>
      </xdr:nvGrpSpPr>
      <xdr:grpSpPr>
        <a:xfrm>
          <a:off x="9212719" y="156023819"/>
          <a:ext cx="593829" cy="59834"/>
          <a:chOff x="2178844" y="32080200"/>
          <a:chExt cx="441821" cy="59834"/>
        </a:xfrm>
      </xdr:grpSpPr>
      <xdr:cxnSp macro="">
        <xdr:nvCxnSpPr>
          <xdr:cNvPr id="562" name="Łącznik prosty 561">
            <a:extLst>
              <a:ext uri="{FF2B5EF4-FFF2-40B4-BE49-F238E27FC236}">
                <a16:creationId xmlns:a16="http://schemas.microsoft.com/office/drawing/2014/main" xmlns="" id="{00000000-0008-0000-0400-000032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3" name="Łącznik prosty 562">
            <a:extLst>
              <a:ext uri="{FF2B5EF4-FFF2-40B4-BE49-F238E27FC236}">
                <a16:creationId xmlns:a16="http://schemas.microsoft.com/office/drawing/2014/main" xmlns="" id="{00000000-0008-0000-0400-000033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4" name="Łącznik prosty 563">
            <a:extLst>
              <a:ext uri="{FF2B5EF4-FFF2-40B4-BE49-F238E27FC236}">
                <a16:creationId xmlns:a16="http://schemas.microsoft.com/office/drawing/2014/main" xmlns="" id="{00000000-0008-0000-0400-000034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5" name="Łącznik prosty 564">
            <a:extLst>
              <a:ext uri="{FF2B5EF4-FFF2-40B4-BE49-F238E27FC236}">
                <a16:creationId xmlns:a16="http://schemas.microsoft.com/office/drawing/2014/main" xmlns="" id="{00000000-0008-0000-0400-000035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6" name="Łącznik prosty 565">
            <a:extLst>
              <a:ext uri="{FF2B5EF4-FFF2-40B4-BE49-F238E27FC236}">
                <a16:creationId xmlns:a16="http://schemas.microsoft.com/office/drawing/2014/main" xmlns="" id="{00000000-0008-0000-0400-000036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889</xdr:row>
      <xdr:rowOff>160421</xdr:rowOff>
    </xdr:from>
    <xdr:to>
      <xdr:col>7</xdr:col>
      <xdr:colOff>14225</xdr:colOff>
      <xdr:row>889</xdr:row>
      <xdr:rowOff>206140</xdr:rowOff>
    </xdr:to>
    <xdr:grpSp>
      <xdr:nvGrpSpPr>
        <xdr:cNvPr id="567" name="Grupa 566">
          <a:extLst>
            <a:ext uri="{FF2B5EF4-FFF2-40B4-BE49-F238E27FC236}">
              <a16:creationId xmlns:a16="http://schemas.microsoft.com/office/drawing/2014/main" xmlns="" id="{00000000-0008-0000-0400-000037020000}"/>
            </a:ext>
          </a:extLst>
        </xdr:cNvPr>
        <xdr:cNvGrpSpPr/>
      </xdr:nvGrpSpPr>
      <xdr:grpSpPr>
        <a:xfrm>
          <a:off x="2498250" y="167823867"/>
          <a:ext cx="1830067" cy="45719"/>
          <a:chOff x="610115" y="190500"/>
          <a:chExt cx="1678459" cy="50006"/>
        </a:xfrm>
      </xdr:grpSpPr>
      <xdr:cxnSp macro="">
        <xdr:nvCxnSpPr>
          <xdr:cNvPr id="568" name="Łącznik prosty 567">
            <a:extLst>
              <a:ext uri="{FF2B5EF4-FFF2-40B4-BE49-F238E27FC236}">
                <a16:creationId xmlns:a16="http://schemas.microsoft.com/office/drawing/2014/main" xmlns="" id="{00000000-0008-0000-0400-000038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9" name="Łącznik prosty 568">
            <a:extLst>
              <a:ext uri="{FF2B5EF4-FFF2-40B4-BE49-F238E27FC236}">
                <a16:creationId xmlns:a16="http://schemas.microsoft.com/office/drawing/2014/main" xmlns="" id="{00000000-0008-0000-0400-000039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0" name="Łącznik prosty 569">
            <a:extLst>
              <a:ext uri="{FF2B5EF4-FFF2-40B4-BE49-F238E27FC236}">
                <a16:creationId xmlns:a16="http://schemas.microsoft.com/office/drawing/2014/main" xmlns="" id="{00000000-0008-0000-0400-00003A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1" name="Łącznik prosty 570">
            <a:extLst>
              <a:ext uri="{FF2B5EF4-FFF2-40B4-BE49-F238E27FC236}">
                <a16:creationId xmlns:a16="http://schemas.microsoft.com/office/drawing/2014/main" xmlns="" id="{00000000-0008-0000-0400-00003B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2" name="Łącznik prosty 571">
            <a:extLst>
              <a:ext uri="{FF2B5EF4-FFF2-40B4-BE49-F238E27FC236}">
                <a16:creationId xmlns:a16="http://schemas.microsoft.com/office/drawing/2014/main" xmlns="" id="{00000000-0008-0000-0400-00003C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3" name="Łącznik prosty 572">
            <a:extLst>
              <a:ext uri="{FF2B5EF4-FFF2-40B4-BE49-F238E27FC236}">
                <a16:creationId xmlns:a16="http://schemas.microsoft.com/office/drawing/2014/main" xmlns="" id="{00000000-0008-0000-0400-00003D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4" name="Łącznik prosty 573">
            <a:extLst>
              <a:ext uri="{FF2B5EF4-FFF2-40B4-BE49-F238E27FC236}">
                <a16:creationId xmlns:a16="http://schemas.microsoft.com/office/drawing/2014/main" xmlns="" id="{00000000-0008-0000-0400-00003E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5" name="Łącznik prosty 574">
            <a:extLst>
              <a:ext uri="{FF2B5EF4-FFF2-40B4-BE49-F238E27FC236}">
                <a16:creationId xmlns:a16="http://schemas.microsoft.com/office/drawing/2014/main" xmlns="" id="{00000000-0008-0000-0400-00003F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6" name="Łącznik prosty 575">
            <a:extLst>
              <a:ext uri="{FF2B5EF4-FFF2-40B4-BE49-F238E27FC236}">
                <a16:creationId xmlns:a16="http://schemas.microsoft.com/office/drawing/2014/main" xmlns="" id="{00000000-0008-0000-0400-000040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7" name="Łącznik prosty 576">
            <a:extLst>
              <a:ext uri="{FF2B5EF4-FFF2-40B4-BE49-F238E27FC236}">
                <a16:creationId xmlns:a16="http://schemas.microsoft.com/office/drawing/2014/main" xmlns="" id="{00000000-0008-0000-0400-000041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8" name="Łącznik prosty 577">
            <a:extLst>
              <a:ext uri="{FF2B5EF4-FFF2-40B4-BE49-F238E27FC236}">
                <a16:creationId xmlns:a16="http://schemas.microsoft.com/office/drawing/2014/main" xmlns="" id="{00000000-0008-0000-0400-000042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9" name="Łącznik prosty 578">
            <a:extLst>
              <a:ext uri="{FF2B5EF4-FFF2-40B4-BE49-F238E27FC236}">
                <a16:creationId xmlns:a16="http://schemas.microsoft.com/office/drawing/2014/main" xmlns="" id="{00000000-0008-0000-0400-000043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0" name="Łącznik prosty 579">
            <a:extLst>
              <a:ext uri="{FF2B5EF4-FFF2-40B4-BE49-F238E27FC236}">
                <a16:creationId xmlns:a16="http://schemas.microsoft.com/office/drawing/2014/main" xmlns="" id="{00000000-0008-0000-0400-000044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895</xdr:row>
      <xdr:rowOff>130342</xdr:rowOff>
    </xdr:from>
    <xdr:to>
      <xdr:col>14</xdr:col>
      <xdr:colOff>35363</xdr:colOff>
      <xdr:row>895</xdr:row>
      <xdr:rowOff>190176</xdr:rowOff>
    </xdr:to>
    <xdr:grpSp>
      <xdr:nvGrpSpPr>
        <xdr:cNvPr id="581" name="Grupa 580">
          <a:extLst>
            <a:ext uri="{FF2B5EF4-FFF2-40B4-BE49-F238E27FC236}">
              <a16:creationId xmlns:a16="http://schemas.microsoft.com/office/drawing/2014/main" xmlns="" id="{00000000-0008-0000-0400-000045020000}"/>
            </a:ext>
          </a:extLst>
        </xdr:cNvPr>
        <xdr:cNvGrpSpPr/>
      </xdr:nvGrpSpPr>
      <xdr:grpSpPr>
        <a:xfrm>
          <a:off x="9212719" y="168889896"/>
          <a:ext cx="593829" cy="59834"/>
          <a:chOff x="2178844" y="32080200"/>
          <a:chExt cx="441821" cy="59834"/>
        </a:xfrm>
      </xdr:grpSpPr>
      <xdr:cxnSp macro="">
        <xdr:nvCxnSpPr>
          <xdr:cNvPr id="582" name="Łącznik prosty 581">
            <a:extLst>
              <a:ext uri="{FF2B5EF4-FFF2-40B4-BE49-F238E27FC236}">
                <a16:creationId xmlns:a16="http://schemas.microsoft.com/office/drawing/2014/main" xmlns="" id="{00000000-0008-0000-0400-000046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3" name="Łącznik prosty 582">
            <a:extLst>
              <a:ext uri="{FF2B5EF4-FFF2-40B4-BE49-F238E27FC236}">
                <a16:creationId xmlns:a16="http://schemas.microsoft.com/office/drawing/2014/main" xmlns="" id="{00000000-0008-0000-0400-000047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4" name="Łącznik prosty 583">
            <a:extLst>
              <a:ext uri="{FF2B5EF4-FFF2-40B4-BE49-F238E27FC236}">
                <a16:creationId xmlns:a16="http://schemas.microsoft.com/office/drawing/2014/main" xmlns="" id="{00000000-0008-0000-0400-000048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5" name="Łącznik prosty 584">
            <a:extLst>
              <a:ext uri="{FF2B5EF4-FFF2-40B4-BE49-F238E27FC236}">
                <a16:creationId xmlns:a16="http://schemas.microsoft.com/office/drawing/2014/main" xmlns="" id="{00000000-0008-0000-0400-000049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6" name="Łącznik prosty 585">
            <a:extLst>
              <a:ext uri="{FF2B5EF4-FFF2-40B4-BE49-F238E27FC236}">
                <a16:creationId xmlns:a16="http://schemas.microsoft.com/office/drawing/2014/main" xmlns="" id="{00000000-0008-0000-0400-00004A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957</xdr:row>
      <xdr:rowOff>160421</xdr:rowOff>
    </xdr:from>
    <xdr:to>
      <xdr:col>7</xdr:col>
      <xdr:colOff>14225</xdr:colOff>
      <xdr:row>957</xdr:row>
      <xdr:rowOff>206140</xdr:rowOff>
    </xdr:to>
    <xdr:grpSp>
      <xdr:nvGrpSpPr>
        <xdr:cNvPr id="587" name="Grupa 586">
          <a:extLst>
            <a:ext uri="{FF2B5EF4-FFF2-40B4-BE49-F238E27FC236}">
              <a16:creationId xmlns:a16="http://schemas.microsoft.com/office/drawing/2014/main" xmlns="" id="{00000000-0008-0000-0400-00004B020000}"/>
            </a:ext>
          </a:extLst>
        </xdr:cNvPr>
        <xdr:cNvGrpSpPr/>
      </xdr:nvGrpSpPr>
      <xdr:grpSpPr>
        <a:xfrm>
          <a:off x="2498250" y="180689944"/>
          <a:ext cx="1830067" cy="45719"/>
          <a:chOff x="610115" y="190500"/>
          <a:chExt cx="1678459" cy="50006"/>
        </a:xfrm>
      </xdr:grpSpPr>
      <xdr:cxnSp macro="">
        <xdr:nvCxnSpPr>
          <xdr:cNvPr id="588" name="Łącznik prosty 587">
            <a:extLst>
              <a:ext uri="{FF2B5EF4-FFF2-40B4-BE49-F238E27FC236}">
                <a16:creationId xmlns:a16="http://schemas.microsoft.com/office/drawing/2014/main" xmlns="" id="{00000000-0008-0000-0400-00004C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9" name="Łącznik prosty 588">
            <a:extLst>
              <a:ext uri="{FF2B5EF4-FFF2-40B4-BE49-F238E27FC236}">
                <a16:creationId xmlns:a16="http://schemas.microsoft.com/office/drawing/2014/main" xmlns="" id="{00000000-0008-0000-0400-00004D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0" name="Łącznik prosty 589">
            <a:extLst>
              <a:ext uri="{FF2B5EF4-FFF2-40B4-BE49-F238E27FC236}">
                <a16:creationId xmlns:a16="http://schemas.microsoft.com/office/drawing/2014/main" xmlns="" id="{00000000-0008-0000-0400-00004E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1" name="Łącznik prosty 590">
            <a:extLst>
              <a:ext uri="{FF2B5EF4-FFF2-40B4-BE49-F238E27FC236}">
                <a16:creationId xmlns:a16="http://schemas.microsoft.com/office/drawing/2014/main" xmlns="" id="{00000000-0008-0000-0400-00004F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2" name="Łącznik prosty 591">
            <a:extLst>
              <a:ext uri="{FF2B5EF4-FFF2-40B4-BE49-F238E27FC236}">
                <a16:creationId xmlns:a16="http://schemas.microsoft.com/office/drawing/2014/main" xmlns="" id="{00000000-0008-0000-0400-000050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3" name="Łącznik prosty 592">
            <a:extLst>
              <a:ext uri="{FF2B5EF4-FFF2-40B4-BE49-F238E27FC236}">
                <a16:creationId xmlns:a16="http://schemas.microsoft.com/office/drawing/2014/main" xmlns="" id="{00000000-0008-0000-0400-000051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4" name="Łącznik prosty 593">
            <a:extLst>
              <a:ext uri="{FF2B5EF4-FFF2-40B4-BE49-F238E27FC236}">
                <a16:creationId xmlns:a16="http://schemas.microsoft.com/office/drawing/2014/main" xmlns="" id="{00000000-0008-0000-0400-000052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5" name="Łącznik prosty 594">
            <a:extLst>
              <a:ext uri="{FF2B5EF4-FFF2-40B4-BE49-F238E27FC236}">
                <a16:creationId xmlns:a16="http://schemas.microsoft.com/office/drawing/2014/main" xmlns="" id="{00000000-0008-0000-0400-000053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6" name="Łącznik prosty 595">
            <a:extLst>
              <a:ext uri="{FF2B5EF4-FFF2-40B4-BE49-F238E27FC236}">
                <a16:creationId xmlns:a16="http://schemas.microsoft.com/office/drawing/2014/main" xmlns="" id="{00000000-0008-0000-0400-000054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7" name="Łącznik prosty 596">
            <a:extLst>
              <a:ext uri="{FF2B5EF4-FFF2-40B4-BE49-F238E27FC236}">
                <a16:creationId xmlns:a16="http://schemas.microsoft.com/office/drawing/2014/main" xmlns="" id="{00000000-0008-0000-0400-000055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8" name="Łącznik prosty 597">
            <a:extLst>
              <a:ext uri="{FF2B5EF4-FFF2-40B4-BE49-F238E27FC236}">
                <a16:creationId xmlns:a16="http://schemas.microsoft.com/office/drawing/2014/main" xmlns="" id="{00000000-0008-0000-0400-000056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9" name="Łącznik prosty 598">
            <a:extLst>
              <a:ext uri="{FF2B5EF4-FFF2-40B4-BE49-F238E27FC236}">
                <a16:creationId xmlns:a16="http://schemas.microsoft.com/office/drawing/2014/main" xmlns="" id="{00000000-0008-0000-0400-000057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0" name="Łącznik prosty 599">
            <a:extLst>
              <a:ext uri="{FF2B5EF4-FFF2-40B4-BE49-F238E27FC236}">
                <a16:creationId xmlns:a16="http://schemas.microsoft.com/office/drawing/2014/main" xmlns="" id="{00000000-0008-0000-0400-000058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963</xdr:row>
      <xdr:rowOff>130342</xdr:rowOff>
    </xdr:from>
    <xdr:to>
      <xdr:col>14</xdr:col>
      <xdr:colOff>35363</xdr:colOff>
      <xdr:row>963</xdr:row>
      <xdr:rowOff>190176</xdr:rowOff>
    </xdr:to>
    <xdr:grpSp>
      <xdr:nvGrpSpPr>
        <xdr:cNvPr id="601" name="Grupa 600">
          <a:extLst>
            <a:ext uri="{FF2B5EF4-FFF2-40B4-BE49-F238E27FC236}">
              <a16:creationId xmlns:a16="http://schemas.microsoft.com/office/drawing/2014/main" xmlns="" id="{00000000-0008-0000-0400-000059020000}"/>
            </a:ext>
          </a:extLst>
        </xdr:cNvPr>
        <xdr:cNvGrpSpPr/>
      </xdr:nvGrpSpPr>
      <xdr:grpSpPr>
        <a:xfrm>
          <a:off x="9212719" y="181755973"/>
          <a:ext cx="593829" cy="59834"/>
          <a:chOff x="2178844" y="32080200"/>
          <a:chExt cx="441821" cy="59834"/>
        </a:xfrm>
      </xdr:grpSpPr>
      <xdr:cxnSp macro="">
        <xdr:nvCxnSpPr>
          <xdr:cNvPr id="602" name="Łącznik prosty 601">
            <a:extLst>
              <a:ext uri="{FF2B5EF4-FFF2-40B4-BE49-F238E27FC236}">
                <a16:creationId xmlns:a16="http://schemas.microsoft.com/office/drawing/2014/main" xmlns="" id="{00000000-0008-0000-0400-00005A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3" name="Łącznik prosty 602">
            <a:extLst>
              <a:ext uri="{FF2B5EF4-FFF2-40B4-BE49-F238E27FC236}">
                <a16:creationId xmlns:a16="http://schemas.microsoft.com/office/drawing/2014/main" xmlns="" id="{00000000-0008-0000-0400-00005B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4" name="Łącznik prosty 603">
            <a:extLst>
              <a:ext uri="{FF2B5EF4-FFF2-40B4-BE49-F238E27FC236}">
                <a16:creationId xmlns:a16="http://schemas.microsoft.com/office/drawing/2014/main" xmlns="" id="{00000000-0008-0000-0400-00005C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5" name="Łącznik prosty 604">
            <a:extLst>
              <a:ext uri="{FF2B5EF4-FFF2-40B4-BE49-F238E27FC236}">
                <a16:creationId xmlns:a16="http://schemas.microsoft.com/office/drawing/2014/main" xmlns="" id="{00000000-0008-0000-0400-00005D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6" name="Łącznik prosty 605">
            <a:extLst>
              <a:ext uri="{FF2B5EF4-FFF2-40B4-BE49-F238E27FC236}">
                <a16:creationId xmlns:a16="http://schemas.microsoft.com/office/drawing/2014/main" xmlns="" id="{00000000-0008-0000-0400-00005E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1025</xdr:row>
      <xdr:rowOff>160421</xdr:rowOff>
    </xdr:from>
    <xdr:to>
      <xdr:col>7</xdr:col>
      <xdr:colOff>14225</xdr:colOff>
      <xdr:row>1025</xdr:row>
      <xdr:rowOff>206140</xdr:rowOff>
    </xdr:to>
    <xdr:grpSp>
      <xdr:nvGrpSpPr>
        <xdr:cNvPr id="447" name="Grupa 446">
          <a:extLst>
            <a:ext uri="{FF2B5EF4-FFF2-40B4-BE49-F238E27FC236}">
              <a16:creationId xmlns:a16="http://schemas.microsoft.com/office/drawing/2014/main" xmlns="" id="{00000000-0008-0000-0400-0000BF010000}"/>
            </a:ext>
          </a:extLst>
        </xdr:cNvPr>
        <xdr:cNvGrpSpPr/>
      </xdr:nvGrpSpPr>
      <xdr:grpSpPr>
        <a:xfrm>
          <a:off x="2498250" y="193556021"/>
          <a:ext cx="1830067" cy="45719"/>
          <a:chOff x="610115" y="190500"/>
          <a:chExt cx="1678459" cy="50006"/>
        </a:xfrm>
      </xdr:grpSpPr>
      <xdr:cxnSp macro="">
        <xdr:nvCxnSpPr>
          <xdr:cNvPr id="448" name="Łącznik prosty 447">
            <a:extLst>
              <a:ext uri="{FF2B5EF4-FFF2-40B4-BE49-F238E27FC236}">
                <a16:creationId xmlns:a16="http://schemas.microsoft.com/office/drawing/2014/main" xmlns="" id="{00000000-0008-0000-0400-0000C0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9" name="Łącznik prosty 448">
            <a:extLst>
              <a:ext uri="{FF2B5EF4-FFF2-40B4-BE49-F238E27FC236}">
                <a16:creationId xmlns:a16="http://schemas.microsoft.com/office/drawing/2014/main" xmlns="" id="{00000000-0008-0000-0400-0000C1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0" name="Łącznik prosty 449">
            <a:extLst>
              <a:ext uri="{FF2B5EF4-FFF2-40B4-BE49-F238E27FC236}">
                <a16:creationId xmlns:a16="http://schemas.microsoft.com/office/drawing/2014/main" xmlns="" id="{00000000-0008-0000-0400-0000C2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1" name="Łącznik prosty 450">
            <a:extLst>
              <a:ext uri="{FF2B5EF4-FFF2-40B4-BE49-F238E27FC236}">
                <a16:creationId xmlns:a16="http://schemas.microsoft.com/office/drawing/2014/main" xmlns="" id="{00000000-0008-0000-0400-0000C3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2" name="Łącznik prosty 451">
            <a:extLst>
              <a:ext uri="{FF2B5EF4-FFF2-40B4-BE49-F238E27FC236}">
                <a16:creationId xmlns:a16="http://schemas.microsoft.com/office/drawing/2014/main" xmlns="" id="{00000000-0008-0000-0400-0000C4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3" name="Łącznik prosty 452">
            <a:extLst>
              <a:ext uri="{FF2B5EF4-FFF2-40B4-BE49-F238E27FC236}">
                <a16:creationId xmlns:a16="http://schemas.microsoft.com/office/drawing/2014/main" xmlns="" id="{00000000-0008-0000-0400-0000C5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4" name="Łącznik prosty 453">
            <a:extLst>
              <a:ext uri="{FF2B5EF4-FFF2-40B4-BE49-F238E27FC236}">
                <a16:creationId xmlns:a16="http://schemas.microsoft.com/office/drawing/2014/main" xmlns="" id="{00000000-0008-0000-0400-0000C6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5" name="Łącznik prosty 454">
            <a:extLst>
              <a:ext uri="{FF2B5EF4-FFF2-40B4-BE49-F238E27FC236}">
                <a16:creationId xmlns:a16="http://schemas.microsoft.com/office/drawing/2014/main" xmlns="" id="{00000000-0008-0000-0400-0000C7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6" name="Łącznik prosty 455">
            <a:extLst>
              <a:ext uri="{FF2B5EF4-FFF2-40B4-BE49-F238E27FC236}">
                <a16:creationId xmlns:a16="http://schemas.microsoft.com/office/drawing/2014/main" xmlns="" id="{00000000-0008-0000-0400-0000C8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7" name="Łącznik prosty 456">
            <a:extLst>
              <a:ext uri="{FF2B5EF4-FFF2-40B4-BE49-F238E27FC236}">
                <a16:creationId xmlns:a16="http://schemas.microsoft.com/office/drawing/2014/main" xmlns="" id="{00000000-0008-0000-0400-0000C9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8" name="Łącznik prosty 457">
            <a:extLst>
              <a:ext uri="{FF2B5EF4-FFF2-40B4-BE49-F238E27FC236}">
                <a16:creationId xmlns:a16="http://schemas.microsoft.com/office/drawing/2014/main" xmlns="" id="{00000000-0008-0000-0400-0000CA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9" name="Łącznik prosty 458">
            <a:extLst>
              <a:ext uri="{FF2B5EF4-FFF2-40B4-BE49-F238E27FC236}">
                <a16:creationId xmlns:a16="http://schemas.microsoft.com/office/drawing/2014/main" xmlns="" id="{00000000-0008-0000-0400-0000CB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0" name="Łącznik prosty 459">
            <a:extLst>
              <a:ext uri="{FF2B5EF4-FFF2-40B4-BE49-F238E27FC236}">
                <a16:creationId xmlns:a16="http://schemas.microsoft.com/office/drawing/2014/main" xmlns="" id="{00000000-0008-0000-0400-0000CC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1031</xdr:row>
      <xdr:rowOff>130342</xdr:rowOff>
    </xdr:from>
    <xdr:to>
      <xdr:col>14</xdr:col>
      <xdr:colOff>35363</xdr:colOff>
      <xdr:row>1031</xdr:row>
      <xdr:rowOff>190176</xdr:rowOff>
    </xdr:to>
    <xdr:grpSp>
      <xdr:nvGrpSpPr>
        <xdr:cNvPr id="461" name="Grupa 460">
          <a:extLst>
            <a:ext uri="{FF2B5EF4-FFF2-40B4-BE49-F238E27FC236}">
              <a16:creationId xmlns:a16="http://schemas.microsoft.com/office/drawing/2014/main" xmlns="" id="{00000000-0008-0000-0400-0000CD010000}"/>
            </a:ext>
          </a:extLst>
        </xdr:cNvPr>
        <xdr:cNvGrpSpPr/>
      </xdr:nvGrpSpPr>
      <xdr:grpSpPr>
        <a:xfrm>
          <a:off x="9212719" y="194622050"/>
          <a:ext cx="593829" cy="59834"/>
          <a:chOff x="2178844" y="32080200"/>
          <a:chExt cx="441821" cy="59834"/>
        </a:xfrm>
      </xdr:grpSpPr>
      <xdr:cxnSp macro="">
        <xdr:nvCxnSpPr>
          <xdr:cNvPr id="462" name="Łącznik prosty 461">
            <a:extLst>
              <a:ext uri="{FF2B5EF4-FFF2-40B4-BE49-F238E27FC236}">
                <a16:creationId xmlns:a16="http://schemas.microsoft.com/office/drawing/2014/main" xmlns="" id="{00000000-0008-0000-0400-0000CE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3" name="Łącznik prosty 462">
            <a:extLst>
              <a:ext uri="{FF2B5EF4-FFF2-40B4-BE49-F238E27FC236}">
                <a16:creationId xmlns:a16="http://schemas.microsoft.com/office/drawing/2014/main" xmlns="" id="{00000000-0008-0000-0400-0000CF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4" name="Łącznik prosty 463">
            <a:extLst>
              <a:ext uri="{FF2B5EF4-FFF2-40B4-BE49-F238E27FC236}">
                <a16:creationId xmlns:a16="http://schemas.microsoft.com/office/drawing/2014/main" xmlns="" id="{00000000-0008-0000-0400-0000D0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5" name="Łącznik prosty 464">
            <a:extLst>
              <a:ext uri="{FF2B5EF4-FFF2-40B4-BE49-F238E27FC236}">
                <a16:creationId xmlns:a16="http://schemas.microsoft.com/office/drawing/2014/main" xmlns="" id="{00000000-0008-0000-0400-0000D1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6" name="Łącznik prosty 465">
            <a:extLst>
              <a:ext uri="{FF2B5EF4-FFF2-40B4-BE49-F238E27FC236}">
                <a16:creationId xmlns:a16="http://schemas.microsoft.com/office/drawing/2014/main" xmlns="" id="{00000000-0008-0000-0400-0000D2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1093</xdr:row>
      <xdr:rowOff>160421</xdr:rowOff>
    </xdr:from>
    <xdr:to>
      <xdr:col>7</xdr:col>
      <xdr:colOff>14225</xdr:colOff>
      <xdr:row>1093</xdr:row>
      <xdr:rowOff>206140</xdr:rowOff>
    </xdr:to>
    <xdr:grpSp>
      <xdr:nvGrpSpPr>
        <xdr:cNvPr id="487" name="Grupa 486">
          <a:extLst>
            <a:ext uri="{FF2B5EF4-FFF2-40B4-BE49-F238E27FC236}">
              <a16:creationId xmlns:a16="http://schemas.microsoft.com/office/drawing/2014/main" xmlns="" id="{00000000-0008-0000-0400-0000E7010000}"/>
            </a:ext>
          </a:extLst>
        </xdr:cNvPr>
        <xdr:cNvGrpSpPr/>
      </xdr:nvGrpSpPr>
      <xdr:grpSpPr>
        <a:xfrm>
          <a:off x="2498250" y="206422098"/>
          <a:ext cx="1830067" cy="45719"/>
          <a:chOff x="610115" y="190500"/>
          <a:chExt cx="1678459" cy="50006"/>
        </a:xfrm>
      </xdr:grpSpPr>
      <xdr:cxnSp macro="">
        <xdr:nvCxnSpPr>
          <xdr:cNvPr id="488" name="Łącznik prosty 487">
            <a:extLst>
              <a:ext uri="{FF2B5EF4-FFF2-40B4-BE49-F238E27FC236}">
                <a16:creationId xmlns:a16="http://schemas.microsoft.com/office/drawing/2014/main" xmlns="" id="{00000000-0008-0000-0400-0000E8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9" name="Łącznik prosty 488">
            <a:extLst>
              <a:ext uri="{FF2B5EF4-FFF2-40B4-BE49-F238E27FC236}">
                <a16:creationId xmlns:a16="http://schemas.microsoft.com/office/drawing/2014/main" xmlns="" id="{00000000-0008-0000-0400-0000E9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0" name="Łącznik prosty 489">
            <a:extLst>
              <a:ext uri="{FF2B5EF4-FFF2-40B4-BE49-F238E27FC236}">
                <a16:creationId xmlns:a16="http://schemas.microsoft.com/office/drawing/2014/main" xmlns="" id="{00000000-0008-0000-0400-0000EA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1" name="Łącznik prosty 490">
            <a:extLst>
              <a:ext uri="{FF2B5EF4-FFF2-40B4-BE49-F238E27FC236}">
                <a16:creationId xmlns:a16="http://schemas.microsoft.com/office/drawing/2014/main" xmlns="" id="{00000000-0008-0000-0400-0000EB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2" name="Łącznik prosty 491">
            <a:extLst>
              <a:ext uri="{FF2B5EF4-FFF2-40B4-BE49-F238E27FC236}">
                <a16:creationId xmlns:a16="http://schemas.microsoft.com/office/drawing/2014/main" xmlns="" id="{00000000-0008-0000-0400-0000EC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3" name="Łącznik prosty 492">
            <a:extLst>
              <a:ext uri="{FF2B5EF4-FFF2-40B4-BE49-F238E27FC236}">
                <a16:creationId xmlns:a16="http://schemas.microsoft.com/office/drawing/2014/main" xmlns="" id="{00000000-0008-0000-0400-0000ED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4" name="Łącznik prosty 493">
            <a:extLst>
              <a:ext uri="{FF2B5EF4-FFF2-40B4-BE49-F238E27FC236}">
                <a16:creationId xmlns:a16="http://schemas.microsoft.com/office/drawing/2014/main" xmlns="" id="{00000000-0008-0000-0400-0000EE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5" name="Łącznik prosty 494">
            <a:extLst>
              <a:ext uri="{FF2B5EF4-FFF2-40B4-BE49-F238E27FC236}">
                <a16:creationId xmlns:a16="http://schemas.microsoft.com/office/drawing/2014/main" xmlns="" id="{00000000-0008-0000-0400-0000EF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6" name="Łącznik prosty 495">
            <a:extLst>
              <a:ext uri="{FF2B5EF4-FFF2-40B4-BE49-F238E27FC236}">
                <a16:creationId xmlns:a16="http://schemas.microsoft.com/office/drawing/2014/main" xmlns="" id="{00000000-0008-0000-0400-0000F0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7" name="Łącznik prosty 496">
            <a:extLst>
              <a:ext uri="{FF2B5EF4-FFF2-40B4-BE49-F238E27FC236}">
                <a16:creationId xmlns:a16="http://schemas.microsoft.com/office/drawing/2014/main" xmlns="" id="{00000000-0008-0000-0400-0000F1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8" name="Łącznik prosty 497">
            <a:extLst>
              <a:ext uri="{FF2B5EF4-FFF2-40B4-BE49-F238E27FC236}">
                <a16:creationId xmlns:a16="http://schemas.microsoft.com/office/drawing/2014/main" xmlns="" id="{00000000-0008-0000-0400-0000F2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9" name="Łącznik prosty 498">
            <a:extLst>
              <a:ext uri="{FF2B5EF4-FFF2-40B4-BE49-F238E27FC236}">
                <a16:creationId xmlns:a16="http://schemas.microsoft.com/office/drawing/2014/main" xmlns="" id="{00000000-0008-0000-0400-0000F3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0" name="Łącznik prosty 499">
            <a:extLst>
              <a:ext uri="{FF2B5EF4-FFF2-40B4-BE49-F238E27FC236}">
                <a16:creationId xmlns:a16="http://schemas.microsoft.com/office/drawing/2014/main" xmlns="" id="{00000000-0008-0000-0400-0000F4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1099</xdr:row>
      <xdr:rowOff>130342</xdr:rowOff>
    </xdr:from>
    <xdr:to>
      <xdr:col>14</xdr:col>
      <xdr:colOff>35363</xdr:colOff>
      <xdr:row>1099</xdr:row>
      <xdr:rowOff>190176</xdr:rowOff>
    </xdr:to>
    <xdr:grpSp>
      <xdr:nvGrpSpPr>
        <xdr:cNvPr id="501" name="Grupa 500">
          <a:extLst>
            <a:ext uri="{FF2B5EF4-FFF2-40B4-BE49-F238E27FC236}">
              <a16:creationId xmlns:a16="http://schemas.microsoft.com/office/drawing/2014/main" xmlns="" id="{00000000-0008-0000-0400-0000F5010000}"/>
            </a:ext>
          </a:extLst>
        </xdr:cNvPr>
        <xdr:cNvGrpSpPr/>
      </xdr:nvGrpSpPr>
      <xdr:grpSpPr>
        <a:xfrm>
          <a:off x="9212719" y="207488127"/>
          <a:ext cx="593829" cy="59834"/>
          <a:chOff x="2178844" y="32080200"/>
          <a:chExt cx="441821" cy="59834"/>
        </a:xfrm>
      </xdr:grpSpPr>
      <xdr:cxnSp macro="">
        <xdr:nvCxnSpPr>
          <xdr:cNvPr id="502" name="Łącznik prosty 501">
            <a:extLst>
              <a:ext uri="{FF2B5EF4-FFF2-40B4-BE49-F238E27FC236}">
                <a16:creationId xmlns:a16="http://schemas.microsoft.com/office/drawing/2014/main" xmlns="" id="{00000000-0008-0000-0400-0000F6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3" name="Łącznik prosty 502">
            <a:extLst>
              <a:ext uri="{FF2B5EF4-FFF2-40B4-BE49-F238E27FC236}">
                <a16:creationId xmlns:a16="http://schemas.microsoft.com/office/drawing/2014/main" xmlns="" id="{00000000-0008-0000-0400-0000F7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4" name="Łącznik prosty 503">
            <a:extLst>
              <a:ext uri="{FF2B5EF4-FFF2-40B4-BE49-F238E27FC236}">
                <a16:creationId xmlns:a16="http://schemas.microsoft.com/office/drawing/2014/main" xmlns="" id="{00000000-0008-0000-0400-0000F8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5" name="Łącznik prosty 504">
            <a:extLst>
              <a:ext uri="{FF2B5EF4-FFF2-40B4-BE49-F238E27FC236}">
                <a16:creationId xmlns:a16="http://schemas.microsoft.com/office/drawing/2014/main" xmlns="" id="{00000000-0008-0000-0400-0000F9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6" name="Łącznik prosty 505">
            <a:extLst>
              <a:ext uri="{FF2B5EF4-FFF2-40B4-BE49-F238E27FC236}">
                <a16:creationId xmlns:a16="http://schemas.microsoft.com/office/drawing/2014/main" xmlns="" id="{00000000-0008-0000-0400-0000FA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1161</xdr:row>
      <xdr:rowOff>160421</xdr:rowOff>
    </xdr:from>
    <xdr:to>
      <xdr:col>7</xdr:col>
      <xdr:colOff>14225</xdr:colOff>
      <xdr:row>1161</xdr:row>
      <xdr:rowOff>206140</xdr:rowOff>
    </xdr:to>
    <xdr:grpSp>
      <xdr:nvGrpSpPr>
        <xdr:cNvPr id="607" name="Grupa 606">
          <a:extLst>
            <a:ext uri="{FF2B5EF4-FFF2-40B4-BE49-F238E27FC236}">
              <a16:creationId xmlns:a16="http://schemas.microsoft.com/office/drawing/2014/main" xmlns="" id="{00000000-0008-0000-0400-00005F020000}"/>
            </a:ext>
          </a:extLst>
        </xdr:cNvPr>
        <xdr:cNvGrpSpPr/>
      </xdr:nvGrpSpPr>
      <xdr:grpSpPr>
        <a:xfrm>
          <a:off x="2498250" y="219288175"/>
          <a:ext cx="1830067" cy="45719"/>
          <a:chOff x="610115" y="190500"/>
          <a:chExt cx="1678459" cy="50006"/>
        </a:xfrm>
      </xdr:grpSpPr>
      <xdr:cxnSp macro="">
        <xdr:nvCxnSpPr>
          <xdr:cNvPr id="608" name="Łącznik prosty 607">
            <a:extLst>
              <a:ext uri="{FF2B5EF4-FFF2-40B4-BE49-F238E27FC236}">
                <a16:creationId xmlns:a16="http://schemas.microsoft.com/office/drawing/2014/main" xmlns="" id="{00000000-0008-0000-0400-000060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9" name="Łącznik prosty 608">
            <a:extLst>
              <a:ext uri="{FF2B5EF4-FFF2-40B4-BE49-F238E27FC236}">
                <a16:creationId xmlns:a16="http://schemas.microsoft.com/office/drawing/2014/main" xmlns="" id="{00000000-0008-0000-0400-000061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0" name="Łącznik prosty 609">
            <a:extLst>
              <a:ext uri="{FF2B5EF4-FFF2-40B4-BE49-F238E27FC236}">
                <a16:creationId xmlns:a16="http://schemas.microsoft.com/office/drawing/2014/main" xmlns="" id="{00000000-0008-0000-0400-000062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1" name="Łącznik prosty 610">
            <a:extLst>
              <a:ext uri="{FF2B5EF4-FFF2-40B4-BE49-F238E27FC236}">
                <a16:creationId xmlns:a16="http://schemas.microsoft.com/office/drawing/2014/main" xmlns="" id="{00000000-0008-0000-0400-000063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2" name="Łącznik prosty 611">
            <a:extLst>
              <a:ext uri="{FF2B5EF4-FFF2-40B4-BE49-F238E27FC236}">
                <a16:creationId xmlns:a16="http://schemas.microsoft.com/office/drawing/2014/main" xmlns="" id="{00000000-0008-0000-0400-000064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3" name="Łącznik prosty 612">
            <a:extLst>
              <a:ext uri="{FF2B5EF4-FFF2-40B4-BE49-F238E27FC236}">
                <a16:creationId xmlns:a16="http://schemas.microsoft.com/office/drawing/2014/main" xmlns="" id="{00000000-0008-0000-0400-000065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4" name="Łącznik prosty 613">
            <a:extLst>
              <a:ext uri="{FF2B5EF4-FFF2-40B4-BE49-F238E27FC236}">
                <a16:creationId xmlns:a16="http://schemas.microsoft.com/office/drawing/2014/main" xmlns="" id="{00000000-0008-0000-0400-000066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5" name="Łącznik prosty 614">
            <a:extLst>
              <a:ext uri="{FF2B5EF4-FFF2-40B4-BE49-F238E27FC236}">
                <a16:creationId xmlns:a16="http://schemas.microsoft.com/office/drawing/2014/main" xmlns="" id="{00000000-0008-0000-0400-000067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6" name="Łącznik prosty 615">
            <a:extLst>
              <a:ext uri="{FF2B5EF4-FFF2-40B4-BE49-F238E27FC236}">
                <a16:creationId xmlns:a16="http://schemas.microsoft.com/office/drawing/2014/main" xmlns="" id="{00000000-0008-0000-0400-000068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7" name="Łącznik prosty 616">
            <a:extLst>
              <a:ext uri="{FF2B5EF4-FFF2-40B4-BE49-F238E27FC236}">
                <a16:creationId xmlns:a16="http://schemas.microsoft.com/office/drawing/2014/main" xmlns="" id="{00000000-0008-0000-0400-000069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8" name="Łącznik prosty 617">
            <a:extLst>
              <a:ext uri="{FF2B5EF4-FFF2-40B4-BE49-F238E27FC236}">
                <a16:creationId xmlns:a16="http://schemas.microsoft.com/office/drawing/2014/main" xmlns="" id="{00000000-0008-0000-0400-00006A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9" name="Łącznik prosty 618">
            <a:extLst>
              <a:ext uri="{FF2B5EF4-FFF2-40B4-BE49-F238E27FC236}">
                <a16:creationId xmlns:a16="http://schemas.microsoft.com/office/drawing/2014/main" xmlns="" id="{00000000-0008-0000-0400-00006B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0" name="Łącznik prosty 619">
            <a:extLst>
              <a:ext uri="{FF2B5EF4-FFF2-40B4-BE49-F238E27FC236}">
                <a16:creationId xmlns:a16="http://schemas.microsoft.com/office/drawing/2014/main" xmlns="" id="{00000000-0008-0000-0400-00006C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1167</xdr:row>
      <xdr:rowOff>130342</xdr:rowOff>
    </xdr:from>
    <xdr:to>
      <xdr:col>14</xdr:col>
      <xdr:colOff>35363</xdr:colOff>
      <xdr:row>1167</xdr:row>
      <xdr:rowOff>190176</xdr:rowOff>
    </xdr:to>
    <xdr:grpSp>
      <xdr:nvGrpSpPr>
        <xdr:cNvPr id="621" name="Grupa 620">
          <a:extLst>
            <a:ext uri="{FF2B5EF4-FFF2-40B4-BE49-F238E27FC236}">
              <a16:creationId xmlns:a16="http://schemas.microsoft.com/office/drawing/2014/main" xmlns="" id="{00000000-0008-0000-0400-00006D020000}"/>
            </a:ext>
          </a:extLst>
        </xdr:cNvPr>
        <xdr:cNvGrpSpPr/>
      </xdr:nvGrpSpPr>
      <xdr:grpSpPr>
        <a:xfrm>
          <a:off x="9212719" y="220354204"/>
          <a:ext cx="593829" cy="59834"/>
          <a:chOff x="2178844" y="32080200"/>
          <a:chExt cx="441821" cy="59834"/>
        </a:xfrm>
      </xdr:grpSpPr>
      <xdr:cxnSp macro="">
        <xdr:nvCxnSpPr>
          <xdr:cNvPr id="622" name="Łącznik prosty 621">
            <a:extLst>
              <a:ext uri="{FF2B5EF4-FFF2-40B4-BE49-F238E27FC236}">
                <a16:creationId xmlns:a16="http://schemas.microsoft.com/office/drawing/2014/main" xmlns="" id="{00000000-0008-0000-0400-00006E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3" name="Łącznik prosty 622">
            <a:extLst>
              <a:ext uri="{FF2B5EF4-FFF2-40B4-BE49-F238E27FC236}">
                <a16:creationId xmlns:a16="http://schemas.microsoft.com/office/drawing/2014/main" xmlns="" id="{00000000-0008-0000-0400-00006F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4" name="Łącznik prosty 623">
            <a:extLst>
              <a:ext uri="{FF2B5EF4-FFF2-40B4-BE49-F238E27FC236}">
                <a16:creationId xmlns:a16="http://schemas.microsoft.com/office/drawing/2014/main" xmlns="" id="{00000000-0008-0000-0400-000070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5" name="Łącznik prosty 624">
            <a:extLst>
              <a:ext uri="{FF2B5EF4-FFF2-40B4-BE49-F238E27FC236}">
                <a16:creationId xmlns:a16="http://schemas.microsoft.com/office/drawing/2014/main" xmlns="" id="{00000000-0008-0000-0400-000071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6" name="Łącznik prosty 625">
            <a:extLst>
              <a:ext uri="{FF2B5EF4-FFF2-40B4-BE49-F238E27FC236}">
                <a16:creationId xmlns:a16="http://schemas.microsoft.com/office/drawing/2014/main" xmlns="" id="{00000000-0008-0000-0400-000072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1229</xdr:row>
      <xdr:rowOff>160421</xdr:rowOff>
    </xdr:from>
    <xdr:to>
      <xdr:col>7</xdr:col>
      <xdr:colOff>14225</xdr:colOff>
      <xdr:row>1229</xdr:row>
      <xdr:rowOff>206140</xdr:rowOff>
    </xdr:to>
    <xdr:grpSp>
      <xdr:nvGrpSpPr>
        <xdr:cNvPr id="627" name="Grupa 626">
          <a:extLst>
            <a:ext uri="{FF2B5EF4-FFF2-40B4-BE49-F238E27FC236}">
              <a16:creationId xmlns:a16="http://schemas.microsoft.com/office/drawing/2014/main" xmlns="" id="{00000000-0008-0000-0400-000073020000}"/>
            </a:ext>
          </a:extLst>
        </xdr:cNvPr>
        <xdr:cNvGrpSpPr/>
      </xdr:nvGrpSpPr>
      <xdr:grpSpPr>
        <a:xfrm>
          <a:off x="2498250" y="232154252"/>
          <a:ext cx="1830067" cy="45719"/>
          <a:chOff x="610115" y="190500"/>
          <a:chExt cx="1678459" cy="50006"/>
        </a:xfrm>
      </xdr:grpSpPr>
      <xdr:cxnSp macro="">
        <xdr:nvCxnSpPr>
          <xdr:cNvPr id="628" name="Łącznik prosty 627">
            <a:extLst>
              <a:ext uri="{FF2B5EF4-FFF2-40B4-BE49-F238E27FC236}">
                <a16:creationId xmlns:a16="http://schemas.microsoft.com/office/drawing/2014/main" xmlns="" id="{00000000-0008-0000-0400-000074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9" name="Łącznik prosty 628">
            <a:extLst>
              <a:ext uri="{FF2B5EF4-FFF2-40B4-BE49-F238E27FC236}">
                <a16:creationId xmlns:a16="http://schemas.microsoft.com/office/drawing/2014/main" xmlns="" id="{00000000-0008-0000-0400-000075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0" name="Łącznik prosty 629">
            <a:extLst>
              <a:ext uri="{FF2B5EF4-FFF2-40B4-BE49-F238E27FC236}">
                <a16:creationId xmlns:a16="http://schemas.microsoft.com/office/drawing/2014/main" xmlns="" id="{00000000-0008-0000-0400-000076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1" name="Łącznik prosty 630">
            <a:extLst>
              <a:ext uri="{FF2B5EF4-FFF2-40B4-BE49-F238E27FC236}">
                <a16:creationId xmlns:a16="http://schemas.microsoft.com/office/drawing/2014/main" xmlns="" id="{00000000-0008-0000-0400-000077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2" name="Łącznik prosty 631">
            <a:extLst>
              <a:ext uri="{FF2B5EF4-FFF2-40B4-BE49-F238E27FC236}">
                <a16:creationId xmlns:a16="http://schemas.microsoft.com/office/drawing/2014/main" xmlns="" id="{00000000-0008-0000-0400-000078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3" name="Łącznik prosty 632">
            <a:extLst>
              <a:ext uri="{FF2B5EF4-FFF2-40B4-BE49-F238E27FC236}">
                <a16:creationId xmlns:a16="http://schemas.microsoft.com/office/drawing/2014/main" xmlns="" id="{00000000-0008-0000-0400-000079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4" name="Łącznik prosty 633">
            <a:extLst>
              <a:ext uri="{FF2B5EF4-FFF2-40B4-BE49-F238E27FC236}">
                <a16:creationId xmlns:a16="http://schemas.microsoft.com/office/drawing/2014/main" xmlns="" id="{00000000-0008-0000-0400-00007A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5" name="Łącznik prosty 634">
            <a:extLst>
              <a:ext uri="{FF2B5EF4-FFF2-40B4-BE49-F238E27FC236}">
                <a16:creationId xmlns:a16="http://schemas.microsoft.com/office/drawing/2014/main" xmlns="" id="{00000000-0008-0000-0400-00007B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6" name="Łącznik prosty 635">
            <a:extLst>
              <a:ext uri="{FF2B5EF4-FFF2-40B4-BE49-F238E27FC236}">
                <a16:creationId xmlns:a16="http://schemas.microsoft.com/office/drawing/2014/main" xmlns="" id="{00000000-0008-0000-0400-00007C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7" name="Łącznik prosty 636">
            <a:extLst>
              <a:ext uri="{FF2B5EF4-FFF2-40B4-BE49-F238E27FC236}">
                <a16:creationId xmlns:a16="http://schemas.microsoft.com/office/drawing/2014/main" xmlns="" id="{00000000-0008-0000-0400-00007D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8" name="Łącznik prosty 637">
            <a:extLst>
              <a:ext uri="{FF2B5EF4-FFF2-40B4-BE49-F238E27FC236}">
                <a16:creationId xmlns:a16="http://schemas.microsoft.com/office/drawing/2014/main" xmlns="" id="{00000000-0008-0000-0400-00007E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9" name="Łącznik prosty 638">
            <a:extLst>
              <a:ext uri="{FF2B5EF4-FFF2-40B4-BE49-F238E27FC236}">
                <a16:creationId xmlns:a16="http://schemas.microsoft.com/office/drawing/2014/main" xmlns="" id="{00000000-0008-0000-0400-00007F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0" name="Łącznik prosty 639">
            <a:extLst>
              <a:ext uri="{FF2B5EF4-FFF2-40B4-BE49-F238E27FC236}">
                <a16:creationId xmlns:a16="http://schemas.microsoft.com/office/drawing/2014/main" xmlns="" id="{00000000-0008-0000-0400-000080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1235</xdr:row>
      <xdr:rowOff>130342</xdr:rowOff>
    </xdr:from>
    <xdr:to>
      <xdr:col>14</xdr:col>
      <xdr:colOff>35363</xdr:colOff>
      <xdr:row>1235</xdr:row>
      <xdr:rowOff>190176</xdr:rowOff>
    </xdr:to>
    <xdr:grpSp>
      <xdr:nvGrpSpPr>
        <xdr:cNvPr id="641" name="Grupa 640">
          <a:extLst>
            <a:ext uri="{FF2B5EF4-FFF2-40B4-BE49-F238E27FC236}">
              <a16:creationId xmlns:a16="http://schemas.microsoft.com/office/drawing/2014/main" xmlns="" id="{00000000-0008-0000-0400-000081020000}"/>
            </a:ext>
          </a:extLst>
        </xdr:cNvPr>
        <xdr:cNvGrpSpPr/>
      </xdr:nvGrpSpPr>
      <xdr:grpSpPr>
        <a:xfrm>
          <a:off x="9212719" y="233220280"/>
          <a:ext cx="593829" cy="59834"/>
          <a:chOff x="2178844" y="32080200"/>
          <a:chExt cx="441821" cy="59834"/>
        </a:xfrm>
      </xdr:grpSpPr>
      <xdr:cxnSp macro="">
        <xdr:nvCxnSpPr>
          <xdr:cNvPr id="642" name="Łącznik prosty 641">
            <a:extLst>
              <a:ext uri="{FF2B5EF4-FFF2-40B4-BE49-F238E27FC236}">
                <a16:creationId xmlns:a16="http://schemas.microsoft.com/office/drawing/2014/main" xmlns="" id="{00000000-0008-0000-0400-000082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3" name="Łącznik prosty 642">
            <a:extLst>
              <a:ext uri="{FF2B5EF4-FFF2-40B4-BE49-F238E27FC236}">
                <a16:creationId xmlns:a16="http://schemas.microsoft.com/office/drawing/2014/main" xmlns="" id="{00000000-0008-0000-0400-000083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4" name="Łącznik prosty 643">
            <a:extLst>
              <a:ext uri="{FF2B5EF4-FFF2-40B4-BE49-F238E27FC236}">
                <a16:creationId xmlns:a16="http://schemas.microsoft.com/office/drawing/2014/main" xmlns="" id="{00000000-0008-0000-0400-000084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5" name="Łącznik prosty 644">
            <a:extLst>
              <a:ext uri="{FF2B5EF4-FFF2-40B4-BE49-F238E27FC236}">
                <a16:creationId xmlns:a16="http://schemas.microsoft.com/office/drawing/2014/main" xmlns="" id="{00000000-0008-0000-0400-000085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6" name="Łącznik prosty 645">
            <a:extLst>
              <a:ext uri="{FF2B5EF4-FFF2-40B4-BE49-F238E27FC236}">
                <a16:creationId xmlns:a16="http://schemas.microsoft.com/office/drawing/2014/main" xmlns="" id="{00000000-0008-0000-0400-000086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1297</xdr:row>
      <xdr:rowOff>160421</xdr:rowOff>
    </xdr:from>
    <xdr:to>
      <xdr:col>7</xdr:col>
      <xdr:colOff>14225</xdr:colOff>
      <xdr:row>1297</xdr:row>
      <xdr:rowOff>206140</xdr:rowOff>
    </xdr:to>
    <xdr:grpSp>
      <xdr:nvGrpSpPr>
        <xdr:cNvPr id="647" name="Grupa 646">
          <a:extLst>
            <a:ext uri="{FF2B5EF4-FFF2-40B4-BE49-F238E27FC236}">
              <a16:creationId xmlns:a16="http://schemas.microsoft.com/office/drawing/2014/main" xmlns="" id="{00000000-0008-0000-0400-000087020000}"/>
            </a:ext>
          </a:extLst>
        </xdr:cNvPr>
        <xdr:cNvGrpSpPr/>
      </xdr:nvGrpSpPr>
      <xdr:grpSpPr>
        <a:xfrm>
          <a:off x="2498250" y="245020329"/>
          <a:ext cx="1830067" cy="45719"/>
          <a:chOff x="610115" y="190500"/>
          <a:chExt cx="1678459" cy="50006"/>
        </a:xfrm>
      </xdr:grpSpPr>
      <xdr:cxnSp macro="">
        <xdr:nvCxnSpPr>
          <xdr:cNvPr id="648" name="Łącznik prosty 647">
            <a:extLst>
              <a:ext uri="{FF2B5EF4-FFF2-40B4-BE49-F238E27FC236}">
                <a16:creationId xmlns:a16="http://schemas.microsoft.com/office/drawing/2014/main" xmlns="" id="{00000000-0008-0000-0400-000088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9" name="Łącznik prosty 648">
            <a:extLst>
              <a:ext uri="{FF2B5EF4-FFF2-40B4-BE49-F238E27FC236}">
                <a16:creationId xmlns:a16="http://schemas.microsoft.com/office/drawing/2014/main" xmlns="" id="{00000000-0008-0000-0400-000089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0" name="Łącznik prosty 649">
            <a:extLst>
              <a:ext uri="{FF2B5EF4-FFF2-40B4-BE49-F238E27FC236}">
                <a16:creationId xmlns:a16="http://schemas.microsoft.com/office/drawing/2014/main" xmlns="" id="{00000000-0008-0000-0400-00008A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1" name="Łącznik prosty 650">
            <a:extLst>
              <a:ext uri="{FF2B5EF4-FFF2-40B4-BE49-F238E27FC236}">
                <a16:creationId xmlns:a16="http://schemas.microsoft.com/office/drawing/2014/main" xmlns="" id="{00000000-0008-0000-0400-00008B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2" name="Łącznik prosty 651">
            <a:extLst>
              <a:ext uri="{FF2B5EF4-FFF2-40B4-BE49-F238E27FC236}">
                <a16:creationId xmlns:a16="http://schemas.microsoft.com/office/drawing/2014/main" xmlns="" id="{00000000-0008-0000-0400-00008C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3" name="Łącznik prosty 652">
            <a:extLst>
              <a:ext uri="{FF2B5EF4-FFF2-40B4-BE49-F238E27FC236}">
                <a16:creationId xmlns:a16="http://schemas.microsoft.com/office/drawing/2014/main" xmlns="" id="{00000000-0008-0000-0400-00008D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4" name="Łącznik prosty 653">
            <a:extLst>
              <a:ext uri="{FF2B5EF4-FFF2-40B4-BE49-F238E27FC236}">
                <a16:creationId xmlns:a16="http://schemas.microsoft.com/office/drawing/2014/main" xmlns="" id="{00000000-0008-0000-0400-00008E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5" name="Łącznik prosty 654">
            <a:extLst>
              <a:ext uri="{FF2B5EF4-FFF2-40B4-BE49-F238E27FC236}">
                <a16:creationId xmlns:a16="http://schemas.microsoft.com/office/drawing/2014/main" xmlns="" id="{00000000-0008-0000-0400-00008F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6" name="Łącznik prosty 655">
            <a:extLst>
              <a:ext uri="{FF2B5EF4-FFF2-40B4-BE49-F238E27FC236}">
                <a16:creationId xmlns:a16="http://schemas.microsoft.com/office/drawing/2014/main" xmlns="" id="{00000000-0008-0000-0400-000090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7" name="Łącznik prosty 656">
            <a:extLst>
              <a:ext uri="{FF2B5EF4-FFF2-40B4-BE49-F238E27FC236}">
                <a16:creationId xmlns:a16="http://schemas.microsoft.com/office/drawing/2014/main" xmlns="" id="{00000000-0008-0000-0400-000091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8" name="Łącznik prosty 657">
            <a:extLst>
              <a:ext uri="{FF2B5EF4-FFF2-40B4-BE49-F238E27FC236}">
                <a16:creationId xmlns:a16="http://schemas.microsoft.com/office/drawing/2014/main" xmlns="" id="{00000000-0008-0000-0400-000092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9" name="Łącznik prosty 658">
            <a:extLst>
              <a:ext uri="{FF2B5EF4-FFF2-40B4-BE49-F238E27FC236}">
                <a16:creationId xmlns:a16="http://schemas.microsoft.com/office/drawing/2014/main" xmlns="" id="{00000000-0008-0000-0400-000093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0" name="Łącznik prosty 659">
            <a:extLst>
              <a:ext uri="{FF2B5EF4-FFF2-40B4-BE49-F238E27FC236}">
                <a16:creationId xmlns:a16="http://schemas.microsoft.com/office/drawing/2014/main" xmlns="" id="{00000000-0008-0000-0400-000094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1303</xdr:row>
      <xdr:rowOff>130342</xdr:rowOff>
    </xdr:from>
    <xdr:to>
      <xdr:col>14</xdr:col>
      <xdr:colOff>35363</xdr:colOff>
      <xdr:row>1303</xdr:row>
      <xdr:rowOff>190176</xdr:rowOff>
    </xdr:to>
    <xdr:grpSp>
      <xdr:nvGrpSpPr>
        <xdr:cNvPr id="661" name="Grupa 660">
          <a:extLst>
            <a:ext uri="{FF2B5EF4-FFF2-40B4-BE49-F238E27FC236}">
              <a16:creationId xmlns:a16="http://schemas.microsoft.com/office/drawing/2014/main" xmlns="" id="{00000000-0008-0000-0400-000095020000}"/>
            </a:ext>
          </a:extLst>
        </xdr:cNvPr>
        <xdr:cNvGrpSpPr/>
      </xdr:nvGrpSpPr>
      <xdr:grpSpPr>
        <a:xfrm>
          <a:off x="9212719" y="246086357"/>
          <a:ext cx="593829" cy="59834"/>
          <a:chOff x="2178844" y="32080200"/>
          <a:chExt cx="441821" cy="59834"/>
        </a:xfrm>
      </xdr:grpSpPr>
      <xdr:cxnSp macro="">
        <xdr:nvCxnSpPr>
          <xdr:cNvPr id="662" name="Łącznik prosty 661">
            <a:extLst>
              <a:ext uri="{FF2B5EF4-FFF2-40B4-BE49-F238E27FC236}">
                <a16:creationId xmlns:a16="http://schemas.microsoft.com/office/drawing/2014/main" xmlns="" id="{00000000-0008-0000-0400-000096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3" name="Łącznik prosty 662">
            <a:extLst>
              <a:ext uri="{FF2B5EF4-FFF2-40B4-BE49-F238E27FC236}">
                <a16:creationId xmlns:a16="http://schemas.microsoft.com/office/drawing/2014/main" xmlns="" id="{00000000-0008-0000-0400-000097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4" name="Łącznik prosty 663">
            <a:extLst>
              <a:ext uri="{FF2B5EF4-FFF2-40B4-BE49-F238E27FC236}">
                <a16:creationId xmlns:a16="http://schemas.microsoft.com/office/drawing/2014/main" xmlns="" id="{00000000-0008-0000-0400-000098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5" name="Łącznik prosty 664">
            <a:extLst>
              <a:ext uri="{FF2B5EF4-FFF2-40B4-BE49-F238E27FC236}">
                <a16:creationId xmlns:a16="http://schemas.microsoft.com/office/drawing/2014/main" xmlns="" id="{00000000-0008-0000-0400-000099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6" name="Łącznik prosty 665">
            <a:extLst>
              <a:ext uri="{FF2B5EF4-FFF2-40B4-BE49-F238E27FC236}">
                <a16:creationId xmlns:a16="http://schemas.microsoft.com/office/drawing/2014/main" xmlns="" id="{00000000-0008-0000-0400-00009A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1365</xdr:row>
      <xdr:rowOff>160421</xdr:rowOff>
    </xdr:from>
    <xdr:to>
      <xdr:col>7</xdr:col>
      <xdr:colOff>14225</xdr:colOff>
      <xdr:row>1365</xdr:row>
      <xdr:rowOff>206140</xdr:rowOff>
    </xdr:to>
    <xdr:grpSp>
      <xdr:nvGrpSpPr>
        <xdr:cNvPr id="667" name="Grupa 666">
          <a:extLst>
            <a:ext uri="{FF2B5EF4-FFF2-40B4-BE49-F238E27FC236}">
              <a16:creationId xmlns:a16="http://schemas.microsoft.com/office/drawing/2014/main" xmlns="" id="{00000000-0008-0000-0400-00009B020000}"/>
            </a:ext>
          </a:extLst>
        </xdr:cNvPr>
        <xdr:cNvGrpSpPr/>
      </xdr:nvGrpSpPr>
      <xdr:grpSpPr>
        <a:xfrm>
          <a:off x="2498250" y="257886406"/>
          <a:ext cx="1830067" cy="45719"/>
          <a:chOff x="610115" y="190500"/>
          <a:chExt cx="1678459" cy="50006"/>
        </a:xfrm>
      </xdr:grpSpPr>
      <xdr:cxnSp macro="">
        <xdr:nvCxnSpPr>
          <xdr:cNvPr id="668" name="Łącznik prosty 667">
            <a:extLst>
              <a:ext uri="{FF2B5EF4-FFF2-40B4-BE49-F238E27FC236}">
                <a16:creationId xmlns:a16="http://schemas.microsoft.com/office/drawing/2014/main" xmlns="" id="{00000000-0008-0000-0400-00009C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9" name="Łącznik prosty 668">
            <a:extLst>
              <a:ext uri="{FF2B5EF4-FFF2-40B4-BE49-F238E27FC236}">
                <a16:creationId xmlns:a16="http://schemas.microsoft.com/office/drawing/2014/main" xmlns="" id="{00000000-0008-0000-0400-00009D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0" name="Łącznik prosty 669">
            <a:extLst>
              <a:ext uri="{FF2B5EF4-FFF2-40B4-BE49-F238E27FC236}">
                <a16:creationId xmlns:a16="http://schemas.microsoft.com/office/drawing/2014/main" xmlns="" id="{00000000-0008-0000-0400-00009E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1" name="Łącznik prosty 670">
            <a:extLst>
              <a:ext uri="{FF2B5EF4-FFF2-40B4-BE49-F238E27FC236}">
                <a16:creationId xmlns:a16="http://schemas.microsoft.com/office/drawing/2014/main" xmlns="" id="{00000000-0008-0000-0400-00009F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2" name="Łącznik prosty 671">
            <a:extLst>
              <a:ext uri="{FF2B5EF4-FFF2-40B4-BE49-F238E27FC236}">
                <a16:creationId xmlns:a16="http://schemas.microsoft.com/office/drawing/2014/main" xmlns="" id="{00000000-0008-0000-0400-0000A0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3" name="Łącznik prosty 672">
            <a:extLst>
              <a:ext uri="{FF2B5EF4-FFF2-40B4-BE49-F238E27FC236}">
                <a16:creationId xmlns:a16="http://schemas.microsoft.com/office/drawing/2014/main" xmlns="" id="{00000000-0008-0000-0400-0000A1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4" name="Łącznik prosty 673">
            <a:extLst>
              <a:ext uri="{FF2B5EF4-FFF2-40B4-BE49-F238E27FC236}">
                <a16:creationId xmlns:a16="http://schemas.microsoft.com/office/drawing/2014/main" xmlns="" id="{00000000-0008-0000-0400-0000A2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5" name="Łącznik prosty 674">
            <a:extLst>
              <a:ext uri="{FF2B5EF4-FFF2-40B4-BE49-F238E27FC236}">
                <a16:creationId xmlns:a16="http://schemas.microsoft.com/office/drawing/2014/main" xmlns="" id="{00000000-0008-0000-0400-0000A3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6" name="Łącznik prosty 675">
            <a:extLst>
              <a:ext uri="{FF2B5EF4-FFF2-40B4-BE49-F238E27FC236}">
                <a16:creationId xmlns:a16="http://schemas.microsoft.com/office/drawing/2014/main" xmlns="" id="{00000000-0008-0000-0400-0000A4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7" name="Łącznik prosty 676">
            <a:extLst>
              <a:ext uri="{FF2B5EF4-FFF2-40B4-BE49-F238E27FC236}">
                <a16:creationId xmlns:a16="http://schemas.microsoft.com/office/drawing/2014/main" xmlns="" id="{00000000-0008-0000-0400-0000A5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8" name="Łącznik prosty 677">
            <a:extLst>
              <a:ext uri="{FF2B5EF4-FFF2-40B4-BE49-F238E27FC236}">
                <a16:creationId xmlns:a16="http://schemas.microsoft.com/office/drawing/2014/main" xmlns="" id="{00000000-0008-0000-0400-0000A6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9" name="Łącznik prosty 678">
            <a:extLst>
              <a:ext uri="{FF2B5EF4-FFF2-40B4-BE49-F238E27FC236}">
                <a16:creationId xmlns:a16="http://schemas.microsoft.com/office/drawing/2014/main" xmlns="" id="{00000000-0008-0000-0400-0000A7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0" name="Łącznik prosty 679">
            <a:extLst>
              <a:ext uri="{FF2B5EF4-FFF2-40B4-BE49-F238E27FC236}">
                <a16:creationId xmlns:a16="http://schemas.microsoft.com/office/drawing/2014/main" xmlns="" id="{00000000-0008-0000-0400-0000A8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1371</xdr:row>
      <xdr:rowOff>130342</xdr:rowOff>
    </xdr:from>
    <xdr:to>
      <xdr:col>14</xdr:col>
      <xdr:colOff>35363</xdr:colOff>
      <xdr:row>1371</xdr:row>
      <xdr:rowOff>190176</xdr:rowOff>
    </xdr:to>
    <xdr:grpSp>
      <xdr:nvGrpSpPr>
        <xdr:cNvPr id="681" name="Grupa 680">
          <a:extLst>
            <a:ext uri="{FF2B5EF4-FFF2-40B4-BE49-F238E27FC236}">
              <a16:creationId xmlns:a16="http://schemas.microsoft.com/office/drawing/2014/main" xmlns="" id="{00000000-0008-0000-0400-0000A9020000}"/>
            </a:ext>
          </a:extLst>
        </xdr:cNvPr>
        <xdr:cNvGrpSpPr/>
      </xdr:nvGrpSpPr>
      <xdr:grpSpPr>
        <a:xfrm>
          <a:off x="9212719" y="258952434"/>
          <a:ext cx="593829" cy="59834"/>
          <a:chOff x="2178844" y="32080200"/>
          <a:chExt cx="441821" cy="59834"/>
        </a:xfrm>
      </xdr:grpSpPr>
      <xdr:cxnSp macro="">
        <xdr:nvCxnSpPr>
          <xdr:cNvPr id="682" name="Łącznik prosty 681">
            <a:extLst>
              <a:ext uri="{FF2B5EF4-FFF2-40B4-BE49-F238E27FC236}">
                <a16:creationId xmlns:a16="http://schemas.microsoft.com/office/drawing/2014/main" xmlns="" id="{00000000-0008-0000-0400-0000AA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3" name="Łącznik prosty 682">
            <a:extLst>
              <a:ext uri="{FF2B5EF4-FFF2-40B4-BE49-F238E27FC236}">
                <a16:creationId xmlns:a16="http://schemas.microsoft.com/office/drawing/2014/main" xmlns="" id="{00000000-0008-0000-0400-0000AB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4" name="Łącznik prosty 683">
            <a:extLst>
              <a:ext uri="{FF2B5EF4-FFF2-40B4-BE49-F238E27FC236}">
                <a16:creationId xmlns:a16="http://schemas.microsoft.com/office/drawing/2014/main" xmlns="" id="{00000000-0008-0000-0400-0000AC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5" name="Łącznik prosty 684">
            <a:extLst>
              <a:ext uri="{FF2B5EF4-FFF2-40B4-BE49-F238E27FC236}">
                <a16:creationId xmlns:a16="http://schemas.microsoft.com/office/drawing/2014/main" xmlns="" id="{00000000-0008-0000-0400-0000AD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6" name="Łącznik prosty 685">
            <a:extLst>
              <a:ext uri="{FF2B5EF4-FFF2-40B4-BE49-F238E27FC236}">
                <a16:creationId xmlns:a16="http://schemas.microsoft.com/office/drawing/2014/main" xmlns="" id="{00000000-0008-0000-0400-0000AE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1433</xdr:row>
      <xdr:rowOff>160421</xdr:rowOff>
    </xdr:from>
    <xdr:to>
      <xdr:col>7</xdr:col>
      <xdr:colOff>14225</xdr:colOff>
      <xdr:row>1433</xdr:row>
      <xdr:rowOff>206140</xdr:rowOff>
    </xdr:to>
    <xdr:grpSp>
      <xdr:nvGrpSpPr>
        <xdr:cNvPr id="687" name="Grupa 686">
          <a:extLst>
            <a:ext uri="{FF2B5EF4-FFF2-40B4-BE49-F238E27FC236}">
              <a16:creationId xmlns:a16="http://schemas.microsoft.com/office/drawing/2014/main" xmlns="" id="{00000000-0008-0000-0400-0000AF020000}"/>
            </a:ext>
          </a:extLst>
        </xdr:cNvPr>
        <xdr:cNvGrpSpPr/>
      </xdr:nvGrpSpPr>
      <xdr:grpSpPr>
        <a:xfrm>
          <a:off x="2498250" y="270752483"/>
          <a:ext cx="1830067" cy="45719"/>
          <a:chOff x="610115" y="190500"/>
          <a:chExt cx="1678459" cy="50006"/>
        </a:xfrm>
      </xdr:grpSpPr>
      <xdr:cxnSp macro="">
        <xdr:nvCxnSpPr>
          <xdr:cNvPr id="688" name="Łącznik prosty 687">
            <a:extLst>
              <a:ext uri="{FF2B5EF4-FFF2-40B4-BE49-F238E27FC236}">
                <a16:creationId xmlns:a16="http://schemas.microsoft.com/office/drawing/2014/main" xmlns="" id="{00000000-0008-0000-0400-0000B0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9" name="Łącznik prosty 688">
            <a:extLst>
              <a:ext uri="{FF2B5EF4-FFF2-40B4-BE49-F238E27FC236}">
                <a16:creationId xmlns:a16="http://schemas.microsoft.com/office/drawing/2014/main" xmlns="" id="{00000000-0008-0000-0400-0000B1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0" name="Łącznik prosty 689">
            <a:extLst>
              <a:ext uri="{FF2B5EF4-FFF2-40B4-BE49-F238E27FC236}">
                <a16:creationId xmlns:a16="http://schemas.microsoft.com/office/drawing/2014/main" xmlns="" id="{00000000-0008-0000-0400-0000B2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1" name="Łącznik prosty 690">
            <a:extLst>
              <a:ext uri="{FF2B5EF4-FFF2-40B4-BE49-F238E27FC236}">
                <a16:creationId xmlns:a16="http://schemas.microsoft.com/office/drawing/2014/main" xmlns="" id="{00000000-0008-0000-0400-0000B3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2" name="Łącznik prosty 691">
            <a:extLst>
              <a:ext uri="{FF2B5EF4-FFF2-40B4-BE49-F238E27FC236}">
                <a16:creationId xmlns:a16="http://schemas.microsoft.com/office/drawing/2014/main" xmlns="" id="{00000000-0008-0000-0400-0000B4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3" name="Łącznik prosty 692">
            <a:extLst>
              <a:ext uri="{FF2B5EF4-FFF2-40B4-BE49-F238E27FC236}">
                <a16:creationId xmlns:a16="http://schemas.microsoft.com/office/drawing/2014/main" xmlns="" id="{00000000-0008-0000-0400-0000B5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4" name="Łącznik prosty 693">
            <a:extLst>
              <a:ext uri="{FF2B5EF4-FFF2-40B4-BE49-F238E27FC236}">
                <a16:creationId xmlns:a16="http://schemas.microsoft.com/office/drawing/2014/main" xmlns="" id="{00000000-0008-0000-0400-0000B6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5" name="Łącznik prosty 694">
            <a:extLst>
              <a:ext uri="{FF2B5EF4-FFF2-40B4-BE49-F238E27FC236}">
                <a16:creationId xmlns:a16="http://schemas.microsoft.com/office/drawing/2014/main" xmlns="" id="{00000000-0008-0000-0400-0000B7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6" name="Łącznik prosty 695">
            <a:extLst>
              <a:ext uri="{FF2B5EF4-FFF2-40B4-BE49-F238E27FC236}">
                <a16:creationId xmlns:a16="http://schemas.microsoft.com/office/drawing/2014/main" xmlns="" id="{00000000-0008-0000-0400-0000B8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7" name="Łącznik prosty 696">
            <a:extLst>
              <a:ext uri="{FF2B5EF4-FFF2-40B4-BE49-F238E27FC236}">
                <a16:creationId xmlns:a16="http://schemas.microsoft.com/office/drawing/2014/main" xmlns="" id="{00000000-0008-0000-0400-0000B9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8" name="Łącznik prosty 697">
            <a:extLst>
              <a:ext uri="{FF2B5EF4-FFF2-40B4-BE49-F238E27FC236}">
                <a16:creationId xmlns:a16="http://schemas.microsoft.com/office/drawing/2014/main" xmlns="" id="{00000000-0008-0000-0400-0000BA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9" name="Łącznik prosty 698">
            <a:extLst>
              <a:ext uri="{FF2B5EF4-FFF2-40B4-BE49-F238E27FC236}">
                <a16:creationId xmlns:a16="http://schemas.microsoft.com/office/drawing/2014/main" xmlns="" id="{00000000-0008-0000-0400-0000BB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0" name="Łącznik prosty 699">
            <a:extLst>
              <a:ext uri="{FF2B5EF4-FFF2-40B4-BE49-F238E27FC236}">
                <a16:creationId xmlns:a16="http://schemas.microsoft.com/office/drawing/2014/main" xmlns="" id="{00000000-0008-0000-0400-0000BC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1439</xdr:row>
      <xdr:rowOff>130342</xdr:rowOff>
    </xdr:from>
    <xdr:to>
      <xdr:col>14</xdr:col>
      <xdr:colOff>35363</xdr:colOff>
      <xdr:row>1439</xdr:row>
      <xdr:rowOff>190176</xdr:rowOff>
    </xdr:to>
    <xdr:grpSp>
      <xdr:nvGrpSpPr>
        <xdr:cNvPr id="701" name="Grupa 700">
          <a:extLst>
            <a:ext uri="{FF2B5EF4-FFF2-40B4-BE49-F238E27FC236}">
              <a16:creationId xmlns:a16="http://schemas.microsoft.com/office/drawing/2014/main" xmlns="" id="{00000000-0008-0000-0400-0000BD020000}"/>
            </a:ext>
          </a:extLst>
        </xdr:cNvPr>
        <xdr:cNvGrpSpPr/>
      </xdr:nvGrpSpPr>
      <xdr:grpSpPr>
        <a:xfrm>
          <a:off x="9212719" y="271818511"/>
          <a:ext cx="593829" cy="59834"/>
          <a:chOff x="2178844" y="32080200"/>
          <a:chExt cx="441821" cy="59834"/>
        </a:xfrm>
      </xdr:grpSpPr>
      <xdr:cxnSp macro="">
        <xdr:nvCxnSpPr>
          <xdr:cNvPr id="702" name="Łącznik prosty 701">
            <a:extLst>
              <a:ext uri="{FF2B5EF4-FFF2-40B4-BE49-F238E27FC236}">
                <a16:creationId xmlns:a16="http://schemas.microsoft.com/office/drawing/2014/main" xmlns="" id="{00000000-0008-0000-0400-0000BE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3" name="Łącznik prosty 702">
            <a:extLst>
              <a:ext uri="{FF2B5EF4-FFF2-40B4-BE49-F238E27FC236}">
                <a16:creationId xmlns:a16="http://schemas.microsoft.com/office/drawing/2014/main" xmlns="" id="{00000000-0008-0000-0400-0000BF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4" name="Łącznik prosty 703">
            <a:extLst>
              <a:ext uri="{FF2B5EF4-FFF2-40B4-BE49-F238E27FC236}">
                <a16:creationId xmlns:a16="http://schemas.microsoft.com/office/drawing/2014/main" xmlns="" id="{00000000-0008-0000-0400-0000C0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5" name="Łącznik prosty 704">
            <a:extLst>
              <a:ext uri="{FF2B5EF4-FFF2-40B4-BE49-F238E27FC236}">
                <a16:creationId xmlns:a16="http://schemas.microsoft.com/office/drawing/2014/main" xmlns="" id="{00000000-0008-0000-0400-0000C1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6" name="Łącznik prosty 705">
            <a:extLst>
              <a:ext uri="{FF2B5EF4-FFF2-40B4-BE49-F238E27FC236}">
                <a16:creationId xmlns:a16="http://schemas.microsoft.com/office/drawing/2014/main" xmlns="" id="{00000000-0008-0000-0400-0000C2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1501</xdr:row>
      <xdr:rowOff>160421</xdr:rowOff>
    </xdr:from>
    <xdr:to>
      <xdr:col>7</xdr:col>
      <xdr:colOff>14225</xdr:colOff>
      <xdr:row>1501</xdr:row>
      <xdr:rowOff>206140</xdr:rowOff>
    </xdr:to>
    <xdr:grpSp>
      <xdr:nvGrpSpPr>
        <xdr:cNvPr id="707" name="Grupa 706">
          <a:extLst>
            <a:ext uri="{FF2B5EF4-FFF2-40B4-BE49-F238E27FC236}">
              <a16:creationId xmlns:a16="http://schemas.microsoft.com/office/drawing/2014/main" xmlns="" id="{00000000-0008-0000-0400-0000C3020000}"/>
            </a:ext>
          </a:extLst>
        </xdr:cNvPr>
        <xdr:cNvGrpSpPr/>
      </xdr:nvGrpSpPr>
      <xdr:grpSpPr>
        <a:xfrm>
          <a:off x="2498250" y="283618559"/>
          <a:ext cx="1830067" cy="45719"/>
          <a:chOff x="610115" y="190500"/>
          <a:chExt cx="1678459" cy="50006"/>
        </a:xfrm>
      </xdr:grpSpPr>
      <xdr:cxnSp macro="">
        <xdr:nvCxnSpPr>
          <xdr:cNvPr id="708" name="Łącznik prosty 707">
            <a:extLst>
              <a:ext uri="{FF2B5EF4-FFF2-40B4-BE49-F238E27FC236}">
                <a16:creationId xmlns:a16="http://schemas.microsoft.com/office/drawing/2014/main" xmlns="" id="{00000000-0008-0000-0400-0000C4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9" name="Łącznik prosty 708">
            <a:extLst>
              <a:ext uri="{FF2B5EF4-FFF2-40B4-BE49-F238E27FC236}">
                <a16:creationId xmlns:a16="http://schemas.microsoft.com/office/drawing/2014/main" xmlns="" id="{00000000-0008-0000-0400-0000C5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0" name="Łącznik prosty 709">
            <a:extLst>
              <a:ext uri="{FF2B5EF4-FFF2-40B4-BE49-F238E27FC236}">
                <a16:creationId xmlns:a16="http://schemas.microsoft.com/office/drawing/2014/main" xmlns="" id="{00000000-0008-0000-0400-0000C6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1" name="Łącznik prosty 710">
            <a:extLst>
              <a:ext uri="{FF2B5EF4-FFF2-40B4-BE49-F238E27FC236}">
                <a16:creationId xmlns:a16="http://schemas.microsoft.com/office/drawing/2014/main" xmlns="" id="{00000000-0008-0000-0400-0000C7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2" name="Łącznik prosty 711">
            <a:extLst>
              <a:ext uri="{FF2B5EF4-FFF2-40B4-BE49-F238E27FC236}">
                <a16:creationId xmlns:a16="http://schemas.microsoft.com/office/drawing/2014/main" xmlns="" id="{00000000-0008-0000-0400-0000C8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3" name="Łącznik prosty 712">
            <a:extLst>
              <a:ext uri="{FF2B5EF4-FFF2-40B4-BE49-F238E27FC236}">
                <a16:creationId xmlns:a16="http://schemas.microsoft.com/office/drawing/2014/main" xmlns="" id="{00000000-0008-0000-0400-0000C9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4" name="Łącznik prosty 713">
            <a:extLst>
              <a:ext uri="{FF2B5EF4-FFF2-40B4-BE49-F238E27FC236}">
                <a16:creationId xmlns:a16="http://schemas.microsoft.com/office/drawing/2014/main" xmlns="" id="{00000000-0008-0000-0400-0000CA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5" name="Łącznik prosty 714">
            <a:extLst>
              <a:ext uri="{FF2B5EF4-FFF2-40B4-BE49-F238E27FC236}">
                <a16:creationId xmlns:a16="http://schemas.microsoft.com/office/drawing/2014/main" xmlns="" id="{00000000-0008-0000-0400-0000CB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6" name="Łącznik prosty 715">
            <a:extLst>
              <a:ext uri="{FF2B5EF4-FFF2-40B4-BE49-F238E27FC236}">
                <a16:creationId xmlns:a16="http://schemas.microsoft.com/office/drawing/2014/main" xmlns="" id="{00000000-0008-0000-0400-0000CC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7" name="Łącznik prosty 716">
            <a:extLst>
              <a:ext uri="{FF2B5EF4-FFF2-40B4-BE49-F238E27FC236}">
                <a16:creationId xmlns:a16="http://schemas.microsoft.com/office/drawing/2014/main" xmlns="" id="{00000000-0008-0000-0400-0000CD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8" name="Łącznik prosty 717">
            <a:extLst>
              <a:ext uri="{FF2B5EF4-FFF2-40B4-BE49-F238E27FC236}">
                <a16:creationId xmlns:a16="http://schemas.microsoft.com/office/drawing/2014/main" xmlns="" id="{00000000-0008-0000-0400-0000CE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9" name="Łącznik prosty 718">
            <a:extLst>
              <a:ext uri="{FF2B5EF4-FFF2-40B4-BE49-F238E27FC236}">
                <a16:creationId xmlns:a16="http://schemas.microsoft.com/office/drawing/2014/main" xmlns="" id="{00000000-0008-0000-0400-0000CF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0" name="Łącznik prosty 719">
            <a:extLst>
              <a:ext uri="{FF2B5EF4-FFF2-40B4-BE49-F238E27FC236}">
                <a16:creationId xmlns:a16="http://schemas.microsoft.com/office/drawing/2014/main" xmlns="" id="{00000000-0008-0000-0400-0000D0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1507</xdr:row>
      <xdr:rowOff>130342</xdr:rowOff>
    </xdr:from>
    <xdr:to>
      <xdr:col>14</xdr:col>
      <xdr:colOff>35363</xdr:colOff>
      <xdr:row>1507</xdr:row>
      <xdr:rowOff>190176</xdr:rowOff>
    </xdr:to>
    <xdr:grpSp>
      <xdr:nvGrpSpPr>
        <xdr:cNvPr id="721" name="Grupa 720">
          <a:extLst>
            <a:ext uri="{FF2B5EF4-FFF2-40B4-BE49-F238E27FC236}">
              <a16:creationId xmlns:a16="http://schemas.microsoft.com/office/drawing/2014/main" xmlns="" id="{00000000-0008-0000-0400-0000D1020000}"/>
            </a:ext>
          </a:extLst>
        </xdr:cNvPr>
        <xdr:cNvGrpSpPr/>
      </xdr:nvGrpSpPr>
      <xdr:grpSpPr>
        <a:xfrm>
          <a:off x="9212719" y="284684588"/>
          <a:ext cx="593829" cy="59834"/>
          <a:chOff x="2178844" y="32080200"/>
          <a:chExt cx="441821" cy="59834"/>
        </a:xfrm>
      </xdr:grpSpPr>
      <xdr:cxnSp macro="">
        <xdr:nvCxnSpPr>
          <xdr:cNvPr id="722" name="Łącznik prosty 721">
            <a:extLst>
              <a:ext uri="{FF2B5EF4-FFF2-40B4-BE49-F238E27FC236}">
                <a16:creationId xmlns:a16="http://schemas.microsoft.com/office/drawing/2014/main" xmlns="" id="{00000000-0008-0000-0400-0000D2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3" name="Łącznik prosty 722">
            <a:extLst>
              <a:ext uri="{FF2B5EF4-FFF2-40B4-BE49-F238E27FC236}">
                <a16:creationId xmlns:a16="http://schemas.microsoft.com/office/drawing/2014/main" xmlns="" id="{00000000-0008-0000-0400-0000D3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4" name="Łącznik prosty 723">
            <a:extLst>
              <a:ext uri="{FF2B5EF4-FFF2-40B4-BE49-F238E27FC236}">
                <a16:creationId xmlns:a16="http://schemas.microsoft.com/office/drawing/2014/main" xmlns="" id="{00000000-0008-0000-0400-0000D4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5" name="Łącznik prosty 724">
            <a:extLst>
              <a:ext uri="{FF2B5EF4-FFF2-40B4-BE49-F238E27FC236}">
                <a16:creationId xmlns:a16="http://schemas.microsoft.com/office/drawing/2014/main" xmlns="" id="{00000000-0008-0000-0400-0000D5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6" name="Łącznik prosty 725">
            <a:extLst>
              <a:ext uri="{FF2B5EF4-FFF2-40B4-BE49-F238E27FC236}">
                <a16:creationId xmlns:a16="http://schemas.microsoft.com/office/drawing/2014/main" xmlns="" id="{00000000-0008-0000-0400-0000D6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1569</xdr:row>
      <xdr:rowOff>160421</xdr:rowOff>
    </xdr:from>
    <xdr:to>
      <xdr:col>7</xdr:col>
      <xdr:colOff>14225</xdr:colOff>
      <xdr:row>1569</xdr:row>
      <xdr:rowOff>206140</xdr:rowOff>
    </xdr:to>
    <xdr:grpSp>
      <xdr:nvGrpSpPr>
        <xdr:cNvPr id="727" name="Grupa 726">
          <a:extLst>
            <a:ext uri="{FF2B5EF4-FFF2-40B4-BE49-F238E27FC236}">
              <a16:creationId xmlns:a16="http://schemas.microsoft.com/office/drawing/2014/main" xmlns="" id="{00000000-0008-0000-0400-0000D7020000}"/>
            </a:ext>
          </a:extLst>
        </xdr:cNvPr>
        <xdr:cNvGrpSpPr/>
      </xdr:nvGrpSpPr>
      <xdr:grpSpPr>
        <a:xfrm>
          <a:off x="2498250" y="296484636"/>
          <a:ext cx="1830067" cy="45719"/>
          <a:chOff x="610115" y="190500"/>
          <a:chExt cx="1678459" cy="50006"/>
        </a:xfrm>
      </xdr:grpSpPr>
      <xdr:cxnSp macro="">
        <xdr:nvCxnSpPr>
          <xdr:cNvPr id="728" name="Łącznik prosty 727">
            <a:extLst>
              <a:ext uri="{FF2B5EF4-FFF2-40B4-BE49-F238E27FC236}">
                <a16:creationId xmlns:a16="http://schemas.microsoft.com/office/drawing/2014/main" xmlns="" id="{00000000-0008-0000-0400-0000D8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9" name="Łącznik prosty 728">
            <a:extLst>
              <a:ext uri="{FF2B5EF4-FFF2-40B4-BE49-F238E27FC236}">
                <a16:creationId xmlns:a16="http://schemas.microsoft.com/office/drawing/2014/main" xmlns="" id="{00000000-0008-0000-0400-0000D9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0" name="Łącznik prosty 729">
            <a:extLst>
              <a:ext uri="{FF2B5EF4-FFF2-40B4-BE49-F238E27FC236}">
                <a16:creationId xmlns:a16="http://schemas.microsoft.com/office/drawing/2014/main" xmlns="" id="{00000000-0008-0000-0400-0000DA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1" name="Łącznik prosty 730">
            <a:extLst>
              <a:ext uri="{FF2B5EF4-FFF2-40B4-BE49-F238E27FC236}">
                <a16:creationId xmlns:a16="http://schemas.microsoft.com/office/drawing/2014/main" xmlns="" id="{00000000-0008-0000-0400-0000DB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2" name="Łącznik prosty 731">
            <a:extLst>
              <a:ext uri="{FF2B5EF4-FFF2-40B4-BE49-F238E27FC236}">
                <a16:creationId xmlns:a16="http://schemas.microsoft.com/office/drawing/2014/main" xmlns="" id="{00000000-0008-0000-0400-0000DC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3" name="Łącznik prosty 732">
            <a:extLst>
              <a:ext uri="{FF2B5EF4-FFF2-40B4-BE49-F238E27FC236}">
                <a16:creationId xmlns:a16="http://schemas.microsoft.com/office/drawing/2014/main" xmlns="" id="{00000000-0008-0000-0400-0000DD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4" name="Łącznik prosty 733">
            <a:extLst>
              <a:ext uri="{FF2B5EF4-FFF2-40B4-BE49-F238E27FC236}">
                <a16:creationId xmlns:a16="http://schemas.microsoft.com/office/drawing/2014/main" xmlns="" id="{00000000-0008-0000-0400-0000DE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5" name="Łącznik prosty 734">
            <a:extLst>
              <a:ext uri="{FF2B5EF4-FFF2-40B4-BE49-F238E27FC236}">
                <a16:creationId xmlns:a16="http://schemas.microsoft.com/office/drawing/2014/main" xmlns="" id="{00000000-0008-0000-0400-0000DF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6" name="Łącznik prosty 735">
            <a:extLst>
              <a:ext uri="{FF2B5EF4-FFF2-40B4-BE49-F238E27FC236}">
                <a16:creationId xmlns:a16="http://schemas.microsoft.com/office/drawing/2014/main" xmlns="" id="{00000000-0008-0000-0400-0000E0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7" name="Łącznik prosty 736">
            <a:extLst>
              <a:ext uri="{FF2B5EF4-FFF2-40B4-BE49-F238E27FC236}">
                <a16:creationId xmlns:a16="http://schemas.microsoft.com/office/drawing/2014/main" xmlns="" id="{00000000-0008-0000-0400-0000E1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8" name="Łącznik prosty 737">
            <a:extLst>
              <a:ext uri="{FF2B5EF4-FFF2-40B4-BE49-F238E27FC236}">
                <a16:creationId xmlns:a16="http://schemas.microsoft.com/office/drawing/2014/main" xmlns="" id="{00000000-0008-0000-0400-0000E2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9" name="Łącznik prosty 738">
            <a:extLst>
              <a:ext uri="{FF2B5EF4-FFF2-40B4-BE49-F238E27FC236}">
                <a16:creationId xmlns:a16="http://schemas.microsoft.com/office/drawing/2014/main" xmlns="" id="{00000000-0008-0000-0400-0000E3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0" name="Łącznik prosty 739">
            <a:extLst>
              <a:ext uri="{FF2B5EF4-FFF2-40B4-BE49-F238E27FC236}">
                <a16:creationId xmlns:a16="http://schemas.microsoft.com/office/drawing/2014/main" xmlns="" id="{00000000-0008-0000-0400-0000E4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1575</xdr:row>
      <xdr:rowOff>130342</xdr:rowOff>
    </xdr:from>
    <xdr:to>
      <xdr:col>14</xdr:col>
      <xdr:colOff>35363</xdr:colOff>
      <xdr:row>1575</xdr:row>
      <xdr:rowOff>190176</xdr:rowOff>
    </xdr:to>
    <xdr:grpSp>
      <xdr:nvGrpSpPr>
        <xdr:cNvPr id="741" name="Grupa 740">
          <a:extLst>
            <a:ext uri="{FF2B5EF4-FFF2-40B4-BE49-F238E27FC236}">
              <a16:creationId xmlns:a16="http://schemas.microsoft.com/office/drawing/2014/main" xmlns="" id="{00000000-0008-0000-0400-0000E5020000}"/>
            </a:ext>
          </a:extLst>
        </xdr:cNvPr>
        <xdr:cNvGrpSpPr/>
      </xdr:nvGrpSpPr>
      <xdr:grpSpPr>
        <a:xfrm>
          <a:off x="9212719" y="297550665"/>
          <a:ext cx="593829" cy="59834"/>
          <a:chOff x="2178844" y="32080200"/>
          <a:chExt cx="441821" cy="59834"/>
        </a:xfrm>
      </xdr:grpSpPr>
      <xdr:cxnSp macro="">
        <xdr:nvCxnSpPr>
          <xdr:cNvPr id="742" name="Łącznik prosty 741">
            <a:extLst>
              <a:ext uri="{FF2B5EF4-FFF2-40B4-BE49-F238E27FC236}">
                <a16:creationId xmlns:a16="http://schemas.microsoft.com/office/drawing/2014/main" xmlns="" id="{00000000-0008-0000-0400-0000E6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3" name="Łącznik prosty 742">
            <a:extLst>
              <a:ext uri="{FF2B5EF4-FFF2-40B4-BE49-F238E27FC236}">
                <a16:creationId xmlns:a16="http://schemas.microsoft.com/office/drawing/2014/main" xmlns="" id="{00000000-0008-0000-0400-0000E7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4" name="Łącznik prosty 743">
            <a:extLst>
              <a:ext uri="{FF2B5EF4-FFF2-40B4-BE49-F238E27FC236}">
                <a16:creationId xmlns:a16="http://schemas.microsoft.com/office/drawing/2014/main" xmlns="" id="{00000000-0008-0000-0400-0000E8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5" name="Łącznik prosty 744">
            <a:extLst>
              <a:ext uri="{FF2B5EF4-FFF2-40B4-BE49-F238E27FC236}">
                <a16:creationId xmlns:a16="http://schemas.microsoft.com/office/drawing/2014/main" xmlns="" id="{00000000-0008-0000-0400-0000E9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6" name="Łącznik prosty 745">
            <a:extLst>
              <a:ext uri="{FF2B5EF4-FFF2-40B4-BE49-F238E27FC236}">
                <a16:creationId xmlns:a16="http://schemas.microsoft.com/office/drawing/2014/main" xmlns="" id="{00000000-0008-0000-0400-0000EA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617</xdr:row>
      <xdr:rowOff>160421</xdr:rowOff>
    </xdr:from>
    <xdr:to>
      <xdr:col>7</xdr:col>
      <xdr:colOff>14225</xdr:colOff>
      <xdr:row>617</xdr:row>
      <xdr:rowOff>206140</xdr:rowOff>
    </xdr:to>
    <xdr:grpSp>
      <xdr:nvGrpSpPr>
        <xdr:cNvPr id="767" name="Grupa 766">
          <a:extLst>
            <a:ext uri="{FF2B5EF4-FFF2-40B4-BE49-F238E27FC236}">
              <a16:creationId xmlns:a16="http://schemas.microsoft.com/office/drawing/2014/main" xmlns="" id="{00000000-0008-0000-0400-0000FF020000}"/>
            </a:ext>
          </a:extLst>
        </xdr:cNvPr>
        <xdr:cNvGrpSpPr/>
      </xdr:nvGrpSpPr>
      <xdr:grpSpPr>
        <a:xfrm>
          <a:off x="2498250" y="116359559"/>
          <a:ext cx="1830067" cy="45719"/>
          <a:chOff x="610115" y="190500"/>
          <a:chExt cx="1678459" cy="50006"/>
        </a:xfrm>
      </xdr:grpSpPr>
      <xdr:cxnSp macro="">
        <xdr:nvCxnSpPr>
          <xdr:cNvPr id="768" name="Łącznik prosty 767">
            <a:extLst>
              <a:ext uri="{FF2B5EF4-FFF2-40B4-BE49-F238E27FC236}">
                <a16:creationId xmlns:a16="http://schemas.microsoft.com/office/drawing/2014/main" xmlns="" id="{00000000-0008-0000-0400-000000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9" name="Łącznik prosty 768">
            <a:extLst>
              <a:ext uri="{FF2B5EF4-FFF2-40B4-BE49-F238E27FC236}">
                <a16:creationId xmlns:a16="http://schemas.microsoft.com/office/drawing/2014/main" xmlns="" id="{00000000-0008-0000-0400-000001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0" name="Łącznik prosty 769">
            <a:extLst>
              <a:ext uri="{FF2B5EF4-FFF2-40B4-BE49-F238E27FC236}">
                <a16:creationId xmlns:a16="http://schemas.microsoft.com/office/drawing/2014/main" xmlns="" id="{00000000-0008-0000-0400-000002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1" name="Łącznik prosty 770">
            <a:extLst>
              <a:ext uri="{FF2B5EF4-FFF2-40B4-BE49-F238E27FC236}">
                <a16:creationId xmlns:a16="http://schemas.microsoft.com/office/drawing/2014/main" xmlns="" id="{00000000-0008-0000-0400-000003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2" name="Łącznik prosty 771">
            <a:extLst>
              <a:ext uri="{FF2B5EF4-FFF2-40B4-BE49-F238E27FC236}">
                <a16:creationId xmlns:a16="http://schemas.microsoft.com/office/drawing/2014/main" xmlns="" id="{00000000-0008-0000-0400-000004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3" name="Łącznik prosty 772">
            <a:extLst>
              <a:ext uri="{FF2B5EF4-FFF2-40B4-BE49-F238E27FC236}">
                <a16:creationId xmlns:a16="http://schemas.microsoft.com/office/drawing/2014/main" xmlns="" id="{00000000-0008-0000-0400-000005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4" name="Łącznik prosty 773">
            <a:extLst>
              <a:ext uri="{FF2B5EF4-FFF2-40B4-BE49-F238E27FC236}">
                <a16:creationId xmlns:a16="http://schemas.microsoft.com/office/drawing/2014/main" xmlns="" id="{00000000-0008-0000-0400-000006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5" name="Łącznik prosty 774">
            <a:extLst>
              <a:ext uri="{FF2B5EF4-FFF2-40B4-BE49-F238E27FC236}">
                <a16:creationId xmlns:a16="http://schemas.microsoft.com/office/drawing/2014/main" xmlns="" id="{00000000-0008-0000-0400-000007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6" name="Łącznik prosty 775">
            <a:extLst>
              <a:ext uri="{FF2B5EF4-FFF2-40B4-BE49-F238E27FC236}">
                <a16:creationId xmlns:a16="http://schemas.microsoft.com/office/drawing/2014/main" xmlns="" id="{00000000-0008-0000-0400-000008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7" name="Łącznik prosty 776">
            <a:extLst>
              <a:ext uri="{FF2B5EF4-FFF2-40B4-BE49-F238E27FC236}">
                <a16:creationId xmlns:a16="http://schemas.microsoft.com/office/drawing/2014/main" xmlns="" id="{00000000-0008-0000-0400-000009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8" name="Łącznik prosty 777">
            <a:extLst>
              <a:ext uri="{FF2B5EF4-FFF2-40B4-BE49-F238E27FC236}">
                <a16:creationId xmlns:a16="http://schemas.microsoft.com/office/drawing/2014/main" xmlns="" id="{00000000-0008-0000-0400-00000A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9" name="Łącznik prosty 778">
            <a:extLst>
              <a:ext uri="{FF2B5EF4-FFF2-40B4-BE49-F238E27FC236}">
                <a16:creationId xmlns:a16="http://schemas.microsoft.com/office/drawing/2014/main" xmlns="" id="{00000000-0008-0000-0400-00000B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0" name="Łącznik prosty 779">
            <a:extLst>
              <a:ext uri="{FF2B5EF4-FFF2-40B4-BE49-F238E27FC236}">
                <a16:creationId xmlns:a16="http://schemas.microsoft.com/office/drawing/2014/main" xmlns="" id="{00000000-0008-0000-0400-00000C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623</xdr:row>
      <xdr:rowOff>130342</xdr:rowOff>
    </xdr:from>
    <xdr:to>
      <xdr:col>14</xdr:col>
      <xdr:colOff>35363</xdr:colOff>
      <xdr:row>623</xdr:row>
      <xdr:rowOff>190176</xdr:rowOff>
    </xdr:to>
    <xdr:grpSp>
      <xdr:nvGrpSpPr>
        <xdr:cNvPr id="781" name="Grupa 780">
          <a:extLst>
            <a:ext uri="{FF2B5EF4-FFF2-40B4-BE49-F238E27FC236}">
              <a16:creationId xmlns:a16="http://schemas.microsoft.com/office/drawing/2014/main" xmlns="" id="{00000000-0008-0000-0400-00000D030000}"/>
            </a:ext>
          </a:extLst>
        </xdr:cNvPr>
        <xdr:cNvGrpSpPr/>
      </xdr:nvGrpSpPr>
      <xdr:grpSpPr>
        <a:xfrm>
          <a:off x="9212719" y="117425588"/>
          <a:ext cx="593829" cy="59834"/>
          <a:chOff x="2178844" y="32080200"/>
          <a:chExt cx="441821" cy="59834"/>
        </a:xfrm>
      </xdr:grpSpPr>
      <xdr:cxnSp macro="">
        <xdr:nvCxnSpPr>
          <xdr:cNvPr id="782" name="Łącznik prosty 781">
            <a:extLst>
              <a:ext uri="{FF2B5EF4-FFF2-40B4-BE49-F238E27FC236}">
                <a16:creationId xmlns:a16="http://schemas.microsoft.com/office/drawing/2014/main" xmlns="" id="{00000000-0008-0000-0400-00000E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3" name="Łącznik prosty 782">
            <a:extLst>
              <a:ext uri="{FF2B5EF4-FFF2-40B4-BE49-F238E27FC236}">
                <a16:creationId xmlns:a16="http://schemas.microsoft.com/office/drawing/2014/main" xmlns="" id="{00000000-0008-0000-0400-00000F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4" name="Łącznik prosty 783">
            <a:extLst>
              <a:ext uri="{FF2B5EF4-FFF2-40B4-BE49-F238E27FC236}">
                <a16:creationId xmlns:a16="http://schemas.microsoft.com/office/drawing/2014/main" xmlns="" id="{00000000-0008-0000-0400-000010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5" name="Łącznik prosty 784">
            <a:extLst>
              <a:ext uri="{FF2B5EF4-FFF2-40B4-BE49-F238E27FC236}">
                <a16:creationId xmlns:a16="http://schemas.microsoft.com/office/drawing/2014/main" xmlns="" id="{00000000-0008-0000-0400-000011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6" name="Łącznik prosty 785">
            <a:extLst>
              <a:ext uri="{FF2B5EF4-FFF2-40B4-BE49-F238E27FC236}">
                <a16:creationId xmlns:a16="http://schemas.microsoft.com/office/drawing/2014/main" xmlns="" id="{00000000-0008-0000-0400-000012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685</xdr:row>
      <xdr:rowOff>160421</xdr:rowOff>
    </xdr:from>
    <xdr:to>
      <xdr:col>7</xdr:col>
      <xdr:colOff>14225</xdr:colOff>
      <xdr:row>685</xdr:row>
      <xdr:rowOff>206140</xdr:rowOff>
    </xdr:to>
    <xdr:grpSp>
      <xdr:nvGrpSpPr>
        <xdr:cNvPr id="787" name="Grupa 786">
          <a:extLst>
            <a:ext uri="{FF2B5EF4-FFF2-40B4-BE49-F238E27FC236}">
              <a16:creationId xmlns:a16="http://schemas.microsoft.com/office/drawing/2014/main" xmlns="" id="{00000000-0008-0000-0400-000013030000}"/>
            </a:ext>
          </a:extLst>
        </xdr:cNvPr>
        <xdr:cNvGrpSpPr/>
      </xdr:nvGrpSpPr>
      <xdr:grpSpPr>
        <a:xfrm>
          <a:off x="2498250" y="129225636"/>
          <a:ext cx="1830067" cy="45719"/>
          <a:chOff x="610115" y="190500"/>
          <a:chExt cx="1678459" cy="50006"/>
        </a:xfrm>
      </xdr:grpSpPr>
      <xdr:cxnSp macro="">
        <xdr:nvCxnSpPr>
          <xdr:cNvPr id="788" name="Łącznik prosty 787">
            <a:extLst>
              <a:ext uri="{FF2B5EF4-FFF2-40B4-BE49-F238E27FC236}">
                <a16:creationId xmlns:a16="http://schemas.microsoft.com/office/drawing/2014/main" xmlns="" id="{00000000-0008-0000-0400-000014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9" name="Łącznik prosty 788">
            <a:extLst>
              <a:ext uri="{FF2B5EF4-FFF2-40B4-BE49-F238E27FC236}">
                <a16:creationId xmlns:a16="http://schemas.microsoft.com/office/drawing/2014/main" xmlns="" id="{00000000-0008-0000-0400-000015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0" name="Łącznik prosty 789">
            <a:extLst>
              <a:ext uri="{FF2B5EF4-FFF2-40B4-BE49-F238E27FC236}">
                <a16:creationId xmlns:a16="http://schemas.microsoft.com/office/drawing/2014/main" xmlns="" id="{00000000-0008-0000-0400-000016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1" name="Łącznik prosty 790">
            <a:extLst>
              <a:ext uri="{FF2B5EF4-FFF2-40B4-BE49-F238E27FC236}">
                <a16:creationId xmlns:a16="http://schemas.microsoft.com/office/drawing/2014/main" xmlns="" id="{00000000-0008-0000-0400-000017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2" name="Łącznik prosty 791">
            <a:extLst>
              <a:ext uri="{FF2B5EF4-FFF2-40B4-BE49-F238E27FC236}">
                <a16:creationId xmlns:a16="http://schemas.microsoft.com/office/drawing/2014/main" xmlns="" id="{00000000-0008-0000-0400-000018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3" name="Łącznik prosty 792">
            <a:extLst>
              <a:ext uri="{FF2B5EF4-FFF2-40B4-BE49-F238E27FC236}">
                <a16:creationId xmlns:a16="http://schemas.microsoft.com/office/drawing/2014/main" xmlns="" id="{00000000-0008-0000-0400-000019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4" name="Łącznik prosty 793">
            <a:extLst>
              <a:ext uri="{FF2B5EF4-FFF2-40B4-BE49-F238E27FC236}">
                <a16:creationId xmlns:a16="http://schemas.microsoft.com/office/drawing/2014/main" xmlns="" id="{00000000-0008-0000-0400-00001A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5" name="Łącznik prosty 794">
            <a:extLst>
              <a:ext uri="{FF2B5EF4-FFF2-40B4-BE49-F238E27FC236}">
                <a16:creationId xmlns:a16="http://schemas.microsoft.com/office/drawing/2014/main" xmlns="" id="{00000000-0008-0000-0400-00001B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6" name="Łącznik prosty 795">
            <a:extLst>
              <a:ext uri="{FF2B5EF4-FFF2-40B4-BE49-F238E27FC236}">
                <a16:creationId xmlns:a16="http://schemas.microsoft.com/office/drawing/2014/main" xmlns="" id="{00000000-0008-0000-0400-00001C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7" name="Łącznik prosty 796">
            <a:extLst>
              <a:ext uri="{FF2B5EF4-FFF2-40B4-BE49-F238E27FC236}">
                <a16:creationId xmlns:a16="http://schemas.microsoft.com/office/drawing/2014/main" xmlns="" id="{00000000-0008-0000-0400-00001D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8" name="Łącznik prosty 797">
            <a:extLst>
              <a:ext uri="{FF2B5EF4-FFF2-40B4-BE49-F238E27FC236}">
                <a16:creationId xmlns:a16="http://schemas.microsoft.com/office/drawing/2014/main" xmlns="" id="{00000000-0008-0000-0400-00001E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9" name="Łącznik prosty 798">
            <a:extLst>
              <a:ext uri="{FF2B5EF4-FFF2-40B4-BE49-F238E27FC236}">
                <a16:creationId xmlns:a16="http://schemas.microsoft.com/office/drawing/2014/main" xmlns="" id="{00000000-0008-0000-0400-00001F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0" name="Łącznik prosty 799">
            <a:extLst>
              <a:ext uri="{FF2B5EF4-FFF2-40B4-BE49-F238E27FC236}">
                <a16:creationId xmlns:a16="http://schemas.microsoft.com/office/drawing/2014/main" xmlns="" id="{00000000-0008-0000-0400-000020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691</xdr:row>
      <xdr:rowOff>130342</xdr:rowOff>
    </xdr:from>
    <xdr:to>
      <xdr:col>14</xdr:col>
      <xdr:colOff>35363</xdr:colOff>
      <xdr:row>691</xdr:row>
      <xdr:rowOff>190176</xdr:rowOff>
    </xdr:to>
    <xdr:grpSp>
      <xdr:nvGrpSpPr>
        <xdr:cNvPr id="801" name="Grupa 800">
          <a:extLst>
            <a:ext uri="{FF2B5EF4-FFF2-40B4-BE49-F238E27FC236}">
              <a16:creationId xmlns:a16="http://schemas.microsoft.com/office/drawing/2014/main" xmlns="" id="{00000000-0008-0000-0400-000021030000}"/>
            </a:ext>
          </a:extLst>
        </xdr:cNvPr>
        <xdr:cNvGrpSpPr/>
      </xdr:nvGrpSpPr>
      <xdr:grpSpPr>
        <a:xfrm>
          <a:off x="9212719" y="130291665"/>
          <a:ext cx="593829" cy="59834"/>
          <a:chOff x="2178844" y="32080200"/>
          <a:chExt cx="441821" cy="59834"/>
        </a:xfrm>
      </xdr:grpSpPr>
      <xdr:cxnSp macro="">
        <xdr:nvCxnSpPr>
          <xdr:cNvPr id="802" name="Łącznik prosty 801">
            <a:extLst>
              <a:ext uri="{FF2B5EF4-FFF2-40B4-BE49-F238E27FC236}">
                <a16:creationId xmlns:a16="http://schemas.microsoft.com/office/drawing/2014/main" xmlns="" id="{00000000-0008-0000-0400-000022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3" name="Łącznik prosty 802">
            <a:extLst>
              <a:ext uri="{FF2B5EF4-FFF2-40B4-BE49-F238E27FC236}">
                <a16:creationId xmlns:a16="http://schemas.microsoft.com/office/drawing/2014/main" xmlns="" id="{00000000-0008-0000-0400-000023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4" name="Łącznik prosty 803">
            <a:extLst>
              <a:ext uri="{FF2B5EF4-FFF2-40B4-BE49-F238E27FC236}">
                <a16:creationId xmlns:a16="http://schemas.microsoft.com/office/drawing/2014/main" xmlns="" id="{00000000-0008-0000-0400-000024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5" name="Łącznik prosty 804">
            <a:extLst>
              <a:ext uri="{FF2B5EF4-FFF2-40B4-BE49-F238E27FC236}">
                <a16:creationId xmlns:a16="http://schemas.microsoft.com/office/drawing/2014/main" xmlns="" id="{00000000-0008-0000-0400-000025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6" name="Łącznik prosty 805">
            <a:extLst>
              <a:ext uri="{FF2B5EF4-FFF2-40B4-BE49-F238E27FC236}">
                <a16:creationId xmlns:a16="http://schemas.microsoft.com/office/drawing/2014/main" xmlns="" id="{00000000-0008-0000-0400-000026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1637</xdr:row>
      <xdr:rowOff>160421</xdr:rowOff>
    </xdr:from>
    <xdr:to>
      <xdr:col>7</xdr:col>
      <xdr:colOff>14225</xdr:colOff>
      <xdr:row>1637</xdr:row>
      <xdr:rowOff>206140</xdr:rowOff>
    </xdr:to>
    <xdr:grpSp>
      <xdr:nvGrpSpPr>
        <xdr:cNvPr id="810" name="Grupa 809">
          <a:extLst>
            <a:ext uri="{FF2B5EF4-FFF2-40B4-BE49-F238E27FC236}">
              <a16:creationId xmlns:a16="http://schemas.microsoft.com/office/drawing/2014/main" xmlns="" id="{00000000-0008-0000-0400-00002A030000}"/>
            </a:ext>
          </a:extLst>
        </xdr:cNvPr>
        <xdr:cNvGrpSpPr/>
      </xdr:nvGrpSpPr>
      <xdr:grpSpPr>
        <a:xfrm>
          <a:off x="2498250" y="309350713"/>
          <a:ext cx="1830067" cy="45719"/>
          <a:chOff x="610115" y="190500"/>
          <a:chExt cx="1678459" cy="50006"/>
        </a:xfrm>
      </xdr:grpSpPr>
      <xdr:cxnSp macro="">
        <xdr:nvCxnSpPr>
          <xdr:cNvPr id="811" name="Łącznik prosty 810">
            <a:extLst>
              <a:ext uri="{FF2B5EF4-FFF2-40B4-BE49-F238E27FC236}">
                <a16:creationId xmlns:a16="http://schemas.microsoft.com/office/drawing/2014/main" xmlns="" id="{00000000-0008-0000-0400-00002B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2" name="Łącznik prosty 811">
            <a:extLst>
              <a:ext uri="{FF2B5EF4-FFF2-40B4-BE49-F238E27FC236}">
                <a16:creationId xmlns:a16="http://schemas.microsoft.com/office/drawing/2014/main" xmlns="" id="{00000000-0008-0000-0400-00002C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3" name="Łącznik prosty 812">
            <a:extLst>
              <a:ext uri="{FF2B5EF4-FFF2-40B4-BE49-F238E27FC236}">
                <a16:creationId xmlns:a16="http://schemas.microsoft.com/office/drawing/2014/main" xmlns="" id="{00000000-0008-0000-0400-00002D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4" name="Łącznik prosty 813">
            <a:extLst>
              <a:ext uri="{FF2B5EF4-FFF2-40B4-BE49-F238E27FC236}">
                <a16:creationId xmlns:a16="http://schemas.microsoft.com/office/drawing/2014/main" xmlns="" id="{00000000-0008-0000-0400-00002E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5" name="Łącznik prosty 814">
            <a:extLst>
              <a:ext uri="{FF2B5EF4-FFF2-40B4-BE49-F238E27FC236}">
                <a16:creationId xmlns:a16="http://schemas.microsoft.com/office/drawing/2014/main" xmlns="" id="{00000000-0008-0000-0400-00002F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6" name="Łącznik prosty 815">
            <a:extLst>
              <a:ext uri="{FF2B5EF4-FFF2-40B4-BE49-F238E27FC236}">
                <a16:creationId xmlns:a16="http://schemas.microsoft.com/office/drawing/2014/main" xmlns="" id="{00000000-0008-0000-0400-000030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7" name="Łącznik prosty 816">
            <a:extLst>
              <a:ext uri="{FF2B5EF4-FFF2-40B4-BE49-F238E27FC236}">
                <a16:creationId xmlns:a16="http://schemas.microsoft.com/office/drawing/2014/main" xmlns="" id="{00000000-0008-0000-0400-000031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8" name="Łącznik prosty 817">
            <a:extLst>
              <a:ext uri="{FF2B5EF4-FFF2-40B4-BE49-F238E27FC236}">
                <a16:creationId xmlns:a16="http://schemas.microsoft.com/office/drawing/2014/main" xmlns="" id="{00000000-0008-0000-0400-000032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9" name="Łącznik prosty 818">
            <a:extLst>
              <a:ext uri="{FF2B5EF4-FFF2-40B4-BE49-F238E27FC236}">
                <a16:creationId xmlns:a16="http://schemas.microsoft.com/office/drawing/2014/main" xmlns="" id="{00000000-0008-0000-0400-000033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0" name="Łącznik prosty 819">
            <a:extLst>
              <a:ext uri="{FF2B5EF4-FFF2-40B4-BE49-F238E27FC236}">
                <a16:creationId xmlns:a16="http://schemas.microsoft.com/office/drawing/2014/main" xmlns="" id="{00000000-0008-0000-0400-000034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1" name="Łącznik prosty 820">
            <a:extLst>
              <a:ext uri="{FF2B5EF4-FFF2-40B4-BE49-F238E27FC236}">
                <a16:creationId xmlns:a16="http://schemas.microsoft.com/office/drawing/2014/main" xmlns="" id="{00000000-0008-0000-0400-000035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2" name="Łącznik prosty 821">
            <a:extLst>
              <a:ext uri="{FF2B5EF4-FFF2-40B4-BE49-F238E27FC236}">
                <a16:creationId xmlns:a16="http://schemas.microsoft.com/office/drawing/2014/main" xmlns="" id="{00000000-0008-0000-0400-000036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3" name="Łącznik prosty 822">
            <a:extLst>
              <a:ext uri="{FF2B5EF4-FFF2-40B4-BE49-F238E27FC236}">
                <a16:creationId xmlns:a16="http://schemas.microsoft.com/office/drawing/2014/main" xmlns="" id="{00000000-0008-0000-0400-000037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1643</xdr:row>
      <xdr:rowOff>130342</xdr:rowOff>
    </xdr:from>
    <xdr:to>
      <xdr:col>14</xdr:col>
      <xdr:colOff>35363</xdr:colOff>
      <xdr:row>1643</xdr:row>
      <xdr:rowOff>190176</xdr:rowOff>
    </xdr:to>
    <xdr:grpSp>
      <xdr:nvGrpSpPr>
        <xdr:cNvPr id="824" name="Grupa 823">
          <a:extLst>
            <a:ext uri="{FF2B5EF4-FFF2-40B4-BE49-F238E27FC236}">
              <a16:creationId xmlns:a16="http://schemas.microsoft.com/office/drawing/2014/main" xmlns="" id="{00000000-0008-0000-0400-000038030000}"/>
            </a:ext>
          </a:extLst>
        </xdr:cNvPr>
        <xdr:cNvGrpSpPr/>
      </xdr:nvGrpSpPr>
      <xdr:grpSpPr>
        <a:xfrm>
          <a:off x="9212719" y="310416742"/>
          <a:ext cx="593829" cy="59834"/>
          <a:chOff x="2178844" y="32080200"/>
          <a:chExt cx="441821" cy="59834"/>
        </a:xfrm>
      </xdr:grpSpPr>
      <xdr:cxnSp macro="">
        <xdr:nvCxnSpPr>
          <xdr:cNvPr id="825" name="Łącznik prosty 824">
            <a:extLst>
              <a:ext uri="{FF2B5EF4-FFF2-40B4-BE49-F238E27FC236}">
                <a16:creationId xmlns:a16="http://schemas.microsoft.com/office/drawing/2014/main" xmlns="" id="{00000000-0008-0000-0400-000039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6" name="Łącznik prosty 825">
            <a:extLst>
              <a:ext uri="{FF2B5EF4-FFF2-40B4-BE49-F238E27FC236}">
                <a16:creationId xmlns:a16="http://schemas.microsoft.com/office/drawing/2014/main" xmlns="" id="{00000000-0008-0000-0400-00003A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7" name="Łącznik prosty 826">
            <a:extLst>
              <a:ext uri="{FF2B5EF4-FFF2-40B4-BE49-F238E27FC236}">
                <a16:creationId xmlns:a16="http://schemas.microsoft.com/office/drawing/2014/main" xmlns="" id="{00000000-0008-0000-0400-00003B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8" name="Łącznik prosty 827">
            <a:extLst>
              <a:ext uri="{FF2B5EF4-FFF2-40B4-BE49-F238E27FC236}">
                <a16:creationId xmlns:a16="http://schemas.microsoft.com/office/drawing/2014/main" xmlns="" id="{00000000-0008-0000-0400-00003C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9" name="Łącznik prosty 828">
            <a:extLst>
              <a:ext uri="{FF2B5EF4-FFF2-40B4-BE49-F238E27FC236}">
                <a16:creationId xmlns:a16="http://schemas.microsoft.com/office/drawing/2014/main" xmlns="" id="{00000000-0008-0000-0400-00003D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1705</xdr:row>
      <xdr:rowOff>160421</xdr:rowOff>
    </xdr:from>
    <xdr:to>
      <xdr:col>7</xdr:col>
      <xdr:colOff>14225</xdr:colOff>
      <xdr:row>1705</xdr:row>
      <xdr:rowOff>206140</xdr:rowOff>
    </xdr:to>
    <xdr:grpSp>
      <xdr:nvGrpSpPr>
        <xdr:cNvPr id="830" name="Grupa 829">
          <a:extLst>
            <a:ext uri="{FF2B5EF4-FFF2-40B4-BE49-F238E27FC236}">
              <a16:creationId xmlns:a16="http://schemas.microsoft.com/office/drawing/2014/main" xmlns="" id="{00000000-0008-0000-0400-00003E030000}"/>
            </a:ext>
          </a:extLst>
        </xdr:cNvPr>
        <xdr:cNvGrpSpPr/>
      </xdr:nvGrpSpPr>
      <xdr:grpSpPr>
        <a:xfrm>
          <a:off x="2498250" y="322216790"/>
          <a:ext cx="1830067" cy="45719"/>
          <a:chOff x="610115" y="190500"/>
          <a:chExt cx="1678459" cy="50006"/>
        </a:xfrm>
      </xdr:grpSpPr>
      <xdr:cxnSp macro="">
        <xdr:nvCxnSpPr>
          <xdr:cNvPr id="831" name="Łącznik prosty 830">
            <a:extLst>
              <a:ext uri="{FF2B5EF4-FFF2-40B4-BE49-F238E27FC236}">
                <a16:creationId xmlns:a16="http://schemas.microsoft.com/office/drawing/2014/main" xmlns="" id="{00000000-0008-0000-0400-00003F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2" name="Łącznik prosty 831">
            <a:extLst>
              <a:ext uri="{FF2B5EF4-FFF2-40B4-BE49-F238E27FC236}">
                <a16:creationId xmlns:a16="http://schemas.microsoft.com/office/drawing/2014/main" xmlns="" id="{00000000-0008-0000-0400-000040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3" name="Łącznik prosty 832">
            <a:extLst>
              <a:ext uri="{FF2B5EF4-FFF2-40B4-BE49-F238E27FC236}">
                <a16:creationId xmlns:a16="http://schemas.microsoft.com/office/drawing/2014/main" xmlns="" id="{00000000-0008-0000-0400-000041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4" name="Łącznik prosty 833">
            <a:extLst>
              <a:ext uri="{FF2B5EF4-FFF2-40B4-BE49-F238E27FC236}">
                <a16:creationId xmlns:a16="http://schemas.microsoft.com/office/drawing/2014/main" xmlns="" id="{00000000-0008-0000-0400-000042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5" name="Łącznik prosty 834">
            <a:extLst>
              <a:ext uri="{FF2B5EF4-FFF2-40B4-BE49-F238E27FC236}">
                <a16:creationId xmlns:a16="http://schemas.microsoft.com/office/drawing/2014/main" xmlns="" id="{00000000-0008-0000-0400-000043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6" name="Łącznik prosty 835">
            <a:extLst>
              <a:ext uri="{FF2B5EF4-FFF2-40B4-BE49-F238E27FC236}">
                <a16:creationId xmlns:a16="http://schemas.microsoft.com/office/drawing/2014/main" xmlns="" id="{00000000-0008-0000-0400-000044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7" name="Łącznik prosty 836">
            <a:extLst>
              <a:ext uri="{FF2B5EF4-FFF2-40B4-BE49-F238E27FC236}">
                <a16:creationId xmlns:a16="http://schemas.microsoft.com/office/drawing/2014/main" xmlns="" id="{00000000-0008-0000-0400-000045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8" name="Łącznik prosty 837">
            <a:extLst>
              <a:ext uri="{FF2B5EF4-FFF2-40B4-BE49-F238E27FC236}">
                <a16:creationId xmlns:a16="http://schemas.microsoft.com/office/drawing/2014/main" xmlns="" id="{00000000-0008-0000-0400-000046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9" name="Łącznik prosty 838">
            <a:extLst>
              <a:ext uri="{FF2B5EF4-FFF2-40B4-BE49-F238E27FC236}">
                <a16:creationId xmlns:a16="http://schemas.microsoft.com/office/drawing/2014/main" xmlns="" id="{00000000-0008-0000-0400-000047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0" name="Łącznik prosty 839">
            <a:extLst>
              <a:ext uri="{FF2B5EF4-FFF2-40B4-BE49-F238E27FC236}">
                <a16:creationId xmlns:a16="http://schemas.microsoft.com/office/drawing/2014/main" xmlns="" id="{00000000-0008-0000-0400-000048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1" name="Łącznik prosty 840">
            <a:extLst>
              <a:ext uri="{FF2B5EF4-FFF2-40B4-BE49-F238E27FC236}">
                <a16:creationId xmlns:a16="http://schemas.microsoft.com/office/drawing/2014/main" xmlns="" id="{00000000-0008-0000-0400-000049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2" name="Łącznik prosty 841">
            <a:extLst>
              <a:ext uri="{FF2B5EF4-FFF2-40B4-BE49-F238E27FC236}">
                <a16:creationId xmlns:a16="http://schemas.microsoft.com/office/drawing/2014/main" xmlns="" id="{00000000-0008-0000-0400-00004A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3" name="Łącznik prosty 842">
            <a:extLst>
              <a:ext uri="{FF2B5EF4-FFF2-40B4-BE49-F238E27FC236}">
                <a16:creationId xmlns:a16="http://schemas.microsoft.com/office/drawing/2014/main" xmlns="" id="{00000000-0008-0000-0400-00004B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1711</xdr:row>
      <xdr:rowOff>130342</xdr:rowOff>
    </xdr:from>
    <xdr:to>
      <xdr:col>14</xdr:col>
      <xdr:colOff>35363</xdr:colOff>
      <xdr:row>1711</xdr:row>
      <xdr:rowOff>190176</xdr:rowOff>
    </xdr:to>
    <xdr:grpSp>
      <xdr:nvGrpSpPr>
        <xdr:cNvPr id="844" name="Grupa 843">
          <a:extLst>
            <a:ext uri="{FF2B5EF4-FFF2-40B4-BE49-F238E27FC236}">
              <a16:creationId xmlns:a16="http://schemas.microsoft.com/office/drawing/2014/main" xmlns="" id="{00000000-0008-0000-0400-00004C030000}"/>
            </a:ext>
          </a:extLst>
        </xdr:cNvPr>
        <xdr:cNvGrpSpPr/>
      </xdr:nvGrpSpPr>
      <xdr:grpSpPr>
        <a:xfrm>
          <a:off x="9212719" y="323282819"/>
          <a:ext cx="593829" cy="59834"/>
          <a:chOff x="2178844" y="32080200"/>
          <a:chExt cx="441821" cy="59834"/>
        </a:xfrm>
      </xdr:grpSpPr>
      <xdr:cxnSp macro="">
        <xdr:nvCxnSpPr>
          <xdr:cNvPr id="845" name="Łącznik prosty 844">
            <a:extLst>
              <a:ext uri="{FF2B5EF4-FFF2-40B4-BE49-F238E27FC236}">
                <a16:creationId xmlns:a16="http://schemas.microsoft.com/office/drawing/2014/main" xmlns="" id="{00000000-0008-0000-0400-00004D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6" name="Łącznik prosty 845">
            <a:extLst>
              <a:ext uri="{FF2B5EF4-FFF2-40B4-BE49-F238E27FC236}">
                <a16:creationId xmlns:a16="http://schemas.microsoft.com/office/drawing/2014/main" xmlns="" id="{00000000-0008-0000-0400-00004E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7" name="Łącznik prosty 846">
            <a:extLst>
              <a:ext uri="{FF2B5EF4-FFF2-40B4-BE49-F238E27FC236}">
                <a16:creationId xmlns:a16="http://schemas.microsoft.com/office/drawing/2014/main" xmlns="" id="{00000000-0008-0000-0400-00004F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8" name="Łącznik prosty 847">
            <a:extLst>
              <a:ext uri="{FF2B5EF4-FFF2-40B4-BE49-F238E27FC236}">
                <a16:creationId xmlns:a16="http://schemas.microsoft.com/office/drawing/2014/main" xmlns="" id="{00000000-0008-0000-0400-000050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9" name="Łącznik prosty 848">
            <a:extLst>
              <a:ext uri="{FF2B5EF4-FFF2-40B4-BE49-F238E27FC236}">
                <a16:creationId xmlns:a16="http://schemas.microsoft.com/office/drawing/2014/main" xmlns="" id="{00000000-0008-0000-0400-000051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1773</xdr:row>
      <xdr:rowOff>160421</xdr:rowOff>
    </xdr:from>
    <xdr:to>
      <xdr:col>7</xdr:col>
      <xdr:colOff>14225</xdr:colOff>
      <xdr:row>1773</xdr:row>
      <xdr:rowOff>206140</xdr:rowOff>
    </xdr:to>
    <xdr:grpSp>
      <xdr:nvGrpSpPr>
        <xdr:cNvPr id="850" name="Grupa 849">
          <a:extLst>
            <a:ext uri="{FF2B5EF4-FFF2-40B4-BE49-F238E27FC236}">
              <a16:creationId xmlns:a16="http://schemas.microsoft.com/office/drawing/2014/main" xmlns="" id="{00000000-0008-0000-0400-000052030000}"/>
            </a:ext>
          </a:extLst>
        </xdr:cNvPr>
        <xdr:cNvGrpSpPr/>
      </xdr:nvGrpSpPr>
      <xdr:grpSpPr>
        <a:xfrm>
          <a:off x="2498250" y="335082867"/>
          <a:ext cx="1830067" cy="45719"/>
          <a:chOff x="610115" y="190500"/>
          <a:chExt cx="1678459" cy="50006"/>
        </a:xfrm>
      </xdr:grpSpPr>
      <xdr:cxnSp macro="">
        <xdr:nvCxnSpPr>
          <xdr:cNvPr id="851" name="Łącznik prosty 850">
            <a:extLst>
              <a:ext uri="{FF2B5EF4-FFF2-40B4-BE49-F238E27FC236}">
                <a16:creationId xmlns:a16="http://schemas.microsoft.com/office/drawing/2014/main" xmlns="" id="{00000000-0008-0000-0400-000053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2" name="Łącznik prosty 851">
            <a:extLst>
              <a:ext uri="{FF2B5EF4-FFF2-40B4-BE49-F238E27FC236}">
                <a16:creationId xmlns:a16="http://schemas.microsoft.com/office/drawing/2014/main" xmlns="" id="{00000000-0008-0000-0400-000054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3" name="Łącznik prosty 852">
            <a:extLst>
              <a:ext uri="{FF2B5EF4-FFF2-40B4-BE49-F238E27FC236}">
                <a16:creationId xmlns:a16="http://schemas.microsoft.com/office/drawing/2014/main" xmlns="" id="{00000000-0008-0000-0400-000055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4" name="Łącznik prosty 853">
            <a:extLst>
              <a:ext uri="{FF2B5EF4-FFF2-40B4-BE49-F238E27FC236}">
                <a16:creationId xmlns:a16="http://schemas.microsoft.com/office/drawing/2014/main" xmlns="" id="{00000000-0008-0000-0400-000056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5" name="Łącznik prosty 854">
            <a:extLst>
              <a:ext uri="{FF2B5EF4-FFF2-40B4-BE49-F238E27FC236}">
                <a16:creationId xmlns:a16="http://schemas.microsoft.com/office/drawing/2014/main" xmlns="" id="{00000000-0008-0000-0400-000057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6" name="Łącznik prosty 855">
            <a:extLst>
              <a:ext uri="{FF2B5EF4-FFF2-40B4-BE49-F238E27FC236}">
                <a16:creationId xmlns:a16="http://schemas.microsoft.com/office/drawing/2014/main" xmlns="" id="{00000000-0008-0000-0400-000058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7" name="Łącznik prosty 856">
            <a:extLst>
              <a:ext uri="{FF2B5EF4-FFF2-40B4-BE49-F238E27FC236}">
                <a16:creationId xmlns:a16="http://schemas.microsoft.com/office/drawing/2014/main" xmlns="" id="{00000000-0008-0000-0400-000059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8" name="Łącznik prosty 857">
            <a:extLst>
              <a:ext uri="{FF2B5EF4-FFF2-40B4-BE49-F238E27FC236}">
                <a16:creationId xmlns:a16="http://schemas.microsoft.com/office/drawing/2014/main" xmlns="" id="{00000000-0008-0000-0400-00005A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9" name="Łącznik prosty 858">
            <a:extLst>
              <a:ext uri="{FF2B5EF4-FFF2-40B4-BE49-F238E27FC236}">
                <a16:creationId xmlns:a16="http://schemas.microsoft.com/office/drawing/2014/main" xmlns="" id="{00000000-0008-0000-0400-00005B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0" name="Łącznik prosty 859">
            <a:extLst>
              <a:ext uri="{FF2B5EF4-FFF2-40B4-BE49-F238E27FC236}">
                <a16:creationId xmlns:a16="http://schemas.microsoft.com/office/drawing/2014/main" xmlns="" id="{00000000-0008-0000-0400-00005C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1" name="Łącznik prosty 860">
            <a:extLst>
              <a:ext uri="{FF2B5EF4-FFF2-40B4-BE49-F238E27FC236}">
                <a16:creationId xmlns:a16="http://schemas.microsoft.com/office/drawing/2014/main" xmlns="" id="{00000000-0008-0000-0400-00005D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2" name="Łącznik prosty 861">
            <a:extLst>
              <a:ext uri="{FF2B5EF4-FFF2-40B4-BE49-F238E27FC236}">
                <a16:creationId xmlns:a16="http://schemas.microsoft.com/office/drawing/2014/main" xmlns="" id="{00000000-0008-0000-0400-00005E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3" name="Łącznik prosty 862">
            <a:extLst>
              <a:ext uri="{FF2B5EF4-FFF2-40B4-BE49-F238E27FC236}">
                <a16:creationId xmlns:a16="http://schemas.microsoft.com/office/drawing/2014/main" xmlns="" id="{00000000-0008-0000-0400-00005F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1779</xdr:row>
      <xdr:rowOff>130342</xdr:rowOff>
    </xdr:from>
    <xdr:to>
      <xdr:col>14</xdr:col>
      <xdr:colOff>35363</xdr:colOff>
      <xdr:row>1779</xdr:row>
      <xdr:rowOff>190176</xdr:rowOff>
    </xdr:to>
    <xdr:grpSp>
      <xdr:nvGrpSpPr>
        <xdr:cNvPr id="864" name="Grupa 863">
          <a:extLst>
            <a:ext uri="{FF2B5EF4-FFF2-40B4-BE49-F238E27FC236}">
              <a16:creationId xmlns:a16="http://schemas.microsoft.com/office/drawing/2014/main" xmlns="" id="{00000000-0008-0000-0400-000060030000}"/>
            </a:ext>
          </a:extLst>
        </xdr:cNvPr>
        <xdr:cNvGrpSpPr/>
      </xdr:nvGrpSpPr>
      <xdr:grpSpPr>
        <a:xfrm>
          <a:off x="9212719" y="336148896"/>
          <a:ext cx="593829" cy="59834"/>
          <a:chOff x="2178844" y="32080200"/>
          <a:chExt cx="441821" cy="59834"/>
        </a:xfrm>
      </xdr:grpSpPr>
      <xdr:cxnSp macro="">
        <xdr:nvCxnSpPr>
          <xdr:cNvPr id="865" name="Łącznik prosty 864">
            <a:extLst>
              <a:ext uri="{FF2B5EF4-FFF2-40B4-BE49-F238E27FC236}">
                <a16:creationId xmlns:a16="http://schemas.microsoft.com/office/drawing/2014/main" xmlns="" id="{00000000-0008-0000-0400-000061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6" name="Łącznik prosty 865">
            <a:extLst>
              <a:ext uri="{FF2B5EF4-FFF2-40B4-BE49-F238E27FC236}">
                <a16:creationId xmlns:a16="http://schemas.microsoft.com/office/drawing/2014/main" xmlns="" id="{00000000-0008-0000-0400-000062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7" name="Łącznik prosty 866">
            <a:extLst>
              <a:ext uri="{FF2B5EF4-FFF2-40B4-BE49-F238E27FC236}">
                <a16:creationId xmlns:a16="http://schemas.microsoft.com/office/drawing/2014/main" xmlns="" id="{00000000-0008-0000-0400-000063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8" name="Łącznik prosty 867">
            <a:extLst>
              <a:ext uri="{FF2B5EF4-FFF2-40B4-BE49-F238E27FC236}">
                <a16:creationId xmlns:a16="http://schemas.microsoft.com/office/drawing/2014/main" xmlns="" id="{00000000-0008-0000-0400-000064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9" name="Łącznik prosty 868">
            <a:extLst>
              <a:ext uri="{FF2B5EF4-FFF2-40B4-BE49-F238E27FC236}">
                <a16:creationId xmlns:a16="http://schemas.microsoft.com/office/drawing/2014/main" xmlns="" id="{00000000-0008-0000-0400-000065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1841</xdr:row>
      <xdr:rowOff>160421</xdr:rowOff>
    </xdr:from>
    <xdr:to>
      <xdr:col>7</xdr:col>
      <xdr:colOff>14225</xdr:colOff>
      <xdr:row>1841</xdr:row>
      <xdr:rowOff>206140</xdr:rowOff>
    </xdr:to>
    <xdr:grpSp>
      <xdr:nvGrpSpPr>
        <xdr:cNvPr id="870" name="Grupa 869">
          <a:extLst>
            <a:ext uri="{FF2B5EF4-FFF2-40B4-BE49-F238E27FC236}">
              <a16:creationId xmlns:a16="http://schemas.microsoft.com/office/drawing/2014/main" xmlns="" id="{00000000-0008-0000-0400-000066030000}"/>
            </a:ext>
          </a:extLst>
        </xdr:cNvPr>
        <xdr:cNvGrpSpPr/>
      </xdr:nvGrpSpPr>
      <xdr:grpSpPr>
        <a:xfrm>
          <a:off x="2498250" y="347948944"/>
          <a:ext cx="1830067" cy="45719"/>
          <a:chOff x="610115" y="190500"/>
          <a:chExt cx="1678459" cy="50006"/>
        </a:xfrm>
      </xdr:grpSpPr>
      <xdr:cxnSp macro="">
        <xdr:nvCxnSpPr>
          <xdr:cNvPr id="871" name="Łącznik prosty 870">
            <a:extLst>
              <a:ext uri="{FF2B5EF4-FFF2-40B4-BE49-F238E27FC236}">
                <a16:creationId xmlns:a16="http://schemas.microsoft.com/office/drawing/2014/main" xmlns="" id="{00000000-0008-0000-0400-000067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2" name="Łącznik prosty 871">
            <a:extLst>
              <a:ext uri="{FF2B5EF4-FFF2-40B4-BE49-F238E27FC236}">
                <a16:creationId xmlns:a16="http://schemas.microsoft.com/office/drawing/2014/main" xmlns="" id="{00000000-0008-0000-0400-000068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3" name="Łącznik prosty 872">
            <a:extLst>
              <a:ext uri="{FF2B5EF4-FFF2-40B4-BE49-F238E27FC236}">
                <a16:creationId xmlns:a16="http://schemas.microsoft.com/office/drawing/2014/main" xmlns="" id="{00000000-0008-0000-0400-000069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4" name="Łącznik prosty 873">
            <a:extLst>
              <a:ext uri="{FF2B5EF4-FFF2-40B4-BE49-F238E27FC236}">
                <a16:creationId xmlns:a16="http://schemas.microsoft.com/office/drawing/2014/main" xmlns="" id="{00000000-0008-0000-0400-00006A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5" name="Łącznik prosty 874">
            <a:extLst>
              <a:ext uri="{FF2B5EF4-FFF2-40B4-BE49-F238E27FC236}">
                <a16:creationId xmlns:a16="http://schemas.microsoft.com/office/drawing/2014/main" xmlns="" id="{00000000-0008-0000-0400-00006B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6" name="Łącznik prosty 875">
            <a:extLst>
              <a:ext uri="{FF2B5EF4-FFF2-40B4-BE49-F238E27FC236}">
                <a16:creationId xmlns:a16="http://schemas.microsoft.com/office/drawing/2014/main" xmlns="" id="{00000000-0008-0000-0400-00006C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7" name="Łącznik prosty 876">
            <a:extLst>
              <a:ext uri="{FF2B5EF4-FFF2-40B4-BE49-F238E27FC236}">
                <a16:creationId xmlns:a16="http://schemas.microsoft.com/office/drawing/2014/main" xmlns="" id="{00000000-0008-0000-0400-00006D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8" name="Łącznik prosty 877">
            <a:extLst>
              <a:ext uri="{FF2B5EF4-FFF2-40B4-BE49-F238E27FC236}">
                <a16:creationId xmlns:a16="http://schemas.microsoft.com/office/drawing/2014/main" xmlns="" id="{00000000-0008-0000-0400-00006E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9" name="Łącznik prosty 878">
            <a:extLst>
              <a:ext uri="{FF2B5EF4-FFF2-40B4-BE49-F238E27FC236}">
                <a16:creationId xmlns:a16="http://schemas.microsoft.com/office/drawing/2014/main" xmlns="" id="{00000000-0008-0000-0400-00006F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0" name="Łącznik prosty 879">
            <a:extLst>
              <a:ext uri="{FF2B5EF4-FFF2-40B4-BE49-F238E27FC236}">
                <a16:creationId xmlns:a16="http://schemas.microsoft.com/office/drawing/2014/main" xmlns="" id="{00000000-0008-0000-0400-000070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1" name="Łącznik prosty 880">
            <a:extLst>
              <a:ext uri="{FF2B5EF4-FFF2-40B4-BE49-F238E27FC236}">
                <a16:creationId xmlns:a16="http://schemas.microsoft.com/office/drawing/2014/main" xmlns="" id="{00000000-0008-0000-0400-000071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2" name="Łącznik prosty 881">
            <a:extLst>
              <a:ext uri="{FF2B5EF4-FFF2-40B4-BE49-F238E27FC236}">
                <a16:creationId xmlns:a16="http://schemas.microsoft.com/office/drawing/2014/main" xmlns="" id="{00000000-0008-0000-0400-000072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3" name="Łącznik prosty 882">
            <a:extLst>
              <a:ext uri="{FF2B5EF4-FFF2-40B4-BE49-F238E27FC236}">
                <a16:creationId xmlns:a16="http://schemas.microsoft.com/office/drawing/2014/main" xmlns="" id="{00000000-0008-0000-0400-000073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1847</xdr:row>
      <xdr:rowOff>130342</xdr:rowOff>
    </xdr:from>
    <xdr:to>
      <xdr:col>14</xdr:col>
      <xdr:colOff>35363</xdr:colOff>
      <xdr:row>1847</xdr:row>
      <xdr:rowOff>190176</xdr:rowOff>
    </xdr:to>
    <xdr:grpSp>
      <xdr:nvGrpSpPr>
        <xdr:cNvPr id="884" name="Grupa 883">
          <a:extLst>
            <a:ext uri="{FF2B5EF4-FFF2-40B4-BE49-F238E27FC236}">
              <a16:creationId xmlns:a16="http://schemas.microsoft.com/office/drawing/2014/main" xmlns="" id="{00000000-0008-0000-0400-000074030000}"/>
            </a:ext>
          </a:extLst>
        </xdr:cNvPr>
        <xdr:cNvGrpSpPr/>
      </xdr:nvGrpSpPr>
      <xdr:grpSpPr>
        <a:xfrm>
          <a:off x="9212719" y="349014973"/>
          <a:ext cx="593829" cy="59834"/>
          <a:chOff x="2178844" y="32080200"/>
          <a:chExt cx="441821" cy="59834"/>
        </a:xfrm>
      </xdr:grpSpPr>
      <xdr:cxnSp macro="">
        <xdr:nvCxnSpPr>
          <xdr:cNvPr id="885" name="Łącznik prosty 884">
            <a:extLst>
              <a:ext uri="{FF2B5EF4-FFF2-40B4-BE49-F238E27FC236}">
                <a16:creationId xmlns:a16="http://schemas.microsoft.com/office/drawing/2014/main" xmlns="" id="{00000000-0008-0000-0400-000075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6" name="Łącznik prosty 885">
            <a:extLst>
              <a:ext uri="{FF2B5EF4-FFF2-40B4-BE49-F238E27FC236}">
                <a16:creationId xmlns:a16="http://schemas.microsoft.com/office/drawing/2014/main" xmlns="" id="{00000000-0008-0000-0400-000076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7" name="Łącznik prosty 886">
            <a:extLst>
              <a:ext uri="{FF2B5EF4-FFF2-40B4-BE49-F238E27FC236}">
                <a16:creationId xmlns:a16="http://schemas.microsoft.com/office/drawing/2014/main" xmlns="" id="{00000000-0008-0000-0400-000077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8" name="Łącznik prosty 887">
            <a:extLst>
              <a:ext uri="{FF2B5EF4-FFF2-40B4-BE49-F238E27FC236}">
                <a16:creationId xmlns:a16="http://schemas.microsoft.com/office/drawing/2014/main" xmlns="" id="{00000000-0008-0000-0400-000078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9" name="Łącznik prosty 888">
            <a:extLst>
              <a:ext uri="{FF2B5EF4-FFF2-40B4-BE49-F238E27FC236}">
                <a16:creationId xmlns:a16="http://schemas.microsoft.com/office/drawing/2014/main" xmlns="" id="{00000000-0008-0000-0400-000079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1909</xdr:row>
      <xdr:rowOff>160421</xdr:rowOff>
    </xdr:from>
    <xdr:to>
      <xdr:col>7</xdr:col>
      <xdr:colOff>14225</xdr:colOff>
      <xdr:row>1909</xdr:row>
      <xdr:rowOff>206140</xdr:rowOff>
    </xdr:to>
    <xdr:grpSp>
      <xdr:nvGrpSpPr>
        <xdr:cNvPr id="890" name="Grupa 889">
          <a:extLst>
            <a:ext uri="{FF2B5EF4-FFF2-40B4-BE49-F238E27FC236}">
              <a16:creationId xmlns:a16="http://schemas.microsoft.com/office/drawing/2014/main" xmlns="" id="{00000000-0008-0000-0400-00007A030000}"/>
            </a:ext>
          </a:extLst>
        </xdr:cNvPr>
        <xdr:cNvGrpSpPr/>
      </xdr:nvGrpSpPr>
      <xdr:grpSpPr>
        <a:xfrm>
          <a:off x="2498250" y="360815021"/>
          <a:ext cx="1830067" cy="45719"/>
          <a:chOff x="610115" y="190500"/>
          <a:chExt cx="1678459" cy="50006"/>
        </a:xfrm>
      </xdr:grpSpPr>
      <xdr:cxnSp macro="">
        <xdr:nvCxnSpPr>
          <xdr:cNvPr id="891" name="Łącznik prosty 890">
            <a:extLst>
              <a:ext uri="{FF2B5EF4-FFF2-40B4-BE49-F238E27FC236}">
                <a16:creationId xmlns:a16="http://schemas.microsoft.com/office/drawing/2014/main" xmlns="" id="{00000000-0008-0000-0400-00007B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2" name="Łącznik prosty 891">
            <a:extLst>
              <a:ext uri="{FF2B5EF4-FFF2-40B4-BE49-F238E27FC236}">
                <a16:creationId xmlns:a16="http://schemas.microsoft.com/office/drawing/2014/main" xmlns="" id="{00000000-0008-0000-0400-00007C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3" name="Łącznik prosty 892">
            <a:extLst>
              <a:ext uri="{FF2B5EF4-FFF2-40B4-BE49-F238E27FC236}">
                <a16:creationId xmlns:a16="http://schemas.microsoft.com/office/drawing/2014/main" xmlns="" id="{00000000-0008-0000-0400-00007D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4" name="Łącznik prosty 893">
            <a:extLst>
              <a:ext uri="{FF2B5EF4-FFF2-40B4-BE49-F238E27FC236}">
                <a16:creationId xmlns:a16="http://schemas.microsoft.com/office/drawing/2014/main" xmlns="" id="{00000000-0008-0000-0400-00007E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5" name="Łącznik prosty 894">
            <a:extLst>
              <a:ext uri="{FF2B5EF4-FFF2-40B4-BE49-F238E27FC236}">
                <a16:creationId xmlns:a16="http://schemas.microsoft.com/office/drawing/2014/main" xmlns="" id="{00000000-0008-0000-0400-00007F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6" name="Łącznik prosty 895">
            <a:extLst>
              <a:ext uri="{FF2B5EF4-FFF2-40B4-BE49-F238E27FC236}">
                <a16:creationId xmlns:a16="http://schemas.microsoft.com/office/drawing/2014/main" xmlns="" id="{00000000-0008-0000-0400-000080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7" name="Łącznik prosty 896">
            <a:extLst>
              <a:ext uri="{FF2B5EF4-FFF2-40B4-BE49-F238E27FC236}">
                <a16:creationId xmlns:a16="http://schemas.microsoft.com/office/drawing/2014/main" xmlns="" id="{00000000-0008-0000-0400-000081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8" name="Łącznik prosty 897">
            <a:extLst>
              <a:ext uri="{FF2B5EF4-FFF2-40B4-BE49-F238E27FC236}">
                <a16:creationId xmlns:a16="http://schemas.microsoft.com/office/drawing/2014/main" xmlns="" id="{00000000-0008-0000-0400-000082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9" name="Łącznik prosty 898">
            <a:extLst>
              <a:ext uri="{FF2B5EF4-FFF2-40B4-BE49-F238E27FC236}">
                <a16:creationId xmlns:a16="http://schemas.microsoft.com/office/drawing/2014/main" xmlns="" id="{00000000-0008-0000-0400-000083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0" name="Łącznik prosty 899">
            <a:extLst>
              <a:ext uri="{FF2B5EF4-FFF2-40B4-BE49-F238E27FC236}">
                <a16:creationId xmlns:a16="http://schemas.microsoft.com/office/drawing/2014/main" xmlns="" id="{00000000-0008-0000-0400-000084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1" name="Łącznik prosty 900">
            <a:extLst>
              <a:ext uri="{FF2B5EF4-FFF2-40B4-BE49-F238E27FC236}">
                <a16:creationId xmlns:a16="http://schemas.microsoft.com/office/drawing/2014/main" xmlns="" id="{00000000-0008-0000-0400-000085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2" name="Łącznik prosty 901">
            <a:extLst>
              <a:ext uri="{FF2B5EF4-FFF2-40B4-BE49-F238E27FC236}">
                <a16:creationId xmlns:a16="http://schemas.microsoft.com/office/drawing/2014/main" xmlns="" id="{00000000-0008-0000-0400-000086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3" name="Łącznik prosty 902">
            <a:extLst>
              <a:ext uri="{FF2B5EF4-FFF2-40B4-BE49-F238E27FC236}">
                <a16:creationId xmlns:a16="http://schemas.microsoft.com/office/drawing/2014/main" xmlns="" id="{00000000-0008-0000-0400-000087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1915</xdr:row>
      <xdr:rowOff>130342</xdr:rowOff>
    </xdr:from>
    <xdr:to>
      <xdr:col>14</xdr:col>
      <xdr:colOff>35363</xdr:colOff>
      <xdr:row>1915</xdr:row>
      <xdr:rowOff>190176</xdr:rowOff>
    </xdr:to>
    <xdr:grpSp>
      <xdr:nvGrpSpPr>
        <xdr:cNvPr id="904" name="Grupa 903">
          <a:extLst>
            <a:ext uri="{FF2B5EF4-FFF2-40B4-BE49-F238E27FC236}">
              <a16:creationId xmlns:a16="http://schemas.microsoft.com/office/drawing/2014/main" xmlns="" id="{00000000-0008-0000-0400-000088030000}"/>
            </a:ext>
          </a:extLst>
        </xdr:cNvPr>
        <xdr:cNvGrpSpPr/>
      </xdr:nvGrpSpPr>
      <xdr:grpSpPr>
        <a:xfrm>
          <a:off x="9212719" y="361881050"/>
          <a:ext cx="593829" cy="59834"/>
          <a:chOff x="2178844" y="32080200"/>
          <a:chExt cx="441821" cy="59834"/>
        </a:xfrm>
      </xdr:grpSpPr>
      <xdr:cxnSp macro="">
        <xdr:nvCxnSpPr>
          <xdr:cNvPr id="905" name="Łącznik prosty 904">
            <a:extLst>
              <a:ext uri="{FF2B5EF4-FFF2-40B4-BE49-F238E27FC236}">
                <a16:creationId xmlns:a16="http://schemas.microsoft.com/office/drawing/2014/main" xmlns="" id="{00000000-0008-0000-0400-000089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6" name="Łącznik prosty 905">
            <a:extLst>
              <a:ext uri="{FF2B5EF4-FFF2-40B4-BE49-F238E27FC236}">
                <a16:creationId xmlns:a16="http://schemas.microsoft.com/office/drawing/2014/main" xmlns="" id="{00000000-0008-0000-0400-00008A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7" name="Łącznik prosty 906">
            <a:extLst>
              <a:ext uri="{FF2B5EF4-FFF2-40B4-BE49-F238E27FC236}">
                <a16:creationId xmlns:a16="http://schemas.microsoft.com/office/drawing/2014/main" xmlns="" id="{00000000-0008-0000-0400-00008B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8" name="Łącznik prosty 907">
            <a:extLst>
              <a:ext uri="{FF2B5EF4-FFF2-40B4-BE49-F238E27FC236}">
                <a16:creationId xmlns:a16="http://schemas.microsoft.com/office/drawing/2014/main" xmlns="" id="{00000000-0008-0000-0400-00008C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9" name="Łącznik prosty 908">
            <a:extLst>
              <a:ext uri="{FF2B5EF4-FFF2-40B4-BE49-F238E27FC236}">
                <a16:creationId xmlns:a16="http://schemas.microsoft.com/office/drawing/2014/main" xmlns="" id="{00000000-0008-0000-0400-00008D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1977</xdr:row>
      <xdr:rowOff>160421</xdr:rowOff>
    </xdr:from>
    <xdr:to>
      <xdr:col>7</xdr:col>
      <xdr:colOff>14225</xdr:colOff>
      <xdr:row>1977</xdr:row>
      <xdr:rowOff>206140</xdr:rowOff>
    </xdr:to>
    <xdr:grpSp>
      <xdr:nvGrpSpPr>
        <xdr:cNvPr id="910" name="Grupa 909">
          <a:extLst>
            <a:ext uri="{FF2B5EF4-FFF2-40B4-BE49-F238E27FC236}">
              <a16:creationId xmlns:a16="http://schemas.microsoft.com/office/drawing/2014/main" xmlns="" id="{00000000-0008-0000-0400-00008E030000}"/>
            </a:ext>
          </a:extLst>
        </xdr:cNvPr>
        <xdr:cNvGrpSpPr/>
      </xdr:nvGrpSpPr>
      <xdr:grpSpPr>
        <a:xfrm>
          <a:off x="2498250" y="373681098"/>
          <a:ext cx="1830067" cy="45719"/>
          <a:chOff x="610115" y="190500"/>
          <a:chExt cx="1678459" cy="50006"/>
        </a:xfrm>
      </xdr:grpSpPr>
      <xdr:cxnSp macro="">
        <xdr:nvCxnSpPr>
          <xdr:cNvPr id="911" name="Łącznik prosty 910">
            <a:extLst>
              <a:ext uri="{FF2B5EF4-FFF2-40B4-BE49-F238E27FC236}">
                <a16:creationId xmlns:a16="http://schemas.microsoft.com/office/drawing/2014/main" xmlns="" id="{00000000-0008-0000-0400-00008F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2" name="Łącznik prosty 911">
            <a:extLst>
              <a:ext uri="{FF2B5EF4-FFF2-40B4-BE49-F238E27FC236}">
                <a16:creationId xmlns:a16="http://schemas.microsoft.com/office/drawing/2014/main" xmlns="" id="{00000000-0008-0000-0400-000090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3" name="Łącznik prosty 912">
            <a:extLst>
              <a:ext uri="{FF2B5EF4-FFF2-40B4-BE49-F238E27FC236}">
                <a16:creationId xmlns:a16="http://schemas.microsoft.com/office/drawing/2014/main" xmlns="" id="{00000000-0008-0000-0400-000091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4" name="Łącznik prosty 913">
            <a:extLst>
              <a:ext uri="{FF2B5EF4-FFF2-40B4-BE49-F238E27FC236}">
                <a16:creationId xmlns:a16="http://schemas.microsoft.com/office/drawing/2014/main" xmlns="" id="{00000000-0008-0000-0400-000092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5" name="Łącznik prosty 914">
            <a:extLst>
              <a:ext uri="{FF2B5EF4-FFF2-40B4-BE49-F238E27FC236}">
                <a16:creationId xmlns:a16="http://schemas.microsoft.com/office/drawing/2014/main" xmlns="" id="{00000000-0008-0000-0400-000093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6" name="Łącznik prosty 915">
            <a:extLst>
              <a:ext uri="{FF2B5EF4-FFF2-40B4-BE49-F238E27FC236}">
                <a16:creationId xmlns:a16="http://schemas.microsoft.com/office/drawing/2014/main" xmlns="" id="{00000000-0008-0000-0400-000094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7" name="Łącznik prosty 916">
            <a:extLst>
              <a:ext uri="{FF2B5EF4-FFF2-40B4-BE49-F238E27FC236}">
                <a16:creationId xmlns:a16="http://schemas.microsoft.com/office/drawing/2014/main" xmlns="" id="{00000000-0008-0000-0400-000095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8" name="Łącznik prosty 917">
            <a:extLst>
              <a:ext uri="{FF2B5EF4-FFF2-40B4-BE49-F238E27FC236}">
                <a16:creationId xmlns:a16="http://schemas.microsoft.com/office/drawing/2014/main" xmlns="" id="{00000000-0008-0000-0400-000096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9" name="Łącznik prosty 918">
            <a:extLst>
              <a:ext uri="{FF2B5EF4-FFF2-40B4-BE49-F238E27FC236}">
                <a16:creationId xmlns:a16="http://schemas.microsoft.com/office/drawing/2014/main" xmlns="" id="{00000000-0008-0000-0400-000097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0" name="Łącznik prosty 919">
            <a:extLst>
              <a:ext uri="{FF2B5EF4-FFF2-40B4-BE49-F238E27FC236}">
                <a16:creationId xmlns:a16="http://schemas.microsoft.com/office/drawing/2014/main" xmlns="" id="{00000000-0008-0000-0400-000098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1" name="Łącznik prosty 920">
            <a:extLst>
              <a:ext uri="{FF2B5EF4-FFF2-40B4-BE49-F238E27FC236}">
                <a16:creationId xmlns:a16="http://schemas.microsoft.com/office/drawing/2014/main" xmlns="" id="{00000000-0008-0000-0400-000099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2" name="Łącznik prosty 921">
            <a:extLst>
              <a:ext uri="{FF2B5EF4-FFF2-40B4-BE49-F238E27FC236}">
                <a16:creationId xmlns:a16="http://schemas.microsoft.com/office/drawing/2014/main" xmlns="" id="{00000000-0008-0000-0400-00009A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3" name="Łącznik prosty 922">
            <a:extLst>
              <a:ext uri="{FF2B5EF4-FFF2-40B4-BE49-F238E27FC236}">
                <a16:creationId xmlns:a16="http://schemas.microsoft.com/office/drawing/2014/main" xmlns="" id="{00000000-0008-0000-0400-00009B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1983</xdr:row>
      <xdr:rowOff>130342</xdr:rowOff>
    </xdr:from>
    <xdr:to>
      <xdr:col>14</xdr:col>
      <xdr:colOff>35363</xdr:colOff>
      <xdr:row>1983</xdr:row>
      <xdr:rowOff>190176</xdr:rowOff>
    </xdr:to>
    <xdr:grpSp>
      <xdr:nvGrpSpPr>
        <xdr:cNvPr id="924" name="Grupa 923">
          <a:extLst>
            <a:ext uri="{FF2B5EF4-FFF2-40B4-BE49-F238E27FC236}">
              <a16:creationId xmlns:a16="http://schemas.microsoft.com/office/drawing/2014/main" xmlns="" id="{00000000-0008-0000-0400-00009C030000}"/>
            </a:ext>
          </a:extLst>
        </xdr:cNvPr>
        <xdr:cNvGrpSpPr/>
      </xdr:nvGrpSpPr>
      <xdr:grpSpPr>
        <a:xfrm>
          <a:off x="9212719" y="374747127"/>
          <a:ext cx="593829" cy="59834"/>
          <a:chOff x="2178844" y="32080200"/>
          <a:chExt cx="441821" cy="59834"/>
        </a:xfrm>
      </xdr:grpSpPr>
      <xdr:cxnSp macro="">
        <xdr:nvCxnSpPr>
          <xdr:cNvPr id="925" name="Łącznik prosty 924">
            <a:extLst>
              <a:ext uri="{FF2B5EF4-FFF2-40B4-BE49-F238E27FC236}">
                <a16:creationId xmlns:a16="http://schemas.microsoft.com/office/drawing/2014/main" xmlns="" id="{00000000-0008-0000-0400-00009D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6" name="Łącznik prosty 925">
            <a:extLst>
              <a:ext uri="{FF2B5EF4-FFF2-40B4-BE49-F238E27FC236}">
                <a16:creationId xmlns:a16="http://schemas.microsoft.com/office/drawing/2014/main" xmlns="" id="{00000000-0008-0000-0400-00009E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7" name="Łącznik prosty 926">
            <a:extLst>
              <a:ext uri="{FF2B5EF4-FFF2-40B4-BE49-F238E27FC236}">
                <a16:creationId xmlns:a16="http://schemas.microsoft.com/office/drawing/2014/main" xmlns="" id="{00000000-0008-0000-0400-00009F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8" name="Łącznik prosty 927">
            <a:extLst>
              <a:ext uri="{FF2B5EF4-FFF2-40B4-BE49-F238E27FC236}">
                <a16:creationId xmlns:a16="http://schemas.microsoft.com/office/drawing/2014/main" xmlns="" id="{00000000-0008-0000-0400-0000A0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9" name="Łącznik prosty 928">
            <a:extLst>
              <a:ext uri="{FF2B5EF4-FFF2-40B4-BE49-F238E27FC236}">
                <a16:creationId xmlns:a16="http://schemas.microsoft.com/office/drawing/2014/main" xmlns="" id="{00000000-0008-0000-0400-0000A1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2045</xdr:row>
      <xdr:rowOff>160421</xdr:rowOff>
    </xdr:from>
    <xdr:to>
      <xdr:col>7</xdr:col>
      <xdr:colOff>14225</xdr:colOff>
      <xdr:row>2045</xdr:row>
      <xdr:rowOff>206140</xdr:rowOff>
    </xdr:to>
    <xdr:grpSp>
      <xdr:nvGrpSpPr>
        <xdr:cNvPr id="930" name="Grupa 929">
          <a:extLst>
            <a:ext uri="{FF2B5EF4-FFF2-40B4-BE49-F238E27FC236}">
              <a16:creationId xmlns:a16="http://schemas.microsoft.com/office/drawing/2014/main" xmlns="" id="{00000000-0008-0000-0400-0000A2030000}"/>
            </a:ext>
          </a:extLst>
        </xdr:cNvPr>
        <xdr:cNvGrpSpPr/>
      </xdr:nvGrpSpPr>
      <xdr:grpSpPr>
        <a:xfrm>
          <a:off x="2498250" y="386547175"/>
          <a:ext cx="1830067" cy="45719"/>
          <a:chOff x="610115" y="190500"/>
          <a:chExt cx="1678459" cy="50006"/>
        </a:xfrm>
      </xdr:grpSpPr>
      <xdr:cxnSp macro="">
        <xdr:nvCxnSpPr>
          <xdr:cNvPr id="931" name="Łącznik prosty 930">
            <a:extLst>
              <a:ext uri="{FF2B5EF4-FFF2-40B4-BE49-F238E27FC236}">
                <a16:creationId xmlns:a16="http://schemas.microsoft.com/office/drawing/2014/main" xmlns="" id="{00000000-0008-0000-0400-0000A3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2" name="Łącznik prosty 931">
            <a:extLst>
              <a:ext uri="{FF2B5EF4-FFF2-40B4-BE49-F238E27FC236}">
                <a16:creationId xmlns:a16="http://schemas.microsoft.com/office/drawing/2014/main" xmlns="" id="{00000000-0008-0000-0400-0000A4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3" name="Łącznik prosty 932">
            <a:extLst>
              <a:ext uri="{FF2B5EF4-FFF2-40B4-BE49-F238E27FC236}">
                <a16:creationId xmlns:a16="http://schemas.microsoft.com/office/drawing/2014/main" xmlns="" id="{00000000-0008-0000-0400-0000A5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4" name="Łącznik prosty 933">
            <a:extLst>
              <a:ext uri="{FF2B5EF4-FFF2-40B4-BE49-F238E27FC236}">
                <a16:creationId xmlns:a16="http://schemas.microsoft.com/office/drawing/2014/main" xmlns="" id="{00000000-0008-0000-0400-0000A6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5" name="Łącznik prosty 934">
            <a:extLst>
              <a:ext uri="{FF2B5EF4-FFF2-40B4-BE49-F238E27FC236}">
                <a16:creationId xmlns:a16="http://schemas.microsoft.com/office/drawing/2014/main" xmlns="" id="{00000000-0008-0000-0400-0000A7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6" name="Łącznik prosty 935">
            <a:extLst>
              <a:ext uri="{FF2B5EF4-FFF2-40B4-BE49-F238E27FC236}">
                <a16:creationId xmlns:a16="http://schemas.microsoft.com/office/drawing/2014/main" xmlns="" id="{00000000-0008-0000-0400-0000A8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7" name="Łącznik prosty 936">
            <a:extLst>
              <a:ext uri="{FF2B5EF4-FFF2-40B4-BE49-F238E27FC236}">
                <a16:creationId xmlns:a16="http://schemas.microsoft.com/office/drawing/2014/main" xmlns="" id="{00000000-0008-0000-0400-0000A9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8" name="Łącznik prosty 937">
            <a:extLst>
              <a:ext uri="{FF2B5EF4-FFF2-40B4-BE49-F238E27FC236}">
                <a16:creationId xmlns:a16="http://schemas.microsoft.com/office/drawing/2014/main" xmlns="" id="{00000000-0008-0000-0400-0000AA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9" name="Łącznik prosty 938">
            <a:extLst>
              <a:ext uri="{FF2B5EF4-FFF2-40B4-BE49-F238E27FC236}">
                <a16:creationId xmlns:a16="http://schemas.microsoft.com/office/drawing/2014/main" xmlns="" id="{00000000-0008-0000-0400-0000AB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0" name="Łącznik prosty 939">
            <a:extLst>
              <a:ext uri="{FF2B5EF4-FFF2-40B4-BE49-F238E27FC236}">
                <a16:creationId xmlns:a16="http://schemas.microsoft.com/office/drawing/2014/main" xmlns="" id="{00000000-0008-0000-0400-0000AC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1" name="Łącznik prosty 940">
            <a:extLst>
              <a:ext uri="{FF2B5EF4-FFF2-40B4-BE49-F238E27FC236}">
                <a16:creationId xmlns:a16="http://schemas.microsoft.com/office/drawing/2014/main" xmlns="" id="{00000000-0008-0000-0400-0000AD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2" name="Łącznik prosty 941">
            <a:extLst>
              <a:ext uri="{FF2B5EF4-FFF2-40B4-BE49-F238E27FC236}">
                <a16:creationId xmlns:a16="http://schemas.microsoft.com/office/drawing/2014/main" xmlns="" id="{00000000-0008-0000-0400-0000AE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3" name="Łącznik prosty 942">
            <a:extLst>
              <a:ext uri="{FF2B5EF4-FFF2-40B4-BE49-F238E27FC236}">
                <a16:creationId xmlns:a16="http://schemas.microsoft.com/office/drawing/2014/main" xmlns="" id="{00000000-0008-0000-0400-0000AF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2051</xdr:row>
      <xdr:rowOff>130342</xdr:rowOff>
    </xdr:from>
    <xdr:to>
      <xdr:col>14</xdr:col>
      <xdr:colOff>35363</xdr:colOff>
      <xdr:row>2051</xdr:row>
      <xdr:rowOff>190176</xdr:rowOff>
    </xdr:to>
    <xdr:grpSp>
      <xdr:nvGrpSpPr>
        <xdr:cNvPr id="944" name="Grupa 943">
          <a:extLst>
            <a:ext uri="{FF2B5EF4-FFF2-40B4-BE49-F238E27FC236}">
              <a16:creationId xmlns:a16="http://schemas.microsoft.com/office/drawing/2014/main" xmlns="" id="{00000000-0008-0000-0400-0000B0030000}"/>
            </a:ext>
          </a:extLst>
        </xdr:cNvPr>
        <xdr:cNvGrpSpPr/>
      </xdr:nvGrpSpPr>
      <xdr:grpSpPr>
        <a:xfrm>
          <a:off x="9212719" y="387613204"/>
          <a:ext cx="593829" cy="59834"/>
          <a:chOff x="2178844" y="32080200"/>
          <a:chExt cx="441821" cy="59834"/>
        </a:xfrm>
      </xdr:grpSpPr>
      <xdr:cxnSp macro="">
        <xdr:nvCxnSpPr>
          <xdr:cNvPr id="945" name="Łącznik prosty 944">
            <a:extLst>
              <a:ext uri="{FF2B5EF4-FFF2-40B4-BE49-F238E27FC236}">
                <a16:creationId xmlns:a16="http://schemas.microsoft.com/office/drawing/2014/main" xmlns="" id="{00000000-0008-0000-0400-0000B1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6" name="Łącznik prosty 945">
            <a:extLst>
              <a:ext uri="{FF2B5EF4-FFF2-40B4-BE49-F238E27FC236}">
                <a16:creationId xmlns:a16="http://schemas.microsoft.com/office/drawing/2014/main" xmlns="" id="{00000000-0008-0000-0400-0000B2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7" name="Łącznik prosty 946">
            <a:extLst>
              <a:ext uri="{FF2B5EF4-FFF2-40B4-BE49-F238E27FC236}">
                <a16:creationId xmlns:a16="http://schemas.microsoft.com/office/drawing/2014/main" xmlns="" id="{00000000-0008-0000-0400-0000B3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8" name="Łącznik prosty 947">
            <a:extLst>
              <a:ext uri="{FF2B5EF4-FFF2-40B4-BE49-F238E27FC236}">
                <a16:creationId xmlns:a16="http://schemas.microsoft.com/office/drawing/2014/main" xmlns="" id="{00000000-0008-0000-0400-0000B4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9" name="Łącznik prosty 948">
            <a:extLst>
              <a:ext uri="{FF2B5EF4-FFF2-40B4-BE49-F238E27FC236}">
                <a16:creationId xmlns:a16="http://schemas.microsoft.com/office/drawing/2014/main" xmlns="" id="{00000000-0008-0000-0400-0000B5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2113</xdr:row>
      <xdr:rowOff>160421</xdr:rowOff>
    </xdr:from>
    <xdr:to>
      <xdr:col>7</xdr:col>
      <xdr:colOff>14225</xdr:colOff>
      <xdr:row>2113</xdr:row>
      <xdr:rowOff>206140</xdr:rowOff>
    </xdr:to>
    <xdr:grpSp>
      <xdr:nvGrpSpPr>
        <xdr:cNvPr id="950" name="Grupa 949">
          <a:extLst>
            <a:ext uri="{FF2B5EF4-FFF2-40B4-BE49-F238E27FC236}">
              <a16:creationId xmlns:a16="http://schemas.microsoft.com/office/drawing/2014/main" xmlns="" id="{00000000-0008-0000-0400-0000B6030000}"/>
            </a:ext>
          </a:extLst>
        </xdr:cNvPr>
        <xdr:cNvGrpSpPr/>
      </xdr:nvGrpSpPr>
      <xdr:grpSpPr>
        <a:xfrm>
          <a:off x="2498250" y="399413252"/>
          <a:ext cx="1830067" cy="45719"/>
          <a:chOff x="610115" y="190500"/>
          <a:chExt cx="1678459" cy="50006"/>
        </a:xfrm>
      </xdr:grpSpPr>
      <xdr:cxnSp macro="">
        <xdr:nvCxnSpPr>
          <xdr:cNvPr id="951" name="Łącznik prosty 950">
            <a:extLst>
              <a:ext uri="{FF2B5EF4-FFF2-40B4-BE49-F238E27FC236}">
                <a16:creationId xmlns:a16="http://schemas.microsoft.com/office/drawing/2014/main" xmlns="" id="{00000000-0008-0000-0400-0000B7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2" name="Łącznik prosty 951">
            <a:extLst>
              <a:ext uri="{FF2B5EF4-FFF2-40B4-BE49-F238E27FC236}">
                <a16:creationId xmlns:a16="http://schemas.microsoft.com/office/drawing/2014/main" xmlns="" id="{00000000-0008-0000-0400-0000B8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3" name="Łącznik prosty 952">
            <a:extLst>
              <a:ext uri="{FF2B5EF4-FFF2-40B4-BE49-F238E27FC236}">
                <a16:creationId xmlns:a16="http://schemas.microsoft.com/office/drawing/2014/main" xmlns="" id="{00000000-0008-0000-0400-0000B9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4" name="Łącznik prosty 953">
            <a:extLst>
              <a:ext uri="{FF2B5EF4-FFF2-40B4-BE49-F238E27FC236}">
                <a16:creationId xmlns:a16="http://schemas.microsoft.com/office/drawing/2014/main" xmlns="" id="{00000000-0008-0000-0400-0000BA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5" name="Łącznik prosty 954">
            <a:extLst>
              <a:ext uri="{FF2B5EF4-FFF2-40B4-BE49-F238E27FC236}">
                <a16:creationId xmlns:a16="http://schemas.microsoft.com/office/drawing/2014/main" xmlns="" id="{00000000-0008-0000-0400-0000BB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6" name="Łącznik prosty 955">
            <a:extLst>
              <a:ext uri="{FF2B5EF4-FFF2-40B4-BE49-F238E27FC236}">
                <a16:creationId xmlns:a16="http://schemas.microsoft.com/office/drawing/2014/main" xmlns="" id="{00000000-0008-0000-0400-0000BC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7" name="Łącznik prosty 956">
            <a:extLst>
              <a:ext uri="{FF2B5EF4-FFF2-40B4-BE49-F238E27FC236}">
                <a16:creationId xmlns:a16="http://schemas.microsoft.com/office/drawing/2014/main" xmlns="" id="{00000000-0008-0000-0400-0000BD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8" name="Łącznik prosty 957">
            <a:extLst>
              <a:ext uri="{FF2B5EF4-FFF2-40B4-BE49-F238E27FC236}">
                <a16:creationId xmlns:a16="http://schemas.microsoft.com/office/drawing/2014/main" xmlns="" id="{00000000-0008-0000-0400-0000BE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9" name="Łącznik prosty 958">
            <a:extLst>
              <a:ext uri="{FF2B5EF4-FFF2-40B4-BE49-F238E27FC236}">
                <a16:creationId xmlns:a16="http://schemas.microsoft.com/office/drawing/2014/main" xmlns="" id="{00000000-0008-0000-0400-0000BF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0" name="Łącznik prosty 959">
            <a:extLst>
              <a:ext uri="{FF2B5EF4-FFF2-40B4-BE49-F238E27FC236}">
                <a16:creationId xmlns:a16="http://schemas.microsoft.com/office/drawing/2014/main" xmlns="" id="{00000000-0008-0000-0400-0000C0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1" name="Łącznik prosty 960">
            <a:extLst>
              <a:ext uri="{FF2B5EF4-FFF2-40B4-BE49-F238E27FC236}">
                <a16:creationId xmlns:a16="http://schemas.microsoft.com/office/drawing/2014/main" xmlns="" id="{00000000-0008-0000-0400-0000C1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2" name="Łącznik prosty 961">
            <a:extLst>
              <a:ext uri="{FF2B5EF4-FFF2-40B4-BE49-F238E27FC236}">
                <a16:creationId xmlns:a16="http://schemas.microsoft.com/office/drawing/2014/main" xmlns="" id="{00000000-0008-0000-0400-0000C2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3" name="Łącznik prosty 962">
            <a:extLst>
              <a:ext uri="{FF2B5EF4-FFF2-40B4-BE49-F238E27FC236}">
                <a16:creationId xmlns:a16="http://schemas.microsoft.com/office/drawing/2014/main" xmlns="" id="{00000000-0008-0000-0400-0000C3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2119</xdr:row>
      <xdr:rowOff>130342</xdr:rowOff>
    </xdr:from>
    <xdr:to>
      <xdr:col>14</xdr:col>
      <xdr:colOff>35363</xdr:colOff>
      <xdr:row>2119</xdr:row>
      <xdr:rowOff>190176</xdr:rowOff>
    </xdr:to>
    <xdr:grpSp>
      <xdr:nvGrpSpPr>
        <xdr:cNvPr id="964" name="Grupa 963">
          <a:extLst>
            <a:ext uri="{FF2B5EF4-FFF2-40B4-BE49-F238E27FC236}">
              <a16:creationId xmlns:a16="http://schemas.microsoft.com/office/drawing/2014/main" xmlns="" id="{00000000-0008-0000-0400-0000C4030000}"/>
            </a:ext>
          </a:extLst>
        </xdr:cNvPr>
        <xdr:cNvGrpSpPr/>
      </xdr:nvGrpSpPr>
      <xdr:grpSpPr>
        <a:xfrm>
          <a:off x="9212719" y="400479280"/>
          <a:ext cx="593829" cy="59834"/>
          <a:chOff x="2178844" y="32080200"/>
          <a:chExt cx="441821" cy="59834"/>
        </a:xfrm>
      </xdr:grpSpPr>
      <xdr:cxnSp macro="">
        <xdr:nvCxnSpPr>
          <xdr:cNvPr id="965" name="Łącznik prosty 964">
            <a:extLst>
              <a:ext uri="{FF2B5EF4-FFF2-40B4-BE49-F238E27FC236}">
                <a16:creationId xmlns:a16="http://schemas.microsoft.com/office/drawing/2014/main" xmlns="" id="{00000000-0008-0000-0400-0000C5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6" name="Łącznik prosty 965">
            <a:extLst>
              <a:ext uri="{FF2B5EF4-FFF2-40B4-BE49-F238E27FC236}">
                <a16:creationId xmlns:a16="http://schemas.microsoft.com/office/drawing/2014/main" xmlns="" id="{00000000-0008-0000-0400-0000C6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7" name="Łącznik prosty 966">
            <a:extLst>
              <a:ext uri="{FF2B5EF4-FFF2-40B4-BE49-F238E27FC236}">
                <a16:creationId xmlns:a16="http://schemas.microsoft.com/office/drawing/2014/main" xmlns="" id="{00000000-0008-0000-0400-0000C7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8" name="Łącznik prosty 967">
            <a:extLst>
              <a:ext uri="{FF2B5EF4-FFF2-40B4-BE49-F238E27FC236}">
                <a16:creationId xmlns:a16="http://schemas.microsoft.com/office/drawing/2014/main" xmlns="" id="{00000000-0008-0000-0400-0000C8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9" name="Łącznik prosty 968">
            <a:extLst>
              <a:ext uri="{FF2B5EF4-FFF2-40B4-BE49-F238E27FC236}">
                <a16:creationId xmlns:a16="http://schemas.microsoft.com/office/drawing/2014/main" xmlns="" id="{00000000-0008-0000-0400-0000C9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2181</xdr:row>
      <xdr:rowOff>160421</xdr:rowOff>
    </xdr:from>
    <xdr:to>
      <xdr:col>7</xdr:col>
      <xdr:colOff>14225</xdr:colOff>
      <xdr:row>2181</xdr:row>
      <xdr:rowOff>206140</xdr:rowOff>
    </xdr:to>
    <xdr:grpSp>
      <xdr:nvGrpSpPr>
        <xdr:cNvPr id="970" name="Grupa 969">
          <a:extLst>
            <a:ext uri="{FF2B5EF4-FFF2-40B4-BE49-F238E27FC236}">
              <a16:creationId xmlns:a16="http://schemas.microsoft.com/office/drawing/2014/main" xmlns="" id="{00000000-0008-0000-0400-0000CA030000}"/>
            </a:ext>
          </a:extLst>
        </xdr:cNvPr>
        <xdr:cNvGrpSpPr/>
      </xdr:nvGrpSpPr>
      <xdr:grpSpPr>
        <a:xfrm>
          <a:off x="2498250" y="412279329"/>
          <a:ext cx="1830067" cy="45719"/>
          <a:chOff x="610115" y="190500"/>
          <a:chExt cx="1678459" cy="50006"/>
        </a:xfrm>
      </xdr:grpSpPr>
      <xdr:cxnSp macro="">
        <xdr:nvCxnSpPr>
          <xdr:cNvPr id="971" name="Łącznik prosty 970">
            <a:extLst>
              <a:ext uri="{FF2B5EF4-FFF2-40B4-BE49-F238E27FC236}">
                <a16:creationId xmlns:a16="http://schemas.microsoft.com/office/drawing/2014/main" xmlns="" id="{00000000-0008-0000-0400-0000CB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2" name="Łącznik prosty 971">
            <a:extLst>
              <a:ext uri="{FF2B5EF4-FFF2-40B4-BE49-F238E27FC236}">
                <a16:creationId xmlns:a16="http://schemas.microsoft.com/office/drawing/2014/main" xmlns="" id="{00000000-0008-0000-0400-0000CC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3" name="Łącznik prosty 972">
            <a:extLst>
              <a:ext uri="{FF2B5EF4-FFF2-40B4-BE49-F238E27FC236}">
                <a16:creationId xmlns:a16="http://schemas.microsoft.com/office/drawing/2014/main" xmlns="" id="{00000000-0008-0000-0400-0000CD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4" name="Łącznik prosty 973">
            <a:extLst>
              <a:ext uri="{FF2B5EF4-FFF2-40B4-BE49-F238E27FC236}">
                <a16:creationId xmlns:a16="http://schemas.microsoft.com/office/drawing/2014/main" xmlns="" id="{00000000-0008-0000-0400-0000CE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5" name="Łącznik prosty 974">
            <a:extLst>
              <a:ext uri="{FF2B5EF4-FFF2-40B4-BE49-F238E27FC236}">
                <a16:creationId xmlns:a16="http://schemas.microsoft.com/office/drawing/2014/main" xmlns="" id="{00000000-0008-0000-0400-0000CF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6" name="Łącznik prosty 975">
            <a:extLst>
              <a:ext uri="{FF2B5EF4-FFF2-40B4-BE49-F238E27FC236}">
                <a16:creationId xmlns:a16="http://schemas.microsoft.com/office/drawing/2014/main" xmlns="" id="{00000000-0008-0000-0400-0000D0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7" name="Łącznik prosty 976">
            <a:extLst>
              <a:ext uri="{FF2B5EF4-FFF2-40B4-BE49-F238E27FC236}">
                <a16:creationId xmlns:a16="http://schemas.microsoft.com/office/drawing/2014/main" xmlns="" id="{00000000-0008-0000-0400-0000D1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8" name="Łącznik prosty 977">
            <a:extLst>
              <a:ext uri="{FF2B5EF4-FFF2-40B4-BE49-F238E27FC236}">
                <a16:creationId xmlns:a16="http://schemas.microsoft.com/office/drawing/2014/main" xmlns="" id="{00000000-0008-0000-0400-0000D2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9" name="Łącznik prosty 978">
            <a:extLst>
              <a:ext uri="{FF2B5EF4-FFF2-40B4-BE49-F238E27FC236}">
                <a16:creationId xmlns:a16="http://schemas.microsoft.com/office/drawing/2014/main" xmlns="" id="{00000000-0008-0000-0400-0000D3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0" name="Łącznik prosty 979">
            <a:extLst>
              <a:ext uri="{FF2B5EF4-FFF2-40B4-BE49-F238E27FC236}">
                <a16:creationId xmlns:a16="http://schemas.microsoft.com/office/drawing/2014/main" xmlns="" id="{00000000-0008-0000-0400-0000D4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1" name="Łącznik prosty 980">
            <a:extLst>
              <a:ext uri="{FF2B5EF4-FFF2-40B4-BE49-F238E27FC236}">
                <a16:creationId xmlns:a16="http://schemas.microsoft.com/office/drawing/2014/main" xmlns="" id="{00000000-0008-0000-0400-0000D5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2" name="Łącznik prosty 981">
            <a:extLst>
              <a:ext uri="{FF2B5EF4-FFF2-40B4-BE49-F238E27FC236}">
                <a16:creationId xmlns:a16="http://schemas.microsoft.com/office/drawing/2014/main" xmlns="" id="{00000000-0008-0000-0400-0000D6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3" name="Łącznik prosty 982">
            <a:extLst>
              <a:ext uri="{FF2B5EF4-FFF2-40B4-BE49-F238E27FC236}">
                <a16:creationId xmlns:a16="http://schemas.microsoft.com/office/drawing/2014/main" xmlns="" id="{00000000-0008-0000-0400-0000D7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2187</xdr:row>
      <xdr:rowOff>130342</xdr:rowOff>
    </xdr:from>
    <xdr:to>
      <xdr:col>14</xdr:col>
      <xdr:colOff>35363</xdr:colOff>
      <xdr:row>2187</xdr:row>
      <xdr:rowOff>190176</xdr:rowOff>
    </xdr:to>
    <xdr:grpSp>
      <xdr:nvGrpSpPr>
        <xdr:cNvPr id="984" name="Grupa 983">
          <a:extLst>
            <a:ext uri="{FF2B5EF4-FFF2-40B4-BE49-F238E27FC236}">
              <a16:creationId xmlns:a16="http://schemas.microsoft.com/office/drawing/2014/main" xmlns="" id="{00000000-0008-0000-0400-0000D8030000}"/>
            </a:ext>
          </a:extLst>
        </xdr:cNvPr>
        <xdr:cNvGrpSpPr/>
      </xdr:nvGrpSpPr>
      <xdr:grpSpPr>
        <a:xfrm>
          <a:off x="9212719" y="413345357"/>
          <a:ext cx="593829" cy="59834"/>
          <a:chOff x="2178844" y="32080200"/>
          <a:chExt cx="441821" cy="59834"/>
        </a:xfrm>
      </xdr:grpSpPr>
      <xdr:cxnSp macro="">
        <xdr:nvCxnSpPr>
          <xdr:cNvPr id="985" name="Łącznik prosty 984">
            <a:extLst>
              <a:ext uri="{FF2B5EF4-FFF2-40B4-BE49-F238E27FC236}">
                <a16:creationId xmlns:a16="http://schemas.microsoft.com/office/drawing/2014/main" xmlns="" id="{00000000-0008-0000-0400-0000D9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6" name="Łącznik prosty 985">
            <a:extLst>
              <a:ext uri="{FF2B5EF4-FFF2-40B4-BE49-F238E27FC236}">
                <a16:creationId xmlns:a16="http://schemas.microsoft.com/office/drawing/2014/main" xmlns="" id="{00000000-0008-0000-0400-0000DA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7" name="Łącznik prosty 986">
            <a:extLst>
              <a:ext uri="{FF2B5EF4-FFF2-40B4-BE49-F238E27FC236}">
                <a16:creationId xmlns:a16="http://schemas.microsoft.com/office/drawing/2014/main" xmlns="" id="{00000000-0008-0000-0400-0000DB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8" name="Łącznik prosty 987">
            <a:extLst>
              <a:ext uri="{FF2B5EF4-FFF2-40B4-BE49-F238E27FC236}">
                <a16:creationId xmlns:a16="http://schemas.microsoft.com/office/drawing/2014/main" xmlns="" id="{00000000-0008-0000-0400-0000DC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9" name="Łącznik prosty 988">
            <a:extLst>
              <a:ext uri="{FF2B5EF4-FFF2-40B4-BE49-F238E27FC236}">
                <a16:creationId xmlns:a16="http://schemas.microsoft.com/office/drawing/2014/main" xmlns="" id="{00000000-0008-0000-0400-0000DD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2249</xdr:row>
      <xdr:rowOff>160421</xdr:rowOff>
    </xdr:from>
    <xdr:to>
      <xdr:col>7</xdr:col>
      <xdr:colOff>14225</xdr:colOff>
      <xdr:row>2249</xdr:row>
      <xdr:rowOff>206140</xdr:rowOff>
    </xdr:to>
    <xdr:grpSp>
      <xdr:nvGrpSpPr>
        <xdr:cNvPr id="990" name="Grupa 989">
          <a:extLst>
            <a:ext uri="{FF2B5EF4-FFF2-40B4-BE49-F238E27FC236}">
              <a16:creationId xmlns:a16="http://schemas.microsoft.com/office/drawing/2014/main" xmlns="" id="{00000000-0008-0000-0400-0000DE030000}"/>
            </a:ext>
          </a:extLst>
        </xdr:cNvPr>
        <xdr:cNvGrpSpPr/>
      </xdr:nvGrpSpPr>
      <xdr:grpSpPr>
        <a:xfrm>
          <a:off x="2498250" y="425145406"/>
          <a:ext cx="1830067" cy="45719"/>
          <a:chOff x="610115" y="190500"/>
          <a:chExt cx="1678459" cy="50006"/>
        </a:xfrm>
      </xdr:grpSpPr>
      <xdr:cxnSp macro="">
        <xdr:nvCxnSpPr>
          <xdr:cNvPr id="991" name="Łącznik prosty 990">
            <a:extLst>
              <a:ext uri="{FF2B5EF4-FFF2-40B4-BE49-F238E27FC236}">
                <a16:creationId xmlns:a16="http://schemas.microsoft.com/office/drawing/2014/main" xmlns="" id="{00000000-0008-0000-0400-0000DF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2" name="Łącznik prosty 991">
            <a:extLst>
              <a:ext uri="{FF2B5EF4-FFF2-40B4-BE49-F238E27FC236}">
                <a16:creationId xmlns:a16="http://schemas.microsoft.com/office/drawing/2014/main" xmlns="" id="{00000000-0008-0000-0400-0000E0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3" name="Łącznik prosty 992">
            <a:extLst>
              <a:ext uri="{FF2B5EF4-FFF2-40B4-BE49-F238E27FC236}">
                <a16:creationId xmlns:a16="http://schemas.microsoft.com/office/drawing/2014/main" xmlns="" id="{00000000-0008-0000-0400-0000E1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4" name="Łącznik prosty 993">
            <a:extLst>
              <a:ext uri="{FF2B5EF4-FFF2-40B4-BE49-F238E27FC236}">
                <a16:creationId xmlns:a16="http://schemas.microsoft.com/office/drawing/2014/main" xmlns="" id="{00000000-0008-0000-0400-0000E2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5" name="Łącznik prosty 994">
            <a:extLst>
              <a:ext uri="{FF2B5EF4-FFF2-40B4-BE49-F238E27FC236}">
                <a16:creationId xmlns:a16="http://schemas.microsoft.com/office/drawing/2014/main" xmlns="" id="{00000000-0008-0000-0400-0000E3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6" name="Łącznik prosty 995">
            <a:extLst>
              <a:ext uri="{FF2B5EF4-FFF2-40B4-BE49-F238E27FC236}">
                <a16:creationId xmlns:a16="http://schemas.microsoft.com/office/drawing/2014/main" xmlns="" id="{00000000-0008-0000-0400-0000E4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7" name="Łącznik prosty 996">
            <a:extLst>
              <a:ext uri="{FF2B5EF4-FFF2-40B4-BE49-F238E27FC236}">
                <a16:creationId xmlns:a16="http://schemas.microsoft.com/office/drawing/2014/main" xmlns="" id="{00000000-0008-0000-0400-0000E5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8" name="Łącznik prosty 997">
            <a:extLst>
              <a:ext uri="{FF2B5EF4-FFF2-40B4-BE49-F238E27FC236}">
                <a16:creationId xmlns:a16="http://schemas.microsoft.com/office/drawing/2014/main" xmlns="" id="{00000000-0008-0000-0400-0000E6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9" name="Łącznik prosty 998">
            <a:extLst>
              <a:ext uri="{FF2B5EF4-FFF2-40B4-BE49-F238E27FC236}">
                <a16:creationId xmlns:a16="http://schemas.microsoft.com/office/drawing/2014/main" xmlns="" id="{00000000-0008-0000-0400-0000E7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0" name="Łącznik prosty 999">
            <a:extLst>
              <a:ext uri="{FF2B5EF4-FFF2-40B4-BE49-F238E27FC236}">
                <a16:creationId xmlns:a16="http://schemas.microsoft.com/office/drawing/2014/main" xmlns="" id="{00000000-0008-0000-0400-0000E8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1" name="Łącznik prosty 1000">
            <a:extLst>
              <a:ext uri="{FF2B5EF4-FFF2-40B4-BE49-F238E27FC236}">
                <a16:creationId xmlns:a16="http://schemas.microsoft.com/office/drawing/2014/main" xmlns="" id="{00000000-0008-0000-0400-0000E9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2" name="Łącznik prosty 1001">
            <a:extLst>
              <a:ext uri="{FF2B5EF4-FFF2-40B4-BE49-F238E27FC236}">
                <a16:creationId xmlns:a16="http://schemas.microsoft.com/office/drawing/2014/main" xmlns="" id="{00000000-0008-0000-0400-0000EA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3" name="Łącznik prosty 1002">
            <a:extLst>
              <a:ext uri="{FF2B5EF4-FFF2-40B4-BE49-F238E27FC236}">
                <a16:creationId xmlns:a16="http://schemas.microsoft.com/office/drawing/2014/main" xmlns="" id="{00000000-0008-0000-0400-0000EB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2255</xdr:row>
      <xdr:rowOff>130342</xdr:rowOff>
    </xdr:from>
    <xdr:to>
      <xdr:col>14</xdr:col>
      <xdr:colOff>35363</xdr:colOff>
      <xdr:row>2255</xdr:row>
      <xdr:rowOff>190176</xdr:rowOff>
    </xdr:to>
    <xdr:grpSp>
      <xdr:nvGrpSpPr>
        <xdr:cNvPr id="1004" name="Grupa 1003">
          <a:extLst>
            <a:ext uri="{FF2B5EF4-FFF2-40B4-BE49-F238E27FC236}">
              <a16:creationId xmlns:a16="http://schemas.microsoft.com/office/drawing/2014/main" xmlns="" id="{00000000-0008-0000-0400-0000EC030000}"/>
            </a:ext>
          </a:extLst>
        </xdr:cNvPr>
        <xdr:cNvGrpSpPr/>
      </xdr:nvGrpSpPr>
      <xdr:grpSpPr>
        <a:xfrm>
          <a:off x="9212719" y="426211434"/>
          <a:ext cx="593829" cy="59834"/>
          <a:chOff x="2178844" y="32080200"/>
          <a:chExt cx="441821" cy="59834"/>
        </a:xfrm>
      </xdr:grpSpPr>
      <xdr:cxnSp macro="">
        <xdr:nvCxnSpPr>
          <xdr:cNvPr id="1005" name="Łącznik prosty 1004">
            <a:extLst>
              <a:ext uri="{FF2B5EF4-FFF2-40B4-BE49-F238E27FC236}">
                <a16:creationId xmlns:a16="http://schemas.microsoft.com/office/drawing/2014/main" xmlns="" id="{00000000-0008-0000-0400-0000ED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6" name="Łącznik prosty 1005">
            <a:extLst>
              <a:ext uri="{FF2B5EF4-FFF2-40B4-BE49-F238E27FC236}">
                <a16:creationId xmlns:a16="http://schemas.microsoft.com/office/drawing/2014/main" xmlns="" id="{00000000-0008-0000-0400-0000EE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7" name="Łącznik prosty 1006">
            <a:extLst>
              <a:ext uri="{FF2B5EF4-FFF2-40B4-BE49-F238E27FC236}">
                <a16:creationId xmlns:a16="http://schemas.microsoft.com/office/drawing/2014/main" xmlns="" id="{00000000-0008-0000-0400-0000EF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8" name="Łącznik prosty 1007">
            <a:extLst>
              <a:ext uri="{FF2B5EF4-FFF2-40B4-BE49-F238E27FC236}">
                <a16:creationId xmlns:a16="http://schemas.microsoft.com/office/drawing/2014/main" xmlns="" id="{00000000-0008-0000-0400-0000F0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9" name="Łącznik prosty 1008">
            <a:extLst>
              <a:ext uri="{FF2B5EF4-FFF2-40B4-BE49-F238E27FC236}">
                <a16:creationId xmlns:a16="http://schemas.microsoft.com/office/drawing/2014/main" xmlns="" id="{00000000-0008-0000-0400-0000F1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200527</xdr:colOff>
      <xdr:row>2317</xdr:row>
      <xdr:rowOff>160421</xdr:rowOff>
    </xdr:from>
    <xdr:to>
      <xdr:col>7</xdr:col>
      <xdr:colOff>14225</xdr:colOff>
      <xdr:row>2317</xdr:row>
      <xdr:rowOff>206140</xdr:rowOff>
    </xdr:to>
    <xdr:grpSp>
      <xdr:nvGrpSpPr>
        <xdr:cNvPr id="1010" name="Grupa 1009">
          <a:extLst>
            <a:ext uri="{FF2B5EF4-FFF2-40B4-BE49-F238E27FC236}">
              <a16:creationId xmlns:a16="http://schemas.microsoft.com/office/drawing/2014/main" xmlns="" id="{00000000-0008-0000-0400-0000F2030000}"/>
            </a:ext>
          </a:extLst>
        </xdr:cNvPr>
        <xdr:cNvGrpSpPr/>
      </xdr:nvGrpSpPr>
      <xdr:grpSpPr>
        <a:xfrm>
          <a:off x="2498250" y="438011483"/>
          <a:ext cx="1830067" cy="45719"/>
          <a:chOff x="610115" y="190500"/>
          <a:chExt cx="1678459" cy="50006"/>
        </a:xfrm>
      </xdr:grpSpPr>
      <xdr:cxnSp macro="">
        <xdr:nvCxnSpPr>
          <xdr:cNvPr id="1011" name="Łącznik prosty 1010">
            <a:extLst>
              <a:ext uri="{FF2B5EF4-FFF2-40B4-BE49-F238E27FC236}">
                <a16:creationId xmlns:a16="http://schemas.microsoft.com/office/drawing/2014/main" xmlns="" id="{00000000-0008-0000-0400-0000F3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2" name="Łącznik prosty 1011">
            <a:extLst>
              <a:ext uri="{FF2B5EF4-FFF2-40B4-BE49-F238E27FC236}">
                <a16:creationId xmlns:a16="http://schemas.microsoft.com/office/drawing/2014/main" xmlns="" id="{00000000-0008-0000-0400-0000F4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3" name="Łącznik prosty 1012">
            <a:extLst>
              <a:ext uri="{FF2B5EF4-FFF2-40B4-BE49-F238E27FC236}">
                <a16:creationId xmlns:a16="http://schemas.microsoft.com/office/drawing/2014/main" xmlns="" id="{00000000-0008-0000-0400-0000F5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4" name="Łącznik prosty 1013">
            <a:extLst>
              <a:ext uri="{FF2B5EF4-FFF2-40B4-BE49-F238E27FC236}">
                <a16:creationId xmlns:a16="http://schemas.microsoft.com/office/drawing/2014/main" xmlns="" id="{00000000-0008-0000-0400-0000F6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5" name="Łącznik prosty 1014">
            <a:extLst>
              <a:ext uri="{FF2B5EF4-FFF2-40B4-BE49-F238E27FC236}">
                <a16:creationId xmlns:a16="http://schemas.microsoft.com/office/drawing/2014/main" xmlns="" id="{00000000-0008-0000-0400-0000F7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6" name="Łącznik prosty 1015">
            <a:extLst>
              <a:ext uri="{FF2B5EF4-FFF2-40B4-BE49-F238E27FC236}">
                <a16:creationId xmlns:a16="http://schemas.microsoft.com/office/drawing/2014/main" xmlns="" id="{00000000-0008-0000-0400-0000F8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7" name="Łącznik prosty 1016">
            <a:extLst>
              <a:ext uri="{FF2B5EF4-FFF2-40B4-BE49-F238E27FC236}">
                <a16:creationId xmlns:a16="http://schemas.microsoft.com/office/drawing/2014/main" xmlns="" id="{00000000-0008-0000-0400-0000F9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8" name="Łącznik prosty 1017">
            <a:extLst>
              <a:ext uri="{FF2B5EF4-FFF2-40B4-BE49-F238E27FC236}">
                <a16:creationId xmlns:a16="http://schemas.microsoft.com/office/drawing/2014/main" xmlns="" id="{00000000-0008-0000-0400-0000FA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9" name="Łącznik prosty 1018">
            <a:extLst>
              <a:ext uri="{FF2B5EF4-FFF2-40B4-BE49-F238E27FC236}">
                <a16:creationId xmlns:a16="http://schemas.microsoft.com/office/drawing/2014/main" xmlns="" id="{00000000-0008-0000-0400-0000FB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0" name="Łącznik prosty 1019">
            <a:extLst>
              <a:ext uri="{FF2B5EF4-FFF2-40B4-BE49-F238E27FC236}">
                <a16:creationId xmlns:a16="http://schemas.microsoft.com/office/drawing/2014/main" xmlns="" id="{00000000-0008-0000-0400-0000FC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1" name="Łącznik prosty 1020">
            <a:extLst>
              <a:ext uri="{FF2B5EF4-FFF2-40B4-BE49-F238E27FC236}">
                <a16:creationId xmlns:a16="http://schemas.microsoft.com/office/drawing/2014/main" xmlns="" id="{00000000-0008-0000-0400-0000FD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2" name="Łącznik prosty 1021">
            <a:extLst>
              <a:ext uri="{FF2B5EF4-FFF2-40B4-BE49-F238E27FC236}">
                <a16:creationId xmlns:a16="http://schemas.microsoft.com/office/drawing/2014/main" xmlns="" id="{00000000-0008-0000-0400-0000FE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3" name="Łącznik prosty 1022">
            <a:extLst>
              <a:ext uri="{FF2B5EF4-FFF2-40B4-BE49-F238E27FC236}">
                <a16:creationId xmlns:a16="http://schemas.microsoft.com/office/drawing/2014/main" xmlns="" id="{00000000-0008-0000-0400-0000FF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355934</xdr:colOff>
      <xdr:row>2323</xdr:row>
      <xdr:rowOff>130342</xdr:rowOff>
    </xdr:from>
    <xdr:to>
      <xdr:col>14</xdr:col>
      <xdr:colOff>35363</xdr:colOff>
      <xdr:row>2323</xdr:row>
      <xdr:rowOff>190176</xdr:rowOff>
    </xdr:to>
    <xdr:grpSp>
      <xdr:nvGrpSpPr>
        <xdr:cNvPr id="1024" name="Grupa 1023">
          <a:extLst>
            <a:ext uri="{FF2B5EF4-FFF2-40B4-BE49-F238E27FC236}">
              <a16:creationId xmlns:a16="http://schemas.microsoft.com/office/drawing/2014/main" xmlns="" id="{00000000-0008-0000-0400-000000040000}"/>
            </a:ext>
          </a:extLst>
        </xdr:cNvPr>
        <xdr:cNvGrpSpPr/>
      </xdr:nvGrpSpPr>
      <xdr:grpSpPr>
        <a:xfrm>
          <a:off x="9212719" y="439077511"/>
          <a:ext cx="593829" cy="59834"/>
          <a:chOff x="2178844" y="32080200"/>
          <a:chExt cx="441821" cy="59834"/>
        </a:xfrm>
      </xdr:grpSpPr>
      <xdr:cxnSp macro="">
        <xdr:nvCxnSpPr>
          <xdr:cNvPr id="1025" name="Łącznik prosty 1024">
            <a:extLst>
              <a:ext uri="{FF2B5EF4-FFF2-40B4-BE49-F238E27FC236}">
                <a16:creationId xmlns:a16="http://schemas.microsoft.com/office/drawing/2014/main" xmlns="" id="{00000000-0008-0000-0400-00000104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6" name="Łącznik prosty 1025">
            <a:extLst>
              <a:ext uri="{FF2B5EF4-FFF2-40B4-BE49-F238E27FC236}">
                <a16:creationId xmlns:a16="http://schemas.microsoft.com/office/drawing/2014/main" xmlns="" id="{00000000-0008-0000-0400-00000204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7" name="Łącznik prosty 1026">
            <a:extLst>
              <a:ext uri="{FF2B5EF4-FFF2-40B4-BE49-F238E27FC236}">
                <a16:creationId xmlns:a16="http://schemas.microsoft.com/office/drawing/2014/main" xmlns="" id="{00000000-0008-0000-0400-00000304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8" name="Łącznik prosty 1027">
            <a:extLst>
              <a:ext uri="{FF2B5EF4-FFF2-40B4-BE49-F238E27FC236}">
                <a16:creationId xmlns:a16="http://schemas.microsoft.com/office/drawing/2014/main" xmlns="" id="{00000000-0008-0000-0400-00000404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9" name="Łącznik prosty 1028">
            <a:extLst>
              <a:ext uri="{FF2B5EF4-FFF2-40B4-BE49-F238E27FC236}">
                <a16:creationId xmlns:a16="http://schemas.microsoft.com/office/drawing/2014/main" xmlns="" id="{00000000-0008-0000-0400-00000504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0</xdr:colOff>
      <xdr:row>6</xdr:row>
      <xdr:rowOff>0</xdr:rowOff>
    </xdr:from>
    <xdr:to>
      <xdr:col>13</xdr:col>
      <xdr:colOff>135152</xdr:colOff>
      <xdr:row>7</xdr:row>
      <xdr:rowOff>171459</xdr:rowOff>
    </xdr:to>
    <xdr:sp macro="[0]!Menu_Start" textlink="">
      <xdr:nvSpPr>
        <xdr:cNvPr id="748" name="Prostokąt zaokrąglony 10">
          <a:extLst>
            <a:ext uri="{FF2B5EF4-FFF2-40B4-BE49-F238E27FC236}">
              <a16:creationId xmlns:a16="http://schemas.microsoft.com/office/drawing/2014/main" xmlns="" id="{D0CA3AF7-CB57-43EB-AD21-A4F237AE7A66}"/>
            </a:ext>
          </a:extLst>
        </xdr:cNvPr>
        <xdr:cNvSpPr/>
      </xdr:nvSpPr>
      <xdr:spPr>
        <a:xfrm>
          <a:off x="8221980" y="746760"/>
          <a:ext cx="1194332" cy="28575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Menu</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5</xdr:col>
      <xdr:colOff>210553</xdr:colOff>
      <xdr:row>5</xdr:row>
      <xdr:rowOff>141515</xdr:rowOff>
    </xdr:from>
    <xdr:to>
      <xdr:col>7</xdr:col>
      <xdr:colOff>24251</xdr:colOff>
      <xdr:row>5</xdr:row>
      <xdr:rowOff>187234</xdr:rowOff>
    </xdr:to>
    <xdr:grpSp>
      <xdr:nvGrpSpPr>
        <xdr:cNvPr id="2" name="Grupa 1">
          <a:extLst>
            <a:ext uri="{FF2B5EF4-FFF2-40B4-BE49-F238E27FC236}">
              <a16:creationId xmlns:a16="http://schemas.microsoft.com/office/drawing/2014/main" xmlns="" id="{00000000-0008-0000-0500-000002000000}"/>
            </a:ext>
          </a:extLst>
        </xdr:cNvPr>
        <xdr:cNvGrpSpPr/>
      </xdr:nvGrpSpPr>
      <xdr:grpSpPr>
        <a:xfrm>
          <a:off x="2508276" y="545961"/>
          <a:ext cx="1830067" cy="45719"/>
          <a:chOff x="610115" y="190500"/>
          <a:chExt cx="1678459" cy="50006"/>
        </a:xfrm>
      </xdr:grpSpPr>
      <xdr:cxnSp macro="">
        <xdr:nvCxnSpPr>
          <xdr:cNvPr id="3" name="Łącznik prosty 2">
            <a:extLst>
              <a:ext uri="{FF2B5EF4-FFF2-40B4-BE49-F238E27FC236}">
                <a16:creationId xmlns:a16="http://schemas.microsoft.com/office/drawing/2014/main" xmlns="" id="{00000000-0008-0000-0500-000003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 name="Łącznik prosty 3">
            <a:extLst>
              <a:ext uri="{FF2B5EF4-FFF2-40B4-BE49-F238E27FC236}">
                <a16:creationId xmlns:a16="http://schemas.microsoft.com/office/drawing/2014/main" xmlns="" id="{00000000-0008-0000-0500-000004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Łącznik prosty 4">
            <a:extLst>
              <a:ext uri="{FF2B5EF4-FFF2-40B4-BE49-F238E27FC236}">
                <a16:creationId xmlns:a16="http://schemas.microsoft.com/office/drawing/2014/main" xmlns="" id="{00000000-0008-0000-0500-000005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Łącznik prosty 5">
            <a:extLst>
              <a:ext uri="{FF2B5EF4-FFF2-40B4-BE49-F238E27FC236}">
                <a16:creationId xmlns:a16="http://schemas.microsoft.com/office/drawing/2014/main" xmlns="" id="{00000000-0008-0000-0500-000006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Łącznik prosty 6">
            <a:extLst>
              <a:ext uri="{FF2B5EF4-FFF2-40B4-BE49-F238E27FC236}">
                <a16:creationId xmlns:a16="http://schemas.microsoft.com/office/drawing/2014/main" xmlns="" id="{00000000-0008-0000-0500-000007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Łącznik prosty 7">
            <a:extLst>
              <a:ext uri="{FF2B5EF4-FFF2-40B4-BE49-F238E27FC236}">
                <a16:creationId xmlns:a16="http://schemas.microsoft.com/office/drawing/2014/main" xmlns="" id="{00000000-0008-0000-0500-000008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Łącznik prosty 8">
            <a:extLst>
              <a:ext uri="{FF2B5EF4-FFF2-40B4-BE49-F238E27FC236}">
                <a16:creationId xmlns:a16="http://schemas.microsoft.com/office/drawing/2014/main" xmlns="" id="{00000000-0008-0000-0500-000009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Łącznik prosty 9">
            <a:extLst>
              <a:ext uri="{FF2B5EF4-FFF2-40B4-BE49-F238E27FC236}">
                <a16:creationId xmlns:a16="http://schemas.microsoft.com/office/drawing/2014/main" xmlns="" id="{00000000-0008-0000-0500-00000A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Łącznik prosty 10">
            <a:extLst>
              <a:ext uri="{FF2B5EF4-FFF2-40B4-BE49-F238E27FC236}">
                <a16:creationId xmlns:a16="http://schemas.microsoft.com/office/drawing/2014/main" xmlns="" id="{00000000-0008-0000-0500-00000B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Łącznik prosty 11">
            <a:extLst>
              <a:ext uri="{FF2B5EF4-FFF2-40B4-BE49-F238E27FC236}">
                <a16:creationId xmlns:a16="http://schemas.microsoft.com/office/drawing/2014/main" xmlns="" id="{00000000-0008-0000-0500-00000C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Łącznik prosty 12">
            <a:extLst>
              <a:ext uri="{FF2B5EF4-FFF2-40B4-BE49-F238E27FC236}">
                <a16:creationId xmlns:a16="http://schemas.microsoft.com/office/drawing/2014/main" xmlns="" id="{00000000-0008-0000-0500-00000D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Łącznik prosty 13">
            <a:extLst>
              <a:ext uri="{FF2B5EF4-FFF2-40B4-BE49-F238E27FC236}">
                <a16:creationId xmlns:a16="http://schemas.microsoft.com/office/drawing/2014/main" xmlns="" id="{00000000-0008-0000-0500-00000E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Łącznik prosty 14">
            <a:extLst>
              <a:ext uri="{FF2B5EF4-FFF2-40B4-BE49-F238E27FC236}">
                <a16:creationId xmlns:a16="http://schemas.microsoft.com/office/drawing/2014/main" xmlns="" id="{00000000-0008-0000-0500-00000F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355933</xdr:colOff>
      <xdr:row>11</xdr:row>
      <xdr:rowOff>135356</xdr:rowOff>
    </xdr:from>
    <xdr:to>
      <xdr:col>14</xdr:col>
      <xdr:colOff>35362</xdr:colOff>
      <xdr:row>11</xdr:row>
      <xdr:rowOff>195190</xdr:rowOff>
    </xdr:to>
    <xdr:grpSp>
      <xdr:nvGrpSpPr>
        <xdr:cNvPr id="16" name="Grupa 15">
          <a:extLst>
            <a:ext uri="{FF2B5EF4-FFF2-40B4-BE49-F238E27FC236}">
              <a16:creationId xmlns:a16="http://schemas.microsoft.com/office/drawing/2014/main" xmlns="" id="{00000000-0008-0000-0500-000010000000}"/>
            </a:ext>
          </a:extLst>
        </xdr:cNvPr>
        <xdr:cNvGrpSpPr/>
      </xdr:nvGrpSpPr>
      <xdr:grpSpPr>
        <a:xfrm>
          <a:off x="9206856" y="1635910"/>
          <a:ext cx="593829" cy="59834"/>
          <a:chOff x="2178844" y="32080200"/>
          <a:chExt cx="441821" cy="59834"/>
        </a:xfrm>
      </xdr:grpSpPr>
      <xdr:cxnSp macro="">
        <xdr:nvCxnSpPr>
          <xdr:cNvPr id="17" name="Łącznik prosty 16">
            <a:extLst>
              <a:ext uri="{FF2B5EF4-FFF2-40B4-BE49-F238E27FC236}">
                <a16:creationId xmlns:a16="http://schemas.microsoft.com/office/drawing/2014/main" xmlns="" id="{00000000-0008-0000-0500-000011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Łącznik prosty 17">
            <a:extLst>
              <a:ext uri="{FF2B5EF4-FFF2-40B4-BE49-F238E27FC236}">
                <a16:creationId xmlns:a16="http://schemas.microsoft.com/office/drawing/2014/main" xmlns="" id="{00000000-0008-0000-0500-000012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Łącznik prosty 18">
            <a:extLst>
              <a:ext uri="{FF2B5EF4-FFF2-40B4-BE49-F238E27FC236}">
                <a16:creationId xmlns:a16="http://schemas.microsoft.com/office/drawing/2014/main" xmlns="" id="{00000000-0008-0000-0500-000013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Łącznik prosty 19">
            <a:extLst>
              <a:ext uri="{FF2B5EF4-FFF2-40B4-BE49-F238E27FC236}">
                <a16:creationId xmlns:a16="http://schemas.microsoft.com/office/drawing/2014/main" xmlns="" id="{00000000-0008-0000-0500-000014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Łącznik prosty 20">
            <a:extLst>
              <a:ext uri="{FF2B5EF4-FFF2-40B4-BE49-F238E27FC236}">
                <a16:creationId xmlns:a16="http://schemas.microsoft.com/office/drawing/2014/main" xmlns="" id="{00000000-0008-0000-0500-000015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73</xdr:row>
      <xdr:rowOff>141515</xdr:rowOff>
    </xdr:from>
    <xdr:to>
      <xdr:col>7</xdr:col>
      <xdr:colOff>24251</xdr:colOff>
      <xdr:row>73</xdr:row>
      <xdr:rowOff>187234</xdr:rowOff>
    </xdr:to>
    <xdr:grpSp>
      <xdr:nvGrpSpPr>
        <xdr:cNvPr id="56" name="Grupa 55">
          <a:extLst>
            <a:ext uri="{FF2B5EF4-FFF2-40B4-BE49-F238E27FC236}">
              <a16:creationId xmlns:a16="http://schemas.microsoft.com/office/drawing/2014/main" xmlns="" id="{00000000-0008-0000-0500-000038000000}"/>
            </a:ext>
          </a:extLst>
        </xdr:cNvPr>
        <xdr:cNvGrpSpPr/>
      </xdr:nvGrpSpPr>
      <xdr:grpSpPr>
        <a:xfrm>
          <a:off x="2508276" y="13329977"/>
          <a:ext cx="1830067" cy="45719"/>
          <a:chOff x="610115" y="190500"/>
          <a:chExt cx="1678459" cy="50006"/>
        </a:xfrm>
      </xdr:grpSpPr>
      <xdr:cxnSp macro="">
        <xdr:nvCxnSpPr>
          <xdr:cNvPr id="57" name="Łącznik prosty 56">
            <a:extLst>
              <a:ext uri="{FF2B5EF4-FFF2-40B4-BE49-F238E27FC236}">
                <a16:creationId xmlns:a16="http://schemas.microsoft.com/office/drawing/2014/main" xmlns="" id="{00000000-0008-0000-0500-000039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 name="Łącznik prosty 57">
            <a:extLst>
              <a:ext uri="{FF2B5EF4-FFF2-40B4-BE49-F238E27FC236}">
                <a16:creationId xmlns:a16="http://schemas.microsoft.com/office/drawing/2014/main" xmlns="" id="{00000000-0008-0000-0500-00003A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 name="Łącznik prosty 58">
            <a:extLst>
              <a:ext uri="{FF2B5EF4-FFF2-40B4-BE49-F238E27FC236}">
                <a16:creationId xmlns:a16="http://schemas.microsoft.com/office/drawing/2014/main" xmlns="" id="{00000000-0008-0000-0500-00003B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 name="Łącznik prosty 59">
            <a:extLst>
              <a:ext uri="{FF2B5EF4-FFF2-40B4-BE49-F238E27FC236}">
                <a16:creationId xmlns:a16="http://schemas.microsoft.com/office/drawing/2014/main" xmlns="" id="{00000000-0008-0000-0500-00003C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 name="Łącznik prosty 60">
            <a:extLst>
              <a:ext uri="{FF2B5EF4-FFF2-40B4-BE49-F238E27FC236}">
                <a16:creationId xmlns:a16="http://schemas.microsoft.com/office/drawing/2014/main" xmlns="" id="{00000000-0008-0000-0500-00003D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 name="Łącznik prosty 61">
            <a:extLst>
              <a:ext uri="{FF2B5EF4-FFF2-40B4-BE49-F238E27FC236}">
                <a16:creationId xmlns:a16="http://schemas.microsoft.com/office/drawing/2014/main" xmlns="" id="{00000000-0008-0000-0500-00003E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 name="Łącznik prosty 62">
            <a:extLst>
              <a:ext uri="{FF2B5EF4-FFF2-40B4-BE49-F238E27FC236}">
                <a16:creationId xmlns:a16="http://schemas.microsoft.com/office/drawing/2014/main" xmlns="" id="{00000000-0008-0000-0500-00003F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 name="Łącznik prosty 63">
            <a:extLst>
              <a:ext uri="{FF2B5EF4-FFF2-40B4-BE49-F238E27FC236}">
                <a16:creationId xmlns:a16="http://schemas.microsoft.com/office/drawing/2014/main" xmlns="" id="{00000000-0008-0000-0500-000040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 name="Łącznik prosty 64">
            <a:extLst>
              <a:ext uri="{FF2B5EF4-FFF2-40B4-BE49-F238E27FC236}">
                <a16:creationId xmlns:a16="http://schemas.microsoft.com/office/drawing/2014/main" xmlns="" id="{00000000-0008-0000-0500-000041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 name="Łącznik prosty 65">
            <a:extLst>
              <a:ext uri="{FF2B5EF4-FFF2-40B4-BE49-F238E27FC236}">
                <a16:creationId xmlns:a16="http://schemas.microsoft.com/office/drawing/2014/main" xmlns="" id="{00000000-0008-0000-0500-000042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 name="Łącznik prosty 66">
            <a:extLst>
              <a:ext uri="{FF2B5EF4-FFF2-40B4-BE49-F238E27FC236}">
                <a16:creationId xmlns:a16="http://schemas.microsoft.com/office/drawing/2014/main" xmlns="" id="{00000000-0008-0000-0500-000043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 name="Łącznik prosty 67">
            <a:extLst>
              <a:ext uri="{FF2B5EF4-FFF2-40B4-BE49-F238E27FC236}">
                <a16:creationId xmlns:a16="http://schemas.microsoft.com/office/drawing/2014/main" xmlns="" id="{00000000-0008-0000-0500-000044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 name="Łącznik prosty 68">
            <a:extLst>
              <a:ext uri="{FF2B5EF4-FFF2-40B4-BE49-F238E27FC236}">
                <a16:creationId xmlns:a16="http://schemas.microsoft.com/office/drawing/2014/main" xmlns="" id="{00000000-0008-0000-0500-000045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355933</xdr:colOff>
      <xdr:row>79</xdr:row>
      <xdr:rowOff>135356</xdr:rowOff>
    </xdr:from>
    <xdr:to>
      <xdr:col>14</xdr:col>
      <xdr:colOff>35362</xdr:colOff>
      <xdr:row>79</xdr:row>
      <xdr:rowOff>195190</xdr:rowOff>
    </xdr:to>
    <xdr:grpSp>
      <xdr:nvGrpSpPr>
        <xdr:cNvPr id="70" name="Grupa 69">
          <a:extLst>
            <a:ext uri="{FF2B5EF4-FFF2-40B4-BE49-F238E27FC236}">
              <a16:creationId xmlns:a16="http://schemas.microsoft.com/office/drawing/2014/main" xmlns="" id="{00000000-0008-0000-0500-000046000000}"/>
            </a:ext>
          </a:extLst>
        </xdr:cNvPr>
        <xdr:cNvGrpSpPr/>
      </xdr:nvGrpSpPr>
      <xdr:grpSpPr>
        <a:xfrm>
          <a:off x="9206856" y="14419925"/>
          <a:ext cx="593829" cy="59834"/>
          <a:chOff x="2178844" y="32080200"/>
          <a:chExt cx="441821" cy="59834"/>
        </a:xfrm>
      </xdr:grpSpPr>
      <xdr:cxnSp macro="">
        <xdr:nvCxnSpPr>
          <xdr:cNvPr id="71" name="Łącznik prosty 70">
            <a:extLst>
              <a:ext uri="{FF2B5EF4-FFF2-40B4-BE49-F238E27FC236}">
                <a16:creationId xmlns:a16="http://schemas.microsoft.com/office/drawing/2014/main" xmlns="" id="{00000000-0008-0000-0500-000047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 name="Łącznik prosty 71">
            <a:extLst>
              <a:ext uri="{FF2B5EF4-FFF2-40B4-BE49-F238E27FC236}">
                <a16:creationId xmlns:a16="http://schemas.microsoft.com/office/drawing/2014/main" xmlns="" id="{00000000-0008-0000-0500-000048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 name="Łącznik prosty 72">
            <a:extLst>
              <a:ext uri="{FF2B5EF4-FFF2-40B4-BE49-F238E27FC236}">
                <a16:creationId xmlns:a16="http://schemas.microsoft.com/office/drawing/2014/main" xmlns="" id="{00000000-0008-0000-0500-000049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 name="Łącznik prosty 73">
            <a:extLst>
              <a:ext uri="{FF2B5EF4-FFF2-40B4-BE49-F238E27FC236}">
                <a16:creationId xmlns:a16="http://schemas.microsoft.com/office/drawing/2014/main" xmlns="" id="{00000000-0008-0000-0500-00004A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 name="Łącznik prosty 74">
            <a:extLst>
              <a:ext uri="{FF2B5EF4-FFF2-40B4-BE49-F238E27FC236}">
                <a16:creationId xmlns:a16="http://schemas.microsoft.com/office/drawing/2014/main" xmlns="" id="{00000000-0008-0000-0500-00004B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141</xdr:row>
      <xdr:rowOff>141515</xdr:rowOff>
    </xdr:from>
    <xdr:to>
      <xdr:col>7</xdr:col>
      <xdr:colOff>24251</xdr:colOff>
      <xdr:row>141</xdr:row>
      <xdr:rowOff>187234</xdr:rowOff>
    </xdr:to>
    <xdr:grpSp>
      <xdr:nvGrpSpPr>
        <xdr:cNvPr id="76" name="Grupa 75">
          <a:extLst>
            <a:ext uri="{FF2B5EF4-FFF2-40B4-BE49-F238E27FC236}">
              <a16:creationId xmlns:a16="http://schemas.microsoft.com/office/drawing/2014/main" xmlns="" id="{00000000-0008-0000-0500-00004C000000}"/>
            </a:ext>
          </a:extLst>
        </xdr:cNvPr>
        <xdr:cNvGrpSpPr/>
      </xdr:nvGrpSpPr>
      <xdr:grpSpPr>
        <a:xfrm>
          <a:off x="2508276" y="26113992"/>
          <a:ext cx="1830067" cy="45719"/>
          <a:chOff x="610115" y="190500"/>
          <a:chExt cx="1678459" cy="50006"/>
        </a:xfrm>
      </xdr:grpSpPr>
      <xdr:cxnSp macro="">
        <xdr:nvCxnSpPr>
          <xdr:cNvPr id="77" name="Łącznik prosty 76">
            <a:extLst>
              <a:ext uri="{FF2B5EF4-FFF2-40B4-BE49-F238E27FC236}">
                <a16:creationId xmlns:a16="http://schemas.microsoft.com/office/drawing/2014/main" xmlns="" id="{00000000-0008-0000-0500-00004D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 name="Łącznik prosty 77">
            <a:extLst>
              <a:ext uri="{FF2B5EF4-FFF2-40B4-BE49-F238E27FC236}">
                <a16:creationId xmlns:a16="http://schemas.microsoft.com/office/drawing/2014/main" xmlns="" id="{00000000-0008-0000-0500-00004E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 name="Łącznik prosty 78">
            <a:extLst>
              <a:ext uri="{FF2B5EF4-FFF2-40B4-BE49-F238E27FC236}">
                <a16:creationId xmlns:a16="http://schemas.microsoft.com/office/drawing/2014/main" xmlns="" id="{00000000-0008-0000-0500-00004F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 name="Łącznik prosty 79">
            <a:extLst>
              <a:ext uri="{FF2B5EF4-FFF2-40B4-BE49-F238E27FC236}">
                <a16:creationId xmlns:a16="http://schemas.microsoft.com/office/drawing/2014/main" xmlns="" id="{00000000-0008-0000-0500-000050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 name="Łącznik prosty 80">
            <a:extLst>
              <a:ext uri="{FF2B5EF4-FFF2-40B4-BE49-F238E27FC236}">
                <a16:creationId xmlns:a16="http://schemas.microsoft.com/office/drawing/2014/main" xmlns="" id="{00000000-0008-0000-0500-000051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 name="Łącznik prosty 81">
            <a:extLst>
              <a:ext uri="{FF2B5EF4-FFF2-40B4-BE49-F238E27FC236}">
                <a16:creationId xmlns:a16="http://schemas.microsoft.com/office/drawing/2014/main" xmlns="" id="{00000000-0008-0000-0500-000052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 name="Łącznik prosty 82">
            <a:extLst>
              <a:ext uri="{FF2B5EF4-FFF2-40B4-BE49-F238E27FC236}">
                <a16:creationId xmlns:a16="http://schemas.microsoft.com/office/drawing/2014/main" xmlns="" id="{00000000-0008-0000-0500-000053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xmlns="" id="{00000000-0008-0000-0500-000054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 name="Łącznik prosty 84">
            <a:extLst>
              <a:ext uri="{FF2B5EF4-FFF2-40B4-BE49-F238E27FC236}">
                <a16:creationId xmlns:a16="http://schemas.microsoft.com/office/drawing/2014/main" xmlns="" id="{00000000-0008-0000-0500-000055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 name="Łącznik prosty 85">
            <a:extLst>
              <a:ext uri="{FF2B5EF4-FFF2-40B4-BE49-F238E27FC236}">
                <a16:creationId xmlns:a16="http://schemas.microsoft.com/office/drawing/2014/main" xmlns="" id="{00000000-0008-0000-0500-000056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 name="Łącznik prosty 86">
            <a:extLst>
              <a:ext uri="{FF2B5EF4-FFF2-40B4-BE49-F238E27FC236}">
                <a16:creationId xmlns:a16="http://schemas.microsoft.com/office/drawing/2014/main" xmlns="" id="{00000000-0008-0000-0500-000057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 name="Łącznik prosty 87">
            <a:extLst>
              <a:ext uri="{FF2B5EF4-FFF2-40B4-BE49-F238E27FC236}">
                <a16:creationId xmlns:a16="http://schemas.microsoft.com/office/drawing/2014/main" xmlns="" id="{00000000-0008-0000-0500-000058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 name="Łącznik prosty 88">
            <a:extLst>
              <a:ext uri="{FF2B5EF4-FFF2-40B4-BE49-F238E27FC236}">
                <a16:creationId xmlns:a16="http://schemas.microsoft.com/office/drawing/2014/main" xmlns="" id="{00000000-0008-0000-0500-000059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355933</xdr:colOff>
      <xdr:row>147</xdr:row>
      <xdr:rowOff>135356</xdr:rowOff>
    </xdr:from>
    <xdr:to>
      <xdr:col>14</xdr:col>
      <xdr:colOff>35362</xdr:colOff>
      <xdr:row>147</xdr:row>
      <xdr:rowOff>195190</xdr:rowOff>
    </xdr:to>
    <xdr:grpSp>
      <xdr:nvGrpSpPr>
        <xdr:cNvPr id="90" name="Grupa 89">
          <a:extLst>
            <a:ext uri="{FF2B5EF4-FFF2-40B4-BE49-F238E27FC236}">
              <a16:creationId xmlns:a16="http://schemas.microsoft.com/office/drawing/2014/main" xmlns="" id="{00000000-0008-0000-0500-00005A000000}"/>
            </a:ext>
          </a:extLst>
        </xdr:cNvPr>
        <xdr:cNvGrpSpPr/>
      </xdr:nvGrpSpPr>
      <xdr:grpSpPr>
        <a:xfrm>
          <a:off x="9206856" y="27203941"/>
          <a:ext cx="593829" cy="59834"/>
          <a:chOff x="2178844" y="32080200"/>
          <a:chExt cx="441821" cy="59834"/>
        </a:xfrm>
      </xdr:grpSpPr>
      <xdr:cxnSp macro="">
        <xdr:nvCxnSpPr>
          <xdr:cNvPr id="91" name="Łącznik prosty 90">
            <a:extLst>
              <a:ext uri="{FF2B5EF4-FFF2-40B4-BE49-F238E27FC236}">
                <a16:creationId xmlns:a16="http://schemas.microsoft.com/office/drawing/2014/main" xmlns="" id="{00000000-0008-0000-0500-00005B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 name="Łącznik prosty 91">
            <a:extLst>
              <a:ext uri="{FF2B5EF4-FFF2-40B4-BE49-F238E27FC236}">
                <a16:creationId xmlns:a16="http://schemas.microsoft.com/office/drawing/2014/main" xmlns="" id="{00000000-0008-0000-0500-00005C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 name="Łącznik prosty 92">
            <a:extLst>
              <a:ext uri="{FF2B5EF4-FFF2-40B4-BE49-F238E27FC236}">
                <a16:creationId xmlns:a16="http://schemas.microsoft.com/office/drawing/2014/main" xmlns="" id="{00000000-0008-0000-0500-00005D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 name="Łącznik prosty 93">
            <a:extLst>
              <a:ext uri="{FF2B5EF4-FFF2-40B4-BE49-F238E27FC236}">
                <a16:creationId xmlns:a16="http://schemas.microsoft.com/office/drawing/2014/main" xmlns="" id="{00000000-0008-0000-0500-00005E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xmlns="" id="{00000000-0008-0000-0500-00005F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209</xdr:row>
      <xdr:rowOff>141515</xdr:rowOff>
    </xdr:from>
    <xdr:to>
      <xdr:col>7</xdr:col>
      <xdr:colOff>24251</xdr:colOff>
      <xdr:row>209</xdr:row>
      <xdr:rowOff>187234</xdr:rowOff>
    </xdr:to>
    <xdr:grpSp>
      <xdr:nvGrpSpPr>
        <xdr:cNvPr id="96" name="Grupa 95">
          <a:extLst>
            <a:ext uri="{FF2B5EF4-FFF2-40B4-BE49-F238E27FC236}">
              <a16:creationId xmlns:a16="http://schemas.microsoft.com/office/drawing/2014/main" xmlns="" id="{00000000-0008-0000-0500-000060000000}"/>
            </a:ext>
          </a:extLst>
        </xdr:cNvPr>
        <xdr:cNvGrpSpPr/>
      </xdr:nvGrpSpPr>
      <xdr:grpSpPr>
        <a:xfrm>
          <a:off x="2508276" y="38898007"/>
          <a:ext cx="1830067" cy="45719"/>
          <a:chOff x="610115" y="190500"/>
          <a:chExt cx="1678459" cy="50006"/>
        </a:xfrm>
      </xdr:grpSpPr>
      <xdr:cxnSp macro="">
        <xdr:nvCxnSpPr>
          <xdr:cNvPr id="97" name="Łącznik prosty 96">
            <a:extLst>
              <a:ext uri="{FF2B5EF4-FFF2-40B4-BE49-F238E27FC236}">
                <a16:creationId xmlns:a16="http://schemas.microsoft.com/office/drawing/2014/main" xmlns="" id="{00000000-0008-0000-0500-000061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 name="Łącznik prosty 97">
            <a:extLst>
              <a:ext uri="{FF2B5EF4-FFF2-40B4-BE49-F238E27FC236}">
                <a16:creationId xmlns:a16="http://schemas.microsoft.com/office/drawing/2014/main" xmlns="" id="{00000000-0008-0000-0500-000062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 name="Łącznik prosty 98">
            <a:extLst>
              <a:ext uri="{FF2B5EF4-FFF2-40B4-BE49-F238E27FC236}">
                <a16:creationId xmlns:a16="http://schemas.microsoft.com/office/drawing/2014/main" xmlns="" id="{00000000-0008-0000-0500-000063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 name="Łącznik prosty 99">
            <a:extLst>
              <a:ext uri="{FF2B5EF4-FFF2-40B4-BE49-F238E27FC236}">
                <a16:creationId xmlns:a16="http://schemas.microsoft.com/office/drawing/2014/main" xmlns="" id="{00000000-0008-0000-0500-000064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 name="Łącznik prosty 100">
            <a:extLst>
              <a:ext uri="{FF2B5EF4-FFF2-40B4-BE49-F238E27FC236}">
                <a16:creationId xmlns:a16="http://schemas.microsoft.com/office/drawing/2014/main" xmlns="" id="{00000000-0008-0000-0500-000065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 name="Łącznik prosty 101">
            <a:extLst>
              <a:ext uri="{FF2B5EF4-FFF2-40B4-BE49-F238E27FC236}">
                <a16:creationId xmlns:a16="http://schemas.microsoft.com/office/drawing/2014/main" xmlns="" id="{00000000-0008-0000-0500-000066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3" name="Łącznik prosty 102">
            <a:extLst>
              <a:ext uri="{FF2B5EF4-FFF2-40B4-BE49-F238E27FC236}">
                <a16:creationId xmlns:a16="http://schemas.microsoft.com/office/drawing/2014/main" xmlns="" id="{00000000-0008-0000-0500-000067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4" name="Łącznik prosty 103">
            <a:extLst>
              <a:ext uri="{FF2B5EF4-FFF2-40B4-BE49-F238E27FC236}">
                <a16:creationId xmlns:a16="http://schemas.microsoft.com/office/drawing/2014/main" xmlns="" id="{00000000-0008-0000-0500-000068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5" name="Łącznik prosty 104">
            <a:extLst>
              <a:ext uri="{FF2B5EF4-FFF2-40B4-BE49-F238E27FC236}">
                <a16:creationId xmlns:a16="http://schemas.microsoft.com/office/drawing/2014/main" xmlns="" id="{00000000-0008-0000-0500-000069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6" name="Łącznik prosty 105">
            <a:extLst>
              <a:ext uri="{FF2B5EF4-FFF2-40B4-BE49-F238E27FC236}">
                <a16:creationId xmlns:a16="http://schemas.microsoft.com/office/drawing/2014/main" xmlns="" id="{00000000-0008-0000-0500-00006A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7" name="Łącznik prosty 106">
            <a:extLst>
              <a:ext uri="{FF2B5EF4-FFF2-40B4-BE49-F238E27FC236}">
                <a16:creationId xmlns:a16="http://schemas.microsoft.com/office/drawing/2014/main" xmlns="" id="{00000000-0008-0000-0500-00006B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8" name="Łącznik prosty 107">
            <a:extLst>
              <a:ext uri="{FF2B5EF4-FFF2-40B4-BE49-F238E27FC236}">
                <a16:creationId xmlns:a16="http://schemas.microsoft.com/office/drawing/2014/main" xmlns="" id="{00000000-0008-0000-0500-00006C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9" name="Łącznik prosty 108">
            <a:extLst>
              <a:ext uri="{FF2B5EF4-FFF2-40B4-BE49-F238E27FC236}">
                <a16:creationId xmlns:a16="http://schemas.microsoft.com/office/drawing/2014/main" xmlns="" id="{00000000-0008-0000-0500-00006D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355933</xdr:colOff>
      <xdr:row>215</xdr:row>
      <xdr:rowOff>135356</xdr:rowOff>
    </xdr:from>
    <xdr:to>
      <xdr:col>14</xdr:col>
      <xdr:colOff>35362</xdr:colOff>
      <xdr:row>215</xdr:row>
      <xdr:rowOff>195190</xdr:rowOff>
    </xdr:to>
    <xdr:grpSp>
      <xdr:nvGrpSpPr>
        <xdr:cNvPr id="110" name="Grupa 109">
          <a:extLst>
            <a:ext uri="{FF2B5EF4-FFF2-40B4-BE49-F238E27FC236}">
              <a16:creationId xmlns:a16="http://schemas.microsoft.com/office/drawing/2014/main" xmlns="" id="{00000000-0008-0000-0500-00006E000000}"/>
            </a:ext>
          </a:extLst>
        </xdr:cNvPr>
        <xdr:cNvGrpSpPr/>
      </xdr:nvGrpSpPr>
      <xdr:grpSpPr>
        <a:xfrm>
          <a:off x="9206856" y="39987956"/>
          <a:ext cx="593829" cy="59834"/>
          <a:chOff x="2178844" y="32080200"/>
          <a:chExt cx="441821" cy="59834"/>
        </a:xfrm>
      </xdr:grpSpPr>
      <xdr:cxnSp macro="">
        <xdr:nvCxnSpPr>
          <xdr:cNvPr id="111" name="Łącznik prosty 110">
            <a:extLst>
              <a:ext uri="{FF2B5EF4-FFF2-40B4-BE49-F238E27FC236}">
                <a16:creationId xmlns:a16="http://schemas.microsoft.com/office/drawing/2014/main" xmlns="" id="{00000000-0008-0000-0500-00006F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2" name="Łącznik prosty 111">
            <a:extLst>
              <a:ext uri="{FF2B5EF4-FFF2-40B4-BE49-F238E27FC236}">
                <a16:creationId xmlns:a16="http://schemas.microsoft.com/office/drawing/2014/main" xmlns="" id="{00000000-0008-0000-0500-000070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3" name="Łącznik prosty 112">
            <a:extLst>
              <a:ext uri="{FF2B5EF4-FFF2-40B4-BE49-F238E27FC236}">
                <a16:creationId xmlns:a16="http://schemas.microsoft.com/office/drawing/2014/main" xmlns="" id="{00000000-0008-0000-0500-000071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4" name="Łącznik prosty 113">
            <a:extLst>
              <a:ext uri="{FF2B5EF4-FFF2-40B4-BE49-F238E27FC236}">
                <a16:creationId xmlns:a16="http://schemas.microsoft.com/office/drawing/2014/main" xmlns="" id="{00000000-0008-0000-0500-000072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5" name="Łącznik prosty 114">
            <a:extLst>
              <a:ext uri="{FF2B5EF4-FFF2-40B4-BE49-F238E27FC236}">
                <a16:creationId xmlns:a16="http://schemas.microsoft.com/office/drawing/2014/main" xmlns="" id="{00000000-0008-0000-0500-000073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277</xdr:row>
      <xdr:rowOff>141515</xdr:rowOff>
    </xdr:from>
    <xdr:to>
      <xdr:col>7</xdr:col>
      <xdr:colOff>24251</xdr:colOff>
      <xdr:row>277</xdr:row>
      <xdr:rowOff>187234</xdr:rowOff>
    </xdr:to>
    <xdr:grpSp>
      <xdr:nvGrpSpPr>
        <xdr:cNvPr id="116" name="Grupa 115">
          <a:extLst>
            <a:ext uri="{FF2B5EF4-FFF2-40B4-BE49-F238E27FC236}">
              <a16:creationId xmlns:a16="http://schemas.microsoft.com/office/drawing/2014/main" xmlns="" id="{00000000-0008-0000-0500-000074000000}"/>
            </a:ext>
          </a:extLst>
        </xdr:cNvPr>
        <xdr:cNvGrpSpPr/>
      </xdr:nvGrpSpPr>
      <xdr:grpSpPr>
        <a:xfrm>
          <a:off x="2508276" y="51682023"/>
          <a:ext cx="1830067" cy="45719"/>
          <a:chOff x="610115" y="190500"/>
          <a:chExt cx="1678459" cy="50006"/>
        </a:xfrm>
      </xdr:grpSpPr>
      <xdr:cxnSp macro="">
        <xdr:nvCxnSpPr>
          <xdr:cNvPr id="117" name="Łącznik prosty 116">
            <a:extLst>
              <a:ext uri="{FF2B5EF4-FFF2-40B4-BE49-F238E27FC236}">
                <a16:creationId xmlns:a16="http://schemas.microsoft.com/office/drawing/2014/main" xmlns="" id="{00000000-0008-0000-0500-000075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8" name="Łącznik prosty 117">
            <a:extLst>
              <a:ext uri="{FF2B5EF4-FFF2-40B4-BE49-F238E27FC236}">
                <a16:creationId xmlns:a16="http://schemas.microsoft.com/office/drawing/2014/main" xmlns="" id="{00000000-0008-0000-0500-000076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9" name="Łącznik prosty 118">
            <a:extLst>
              <a:ext uri="{FF2B5EF4-FFF2-40B4-BE49-F238E27FC236}">
                <a16:creationId xmlns:a16="http://schemas.microsoft.com/office/drawing/2014/main" xmlns="" id="{00000000-0008-0000-0500-000077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0" name="Łącznik prosty 119">
            <a:extLst>
              <a:ext uri="{FF2B5EF4-FFF2-40B4-BE49-F238E27FC236}">
                <a16:creationId xmlns:a16="http://schemas.microsoft.com/office/drawing/2014/main" xmlns="" id="{00000000-0008-0000-0500-000078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1" name="Łącznik prosty 120">
            <a:extLst>
              <a:ext uri="{FF2B5EF4-FFF2-40B4-BE49-F238E27FC236}">
                <a16:creationId xmlns:a16="http://schemas.microsoft.com/office/drawing/2014/main" xmlns="" id="{00000000-0008-0000-0500-000079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2" name="Łącznik prosty 121">
            <a:extLst>
              <a:ext uri="{FF2B5EF4-FFF2-40B4-BE49-F238E27FC236}">
                <a16:creationId xmlns:a16="http://schemas.microsoft.com/office/drawing/2014/main" xmlns="" id="{00000000-0008-0000-0500-00007A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3" name="Łącznik prosty 122">
            <a:extLst>
              <a:ext uri="{FF2B5EF4-FFF2-40B4-BE49-F238E27FC236}">
                <a16:creationId xmlns:a16="http://schemas.microsoft.com/office/drawing/2014/main" xmlns="" id="{00000000-0008-0000-0500-00007B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4" name="Łącznik prosty 123">
            <a:extLst>
              <a:ext uri="{FF2B5EF4-FFF2-40B4-BE49-F238E27FC236}">
                <a16:creationId xmlns:a16="http://schemas.microsoft.com/office/drawing/2014/main" xmlns="" id="{00000000-0008-0000-0500-00007C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5" name="Łącznik prosty 124">
            <a:extLst>
              <a:ext uri="{FF2B5EF4-FFF2-40B4-BE49-F238E27FC236}">
                <a16:creationId xmlns:a16="http://schemas.microsoft.com/office/drawing/2014/main" xmlns="" id="{00000000-0008-0000-0500-00007D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6" name="Łącznik prosty 125">
            <a:extLst>
              <a:ext uri="{FF2B5EF4-FFF2-40B4-BE49-F238E27FC236}">
                <a16:creationId xmlns:a16="http://schemas.microsoft.com/office/drawing/2014/main" xmlns="" id="{00000000-0008-0000-0500-00007E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7" name="Łącznik prosty 126">
            <a:extLst>
              <a:ext uri="{FF2B5EF4-FFF2-40B4-BE49-F238E27FC236}">
                <a16:creationId xmlns:a16="http://schemas.microsoft.com/office/drawing/2014/main" xmlns="" id="{00000000-0008-0000-0500-00007F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8" name="Łącznik prosty 127">
            <a:extLst>
              <a:ext uri="{FF2B5EF4-FFF2-40B4-BE49-F238E27FC236}">
                <a16:creationId xmlns:a16="http://schemas.microsoft.com/office/drawing/2014/main" xmlns="" id="{00000000-0008-0000-0500-000080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9" name="Łącznik prosty 128">
            <a:extLst>
              <a:ext uri="{FF2B5EF4-FFF2-40B4-BE49-F238E27FC236}">
                <a16:creationId xmlns:a16="http://schemas.microsoft.com/office/drawing/2014/main" xmlns="" id="{00000000-0008-0000-0500-000081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355933</xdr:colOff>
      <xdr:row>283</xdr:row>
      <xdr:rowOff>135356</xdr:rowOff>
    </xdr:from>
    <xdr:to>
      <xdr:col>14</xdr:col>
      <xdr:colOff>35362</xdr:colOff>
      <xdr:row>283</xdr:row>
      <xdr:rowOff>195190</xdr:rowOff>
    </xdr:to>
    <xdr:grpSp>
      <xdr:nvGrpSpPr>
        <xdr:cNvPr id="130" name="Grupa 129">
          <a:extLst>
            <a:ext uri="{FF2B5EF4-FFF2-40B4-BE49-F238E27FC236}">
              <a16:creationId xmlns:a16="http://schemas.microsoft.com/office/drawing/2014/main" xmlns="" id="{00000000-0008-0000-0500-000082000000}"/>
            </a:ext>
          </a:extLst>
        </xdr:cNvPr>
        <xdr:cNvGrpSpPr/>
      </xdr:nvGrpSpPr>
      <xdr:grpSpPr>
        <a:xfrm>
          <a:off x="9206856" y="52771971"/>
          <a:ext cx="593829" cy="59834"/>
          <a:chOff x="2178844" y="32080200"/>
          <a:chExt cx="441821" cy="59834"/>
        </a:xfrm>
      </xdr:grpSpPr>
      <xdr:cxnSp macro="">
        <xdr:nvCxnSpPr>
          <xdr:cNvPr id="131" name="Łącznik prosty 130">
            <a:extLst>
              <a:ext uri="{FF2B5EF4-FFF2-40B4-BE49-F238E27FC236}">
                <a16:creationId xmlns:a16="http://schemas.microsoft.com/office/drawing/2014/main" xmlns="" id="{00000000-0008-0000-0500-000083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2" name="Łącznik prosty 131">
            <a:extLst>
              <a:ext uri="{FF2B5EF4-FFF2-40B4-BE49-F238E27FC236}">
                <a16:creationId xmlns:a16="http://schemas.microsoft.com/office/drawing/2014/main" xmlns="" id="{00000000-0008-0000-0500-000084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3" name="Łącznik prosty 132">
            <a:extLst>
              <a:ext uri="{FF2B5EF4-FFF2-40B4-BE49-F238E27FC236}">
                <a16:creationId xmlns:a16="http://schemas.microsoft.com/office/drawing/2014/main" xmlns="" id="{00000000-0008-0000-0500-000085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4" name="Łącznik prosty 133">
            <a:extLst>
              <a:ext uri="{FF2B5EF4-FFF2-40B4-BE49-F238E27FC236}">
                <a16:creationId xmlns:a16="http://schemas.microsoft.com/office/drawing/2014/main" xmlns="" id="{00000000-0008-0000-0500-000086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5" name="Łącznik prosty 134">
            <a:extLst>
              <a:ext uri="{FF2B5EF4-FFF2-40B4-BE49-F238E27FC236}">
                <a16:creationId xmlns:a16="http://schemas.microsoft.com/office/drawing/2014/main" xmlns="" id="{00000000-0008-0000-0500-000087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345</xdr:row>
      <xdr:rowOff>141515</xdr:rowOff>
    </xdr:from>
    <xdr:to>
      <xdr:col>7</xdr:col>
      <xdr:colOff>24251</xdr:colOff>
      <xdr:row>345</xdr:row>
      <xdr:rowOff>187234</xdr:rowOff>
    </xdr:to>
    <xdr:grpSp>
      <xdr:nvGrpSpPr>
        <xdr:cNvPr id="136" name="Grupa 135">
          <a:extLst>
            <a:ext uri="{FF2B5EF4-FFF2-40B4-BE49-F238E27FC236}">
              <a16:creationId xmlns:a16="http://schemas.microsoft.com/office/drawing/2014/main" xmlns="" id="{00000000-0008-0000-0500-000088000000}"/>
            </a:ext>
          </a:extLst>
        </xdr:cNvPr>
        <xdr:cNvGrpSpPr/>
      </xdr:nvGrpSpPr>
      <xdr:grpSpPr>
        <a:xfrm>
          <a:off x="2508276" y="64466038"/>
          <a:ext cx="1830067" cy="45719"/>
          <a:chOff x="610115" y="190500"/>
          <a:chExt cx="1678459" cy="50006"/>
        </a:xfrm>
      </xdr:grpSpPr>
      <xdr:cxnSp macro="">
        <xdr:nvCxnSpPr>
          <xdr:cNvPr id="137" name="Łącznik prosty 136">
            <a:extLst>
              <a:ext uri="{FF2B5EF4-FFF2-40B4-BE49-F238E27FC236}">
                <a16:creationId xmlns:a16="http://schemas.microsoft.com/office/drawing/2014/main" xmlns="" id="{00000000-0008-0000-0500-000089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8" name="Łącznik prosty 137">
            <a:extLst>
              <a:ext uri="{FF2B5EF4-FFF2-40B4-BE49-F238E27FC236}">
                <a16:creationId xmlns:a16="http://schemas.microsoft.com/office/drawing/2014/main" xmlns="" id="{00000000-0008-0000-0500-00008A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9" name="Łącznik prosty 138">
            <a:extLst>
              <a:ext uri="{FF2B5EF4-FFF2-40B4-BE49-F238E27FC236}">
                <a16:creationId xmlns:a16="http://schemas.microsoft.com/office/drawing/2014/main" xmlns="" id="{00000000-0008-0000-0500-00008B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0" name="Łącznik prosty 139">
            <a:extLst>
              <a:ext uri="{FF2B5EF4-FFF2-40B4-BE49-F238E27FC236}">
                <a16:creationId xmlns:a16="http://schemas.microsoft.com/office/drawing/2014/main" xmlns="" id="{00000000-0008-0000-0500-00008C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1" name="Łącznik prosty 140">
            <a:extLst>
              <a:ext uri="{FF2B5EF4-FFF2-40B4-BE49-F238E27FC236}">
                <a16:creationId xmlns:a16="http://schemas.microsoft.com/office/drawing/2014/main" xmlns="" id="{00000000-0008-0000-0500-00008D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2" name="Łącznik prosty 141">
            <a:extLst>
              <a:ext uri="{FF2B5EF4-FFF2-40B4-BE49-F238E27FC236}">
                <a16:creationId xmlns:a16="http://schemas.microsoft.com/office/drawing/2014/main" xmlns="" id="{00000000-0008-0000-0500-00008E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3" name="Łącznik prosty 142">
            <a:extLst>
              <a:ext uri="{FF2B5EF4-FFF2-40B4-BE49-F238E27FC236}">
                <a16:creationId xmlns:a16="http://schemas.microsoft.com/office/drawing/2014/main" xmlns="" id="{00000000-0008-0000-0500-00008F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4" name="Łącznik prosty 143">
            <a:extLst>
              <a:ext uri="{FF2B5EF4-FFF2-40B4-BE49-F238E27FC236}">
                <a16:creationId xmlns:a16="http://schemas.microsoft.com/office/drawing/2014/main" xmlns="" id="{00000000-0008-0000-0500-000090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5" name="Łącznik prosty 144">
            <a:extLst>
              <a:ext uri="{FF2B5EF4-FFF2-40B4-BE49-F238E27FC236}">
                <a16:creationId xmlns:a16="http://schemas.microsoft.com/office/drawing/2014/main" xmlns="" id="{00000000-0008-0000-0500-000091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6" name="Łącznik prosty 145">
            <a:extLst>
              <a:ext uri="{FF2B5EF4-FFF2-40B4-BE49-F238E27FC236}">
                <a16:creationId xmlns:a16="http://schemas.microsoft.com/office/drawing/2014/main" xmlns="" id="{00000000-0008-0000-0500-000092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7" name="Łącznik prosty 146">
            <a:extLst>
              <a:ext uri="{FF2B5EF4-FFF2-40B4-BE49-F238E27FC236}">
                <a16:creationId xmlns:a16="http://schemas.microsoft.com/office/drawing/2014/main" xmlns="" id="{00000000-0008-0000-0500-000093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8" name="Łącznik prosty 147">
            <a:extLst>
              <a:ext uri="{FF2B5EF4-FFF2-40B4-BE49-F238E27FC236}">
                <a16:creationId xmlns:a16="http://schemas.microsoft.com/office/drawing/2014/main" xmlns="" id="{00000000-0008-0000-0500-000094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9" name="Łącznik prosty 148">
            <a:extLst>
              <a:ext uri="{FF2B5EF4-FFF2-40B4-BE49-F238E27FC236}">
                <a16:creationId xmlns:a16="http://schemas.microsoft.com/office/drawing/2014/main" xmlns="" id="{00000000-0008-0000-0500-000095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355933</xdr:colOff>
      <xdr:row>351</xdr:row>
      <xdr:rowOff>135356</xdr:rowOff>
    </xdr:from>
    <xdr:to>
      <xdr:col>14</xdr:col>
      <xdr:colOff>35362</xdr:colOff>
      <xdr:row>351</xdr:row>
      <xdr:rowOff>195190</xdr:rowOff>
    </xdr:to>
    <xdr:grpSp>
      <xdr:nvGrpSpPr>
        <xdr:cNvPr id="150" name="Grupa 149">
          <a:extLst>
            <a:ext uri="{FF2B5EF4-FFF2-40B4-BE49-F238E27FC236}">
              <a16:creationId xmlns:a16="http://schemas.microsoft.com/office/drawing/2014/main" xmlns="" id="{00000000-0008-0000-0500-000096000000}"/>
            </a:ext>
          </a:extLst>
        </xdr:cNvPr>
        <xdr:cNvGrpSpPr/>
      </xdr:nvGrpSpPr>
      <xdr:grpSpPr>
        <a:xfrm>
          <a:off x="9206856" y="65555987"/>
          <a:ext cx="593829" cy="59834"/>
          <a:chOff x="2178844" y="32080200"/>
          <a:chExt cx="441821" cy="59834"/>
        </a:xfrm>
      </xdr:grpSpPr>
      <xdr:cxnSp macro="">
        <xdr:nvCxnSpPr>
          <xdr:cNvPr id="151" name="Łącznik prosty 150">
            <a:extLst>
              <a:ext uri="{FF2B5EF4-FFF2-40B4-BE49-F238E27FC236}">
                <a16:creationId xmlns:a16="http://schemas.microsoft.com/office/drawing/2014/main" xmlns="" id="{00000000-0008-0000-0500-000097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2" name="Łącznik prosty 151">
            <a:extLst>
              <a:ext uri="{FF2B5EF4-FFF2-40B4-BE49-F238E27FC236}">
                <a16:creationId xmlns:a16="http://schemas.microsoft.com/office/drawing/2014/main" xmlns="" id="{00000000-0008-0000-0500-000098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3" name="Łącznik prosty 152">
            <a:extLst>
              <a:ext uri="{FF2B5EF4-FFF2-40B4-BE49-F238E27FC236}">
                <a16:creationId xmlns:a16="http://schemas.microsoft.com/office/drawing/2014/main" xmlns="" id="{00000000-0008-0000-0500-000099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4" name="Łącznik prosty 153">
            <a:extLst>
              <a:ext uri="{FF2B5EF4-FFF2-40B4-BE49-F238E27FC236}">
                <a16:creationId xmlns:a16="http://schemas.microsoft.com/office/drawing/2014/main" xmlns="" id="{00000000-0008-0000-0500-00009A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5" name="Łącznik prosty 154">
            <a:extLst>
              <a:ext uri="{FF2B5EF4-FFF2-40B4-BE49-F238E27FC236}">
                <a16:creationId xmlns:a16="http://schemas.microsoft.com/office/drawing/2014/main" xmlns="" id="{00000000-0008-0000-0500-00009B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413</xdr:row>
      <xdr:rowOff>141515</xdr:rowOff>
    </xdr:from>
    <xdr:to>
      <xdr:col>7</xdr:col>
      <xdr:colOff>24251</xdr:colOff>
      <xdr:row>413</xdr:row>
      <xdr:rowOff>187234</xdr:rowOff>
    </xdr:to>
    <xdr:grpSp>
      <xdr:nvGrpSpPr>
        <xdr:cNvPr id="156" name="Grupa 155">
          <a:extLst>
            <a:ext uri="{FF2B5EF4-FFF2-40B4-BE49-F238E27FC236}">
              <a16:creationId xmlns:a16="http://schemas.microsoft.com/office/drawing/2014/main" xmlns="" id="{00000000-0008-0000-0500-00009C000000}"/>
            </a:ext>
          </a:extLst>
        </xdr:cNvPr>
        <xdr:cNvGrpSpPr/>
      </xdr:nvGrpSpPr>
      <xdr:grpSpPr>
        <a:xfrm>
          <a:off x="2508276" y="77250053"/>
          <a:ext cx="1830067" cy="45719"/>
          <a:chOff x="610115" y="190500"/>
          <a:chExt cx="1678459" cy="50006"/>
        </a:xfrm>
      </xdr:grpSpPr>
      <xdr:cxnSp macro="">
        <xdr:nvCxnSpPr>
          <xdr:cNvPr id="157" name="Łącznik prosty 156">
            <a:extLst>
              <a:ext uri="{FF2B5EF4-FFF2-40B4-BE49-F238E27FC236}">
                <a16:creationId xmlns:a16="http://schemas.microsoft.com/office/drawing/2014/main" xmlns="" id="{00000000-0008-0000-0500-00009D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8" name="Łącznik prosty 157">
            <a:extLst>
              <a:ext uri="{FF2B5EF4-FFF2-40B4-BE49-F238E27FC236}">
                <a16:creationId xmlns:a16="http://schemas.microsoft.com/office/drawing/2014/main" xmlns="" id="{00000000-0008-0000-0500-00009E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9" name="Łącznik prosty 158">
            <a:extLst>
              <a:ext uri="{FF2B5EF4-FFF2-40B4-BE49-F238E27FC236}">
                <a16:creationId xmlns:a16="http://schemas.microsoft.com/office/drawing/2014/main" xmlns="" id="{00000000-0008-0000-0500-00009F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0" name="Łącznik prosty 159">
            <a:extLst>
              <a:ext uri="{FF2B5EF4-FFF2-40B4-BE49-F238E27FC236}">
                <a16:creationId xmlns:a16="http://schemas.microsoft.com/office/drawing/2014/main" xmlns="" id="{00000000-0008-0000-0500-0000A0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1" name="Łącznik prosty 160">
            <a:extLst>
              <a:ext uri="{FF2B5EF4-FFF2-40B4-BE49-F238E27FC236}">
                <a16:creationId xmlns:a16="http://schemas.microsoft.com/office/drawing/2014/main" xmlns="" id="{00000000-0008-0000-0500-0000A1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2" name="Łącznik prosty 161">
            <a:extLst>
              <a:ext uri="{FF2B5EF4-FFF2-40B4-BE49-F238E27FC236}">
                <a16:creationId xmlns:a16="http://schemas.microsoft.com/office/drawing/2014/main" xmlns="" id="{00000000-0008-0000-0500-0000A2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3" name="Łącznik prosty 162">
            <a:extLst>
              <a:ext uri="{FF2B5EF4-FFF2-40B4-BE49-F238E27FC236}">
                <a16:creationId xmlns:a16="http://schemas.microsoft.com/office/drawing/2014/main" xmlns="" id="{00000000-0008-0000-0500-0000A3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4" name="Łącznik prosty 163">
            <a:extLst>
              <a:ext uri="{FF2B5EF4-FFF2-40B4-BE49-F238E27FC236}">
                <a16:creationId xmlns:a16="http://schemas.microsoft.com/office/drawing/2014/main" xmlns="" id="{00000000-0008-0000-0500-0000A4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5" name="Łącznik prosty 164">
            <a:extLst>
              <a:ext uri="{FF2B5EF4-FFF2-40B4-BE49-F238E27FC236}">
                <a16:creationId xmlns:a16="http://schemas.microsoft.com/office/drawing/2014/main" xmlns="" id="{00000000-0008-0000-0500-0000A5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6" name="Łącznik prosty 165">
            <a:extLst>
              <a:ext uri="{FF2B5EF4-FFF2-40B4-BE49-F238E27FC236}">
                <a16:creationId xmlns:a16="http://schemas.microsoft.com/office/drawing/2014/main" xmlns="" id="{00000000-0008-0000-0500-0000A6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7" name="Łącznik prosty 166">
            <a:extLst>
              <a:ext uri="{FF2B5EF4-FFF2-40B4-BE49-F238E27FC236}">
                <a16:creationId xmlns:a16="http://schemas.microsoft.com/office/drawing/2014/main" xmlns="" id="{00000000-0008-0000-0500-0000A7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8" name="Łącznik prosty 167">
            <a:extLst>
              <a:ext uri="{FF2B5EF4-FFF2-40B4-BE49-F238E27FC236}">
                <a16:creationId xmlns:a16="http://schemas.microsoft.com/office/drawing/2014/main" xmlns="" id="{00000000-0008-0000-0500-0000A8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9" name="Łącznik prosty 168">
            <a:extLst>
              <a:ext uri="{FF2B5EF4-FFF2-40B4-BE49-F238E27FC236}">
                <a16:creationId xmlns:a16="http://schemas.microsoft.com/office/drawing/2014/main" xmlns="" id="{00000000-0008-0000-0500-0000A9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355933</xdr:colOff>
      <xdr:row>419</xdr:row>
      <xdr:rowOff>135356</xdr:rowOff>
    </xdr:from>
    <xdr:to>
      <xdr:col>14</xdr:col>
      <xdr:colOff>35362</xdr:colOff>
      <xdr:row>419</xdr:row>
      <xdr:rowOff>195190</xdr:rowOff>
    </xdr:to>
    <xdr:grpSp>
      <xdr:nvGrpSpPr>
        <xdr:cNvPr id="170" name="Grupa 169">
          <a:extLst>
            <a:ext uri="{FF2B5EF4-FFF2-40B4-BE49-F238E27FC236}">
              <a16:creationId xmlns:a16="http://schemas.microsoft.com/office/drawing/2014/main" xmlns="" id="{00000000-0008-0000-0500-0000AA000000}"/>
            </a:ext>
          </a:extLst>
        </xdr:cNvPr>
        <xdr:cNvGrpSpPr/>
      </xdr:nvGrpSpPr>
      <xdr:grpSpPr>
        <a:xfrm>
          <a:off x="9206856" y="78340002"/>
          <a:ext cx="593829" cy="59834"/>
          <a:chOff x="2178844" y="32080200"/>
          <a:chExt cx="441821" cy="59834"/>
        </a:xfrm>
      </xdr:grpSpPr>
      <xdr:cxnSp macro="">
        <xdr:nvCxnSpPr>
          <xdr:cNvPr id="171" name="Łącznik prosty 170">
            <a:extLst>
              <a:ext uri="{FF2B5EF4-FFF2-40B4-BE49-F238E27FC236}">
                <a16:creationId xmlns:a16="http://schemas.microsoft.com/office/drawing/2014/main" xmlns="" id="{00000000-0008-0000-0500-0000AB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2" name="Łącznik prosty 171">
            <a:extLst>
              <a:ext uri="{FF2B5EF4-FFF2-40B4-BE49-F238E27FC236}">
                <a16:creationId xmlns:a16="http://schemas.microsoft.com/office/drawing/2014/main" xmlns="" id="{00000000-0008-0000-0500-0000AC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3" name="Łącznik prosty 172">
            <a:extLst>
              <a:ext uri="{FF2B5EF4-FFF2-40B4-BE49-F238E27FC236}">
                <a16:creationId xmlns:a16="http://schemas.microsoft.com/office/drawing/2014/main" xmlns="" id="{00000000-0008-0000-0500-0000AD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4" name="Łącznik prosty 173">
            <a:extLst>
              <a:ext uri="{FF2B5EF4-FFF2-40B4-BE49-F238E27FC236}">
                <a16:creationId xmlns:a16="http://schemas.microsoft.com/office/drawing/2014/main" xmlns="" id="{00000000-0008-0000-0500-0000AE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5" name="Łącznik prosty 174">
            <a:extLst>
              <a:ext uri="{FF2B5EF4-FFF2-40B4-BE49-F238E27FC236}">
                <a16:creationId xmlns:a16="http://schemas.microsoft.com/office/drawing/2014/main" xmlns="" id="{00000000-0008-0000-0500-0000AF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481</xdr:row>
      <xdr:rowOff>141515</xdr:rowOff>
    </xdr:from>
    <xdr:to>
      <xdr:col>7</xdr:col>
      <xdr:colOff>24251</xdr:colOff>
      <xdr:row>481</xdr:row>
      <xdr:rowOff>187234</xdr:rowOff>
    </xdr:to>
    <xdr:grpSp>
      <xdr:nvGrpSpPr>
        <xdr:cNvPr id="256" name="Grupa 255">
          <a:extLst>
            <a:ext uri="{FF2B5EF4-FFF2-40B4-BE49-F238E27FC236}">
              <a16:creationId xmlns:a16="http://schemas.microsoft.com/office/drawing/2014/main" xmlns="" id="{00000000-0008-0000-0500-000000010000}"/>
            </a:ext>
          </a:extLst>
        </xdr:cNvPr>
        <xdr:cNvGrpSpPr/>
      </xdr:nvGrpSpPr>
      <xdr:grpSpPr>
        <a:xfrm>
          <a:off x="2508276" y="90034069"/>
          <a:ext cx="1830067" cy="45719"/>
          <a:chOff x="610115" y="190500"/>
          <a:chExt cx="1678459" cy="50006"/>
        </a:xfrm>
      </xdr:grpSpPr>
      <xdr:cxnSp macro="">
        <xdr:nvCxnSpPr>
          <xdr:cNvPr id="257" name="Łącznik prosty 256">
            <a:extLst>
              <a:ext uri="{FF2B5EF4-FFF2-40B4-BE49-F238E27FC236}">
                <a16:creationId xmlns:a16="http://schemas.microsoft.com/office/drawing/2014/main" xmlns="" id="{00000000-0008-0000-0500-000001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8" name="Łącznik prosty 257">
            <a:extLst>
              <a:ext uri="{FF2B5EF4-FFF2-40B4-BE49-F238E27FC236}">
                <a16:creationId xmlns:a16="http://schemas.microsoft.com/office/drawing/2014/main" xmlns="" id="{00000000-0008-0000-0500-000002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9" name="Łącznik prosty 258">
            <a:extLst>
              <a:ext uri="{FF2B5EF4-FFF2-40B4-BE49-F238E27FC236}">
                <a16:creationId xmlns:a16="http://schemas.microsoft.com/office/drawing/2014/main" xmlns="" id="{00000000-0008-0000-0500-000003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0" name="Łącznik prosty 259">
            <a:extLst>
              <a:ext uri="{FF2B5EF4-FFF2-40B4-BE49-F238E27FC236}">
                <a16:creationId xmlns:a16="http://schemas.microsoft.com/office/drawing/2014/main" xmlns="" id="{00000000-0008-0000-0500-000004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1" name="Łącznik prosty 260">
            <a:extLst>
              <a:ext uri="{FF2B5EF4-FFF2-40B4-BE49-F238E27FC236}">
                <a16:creationId xmlns:a16="http://schemas.microsoft.com/office/drawing/2014/main" xmlns="" id="{00000000-0008-0000-0500-000005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2" name="Łącznik prosty 261">
            <a:extLst>
              <a:ext uri="{FF2B5EF4-FFF2-40B4-BE49-F238E27FC236}">
                <a16:creationId xmlns:a16="http://schemas.microsoft.com/office/drawing/2014/main" xmlns="" id="{00000000-0008-0000-0500-000006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3" name="Łącznik prosty 262">
            <a:extLst>
              <a:ext uri="{FF2B5EF4-FFF2-40B4-BE49-F238E27FC236}">
                <a16:creationId xmlns:a16="http://schemas.microsoft.com/office/drawing/2014/main" xmlns="" id="{00000000-0008-0000-0500-000007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4" name="Łącznik prosty 263">
            <a:extLst>
              <a:ext uri="{FF2B5EF4-FFF2-40B4-BE49-F238E27FC236}">
                <a16:creationId xmlns:a16="http://schemas.microsoft.com/office/drawing/2014/main" xmlns="" id="{00000000-0008-0000-0500-000008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5" name="Łącznik prosty 264">
            <a:extLst>
              <a:ext uri="{FF2B5EF4-FFF2-40B4-BE49-F238E27FC236}">
                <a16:creationId xmlns:a16="http://schemas.microsoft.com/office/drawing/2014/main" xmlns="" id="{00000000-0008-0000-0500-000009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6" name="Łącznik prosty 265">
            <a:extLst>
              <a:ext uri="{FF2B5EF4-FFF2-40B4-BE49-F238E27FC236}">
                <a16:creationId xmlns:a16="http://schemas.microsoft.com/office/drawing/2014/main" xmlns="" id="{00000000-0008-0000-0500-00000A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7" name="Łącznik prosty 266">
            <a:extLst>
              <a:ext uri="{FF2B5EF4-FFF2-40B4-BE49-F238E27FC236}">
                <a16:creationId xmlns:a16="http://schemas.microsoft.com/office/drawing/2014/main" xmlns="" id="{00000000-0008-0000-0500-00000B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8" name="Łącznik prosty 267">
            <a:extLst>
              <a:ext uri="{FF2B5EF4-FFF2-40B4-BE49-F238E27FC236}">
                <a16:creationId xmlns:a16="http://schemas.microsoft.com/office/drawing/2014/main" xmlns="" id="{00000000-0008-0000-0500-00000C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9" name="Łącznik prosty 268">
            <a:extLst>
              <a:ext uri="{FF2B5EF4-FFF2-40B4-BE49-F238E27FC236}">
                <a16:creationId xmlns:a16="http://schemas.microsoft.com/office/drawing/2014/main" xmlns="" id="{00000000-0008-0000-0500-00000D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355933</xdr:colOff>
      <xdr:row>487</xdr:row>
      <xdr:rowOff>135356</xdr:rowOff>
    </xdr:from>
    <xdr:to>
      <xdr:col>14</xdr:col>
      <xdr:colOff>35362</xdr:colOff>
      <xdr:row>487</xdr:row>
      <xdr:rowOff>195190</xdr:rowOff>
    </xdr:to>
    <xdr:grpSp>
      <xdr:nvGrpSpPr>
        <xdr:cNvPr id="270" name="Grupa 269">
          <a:extLst>
            <a:ext uri="{FF2B5EF4-FFF2-40B4-BE49-F238E27FC236}">
              <a16:creationId xmlns:a16="http://schemas.microsoft.com/office/drawing/2014/main" xmlns="" id="{00000000-0008-0000-0500-00000E010000}"/>
            </a:ext>
          </a:extLst>
        </xdr:cNvPr>
        <xdr:cNvGrpSpPr/>
      </xdr:nvGrpSpPr>
      <xdr:grpSpPr>
        <a:xfrm>
          <a:off x="9206856" y="91124018"/>
          <a:ext cx="593829" cy="59834"/>
          <a:chOff x="2178844" y="32080200"/>
          <a:chExt cx="441821" cy="59834"/>
        </a:xfrm>
      </xdr:grpSpPr>
      <xdr:cxnSp macro="">
        <xdr:nvCxnSpPr>
          <xdr:cNvPr id="271" name="Łącznik prosty 270">
            <a:extLst>
              <a:ext uri="{FF2B5EF4-FFF2-40B4-BE49-F238E27FC236}">
                <a16:creationId xmlns:a16="http://schemas.microsoft.com/office/drawing/2014/main" xmlns="" id="{00000000-0008-0000-0500-00000F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2" name="Łącznik prosty 271">
            <a:extLst>
              <a:ext uri="{FF2B5EF4-FFF2-40B4-BE49-F238E27FC236}">
                <a16:creationId xmlns:a16="http://schemas.microsoft.com/office/drawing/2014/main" xmlns="" id="{00000000-0008-0000-0500-000010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3" name="Łącznik prosty 272">
            <a:extLst>
              <a:ext uri="{FF2B5EF4-FFF2-40B4-BE49-F238E27FC236}">
                <a16:creationId xmlns:a16="http://schemas.microsoft.com/office/drawing/2014/main" xmlns="" id="{00000000-0008-0000-0500-000011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4" name="Łącznik prosty 273">
            <a:extLst>
              <a:ext uri="{FF2B5EF4-FFF2-40B4-BE49-F238E27FC236}">
                <a16:creationId xmlns:a16="http://schemas.microsoft.com/office/drawing/2014/main" xmlns="" id="{00000000-0008-0000-0500-000012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5" name="Łącznik prosty 274">
            <a:extLst>
              <a:ext uri="{FF2B5EF4-FFF2-40B4-BE49-F238E27FC236}">
                <a16:creationId xmlns:a16="http://schemas.microsoft.com/office/drawing/2014/main" xmlns="" id="{00000000-0008-0000-0500-000013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549</xdr:row>
      <xdr:rowOff>141515</xdr:rowOff>
    </xdr:from>
    <xdr:to>
      <xdr:col>7</xdr:col>
      <xdr:colOff>24251</xdr:colOff>
      <xdr:row>549</xdr:row>
      <xdr:rowOff>187234</xdr:rowOff>
    </xdr:to>
    <xdr:grpSp>
      <xdr:nvGrpSpPr>
        <xdr:cNvPr id="276" name="Grupa 275">
          <a:extLst>
            <a:ext uri="{FF2B5EF4-FFF2-40B4-BE49-F238E27FC236}">
              <a16:creationId xmlns:a16="http://schemas.microsoft.com/office/drawing/2014/main" xmlns="" id="{00000000-0008-0000-0500-000014010000}"/>
            </a:ext>
          </a:extLst>
        </xdr:cNvPr>
        <xdr:cNvGrpSpPr/>
      </xdr:nvGrpSpPr>
      <xdr:grpSpPr>
        <a:xfrm>
          <a:off x="2508276" y="102818084"/>
          <a:ext cx="1830067" cy="45719"/>
          <a:chOff x="610115" y="190500"/>
          <a:chExt cx="1678459" cy="50006"/>
        </a:xfrm>
      </xdr:grpSpPr>
      <xdr:cxnSp macro="">
        <xdr:nvCxnSpPr>
          <xdr:cNvPr id="277" name="Łącznik prosty 276">
            <a:extLst>
              <a:ext uri="{FF2B5EF4-FFF2-40B4-BE49-F238E27FC236}">
                <a16:creationId xmlns:a16="http://schemas.microsoft.com/office/drawing/2014/main" xmlns="" id="{00000000-0008-0000-0500-000015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8" name="Łącznik prosty 277">
            <a:extLst>
              <a:ext uri="{FF2B5EF4-FFF2-40B4-BE49-F238E27FC236}">
                <a16:creationId xmlns:a16="http://schemas.microsoft.com/office/drawing/2014/main" xmlns="" id="{00000000-0008-0000-0500-000016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9" name="Łącznik prosty 278">
            <a:extLst>
              <a:ext uri="{FF2B5EF4-FFF2-40B4-BE49-F238E27FC236}">
                <a16:creationId xmlns:a16="http://schemas.microsoft.com/office/drawing/2014/main" xmlns="" id="{00000000-0008-0000-0500-000017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0" name="Łącznik prosty 279">
            <a:extLst>
              <a:ext uri="{FF2B5EF4-FFF2-40B4-BE49-F238E27FC236}">
                <a16:creationId xmlns:a16="http://schemas.microsoft.com/office/drawing/2014/main" xmlns="" id="{00000000-0008-0000-0500-000018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1" name="Łącznik prosty 280">
            <a:extLst>
              <a:ext uri="{FF2B5EF4-FFF2-40B4-BE49-F238E27FC236}">
                <a16:creationId xmlns:a16="http://schemas.microsoft.com/office/drawing/2014/main" xmlns="" id="{00000000-0008-0000-0500-000019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Łącznik prosty 281">
            <a:extLst>
              <a:ext uri="{FF2B5EF4-FFF2-40B4-BE49-F238E27FC236}">
                <a16:creationId xmlns:a16="http://schemas.microsoft.com/office/drawing/2014/main" xmlns="" id="{00000000-0008-0000-0500-00001A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3" name="Łącznik prosty 282">
            <a:extLst>
              <a:ext uri="{FF2B5EF4-FFF2-40B4-BE49-F238E27FC236}">
                <a16:creationId xmlns:a16="http://schemas.microsoft.com/office/drawing/2014/main" xmlns="" id="{00000000-0008-0000-0500-00001B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4" name="Łącznik prosty 283">
            <a:extLst>
              <a:ext uri="{FF2B5EF4-FFF2-40B4-BE49-F238E27FC236}">
                <a16:creationId xmlns:a16="http://schemas.microsoft.com/office/drawing/2014/main" xmlns="" id="{00000000-0008-0000-0500-00001C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5" name="Łącznik prosty 284">
            <a:extLst>
              <a:ext uri="{FF2B5EF4-FFF2-40B4-BE49-F238E27FC236}">
                <a16:creationId xmlns:a16="http://schemas.microsoft.com/office/drawing/2014/main" xmlns="" id="{00000000-0008-0000-0500-00001D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6" name="Łącznik prosty 285">
            <a:extLst>
              <a:ext uri="{FF2B5EF4-FFF2-40B4-BE49-F238E27FC236}">
                <a16:creationId xmlns:a16="http://schemas.microsoft.com/office/drawing/2014/main" xmlns="" id="{00000000-0008-0000-0500-00001E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7" name="Łącznik prosty 286">
            <a:extLst>
              <a:ext uri="{FF2B5EF4-FFF2-40B4-BE49-F238E27FC236}">
                <a16:creationId xmlns:a16="http://schemas.microsoft.com/office/drawing/2014/main" xmlns="" id="{00000000-0008-0000-0500-00001F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8" name="Łącznik prosty 287">
            <a:extLst>
              <a:ext uri="{FF2B5EF4-FFF2-40B4-BE49-F238E27FC236}">
                <a16:creationId xmlns:a16="http://schemas.microsoft.com/office/drawing/2014/main" xmlns="" id="{00000000-0008-0000-0500-000020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9" name="Łącznik prosty 288">
            <a:extLst>
              <a:ext uri="{FF2B5EF4-FFF2-40B4-BE49-F238E27FC236}">
                <a16:creationId xmlns:a16="http://schemas.microsoft.com/office/drawing/2014/main" xmlns="" id="{00000000-0008-0000-0500-000021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355933</xdr:colOff>
      <xdr:row>555</xdr:row>
      <xdr:rowOff>135356</xdr:rowOff>
    </xdr:from>
    <xdr:to>
      <xdr:col>14</xdr:col>
      <xdr:colOff>35362</xdr:colOff>
      <xdr:row>555</xdr:row>
      <xdr:rowOff>195190</xdr:rowOff>
    </xdr:to>
    <xdr:grpSp>
      <xdr:nvGrpSpPr>
        <xdr:cNvPr id="290" name="Grupa 289">
          <a:extLst>
            <a:ext uri="{FF2B5EF4-FFF2-40B4-BE49-F238E27FC236}">
              <a16:creationId xmlns:a16="http://schemas.microsoft.com/office/drawing/2014/main" xmlns="" id="{00000000-0008-0000-0500-000022010000}"/>
            </a:ext>
          </a:extLst>
        </xdr:cNvPr>
        <xdr:cNvGrpSpPr/>
      </xdr:nvGrpSpPr>
      <xdr:grpSpPr>
        <a:xfrm>
          <a:off x="9206856" y="103908033"/>
          <a:ext cx="593829" cy="59834"/>
          <a:chOff x="2178844" y="32080200"/>
          <a:chExt cx="441821" cy="59834"/>
        </a:xfrm>
      </xdr:grpSpPr>
      <xdr:cxnSp macro="">
        <xdr:nvCxnSpPr>
          <xdr:cNvPr id="291" name="Łącznik prosty 290">
            <a:extLst>
              <a:ext uri="{FF2B5EF4-FFF2-40B4-BE49-F238E27FC236}">
                <a16:creationId xmlns:a16="http://schemas.microsoft.com/office/drawing/2014/main" xmlns="" id="{00000000-0008-0000-0500-000023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2" name="Łącznik prosty 291">
            <a:extLst>
              <a:ext uri="{FF2B5EF4-FFF2-40B4-BE49-F238E27FC236}">
                <a16:creationId xmlns:a16="http://schemas.microsoft.com/office/drawing/2014/main" xmlns="" id="{00000000-0008-0000-0500-000024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3" name="Łącznik prosty 292">
            <a:extLst>
              <a:ext uri="{FF2B5EF4-FFF2-40B4-BE49-F238E27FC236}">
                <a16:creationId xmlns:a16="http://schemas.microsoft.com/office/drawing/2014/main" xmlns="" id="{00000000-0008-0000-0500-000025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4" name="Łącznik prosty 293">
            <a:extLst>
              <a:ext uri="{FF2B5EF4-FFF2-40B4-BE49-F238E27FC236}">
                <a16:creationId xmlns:a16="http://schemas.microsoft.com/office/drawing/2014/main" xmlns="" id="{00000000-0008-0000-0500-000026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5" name="Łącznik prosty 294">
            <a:extLst>
              <a:ext uri="{FF2B5EF4-FFF2-40B4-BE49-F238E27FC236}">
                <a16:creationId xmlns:a16="http://schemas.microsoft.com/office/drawing/2014/main" xmlns="" id="{00000000-0008-0000-0500-000027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617</xdr:row>
      <xdr:rowOff>141515</xdr:rowOff>
    </xdr:from>
    <xdr:to>
      <xdr:col>7</xdr:col>
      <xdr:colOff>24251</xdr:colOff>
      <xdr:row>617</xdr:row>
      <xdr:rowOff>187234</xdr:rowOff>
    </xdr:to>
    <xdr:grpSp>
      <xdr:nvGrpSpPr>
        <xdr:cNvPr id="296" name="Grupa 295">
          <a:extLst>
            <a:ext uri="{FF2B5EF4-FFF2-40B4-BE49-F238E27FC236}">
              <a16:creationId xmlns:a16="http://schemas.microsoft.com/office/drawing/2014/main" xmlns="" id="{00000000-0008-0000-0500-000028010000}"/>
            </a:ext>
          </a:extLst>
        </xdr:cNvPr>
        <xdr:cNvGrpSpPr/>
      </xdr:nvGrpSpPr>
      <xdr:grpSpPr>
        <a:xfrm>
          <a:off x="2508276" y="115602100"/>
          <a:ext cx="1830067" cy="45719"/>
          <a:chOff x="610115" y="190500"/>
          <a:chExt cx="1678459" cy="50006"/>
        </a:xfrm>
      </xdr:grpSpPr>
      <xdr:cxnSp macro="">
        <xdr:nvCxnSpPr>
          <xdr:cNvPr id="297" name="Łącznik prosty 296">
            <a:extLst>
              <a:ext uri="{FF2B5EF4-FFF2-40B4-BE49-F238E27FC236}">
                <a16:creationId xmlns:a16="http://schemas.microsoft.com/office/drawing/2014/main" xmlns="" id="{00000000-0008-0000-0500-000029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8" name="Łącznik prosty 297">
            <a:extLst>
              <a:ext uri="{FF2B5EF4-FFF2-40B4-BE49-F238E27FC236}">
                <a16:creationId xmlns:a16="http://schemas.microsoft.com/office/drawing/2014/main" xmlns="" id="{00000000-0008-0000-0500-00002A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9" name="Łącznik prosty 298">
            <a:extLst>
              <a:ext uri="{FF2B5EF4-FFF2-40B4-BE49-F238E27FC236}">
                <a16:creationId xmlns:a16="http://schemas.microsoft.com/office/drawing/2014/main" xmlns="" id="{00000000-0008-0000-0500-00002B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0" name="Łącznik prosty 299">
            <a:extLst>
              <a:ext uri="{FF2B5EF4-FFF2-40B4-BE49-F238E27FC236}">
                <a16:creationId xmlns:a16="http://schemas.microsoft.com/office/drawing/2014/main" xmlns="" id="{00000000-0008-0000-0500-00002C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1" name="Łącznik prosty 300">
            <a:extLst>
              <a:ext uri="{FF2B5EF4-FFF2-40B4-BE49-F238E27FC236}">
                <a16:creationId xmlns:a16="http://schemas.microsoft.com/office/drawing/2014/main" xmlns="" id="{00000000-0008-0000-0500-00002D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2" name="Łącznik prosty 301">
            <a:extLst>
              <a:ext uri="{FF2B5EF4-FFF2-40B4-BE49-F238E27FC236}">
                <a16:creationId xmlns:a16="http://schemas.microsoft.com/office/drawing/2014/main" xmlns="" id="{00000000-0008-0000-0500-00002E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3" name="Łącznik prosty 302">
            <a:extLst>
              <a:ext uri="{FF2B5EF4-FFF2-40B4-BE49-F238E27FC236}">
                <a16:creationId xmlns:a16="http://schemas.microsoft.com/office/drawing/2014/main" xmlns="" id="{00000000-0008-0000-0500-00002F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4" name="Łącznik prosty 303">
            <a:extLst>
              <a:ext uri="{FF2B5EF4-FFF2-40B4-BE49-F238E27FC236}">
                <a16:creationId xmlns:a16="http://schemas.microsoft.com/office/drawing/2014/main" xmlns="" id="{00000000-0008-0000-0500-000030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5" name="Łącznik prosty 304">
            <a:extLst>
              <a:ext uri="{FF2B5EF4-FFF2-40B4-BE49-F238E27FC236}">
                <a16:creationId xmlns:a16="http://schemas.microsoft.com/office/drawing/2014/main" xmlns="" id="{00000000-0008-0000-0500-000031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6" name="Łącznik prosty 305">
            <a:extLst>
              <a:ext uri="{FF2B5EF4-FFF2-40B4-BE49-F238E27FC236}">
                <a16:creationId xmlns:a16="http://schemas.microsoft.com/office/drawing/2014/main" xmlns="" id="{00000000-0008-0000-0500-000032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7" name="Łącznik prosty 306">
            <a:extLst>
              <a:ext uri="{FF2B5EF4-FFF2-40B4-BE49-F238E27FC236}">
                <a16:creationId xmlns:a16="http://schemas.microsoft.com/office/drawing/2014/main" xmlns="" id="{00000000-0008-0000-0500-000033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8" name="Łącznik prosty 307">
            <a:extLst>
              <a:ext uri="{FF2B5EF4-FFF2-40B4-BE49-F238E27FC236}">
                <a16:creationId xmlns:a16="http://schemas.microsoft.com/office/drawing/2014/main" xmlns="" id="{00000000-0008-0000-0500-000034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9" name="Łącznik prosty 308">
            <a:extLst>
              <a:ext uri="{FF2B5EF4-FFF2-40B4-BE49-F238E27FC236}">
                <a16:creationId xmlns:a16="http://schemas.microsoft.com/office/drawing/2014/main" xmlns="" id="{00000000-0008-0000-0500-000035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355933</xdr:colOff>
      <xdr:row>623</xdr:row>
      <xdr:rowOff>135356</xdr:rowOff>
    </xdr:from>
    <xdr:to>
      <xdr:col>14</xdr:col>
      <xdr:colOff>35362</xdr:colOff>
      <xdr:row>623</xdr:row>
      <xdr:rowOff>195190</xdr:rowOff>
    </xdr:to>
    <xdr:grpSp>
      <xdr:nvGrpSpPr>
        <xdr:cNvPr id="310" name="Grupa 309">
          <a:extLst>
            <a:ext uri="{FF2B5EF4-FFF2-40B4-BE49-F238E27FC236}">
              <a16:creationId xmlns:a16="http://schemas.microsoft.com/office/drawing/2014/main" xmlns="" id="{00000000-0008-0000-0500-000036010000}"/>
            </a:ext>
          </a:extLst>
        </xdr:cNvPr>
        <xdr:cNvGrpSpPr/>
      </xdr:nvGrpSpPr>
      <xdr:grpSpPr>
        <a:xfrm>
          <a:off x="9206856" y="116692048"/>
          <a:ext cx="593829" cy="59834"/>
          <a:chOff x="2178844" y="32080200"/>
          <a:chExt cx="441821" cy="59834"/>
        </a:xfrm>
      </xdr:grpSpPr>
      <xdr:cxnSp macro="">
        <xdr:nvCxnSpPr>
          <xdr:cNvPr id="311" name="Łącznik prosty 310">
            <a:extLst>
              <a:ext uri="{FF2B5EF4-FFF2-40B4-BE49-F238E27FC236}">
                <a16:creationId xmlns:a16="http://schemas.microsoft.com/office/drawing/2014/main" xmlns="" id="{00000000-0008-0000-0500-000037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2" name="Łącznik prosty 311">
            <a:extLst>
              <a:ext uri="{FF2B5EF4-FFF2-40B4-BE49-F238E27FC236}">
                <a16:creationId xmlns:a16="http://schemas.microsoft.com/office/drawing/2014/main" xmlns="" id="{00000000-0008-0000-0500-000038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3" name="Łącznik prosty 312">
            <a:extLst>
              <a:ext uri="{FF2B5EF4-FFF2-40B4-BE49-F238E27FC236}">
                <a16:creationId xmlns:a16="http://schemas.microsoft.com/office/drawing/2014/main" xmlns="" id="{00000000-0008-0000-0500-000039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4" name="Łącznik prosty 313">
            <a:extLst>
              <a:ext uri="{FF2B5EF4-FFF2-40B4-BE49-F238E27FC236}">
                <a16:creationId xmlns:a16="http://schemas.microsoft.com/office/drawing/2014/main" xmlns="" id="{00000000-0008-0000-0500-00003A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5" name="Łącznik prosty 314">
            <a:extLst>
              <a:ext uri="{FF2B5EF4-FFF2-40B4-BE49-F238E27FC236}">
                <a16:creationId xmlns:a16="http://schemas.microsoft.com/office/drawing/2014/main" xmlns="" id="{00000000-0008-0000-0500-00003B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0</xdr:colOff>
      <xdr:row>6</xdr:row>
      <xdr:rowOff>0</xdr:rowOff>
    </xdr:from>
    <xdr:to>
      <xdr:col>13</xdr:col>
      <xdr:colOff>371372</xdr:colOff>
      <xdr:row>7</xdr:row>
      <xdr:rowOff>171459</xdr:rowOff>
    </xdr:to>
    <xdr:sp macro="[0]!Menu_Start" textlink="">
      <xdr:nvSpPr>
        <xdr:cNvPr id="207" name="Prostokąt zaokrąglony 10">
          <a:extLst>
            <a:ext uri="{FF2B5EF4-FFF2-40B4-BE49-F238E27FC236}">
              <a16:creationId xmlns:a16="http://schemas.microsoft.com/office/drawing/2014/main" xmlns="" id="{F92B5386-068D-4A74-B785-0CA4B00BF4B9}"/>
            </a:ext>
          </a:extLst>
        </xdr:cNvPr>
        <xdr:cNvSpPr/>
      </xdr:nvSpPr>
      <xdr:spPr>
        <a:xfrm>
          <a:off x="8458200" y="746760"/>
          <a:ext cx="1194332" cy="28575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Menu</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9</xdr:col>
      <xdr:colOff>240633</xdr:colOff>
      <xdr:row>19</xdr:row>
      <xdr:rowOff>105276</xdr:rowOff>
    </xdr:from>
    <xdr:to>
      <xdr:col>11</xdr:col>
      <xdr:colOff>30626</xdr:colOff>
      <xdr:row>21</xdr:row>
      <xdr:rowOff>4937</xdr:rowOff>
    </xdr:to>
    <xdr:sp macro="[0]!Zaznacz_K21" textlink="">
      <xdr:nvSpPr>
        <xdr:cNvPr id="223" name="Prostokąt 172">
          <a:extLst>
            <a:ext uri="{FF2B5EF4-FFF2-40B4-BE49-F238E27FC236}">
              <a16:creationId xmlns:a16="http://schemas.microsoft.com/office/drawing/2014/main" xmlns="" id="{00000000-0008-0000-0600-0000DF000000}"/>
            </a:ext>
          </a:extLst>
        </xdr:cNvPr>
        <xdr:cNvSpPr>
          <a:spLocks noChangeArrowheads="1"/>
        </xdr:cNvSpPr>
      </xdr:nvSpPr>
      <xdr:spPr bwMode="auto">
        <a:xfrm>
          <a:off x="2060409" y="3338763"/>
          <a:ext cx="246191"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240633</xdr:colOff>
      <xdr:row>19</xdr:row>
      <xdr:rowOff>110289</xdr:rowOff>
    </xdr:from>
    <xdr:to>
      <xdr:col>16</xdr:col>
      <xdr:colOff>30626</xdr:colOff>
      <xdr:row>21</xdr:row>
      <xdr:rowOff>9950</xdr:rowOff>
    </xdr:to>
    <xdr:sp macro="[0]!Zaznacz_P21" textlink="">
      <xdr:nvSpPr>
        <xdr:cNvPr id="224" name="Prostokąt 172">
          <a:extLst>
            <a:ext uri="{FF2B5EF4-FFF2-40B4-BE49-F238E27FC236}">
              <a16:creationId xmlns:a16="http://schemas.microsoft.com/office/drawing/2014/main" xmlns="" id="{00000000-0008-0000-0600-0000E0000000}"/>
            </a:ext>
          </a:extLst>
        </xdr:cNvPr>
        <xdr:cNvSpPr>
          <a:spLocks noChangeArrowheads="1"/>
        </xdr:cNvSpPr>
      </xdr:nvSpPr>
      <xdr:spPr bwMode="auto">
        <a:xfrm>
          <a:off x="3173330" y="3343776"/>
          <a:ext cx="246191"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240632</xdr:colOff>
      <xdr:row>26</xdr:row>
      <xdr:rowOff>105276</xdr:rowOff>
    </xdr:from>
    <xdr:to>
      <xdr:col>5</xdr:col>
      <xdr:colOff>30626</xdr:colOff>
      <xdr:row>28</xdr:row>
      <xdr:rowOff>4937</xdr:rowOff>
    </xdr:to>
    <xdr:sp macro="[0]!Zaznacz_E28" textlink="">
      <xdr:nvSpPr>
        <xdr:cNvPr id="225" name="Prostokąt 172">
          <a:extLst>
            <a:ext uri="{FF2B5EF4-FFF2-40B4-BE49-F238E27FC236}">
              <a16:creationId xmlns:a16="http://schemas.microsoft.com/office/drawing/2014/main" xmlns="" id="{00000000-0008-0000-0600-0000E1000000}"/>
            </a:ext>
          </a:extLst>
        </xdr:cNvPr>
        <xdr:cNvSpPr>
          <a:spLocks noChangeArrowheads="1"/>
        </xdr:cNvSpPr>
      </xdr:nvSpPr>
      <xdr:spPr bwMode="auto">
        <a:xfrm>
          <a:off x="897356" y="4291263"/>
          <a:ext cx="246191"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240633</xdr:colOff>
      <xdr:row>26</xdr:row>
      <xdr:rowOff>110289</xdr:rowOff>
    </xdr:from>
    <xdr:to>
      <xdr:col>16</xdr:col>
      <xdr:colOff>30626</xdr:colOff>
      <xdr:row>28</xdr:row>
      <xdr:rowOff>9950</xdr:rowOff>
    </xdr:to>
    <xdr:sp macro="[0]!Zaznacz_P28" textlink="">
      <xdr:nvSpPr>
        <xdr:cNvPr id="226" name="Prostokąt 172">
          <a:extLst>
            <a:ext uri="{FF2B5EF4-FFF2-40B4-BE49-F238E27FC236}">
              <a16:creationId xmlns:a16="http://schemas.microsoft.com/office/drawing/2014/main" xmlns="" id="{00000000-0008-0000-0600-0000E2000000}"/>
            </a:ext>
          </a:extLst>
        </xdr:cNvPr>
        <xdr:cNvSpPr>
          <a:spLocks noChangeArrowheads="1"/>
        </xdr:cNvSpPr>
      </xdr:nvSpPr>
      <xdr:spPr bwMode="auto">
        <a:xfrm>
          <a:off x="3173330" y="4296276"/>
          <a:ext cx="246191"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245645</xdr:colOff>
      <xdr:row>33</xdr:row>
      <xdr:rowOff>110289</xdr:rowOff>
    </xdr:from>
    <xdr:to>
      <xdr:col>5</xdr:col>
      <xdr:colOff>35639</xdr:colOff>
      <xdr:row>35</xdr:row>
      <xdr:rowOff>9950</xdr:rowOff>
    </xdr:to>
    <xdr:sp macro="[0]!Zaznacz_E35" textlink="">
      <xdr:nvSpPr>
        <xdr:cNvPr id="227" name="Prostokąt 172">
          <a:extLst>
            <a:ext uri="{FF2B5EF4-FFF2-40B4-BE49-F238E27FC236}">
              <a16:creationId xmlns:a16="http://schemas.microsoft.com/office/drawing/2014/main" xmlns="" id="{00000000-0008-0000-0600-0000E3000000}"/>
            </a:ext>
          </a:extLst>
        </xdr:cNvPr>
        <xdr:cNvSpPr>
          <a:spLocks noChangeArrowheads="1"/>
        </xdr:cNvSpPr>
      </xdr:nvSpPr>
      <xdr:spPr bwMode="auto">
        <a:xfrm>
          <a:off x="902369" y="5248776"/>
          <a:ext cx="246191"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240633</xdr:colOff>
      <xdr:row>33</xdr:row>
      <xdr:rowOff>110289</xdr:rowOff>
    </xdr:from>
    <xdr:to>
      <xdr:col>11</xdr:col>
      <xdr:colOff>30626</xdr:colOff>
      <xdr:row>35</xdr:row>
      <xdr:rowOff>9950</xdr:rowOff>
    </xdr:to>
    <xdr:sp macro="[0]!Zaznacz_K35" textlink="">
      <xdr:nvSpPr>
        <xdr:cNvPr id="228" name="Prostokąt 172">
          <a:extLst>
            <a:ext uri="{FF2B5EF4-FFF2-40B4-BE49-F238E27FC236}">
              <a16:creationId xmlns:a16="http://schemas.microsoft.com/office/drawing/2014/main" xmlns="" id="{00000000-0008-0000-0600-0000E4000000}"/>
            </a:ext>
          </a:extLst>
        </xdr:cNvPr>
        <xdr:cNvSpPr>
          <a:spLocks noChangeArrowheads="1"/>
        </xdr:cNvSpPr>
      </xdr:nvSpPr>
      <xdr:spPr bwMode="auto">
        <a:xfrm>
          <a:off x="2060409" y="5248776"/>
          <a:ext cx="246191"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240633</xdr:colOff>
      <xdr:row>33</xdr:row>
      <xdr:rowOff>110289</xdr:rowOff>
    </xdr:from>
    <xdr:to>
      <xdr:col>16</xdr:col>
      <xdr:colOff>30626</xdr:colOff>
      <xdr:row>35</xdr:row>
      <xdr:rowOff>9950</xdr:rowOff>
    </xdr:to>
    <xdr:sp macro="[0]!Zaznacz_P35" textlink="">
      <xdr:nvSpPr>
        <xdr:cNvPr id="229" name="Prostokąt 172">
          <a:extLst>
            <a:ext uri="{FF2B5EF4-FFF2-40B4-BE49-F238E27FC236}">
              <a16:creationId xmlns:a16="http://schemas.microsoft.com/office/drawing/2014/main" xmlns="" id="{00000000-0008-0000-0600-0000E5000000}"/>
            </a:ext>
          </a:extLst>
        </xdr:cNvPr>
        <xdr:cNvSpPr>
          <a:spLocks noChangeArrowheads="1"/>
        </xdr:cNvSpPr>
      </xdr:nvSpPr>
      <xdr:spPr bwMode="auto">
        <a:xfrm>
          <a:off x="3173330" y="5248776"/>
          <a:ext cx="246191" cy="205463"/>
        </a:xfrm>
        <a:prstGeom prst="rect">
          <a:avLst/>
        </a:prstGeom>
        <a:noFill/>
        <a:ln w="9525">
          <a:no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241003</xdr:colOff>
      <xdr:row>5</xdr:row>
      <xdr:rowOff>111212</xdr:rowOff>
    </xdr:from>
    <xdr:to>
      <xdr:col>12</xdr:col>
      <xdr:colOff>9441</xdr:colOff>
      <xdr:row>5</xdr:row>
      <xdr:rowOff>165641</xdr:rowOff>
    </xdr:to>
    <xdr:grpSp>
      <xdr:nvGrpSpPr>
        <xdr:cNvPr id="9" name="Grupa 8">
          <a:extLst>
            <a:ext uri="{FF2B5EF4-FFF2-40B4-BE49-F238E27FC236}">
              <a16:creationId xmlns:a16="http://schemas.microsoft.com/office/drawing/2014/main" xmlns="" id="{00000000-0008-0000-0600-000009000000}"/>
            </a:ext>
          </a:extLst>
        </xdr:cNvPr>
        <xdr:cNvGrpSpPr/>
      </xdr:nvGrpSpPr>
      <xdr:grpSpPr>
        <a:xfrm>
          <a:off x="788691" y="506500"/>
          <a:ext cx="1840125" cy="54429"/>
          <a:chOff x="610115" y="190500"/>
          <a:chExt cx="1678459" cy="50006"/>
        </a:xfrm>
      </xdr:grpSpPr>
      <xdr:cxnSp macro="">
        <xdr:nvCxnSpPr>
          <xdr:cNvPr id="10" name="Łącznik prosty 9">
            <a:extLst>
              <a:ext uri="{FF2B5EF4-FFF2-40B4-BE49-F238E27FC236}">
                <a16:creationId xmlns:a16="http://schemas.microsoft.com/office/drawing/2014/main" xmlns="" id="{00000000-0008-0000-0600-00000A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Łącznik prosty 10">
            <a:extLst>
              <a:ext uri="{FF2B5EF4-FFF2-40B4-BE49-F238E27FC236}">
                <a16:creationId xmlns:a16="http://schemas.microsoft.com/office/drawing/2014/main" xmlns="" id="{00000000-0008-0000-0600-00000B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Łącznik prosty 11">
            <a:extLst>
              <a:ext uri="{FF2B5EF4-FFF2-40B4-BE49-F238E27FC236}">
                <a16:creationId xmlns:a16="http://schemas.microsoft.com/office/drawing/2014/main" xmlns="" id="{00000000-0008-0000-0600-00000C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Łącznik prosty 12">
            <a:extLst>
              <a:ext uri="{FF2B5EF4-FFF2-40B4-BE49-F238E27FC236}">
                <a16:creationId xmlns:a16="http://schemas.microsoft.com/office/drawing/2014/main" xmlns="" id="{00000000-0008-0000-0600-00000D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Łącznik prosty 13">
            <a:extLst>
              <a:ext uri="{FF2B5EF4-FFF2-40B4-BE49-F238E27FC236}">
                <a16:creationId xmlns:a16="http://schemas.microsoft.com/office/drawing/2014/main" xmlns="" id="{00000000-0008-0000-0600-00000E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Łącznik prosty 14">
            <a:extLst>
              <a:ext uri="{FF2B5EF4-FFF2-40B4-BE49-F238E27FC236}">
                <a16:creationId xmlns:a16="http://schemas.microsoft.com/office/drawing/2014/main" xmlns="" id="{00000000-0008-0000-0600-00000F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Łącznik prosty 15">
            <a:extLst>
              <a:ext uri="{FF2B5EF4-FFF2-40B4-BE49-F238E27FC236}">
                <a16:creationId xmlns:a16="http://schemas.microsoft.com/office/drawing/2014/main" xmlns="" id="{00000000-0008-0000-0600-000010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Łącznik prosty 16">
            <a:extLst>
              <a:ext uri="{FF2B5EF4-FFF2-40B4-BE49-F238E27FC236}">
                <a16:creationId xmlns:a16="http://schemas.microsoft.com/office/drawing/2014/main" xmlns="" id="{00000000-0008-0000-0600-000011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Łącznik prosty 17">
            <a:extLst>
              <a:ext uri="{FF2B5EF4-FFF2-40B4-BE49-F238E27FC236}">
                <a16:creationId xmlns:a16="http://schemas.microsoft.com/office/drawing/2014/main" xmlns="" id="{00000000-0008-0000-0600-000012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Łącznik prosty 18">
            <a:extLst>
              <a:ext uri="{FF2B5EF4-FFF2-40B4-BE49-F238E27FC236}">
                <a16:creationId xmlns:a16="http://schemas.microsoft.com/office/drawing/2014/main" xmlns="" id="{00000000-0008-0000-0600-000013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Łącznik prosty 19">
            <a:extLst>
              <a:ext uri="{FF2B5EF4-FFF2-40B4-BE49-F238E27FC236}">
                <a16:creationId xmlns:a16="http://schemas.microsoft.com/office/drawing/2014/main" xmlns="" id="{00000000-0008-0000-0600-000014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Łącznik prosty 20">
            <a:extLst>
              <a:ext uri="{FF2B5EF4-FFF2-40B4-BE49-F238E27FC236}">
                <a16:creationId xmlns:a16="http://schemas.microsoft.com/office/drawing/2014/main" xmlns="" id="{00000000-0008-0000-0600-000015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Łącznik prosty 21">
            <a:extLst>
              <a:ext uri="{FF2B5EF4-FFF2-40B4-BE49-F238E27FC236}">
                <a16:creationId xmlns:a16="http://schemas.microsoft.com/office/drawing/2014/main" xmlns="" id="{00000000-0008-0000-0600-000016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57831</xdr:colOff>
      <xdr:row>23</xdr:row>
      <xdr:rowOff>134269</xdr:rowOff>
    </xdr:from>
    <xdr:to>
      <xdr:col>17</xdr:col>
      <xdr:colOff>224739</xdr:colOff>
      <xdr:row>23</xdr:row>
      <xdr:rowOff>179988</xdr:rowOff>
    </xdr:to>
    <xdr:grpSp>
      <xdr:nvGrpSpPr>
        <xdr:cNvPr id="26" name="Grupa 25">
          <a:extLst>
            <a:ext uri="{FF2B5EF4-FFF2-40B4-BE49-F238E27FC236}">
              <a16:creationId xmlns:a16="http://schemas.microsoft.com/office/drawing/2014/main" xmlns="" id="{00000000-0008-0000-0600-00001A000000}"/>
            </a:ext>
          </a:extLst>
        </xdr:cNvPr>
        <xdr:cNvGrpSpPr/>
      </xdr:nvGrpSpPr>
      <xdr:grpSpPr>
        <a:xfrm>
          <a:off x="3863069" y="3639469"/>
          <a:ext cx="309783" cy="45719"/>
          <a:chOff x="834799" y="5751580"/>
          <a:chExt cx="315836" cy="59834"/>
        </a:xfrm>
      </xdr:grpSpPr>
      <xdr:cxnSp macro="">
        <xdr:nvCxnSpPr>
          <xdr:cNvPr id="27" name="Łącznik prosty 26">
            <a:extLst>
              <a:ext uri="{FF2B5EF4-FFF2-40B4-BE49-F238E27FC236}">
                <a16:creationId xmlns:a16="http://schemas.microsoft.com/office/drawing/2014/main" xmlns="" id="{00000000-0008-0000-0600-00001B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 name="Łącznik prosty 27">
            <a:extLst>
              <a:ext uri="{FF2B5EF4-FFF2-40B4-BE49-F238E27FC236}">
                <a16:creationId xmlns:a16="http://schemas.microsoft.com/office/drawing/2014/main" xmlns="" id="{00000000-0008-0000-0600-00001C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 name="Łącznik prosty 28">
            <a:extLst>
              <a:ext uri="{FF2B5EF4-FFF2-40B4-BE49-F238E27FC236}">
                <a16:creationId xmlns:a16="http://schemas.microsoft.com/office/drawing/2014/main" xmlns="" id="{00000000-0008-0000-0600-00001D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Łącznik prosty 29">
            <a:extLst>
              <a:ext uri="{FF2B5EF4-FFF2-40B4-BE49-F238E27FC236}">
                <a16:creationId xmlns:a16="http://schemas.microsoft.com/office/drawing/2014/main" xmlns="" id="{00000000-0008-0000-0600-00001E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108858</xdr:colOff>
      <xdr:row>86</xdr:row>
      <xdr:rowOff>192594</xdr:rowOff>
    </xdr:from>
    <xdr:to>
      <xdr:col>10</xdr:col>
      <xdr:colOff>15024</xdr:colOff>
      <xdr:row>86</xdr:row>
      <xdr:rowOff>252428</xdr:rowOff>
    </xdr:to>
    <xdr:grpSp>
      <xdr:nvGrpSpPr>
        <xdr:cNvPr id="31" name="Grupa 30">
          <a:extLst>
            <a:ext uri="{FF2B5EF4-FFF2-40B4-BE49-F238E27FC236}">
              <a16:creationId xmlns:a16="http://schemas.microsoft.com/office/drawing/2014/main" xmlns="" id="{00000000-0008-0000-0600-00001F000000}"/>
            </a:ext>
          </a:extLst>
        </xdr:cNvPr>
        <xdr:cNvGrpSpPr/>
      </xdr:nvGrpSpPr>
      <xdr:grpSpPr>
        <a:xfrm>
          <a:off x="1718583" y="14265782"/>
          <a:ext cx="544341" cy="59834"/>
          <a:chOff x="2178844" y="32080200"/>
          <a:chExt cx="441821" cy="59834"/>
        </a:xfrm>
      </xdr:grpSpPr>
      <xdr:cxnSp macro="">
        <xdr:nvCxnSpPr>
          <xdr:cNvPr id="32" name="Łącznik prosty 31">
            <a:extLst>
              <a:ext uri="{FF2B5EF4-FFF2-40B4-BE49-F238E27FC236}">
                <a16:creationId xmlns:a16="http://schemas.microsoft.com/office/drawing/2014/main" xmlns="" id="{00000000-0008-0000-0600-000020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 name="Łącznik prosty 32">
            <a:extLst>
              <a:ext uri="{FF2B5EF4-FFF2-40B4-BE49-F238E27FC236}">
                <a16:creationId xmlns:a16="http://schemas.microsoft.com/office/drawing/2014/main" xmlns="" id="{00000000-0008-0000-0600-000021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 name="Łącznik prosty 33">
            <a:extLst>
              <a:ext uri="{FF2B5EF4-FFF2-40B4-BE49-F238E27FC236}">
                <a16:creationId xmlns:a16="http://schemas.microsoft.com/office/drawing/2014/main" xmlns="" id="{00000000-0008-0000-0600-000022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 name="Łącznik prosty 34">
            <a:extLst>
              <a:ext uri="{FF2B5EF4-FFF2-40B4-BE49-F238E27FC236}">
                <a16:creationId xmlns:a16="http://schemas.microsoft.com/office/drawing/2014/main" xmlns="" id="{00000000-0008-0000-0600-000023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 name="Łącznik prosty 35">
            <a:extLst>
              <a:ext uri="{FF2B5EF4-FFF2-40B4-BE49-F238E27FC236}">
                <a16:creationId xmlns:a16="http://schemas.microsoft.com/office/drawing/2014/main" xmlns="" id="{00000000-0008-0000-0600-000024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108858</xdr:colOff>
      <xdr:row>86</xdr:row>
      <xdr:rowOff>192594</xdr:rowOff>
    </xdr:from>
    <xdr:to>
      <xdr:col>22</xdr:col>
      <xdr:colOff>15024</xdr:colOff>
      <xdr:row>86</xdr:row>
      <xdr:rowOff>252428</xdr:rowOff>
    </xdr:to>
    <xdr:grpSp>
      <xdr:nvGrpSpPr>
        <xdr:cNvPr id="37" name="Grupa 36">
          <a:extLst>
            <a:ext uri="{FF2B5EF4-FFF2-40B4-BE49-F238E27FC236}">
              <a16:creationId xmlns:a16="http://schemas.microsoft.com/office/drawing/2014/main" xmlns="" id="{00000000-0008-0000-0600-000025000000}"/>
            </a:ext>
          </a:extLst>
        </xdr:cNvPr>
        <xdr:cNvGrpSpPr/>
      </xdr:nvGrpSpPr>
      <xdr:grpSpPr>
        <a:xfrm>
          <a:off x="5014233" y="14265782"/>
          <a:ext cx="544341" cy="59834"/>
          <a:chOff x="2178844" y="32080200"/>
          <a:chExt cx="441821" cy="59834"/>
        </a:xfrm>
      </xdr:grpSpPr>
      <xdr:cxnSp macro="">
        <xdr:nvCxnSpPr>
          <xdr:cNvPr id="38" name="Łącznik prosty 37">
            <a:extLst>
              <a:ext uri="{FF2B5EF4-FFF2-40B4-BE49-F238E27FC236}">
                <a16:creationId xmlns:a16="http://schemas.microsoft.com/office/drawing/2014/main" xmlns="" id="{00000000-0008-0000-0600-000026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 name="Łącznik prosty 38">
            <a:extLst>
              <a:ext uri="{FF2B5EF4-FFF2-40B4-BE49-F238E27FC236}">
                <a16:creationId xmlns:a16="http://schemas.microsoft.com/office/drawing/2014/main" xmlns="" id="{00000000-0008-0000-0600-000027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 name="Łącznik prosty 39">
            <a:extLst>
              <a:ext uri="{FF2B5EF4-FFF2-40B4-BE49-F238E27FC236}">
                <a16:creationId xmlns:a16="http://schemas.microsoft.com/office/drawing/2014/main" xmlns="" id="{00000000-0008-0000-0600-000028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Łącznik prosty 40">
            <a:extLst>
              <a:ext uri="{FF2B5EF4-FFF2-40B4-BE49-F238E27FC236}">
                <a16:creationId xmlns:a16="http://schemas.microsoft.com/office/drawing/2014/main" xmlns="" id="{00000000-0008-0000-0600-000029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 name="Łącznik prosty 41">
            <a:extLst>
              <a:ext uri="{FF2B5EF4-FFF2-40B4-BE49-F238E27FC236}">
                <a16:creationId xmlns:a16="http://schemas.microsoft.com/office/drawing/2014/main" xmlns="" id="{00000000-0008-0000-0600-00002A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85044</xdr:colOff>
      <xdr:row>99</xdr:row>
      <xdr:rowOff>204106</xdr:rowOff>
    </xdr:from>
    <xdr:to>
      <xdr:col>13</xdr:col>
      <xdr:colOff>9218</xdr:colOff>
      <xdr:row>99</xdr:row>
      <xdr:rowOff>261937</xdr:rowOff>
    </xdr:to>
    <xdr:grpSp>
      <xdr:nvGrpSpPr>
        <xdr:cNvPr id="43" name="Grupa 42">
          <a:extLst>
            <a:ext uri="{FF2B5EF4-FFF2-40B4-BE49-F238E27FC236}">
              <a16:creationId xmlns:a16="http://schemas.microsoft.com/office/drawing/2014/main" xmlns="" id="{00000000-0008-0000-0600-00002B000000}"/>
            </a:ext>
          </a:extLst>
        </xdr:cNvPr>
        <xdr:cNvGrpSpPr/>
      </xdr:nvGrpSpPr>
      <xdr:grpSpPr>
        <a:xfrm>
          <a:off x="1323294" y="16887144"/>
          <a:ext cx="1624387" cy="57831"/>
          <a:chOff x="1446070" y="36965659"/>
          <a:chExt cx="1465102" cy="67023"/>
        </a:xfrm>
      </xdr:grpSpPr>
      <xdr:grpSp>
        <xdr:nvGrpSpPr>
          <xdr:cNvPr id="44" name="Grupa 43">
            <a:extLst>
              <a:ext uri="{FF2B5EF4-FFF2-40B4-BE49-F238E27FC236}">
                <a16:creationId xmlns:a16="http://schemas.microsoft.com/office/drawing/2014/main" xmlns="" id="{00000000-0008-0000-0600-00002C000000}"/>
              </a:ext>
            </a:extLst>
          </xdr:cNvPr>
          <xdr:cNvGrpSpPr/>
        </xdr:nvGrpSpPr>
        <xdr:grpSpPr>
          <a:xfrm>
            <a:off x="2301149" y="36965659"/>
            <a:ext cx="610023" cy="59834"/>
            <a:chOff x="1864068" y="1165140"/>
            <a:chExt cx="726732" cy="50866"/>
          </a:xfrm>
        </xdr:grpSpPr>
        <xdr:cxnSp macro="">
          <xdr:nvCxnSpPr>
            <xdr:cNvPr id="57" name="Łącznik prosty 56">
              <a:extLst>
                <a:ext uri="{FF2B5EF4-FFF2-40B4-BE49-F238E27FC236}">
                  <a16:creationId xmlns:a16="http://schemas.microsoft.com/office/drawing/2014/main" xmlns="" id="{00000000-0008-0000-0600-000039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 name="Łącznik prosty 57">
              <a:extLst>
                <a:ext uri="{FF2B5EF4-FFF2-40B4-BE49-F238E27FC236}">
                  <a16:creationId xmlns:a16="http://schemas.microsoft.com/office/drawing/2014/main" xmlns="" id="{00000000-0008-0000-0600-00003A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 name="Łącznik prosty 58">
              <a:extLst>
                <a:ext uri="{FF2B5EF4-FFF2-40B4-BE49-F238E27FC236}">
                  <a16:creationId xmlns:a16="http://schemas.microsoft.com/office/drawing/2014/main" xmlns="" id="{00000000-0008-0000-0600-00003B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 name="Łącznik prosty 59">
              <a:extLst>
                <a:ext uri="{FF2B5EF4-FFF2-40B4-BE49-F238E27FC236}">
                  <a16:creationId xmlns:a16="http://schemas.microsoft.com/office/drawing/2014/main" xmlns="" id="{00000000-0008-0000-0600-00003C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 name="Łącznik prosty 60">
              <a:extLst>
                <a:ext uri="{FF2B5EF4-FFF2-40B4-BE49-F238E27FC236}">
                  <a16:creationId xmlns:a16="http://schemas.microsoft.com/office/drawing/2014/main" xmlns="" id="{00000000-0008-0000-0600-00003D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 name="Łącznik prosty 61">
              <a:extLst>
                <a:ext uri="{FF2B5EF4-FFF2-40B4-BE49-F238E27FC236}">
                  <a16:creationId xmlns:a16="http://schemas.microsoft.com/office/drawing/2014/main" xmlns="" id="{00000000-0008-0000-0600-00003E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45" name="Łącznik prosty 44">
            <a:extLst>
              <a:ext uri="{FF2B5EF4-FFF2-40B4-BE49-F238E27FC236}">
                <a16:creationId xmlns:a16="http://schemas.microsoft.com/office/drawing/2014/main" xmlns="" id="{00000000-0008-0000-0600-00002D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 name="Łącznik prosty 45">
            <a:extLst>
              <a:ext uri="{FF2B5EF4-FFF2-40B4-BE49-F238E27FC236}">
                <a16:creationId xmlns:a16="http://schemas.microsoft.com/office/drawing/2014/main" xmlns="" id="{00000000-0008-0000-0600-00002E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47" name="Grupa 46">
            <a:extLst>
              <a:ext uri="{FF2B5EF4-FFF2-40B4-BE49-F238E27FC236}">
                <a16:creationId xmlns:a16="http://schemas.microsoft.com/office/drawing/2014/main" xmlns="" id="{00000000-0008-0000-0600-00002F000000}"/>
              </a:ext>
            </a:extLst>
          </xdr:cNvPr>
          <xdr:cNvGrpSpPr/>
        </xdr:nvGrpSpPr>
        <xdr:grpSpPr>
          <a:xfrm>
            <a:off x="1446070" y="36965659"/>
            <a:ext cx="287981" cy="59834"/>
            <a:chOff x="834799" y="5751580"/>
            <a:chExt cx="315836" cy="59834"/>
          </a:xfrm>
        </xdr:grpSpPr>
        <xdr:cxnSp macro="">
          <xdr:nvCxnSpPr>
            <xdr:cNvPr id="53" name="Łącznik prosty 52">
              <a:extLst>
                <a:ext uri="{FF2B5EF4-FFF2-40B4-BE49-F238E27FC236}">
                  <a16:creationId xmlns:a16="http://schemas.microsoft.com/office/drawing/2014/main" xmlns="" id="{00000000-0008-0000-0600-000035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 name="Łącznik prosty 53">
              <a:extLst>
                <a:ext uri="{FF2B5EF4-FFF2-40B4-BE49-F238E27FC236}">
                  <a16:creationId xmlns:a16="http://schemas.microsoft.com/office/drawing/2014/main" xmlns="" id="{00000000-0008-0000-0600-000036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 name="Łącznik prosty 54">
              <a:extLst>
                <a:ext uri="{FF2B5EF4-FFF2-40B4-BE49-F238E27FC236}">
                  <a16:creationId xmlns:a16="http://schemas.microsoft.com/office/drawing/2014/main" xmlns="" id="{00000000-0008-0000-0600-000037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 name="Łącznik prosty 55">
              <a:extLst>
                <a:ext uri="{FF2B5EF4-FFF2-40B4-BE49-F238E27FC236}">
                  <a16:creationId xmlns:a16="http://schemas.microsoft.com/office/drawing/2014/main" xmlns="" id="{00000000-0008-0000-0600-000038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48" name="Grupa 47">
            <a:extLst>
              <a:ext uri="{FF2B5EF4-FFF2-40B4-BE49-F238E27FC236}">
                <a16:creationId xmlns:a16="http://schemas.microsoft.com/office/drawing/2014/main" xmlns="" id="{00000000-0008-0000-0600-000030000000}"/>
              </a:ext>
            </a:extLst>
          </xdr:cNvPr>
          <xdr:cNvGrpSpPr/>
        </xdr:nvGrpSpPr>
        <xdr:grpSpPr>
          <a:xfrm>
            <a:off x="1885480" y="36972848"/>
            <a:ext cx="288553" cy="59834"/>
            <a:chOff x="834799" y="5751580"/>
            <a:chExt cx="315836" cy="59834"/>
          </a:xfrm>
        </xdr:grpSpPr>
        <xdr:cxnSp macro="">
          <xdr:nvCxnSpPr>
            <xdr:cNvPr id="49" name="Łącznik prosty 48">
              <a:extLst>
                <a:ext uri="{FF2B5EF4-FFF2-40B4-BE49-F238E27FC236}">
                  <a16:creationId xmlns:a16="http://schemas.microsoft.com/office/drawing/2014/main" xmlns="" id="{00000000-0008-0000-0600-000031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 name="Łącznik prosty 49">
              <a:extLst>
                <a:ext uri="{FF2B5EF4-FFF2-40B4-BE49-F238E27FC236}">
                  <a16:creationId xmlns:a16="http://schemas.microsoft.com/office/drawing/2014/main" xmlns="" id="{00000000-0008-0000-0600-000032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 name="Łącznik prosty 50">
              <a:extLst>
                <a:ext uri="{FF2B5EF4-FFF2-40B4-BE49-F238E27FC236}">
                  <a16:creationId xmlns:a16="http://schemas.microsoft.com/office/drawing/2014/main" xmlns="" id="{00000000-0008-0000-0600-000033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 name="Łącznik prosty 51">
              <a:extLst>
                <a:ext uri="{FF2B5EF4-FFF2-40B4-BE49-F238E27FC236}">
                  <a16:creationId xmlns:a16="http://schemas.microsoft.com/office/drawing/2014/main" xmlns="" id="{00000000-0008-0000-0600-000034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6</xdr:col>
      <xdr:colOff>85044</xdr:colOff>
      <xdr:row>104</xdr:row>
      <xdr:rowOff>204106</xdr:rowOff>
    </xdr:from>
    <xdr:to>
      <xdr:col>13</xdr:col>
      <xdr:colOff>9218</xdr:colOff>
      <xdr:row>104</xdr:row>
      <xdr:rowOff>261937</xdr:rowOff>
    </xdr:to>
    <xdr:grpSp>
      <xdr:nvGrpSpPr>
        <xdr:cNvPr id="103" name="Grupa 102">
          <a:extLst>
            <a:ext uri="{FF2B5EF4-FFF2-40B4-BE49-F238E27FC236}">
              <a16:creationId xmlns:a16="http://schemas.microsoft.com/office/drawing/2014/main" xmlns="" id="{00000000-0008-0000-0600-000067000000}"/>
            </a:ext>
          </a:extLst>
        </xdr:cNvPr>
        <xdr:cNvGrpSpPr/>
      </xdr:nvGrpSpPr>
      <xdr:grpSpPr>
        <a:xfrm>
          <a:off x="1323294" y="17853931"/>
          <a:ext cx="1624387" cy="57831"/>
          <a:chOff x="1446070" y="36965659"/>
          <a:chExt cx="1465102" cy="67023"/>
        </a:xfrm>
      </xdr:grpSpPr>
      <xdr:grpSp>
        <xdr:nvGrpSpPr>
          <xdr:cNvPr id="104" name="Grupa 103">
            <a:extLst>
              <a:ext uri="{FF2B5EF4-FFF2-40B4-BE49-F238E27FC236}">
                <a16:creationId xmlns:a16="http://schemas.microsoft.com/office/drawing/2014/main" xmlns="" id="{00000000-0008-0000-0600-000068000000}"/>
              </a:ext>
            </a:extLst>
          </xdr:cNvPr>
          <xdr:cNvGrpSpPr/>
        </xdr:nvGrpSpPr>
        <xdr:grpSpPr>
          <a:xfrm>
            <a:off x="2301149" y="36965659"/>
            <a:ext cx="610023" cy="59834"/>
            <a:chOff x="1864068" y="1165140"/>
            <a:chExt cx="726732" cy="50866"/>
          </a:xfrm>
        </xdr:grpSpPr>
        <xdr:cxnSp macro="">
          <xdr:nvCxnSpPr>
            <xdr:cNvPr id="117" name="Łącznik prosty 116">
              <a:extLst>
                <a:ext uri="{FF2B5EF4-FFF2-40B4-BE49-F238E27FC236}">
                  <a16:creationId xmlns:a16="http://schemas.microsoft.com/office/drawing/2014/main" xmlns="" id="{00000000-0008-0000-0600-000075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8" name="Łącznik prosty 117">
              <a:extLst>
                <a:ext uri="{FF2B5EF4-FFF2-40B4-BE49-F238E27FC236}">
                  <a16:creationId xmlns:a16="http://schemas.microsoft.com/office/drawing/2014/main" xmlns="" id="{00000000-0008-0000-0600-000076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9" name="Łącznik prosty 118">
              <a:extLst>
                <a:ext uri="{FF2B5EF4-FFF2-40B4-BE49-F238E27FC236}">
                  <a16:creationId xmlns:a16="http://schemas.microsoft.com/office/drawing/2014/main" xmlns="" id="{00000000-0008-0000-0600-000077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0" name="Łącznik prosty 119">
              <a:extLst>
                <a:ext uri="{FF2B5EF4-FFF2-40B4-BE49-F238E27FC236}">
                  <a16:creationId xmlns:a16="http://schemas.microsoft.com/office/drawing/2014/main" xmlns="" id="{00000000-0008-0000-0600-000078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1" name="Łącznik prosty 120">
              <a:extLst>
                <a:ext uri="{FF2B5EF4-FFF2-40B4-BE49-F238E27FC236}">
                  <a16:creationId xmlns:a16="http://schemas.microsoft.com/office/drawing/2014/main" xmlns="" id="{00000000-0008-0000-0600-000079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2" name="Łącznik prosty 121">
              <a:extLst>
                <a:ext uri="{FF2B5EF4-FFF2-40B4-BE49-F238E27FC236}">
                  <a16:creationId xmlns:a16="http://schemas.microsoft.com/office/drawing/2014/main" xmlns="" id="{00000000-0008-0000-0600-00007A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05" name="Łącznik prosty 104">
            <a:extLst>
              <a:ext uri="{FF2B5EF4-FFF2-40B4-BE49-F238E27FC236}">
                <a16:creationId xmlns:a16="http://schemas.microsoft.com/office/drawing/2014/main" xmlns="" id="{00000000-0008-0000-0600-000069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6" name="Łącznik prosty 105">
            <a:extLst>
              <a:ext uri="{FF2B5EF4-FFF2-40B4-BE49-F238E27FC236}">
                <a16:creationId xmlns:a16="http://schemas.microsoft.com/office/drawing/2014/main" xmlns="" id="{00000000-0008-0000-0600-00006A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07" name="Grupa 106">
            <a:extLst>
              <a:ext uri="{FF2B5EF4-FFF2-40B4-BE49-F238E27FC236}">
                <a16:creationId xmlns:a16="http://schemas.microsoft.com/office/drawing/2014/main" xmlns="" id="{00000000-0008-0000-0600-00006B000000}"/>
              </a:ext>
            </a:extLst>
          </xdr:cNvPr>
          <xdr:cNvGrpSpPr/>
        </xdr:nvGrpSpPr>
        <xdr:grpSpPr>
          <a:xfrm>
            <a:off x="1446070" y="36965659"/>
            <a:ext cx="287981" cy="59834"/>
            <a:chOff x="834799" y="5751580"/>
            <a:chExt cx="315836" cy="59834"/>
          </a:xfrm>
        </xdr:grpSpPr>
        <xdr:cxnSp macro="">
          <xdr:nvCxnSpPr>
            <xdr:cNvPr id="113" name="Łącznik prosty 112">
              <a:extLst>
                <a:ext uri="{FF2B5EF4-FFF2-40B4-BE49-F238E27FC236}">
                  <a16:creationId xmlns:a16="http://schemas.microsoft.com/office/drawing/2014/main" xmlns="" id="{00000000-0008-0000-0600-000071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4" name="Łącznik prosty 113">
              <a:extLst>
                <a:ext uri="{FF2B5EF4-FFF2-40B4-BE49-F238E27FC236}">
                  <a16:creationId xmlns:a16="http://schemas.microsoft.com/office/drawing/2014/main" xmlns="" id="{00000000-0008-0000-0600-000072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5" name="Łącznik prosty 114">
              <a:extLst>
                <a:ext uri="{FF2B5EF4-FFF2-40B4-BE49-F238E27FC236}">
                  <a16:creationId xmlns:a16="http://schemas.microsoft.com/office/drawing/2014/main" xmlns="" id="{00000000-0008-0000-0600-000073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6" name="Łącznik prosty 115">
              <a:extLst>
                <a:ext uri="{FF2B5EF4-FFF2-40B4-BE49-F238E27FC236}">
                  <a16:creationId xmlns:a16="http://schemas.microsoft.com/office/drawing/2014/main" xmlns="" id="{00000000-0008-0000-0600-000074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08" name="Grupa 107">
            <a:extLst>
              <a:ext uri="{FF2B5EF4-FFF2-40B4-BE49-F238E27FC236}">
                <a16:creationId xmlns:a16="http://schemas.microsoft.com/office/drawing/2014/main" xmlns="" id="{00000000-0008-0000-0600-00006C000000}"/>
              </a:ext>
            </a:extLst>
          </xdr:cNvPr>
          <xdr:cNvGrpSpPr/>
        </xdr:nvGrpSpPr>
        <xdr:grpSpPr>
          <a:xfrm>
            <a:off x="1885480" y="36972848"/>
            <a:ext cx="288553" cy="59834"/>
            <a:chOff x="834799" y="5751580"/>
            <a:chExt cx="315836" cy="59834"/>
          </a:xfrm>
        </xdr:grpSpPr>
        <xdr:cxnSp macro="">
          <xdr:nvCxnSpPr>
            <xdr:cNvPr id="109" name="Łącznik prosty 108">
              <a:extLst>
                <a:ext uri="{FF2B5EF4-FFF2-40B4-BE49-F238E27FC236}">
                  <a16:creationId xmlns:a16="http://schemas.microsoft.com/office/drawing/2014/main" xmlns="" id="{00000000-0008-0000-0600-00006D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Łącznik prosty 109">
              <a:extLst>
                <a:ext uri="{FF2B5EF4-FFF2-40B4-BE49-F238E27FC236}">
                  <a16:creationId xmlns:a16="http://schemas.microsoft.com/office/drawing/2014/main" xmlns="" id="{00000000-0008-0000-0600-00006E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1" name="Łącznik prosty 110">
              <a:extLst>
                <a:ext uri="{FF2B5EF4-FFF2-40B4-BE49-F238E27FC236}">
                  <a16:creationId xmlns:a16="http://schemas.microsoft.com/office/drawing/2014/main" xmlns="" id="{00000000-0008-0000-0600-00006F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2" name="Łącznik prosty 111">
              <a:extLst>
                <a:ext uri="{FF2B5EF4-FFF2-40B4-BE49-F238E27FC236}">
                  <a16:creationId xmlns:a16="http://schemas.microsoft.com/office/drawing/2014/main" xmlns="" id="{00000000-0008-0000-0600-000070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6</xdr:col>
      <xdr:colOff>85044</xdr:colOff>
      <xdr:row>108</xdr:row>
      <xdr:rowOff>204106</xdr:rowOff>
    </xdr:from>
    <xdr:to>
      <xdr:col>13</xdr:col>
      <xdr:colOff>9218</xdr:colOff>
      <xdr:row>108</xdr:row>
      <xdr:rowOff>261937</xdr:rowOff>
    </xdr:to>
    <xdr:grpSp>
      <xdr:nvGrpSpPr>
        <xdr:cNvPr id="123" name="Grupa 122">
          <a:extLst>
            <a:ext uri="{FF2B5EF4-FFF2-40B4-BE49-F238E27FC236}">
              <a16:creationId xmlns:a16="http://schemas.microsoft.com/office/drawing/2014/main" xmlns="" id="{00000000-0008-0000-0600-00007B000000}"/>
            </a:ext>
          </a:extLst>
        </xdr:cNvPr>
        <xdr:cNvGrpSpPr/>
      </xdr:nvGrpSpPr>
      <xdr:grpSpPr>
        <a:xfrm>
          <a:off x="1323294" y="18615931"/>
          <a:ext cx="1624387" cy="57831"/>
          <a:chOff x="1446070" y="36965659"/>
          <a:chExt cx="1465102" cy="67023"/>
        </a:xfrm>
      </xdr:grpSpPr>
      <xdr:grpSp>
        <xdr:nvGrpSpPr>
          <xdr:cNvPr id="124" name="Grupa 123">
            <a:extLst>
              <a:ext uri="{FF2B5EF4-FFF2-40B4-BE49-F238E27FC236}">
                <a16:creationId xmlns:a16="http://schemas.microsoft.com/office/drawing/2014/main" xmlns="" id="{00000000-0008-0000-0600-00007C000000}"/>
              </a:ext>
            </a:extLst>
          </xdr:cNvPr>
          <xdr:cNvGrpSpPr/>
        </xdr:nvGrpSpPr>
        <xdr:grpSpPr>
          <a:xfrm>
            <a:off x="2301149" y="36965659"/>
            <a:ext cx="610023" cy="59834"/>
            <a:chOff x="1864068" y="1165140"/>
            <a:chExt cx="726732" cy="50866"/>
          </a:xfrm>
        </xdr:grpSpPr>
        <xdr:cxnSp macro="">
          <xdr:nvCxnSpPr>
            <xdr:cNvPr id="137" name="Łącznik prosty 136">
              <a:extLst>
                <a:ext uri="{FF2B5EF4-FFF2-40B4-BE49-F238E27FC236}">
                  <a16:creationId xmlns:a16="http://schemas.microsoft.com/office/drawing/2014/main" xmlns="" id="{00000000-0008-0000-0600-000089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8" name="Łącznik prosty 137">
              <a:extLst>
                <a:ext uri="{FF2B5EF4-FFF2-40B4-BE49-F238E27FC236}">
                  <a16:creationId xmlns:a16="http://schemas.microsoft.com/office/drawing/2014/main" xmlns="" id="{00000000-0008-0000-0600-00008A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9" name="Łącznik prosty 138">
              <a:extLst>
                <a:ext uri="{FF2B5EF4-FFF2-40B4-BE49-F238E27FC236}">
                  <a16:creationId xmlns:a16="http://schemas.microsoft.com/office/drawing/2014/main" xmlns="" id="{00000000-0008-0000-0600-00008B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0" name="Łącznik prosty 139">
              <a:extLst>
                <a:ext uri="{FF2B5EF4-FFF2-40B4-BE49-F238E27FC236}">
                  <a16:creationId xmlns:a16="http://schemas.microsoft.com/office/drawing/2014/main" xmlns="" id="{00000000-0008-0000-0600-00008C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1" name="Łącznik prosty 140">
              <a:extLst>
                <a:ext uri="{FF2B5EF4-FFF2-40B4-BE49-F238E27FC236}">
                  <a16:creationId xmlns:a16="http://schemas.microsoft.com/office/drawing/2014/main" xmlns="" id="{00000000-0008-0000-0600-00008D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2" name="Łącznik prosty 141">
              <a:extLst>
                <a:ext uri="{FF2B5EF4-FFF2-40B4-BE49-F238E27FC236}">
                  <a16:creationId xmlns:a16="http://schemas.microsoft.com/office/drawing/2014/main" xmlns="" id="{00000000-0008-0000-0600-00008E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25" name="Łącznik prosty 124">
            <a:extLst>
              <a:ext uri="{FF2B5EF4-FFF2-40B4-BE49-F238E27FC236}">
                <a16:creationId xmlns:a16="http://schemas.microsoft.com/office/drawing/2014/main" xmlns="" id="{00000000-0008-0000-0600-00007D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6" name="Łącznik prosty 125">
            <a:extLst>
              <a:ext uri="{FF2B5EF4-FFF2-40B4-BE49-F238E27FC236}">
                <a16:creationId xmlns:a16="http://schemas.microsoft.com/office/drawing/2014/main" xmlns="" id="{00000000-0008-0000-0600-00007E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27" name="Grupa 126">
            <a:extLst>
              <a:ext uri="{FF2B5EF4-FFF2-40B4-BE49-F238E27FC236}">
                <a16:creationId xmlns:a16="http://schemas.microsoft.com/office/drawing/2014/main" xmlns="" id="{00000000-0008-0000-0600-00007F000000}"/>
              </a:ext>
            </a:extLst>
          </xdr:cNvPr>
          <xdr:cNvGrpSpPr/>
        </xdr:nvGrpSpPr>
        <xdr:grpSpPr>
          <a:xfrm>
            <a:off x="1446070" y="36965659"/>
            <a:ext cx="287981" cy="59834"/>
            <a:chOff x="834799" y="5751580"/>
            <a:chExt cx="315836" cy="59834"/>
          </a:xfrm>
        </xdr:grpSpPr>
        <xdr:cxnSp macro="">
          <xdr:nvCxnSpPr>
            <xdr:cNvPr id="133" name="Łącznik prosty 132">
              <a:extLst>
                <a:ext uri="{FF2B5EF4-FFF2-40B4-BE49-F238E27FC236}">
                  <a16:creationId xmlns:a16="http://schemas.microsoft.com/office/drawing/2014/main" xmlns="" id="{00000000-0008-0000-0600-000085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4" name="Łącznik prosty 133">
              <a:extLst>
                <a:ext uri="{FF2B5EF4-FFF2-40B4-BE49-F238E27FC236}">
                  <a16:creationId xmlns:a16="http://schemas.microsoft.com/office/drawing/2014/main" xmlns="" id="{00000000-0008-0000-0600-000086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5" name="Łącznik prosty 134">
              <a:extLst>
                <a:ext uri="{FF2B5EF4-FFF2-40B4-BE49-F238E27FC236}">
                  <a16:creationId xmlns:a16="http://schemas.microsoft.com/office/drawing/2014/main" xmlns="" id="{00000000-0008-0000-0600-000087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6" name="Łącznik prosty 135">
              <a:extLst>
                <a:ext uri="{FF2B5EF4-FFF2-40B4-BE49-F238E27FC236}">
                  <a16:creationId xmlns:a16="http://schemas.microsoft.com/office/drawing/2014/main" xmlns="" id="{00000000-0008-0000-0600-000088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28" name="Grupa 127">
            <a:extLst>
              <a:ext uri="{FF2B5EF4-FFF2-40B4-BE49-F238E27FC236}">
                <a16:creationId xmlns:a16="http://schemas.microsoft.com/office/drawing/2014/main" xmlns="" id="{00000000-0008-0000-0600-000080000000}"/>
              </a:ext>
            </a:extLst>
          </xdr:cNvPr>
          <xdr:cNvGrpSpPr/>
        </xdr:nvGrpSpPr>
        <xdr:grpSpPr>
          <a:xfrm>
            <a:off x="1885480" y="36972848"/>
            <a:ext cx="288553" cy="59834"/>
            <a:chOff x="834799" y="5751580"/>
            <a:chExt cx="315836" cy="59834"/>
          </a:xfrm>
        </xdr:grpSpPr>
        <xdr:cxnSp macro="">
          <xdr:nvCxnSpPr>
            <xdr:cNvPr id="129" name="Łącznik prosty 128">
              <a:extLst>
                <a:ext uri="{FF2B5EF4-FFF2-40B4-BE49-F238E27FC236}">
                  <a16:creationId xmlns:a16="http://schemas.microsoft.com/office/drawing/2014/main" xmlns="" id="{00000000-0008-0000-0600-000081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0" name="Łącznik prosty 129">
              <a:extLst>
                <a:ext uri="{FF2B5EF4-FFF2-40B4-BE49-F238E27FC236}">
                  <a16:creationId xmlns:a16="http://schemas.microsoft.com/office/drawing/2014/main" xmlns="" id="{00000000-0008-0000-0600-000082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1" name="Łącznik prosty 130">
              <a:extLst>
                <a:ext uri="{FF2B5EF4-FFF2-40B4-BE49-F238E27FC236}">
                  <a16:creationId xmlns:a16="http://schemas.microsoft.com/office/drawing/2014/main" xmlns="" id="{00000000-0008-0000-0600-000083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2" name="Łącznik prosty 131">
              <a:extLst>
                <a:ext uri="{FF2B5EF4-FFF2-40B4-BE49-F238E27FC236}">
                  <a16:creationId xmlns:a16="http://schemas.microsoft.com/office/drawing/2014/main" xmlns="" id="{00000000-0008-0000-0600-000084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10</xdr:col>
      <xdr:colOff>207627</xdr:colOff>
      <xdr:row>73</xdr:row>
      <xdr:rowOff>264159</xdr:rowOff>
    </xdr:from>
    <xdr:to>
      <xdr:col>14</xdr:col>
      <xdr:colOff>278561</xdr:colOff>
      <xdr:row>75</xdr:row>
      <xdr:rowOff>15732</xdr:rowOff>
    </xdr:to>
    <xdr:sp macro="[0]!ObliczRaty" textlink="">
      <xdr:nvSpPr>
        <xdr:cNvPr id="144" name="Prostokąt zaokrąglony 143">
          <a:extLst>
            <a:ext uri="{FF2B5EF4-FFF2-40B4-BE49-F238E27FC236}">
              <a16:creationId xmlns:a16="http://schemas.microsoft.com/office/drawing/2014/main" xmlns="" id="{00000000-0008-0000-0600-000090000000}"/>
            </a:ext>
          </a:extLst>
        </xdr:cNvPr>
        <xdr:cNvSpPr/>
      </xdr:nvSpPr>
      <xdr:spPr>
        <a:xfrm>
          <a:off x="2710504" y="11506590"/>
          <a:ext cx="1090842" cy="290834"/>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Oblicz raty</a:t>
          </a:r>
        </a:p>
      </xdr:txBody>
    </xdr:sp>
    <xdr:clientData fPrintsWithSheet="0"/>
  </xdr:twoCellAnchor>
  <xdr:twoCellAnchor>
    <xdr:from>
      <xdr:col>13</xdr:col>
      <xdr:colOff>13605</xdr:colOff>
      <xdr:row>9</xdr:row>
      <xdr:rowOff>132669</xdr:rowOff>
    </xdr:from>
    <xdr:to>
      <xdr:col>15</xdr:col>
      <xdr:colOff>41774</xdr:colOff>
      <xdr:row>9</xdr:row>
      <xdr:rowOff>178388</xdr:rowOff>
    </xdr:to>
    <xdr:grpSp>
      <xdr:nvGrpSpPr>
        <xdr:cNvPr id="145" name="Grupa 144">
          <a:extLst>
            <a:ext uri="{FF2B5EF4-FFF2-40B4-BE49-F238E27FC236}">
              <a16:creationId xmlns:a16="http://schemas.microsoft.com/office/drawing/2014/main" xmlns="" id="{00000000-0008-0000-0600-000091000000}"/>
            </a:ext>
          </a:extLst>
        </xdr:cNvPr>
        <xdr:cNvGrpSpPr/>
      </xdr:nvGrpSpPr>
      <xdr:grpSpPr>
        <a:xfrm>
          <a:off x="2952068" y="1256619"/>
          <a:ext cx="666344" cy="45719"/>
          <a:chOff x="1864068" y="1165140"/>
          <a:chExt cx="726732" cy="50866"/>
        </a:xfrm>
      </xdr:grpSpPr>
      <xdr:cxnSp macro="">
        <xdr:nvCxnSpPr>
          <xdr:cNvPr id="146" name="Łącznik prosty 145">
            <a:extLst>
              <a:ext uri="{FF2B5EF4-FFF2-40B4-BE49-F238E27FC236}">
                <a16:creationId xmlns:a16="http://schemas.microsoft.com/office/drawing/2014/main" xmlns="" id="{00000000-0008-0000-0600-000092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7" name="Łącznik prosty 146">
            <a:extLst>
              <a:ext uri="{FF2B5EF4-FFF2-40B4-BE49-F238E27FC236}">
                <a16:creationId xmlns:a16="http://schemas.microsoft.com/office/drawing/2014/main" xmlns="" id="{00000000-0008-0000-0600-000093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8" name="Łącznik prosty 147">
            <a:extLst>
              <a:ext uri="{FF2B5EF4-FFF2-40B4-BE49-F238E27FC236}">
                <a16:creationId xmlns:a16="http://schemas.microsoft.com/office/drawing/2014/main" xmlns="" id="{00000000-0008-0000-0600-000094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9" name="Łącznik prosty 148">
            <a:extLst>
              <a:ext uri="{FF2B5EF4-FFF2-40B4-BE49-F238E27FC236}">
                <a16:creationId xmlns:a16="http://schemas.microsoft.com/office/drawing/2014/main" xmlns="" id="{00000000-0008-0000-0600-000095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0" name="Łącznik prosty 149">
            <a:extLst>
              <a:ext uri="{FF2B5EF4-FFF2-40B4-BE49-F238E27FC236}">
                <a16:creationId xmlns:a16="http://schemas.microsoft.com/office/drawing/2014/main" xmlns="" id="{00000000-0008-0000-0600-000096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1" name="Łącznik prosty 150">
            <a:extLst>
              <a:ext uri="{FF2B5EF4-FFF2-40B4-BE49-F238E27FC236}">
                <a16:creationId xmlns:a16="http://schemas.microsoft.com/office/drawing/2014/main" xmlns="" id="{00000000-0008-0000-0600-000097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9525</xdr:colOff>
      <xdr:row>39</xdr:row>
      <xdr:rowOff>111579</xdr:rowOff>
    </xdr:from>
    <xdr:to>
      <xdr:col>20</xdr:col>
      <xdr:colOff>22451</xdr:colOff>
      <xdr:row>39</xdr:row>
      <xdr:rowOff>164307</xdr:rowOff>
    </xdr:to>
    <xdr:grpSp>
      <xdr:nvGrpSpPr>
        <xdr:cNvPr id="143" name="Grupa 142">
          <a:extLst>
            <a:ext uri="{FF2B5EF4-FFF2-40B4-BE49-F238E27FC236}">
              <a16:creationId xmlns:a16="http://schemas.microsoft.com/office/drawing/2014/main" xmlns="" id="{00000000-0008-0000-0600-00008F000000}"/>
            </a:ext>
          </a:extLst>
        </xdr:cNvPr>
        <xdr:cNvGrpSpPr/>
      </xdr:nvGrpSpPr>
      <xdr:grpSpPr>
        <a:xfrm>
          <a:off x="2628900" y="5802767"/>
          <a:ext cx="2298926" cy="52728"/>
          <a:chOff x="3134406" y="5445578"/>
          <a:chExt cx="1931533" cy="54429"/>
        </a:xfrm>
      </xdr:grpSpPr>
      <xdr:cxnSp macro="">
        <xdr:nvCxnSpPr>
          <xdr:cNvPr id="155" name="Łącznik prosty 154">
            <a:extLst>
              <a:ext uri="{FF2B5EF4-FFF2-40B4-BE49-F238E27FC236}">
                <a16:creationId xmlns:a16="http://schemas.microsoft.com/office/drawing/2014/main" xmlns="" id="{00000000-0008-0000-0600-00009B000000}"/>
              </a:ext>
            </a:extLst>
          </xdr:cNvPr>
          <xdr:cNvCxnSpPr/>
        </xdr:nvCxnSpPr>
        <xdr:spPr>
          <a:xfrm>
            <a:off x="313440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6" name="Łącznik prosty 155">
            <a:extLst>
              <a:ext uri="{FF2B5EF4-FFF2-40B4-BE49-F238E27FC236}">
                <a16:creationId xmlns:a16="http://schemas.microsoft.com/office/drawing/2014/main" xmlns="" id="{00000000-0008-0000-0600-00009C000000}"/>
              </a:ext>
            </a:extLst>
          </xdr:cNvPr>
          <xdr:cNvCxnSpPr/>
        </xdr:nvCxnSpPr>
        <xdr:spPr>
          <a:xfrm>
            <a:off x="3272267"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7" name="Łącznik prosty 156">
            <a:extLst>
              <a:ext uri="{FF2B5EF4-FFF2-40B4-BE49-F238E27FC236}">
                <a16:creationId xmlns:a16="http://schemas.microsoft.com/office/drawing/2014/main" xmlns="" id="{00000000-0008-0000-0600-00009D000000}"/>
              </a:ext>
            </a:extLst>
          </xdr:cNvPr>
          <xdr:cNvCxnSpPr/>
        </xdr:nvCxnSpPr>
        <xdr:spPr>
          <a:xfrm>
            <a:off x="3408768"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8" name="Łącznik prosty 157">
            <a:extLst>
              <a:ext uri="{FF2B5EF4-FFF2-40B4-BE49-F238E27FC236}">
                <a16:creationId xmlns:a16="http://schemas.microsoft.com/office/drawing/2014/main" xmlns="" id="{00000000-0008-0000-0600-00009E000000}"/>
              </a:ext>
            </a:extLst>
          </xdr:cNvPr>
          <xdr:cNvCxnSpPr/>
        </xdr:nvCxnSpPr>
        <xdr:spPr>
          <a:xfrm>
            <a:off x="3546628"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9" name="Łącznik prosty 158">
            <a:extLst>
              <a:ext uri="{FF2B5EF4-FFF2-40B4-BE49-F238E27FC236}">
                <a16:creationId xmlns:a16="http://schemas.microsoft.com/office/drawing/2014/main" xmlns="" id="{00000000-0008-0000-0600-00009F000000}"/>
              </a:ext>
            </a:extLst>
          </xdr:cNvPr>
          <xdr:cNvCxnSpPr/>
        </xdr:nvCxnSpPr>
        <xdr:spPr>
          <a:xfrm>
            <a:off x="3683590"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0" name="Łącznik prosty 159">
            <a:extLst>
              <a:ext uri="{FF2B5EF4-FFF2-40B4-BE49-F238E27FC236}">
                <a16:creationId xmlns:a16="http://schemas.microsoft.com/office/drawing/2014/main" xmlns="" id="{00000000-0008-0000-0600-0000A0000000}"/>
              </a:ext>
            </a:extLst>
          </xdr:cNvPr>
          <xdr:cNvCxnSpPr/>
        </xdr:nvCxnSpPr>
        <xdr:spPr>
          <a:xfrm>
            <a:off x="3821451"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1" name="Łącznik prosty 160">
            <a:extLst>
              <a:ext uri="{FF2B5EF4-FFF2-40B4-BE49-F238E27FC236}">
                <a16:creationId xmlns:a16="http://schemas.microsoft.com/office/drawing/2014/main" xmlns="" id="{00000000-0008-0000-0600-0000A1000000}"/>
              </a:ext>
            </a:extLst>
          </xdr:cNvPr>
          <xdr:cNvCxnSpPr/>
        </xdr:nvCxnSpPr>
        <xdr:spPr>
          <a:xfrm>
            <a:off x="3957951"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2" name="Łącznik prosty 161">
            <a:extLst>
              <a:ext uri="{FF2B5EF4-FFF2-40B4-BE49-F238E27FC236}">
                <a16:creationId xmlns:a16="http://schemas.microsoft.com/office/drawing/2014/main" xmlns="" id="{00000000-0008-0000-0600-0000A2000000}"/>
              </a:ext>
            </a:extLst>
          </xdr:cNvPr>
          <xdr:cNvCxnSpPr/>
        </xdr:nvCxnSpPr>
        <xdr:spPr>
          <a:xfrm>
            <a:off x="4095813"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3" name="Łącznik prosty 162">
            <a:extLst>
              <a:ext uri="{FF2B5EF4-FFF2-40B4-BE49-F238E27FC236}">
                <a16:creationId xmlns:a16="http://schemas.microsoft.com/office/drawing/2014/main" xmlns="" id="{00000000-0008-0000-0600-0000A3000000}"/>
              </a:ext>
            </a:extLst>
          </xdr:cNvPr>
          <xdr:cNvCxnSpPr/>
        </xdr:nvCxnSpPr>
        <xdr:spPr>
          <a:xfrm>
            <a:off x="4232774"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4" name="Łącznik prosty 163">
            <a:extLst>
              <a:ext uri="{FF2B5EF4-FFF2-40B4-BE49-F238E27FC236}">
                <a16:creationId xmlns:a16="http://schemas.microsoft.com/office/drawing/2014/main" xmlns="" id="{00000000-0008-0000-0600-0000A4000000}"/>
              </a:ext>
            </a:extLst>
          </xdr:cNvPr>
          <xdr:cNvCxnSpPr/>
        </xdr:nvCxnSpPr>
        <xdr:spPr>
          <a:xfrm>
            <a:off x="437063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5" name="Łącznik prosty 164">
            <a:extLst>
              <a:ext uri="{FF2B5EF4-FFF2-40B4-BE49-F238E27FC236}">
                <a16:creationId xmlns:a16="http://schemas.microsoft.com/office/drawing/2014/main" xmlns="" id="{00000000-0008-0000-0600-0000A5000000}"/>
              </a:ext>
            </a:extLst>
          </xdr:cNvPr>
          <xdr:cNvCxnSpPr/>
        </xdr:nvCxnSpPr>
        <xdr:spPr>
          <a:xfrm>
            <a:off x="450713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6" name="Łącznik prosty 165">
            <a:extLst>
              <a:ext uri="{FF2B5EF4-FFF2-40B4-BE49-F238E27FC236}">
                <a16:creationId xmlns:a16="http://schemas.microsoft.com/office/drawing/2014/main" xmlns="" id="{00000000-0008-0000-0600-0000A6000000}"/>
              </a:ext>
            </a:extLst>
          </xdr:cNvPr>
          <xdr:cNvCxnSpPr/>
        </xdr:nvCxnSpPr>
        <xdr:spPr>
          <a:xfrm>
            <a:off x="4644996"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7" name="Łącznik prosty 166">
            <a:extLst>
              <a:ext uri="{FF2B5EF4-FFF2-40B4-BE49-F238E27FC236}">
                <a16:creationId xmlns:a16="http://schemas.microsoft.com/office/drawing/2014/main" xmlns="" id="{00000000-0008-0000-0600-0000A7000000}"/>
              </a:ext>
            </a:extLst>
          </xdr:cNvPr>
          <xdr:cNvCxnSpPr/>
        </xdr:nvCxnSpPr>
        <xdr:spPr>
          <a:xfrm>
            <a:off x="3134406" y="5496015"/>
            <a:ext cx="1931533" cy="399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8" name="Łącznik prosty 167">
            <a:extLst>
              <a:ext uri="{FF2B5EF4-FFF2-40B4-BE49-F238E27FC236}">
                <a16:creationId xmlns:a16="http://schemas.microsoft.com/office/drawing/2014/main" xmlns="" id="{00000000-0008-0000-0600-0000A8000000}"/>
              </a:ext>
            </a:extLst>
          </xdr:cNvPr>
          <xdr:cNvCxnSpPr/>
        </xdr:nvCxnSpPr>
        <xdr:spPr>
          <a:xfrm>
            <a:off x="4787014"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9" name="Łącznik prosty 168">
            <a:extLst>
              <a:ext uri="{FF2B5EF4-FFF2-40B4-BE49-F238E27FC236}">
                <a16:creationId xmlns:a16="http://schemas.microsoft.com/office/drawing/2014/main" xmlns="" id="{00000000-0008-0000-0600-0000A9000000}"/>
              </a:ext>
            </a:extLst>
          </xdr:cNvPr>
          <xdr:cNvCxnSpPr/>
        </xdr:nvCxnSpPr>
        <xdr:spPr>
          <a:xfrm>
            <a:off x="4924875"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0" name="Łącznik prosty 169">
            <a:extLst>
              <a:ext uri="{FF2B5EF4-FFF2-40B4-BE49-F238E27FC236}">
                <a16:creationId xmlns:a16="http://schemas.microsoft.com/office/drawing/2014/main" xmlns="" id="{00000000-0008-0000-0600-0000AA000000}"/>
              </a:ext>
            </a:extLst>
          </xdr:cNvPr>
          <xdr:cNvCxnSpPr/>
        </xdr:nvCxnSpPr>
        <xdr:spPr>
          <a:xfrm>
            <a:off x="5061375" y="5445578"/>
            <a:ext cx="0" cy="544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201386</xdr:colOff>
      <xdr:row>42</xdr:row>
      <xdr:rowOff>141515</xdr:rowOff>
    </xdr:from>
    <xdr:to>
      <xdr:col>10</xdr:col>
      <xdr:colOff>125561</xdr:colOff>
      <xdr:row>42</xdr:row>
      <xdr:rowOff>199346</xdr:rowOff>
    </xdr:to>
    <xdr:grpSp>
      <xdr:nvGrpSpPr>
        <xdr:cNvPr id="171" name="Grupa 170">
          <a:extLst>
            <a:ext uri="{FF2B5EF4-FFF2-40B4-BE49-F238E27FC236}">
              <a16:creationId xmlns:a16="http://schemas.microsoft.com/office/drawing/2014/main" xmlns="" id="{00000000-0008-0000-0600-0000AB000000}"/>
            </a:ext>
          </a:extLst>
        </xdr:cNvPr>
        <xdr:cNvGrpSpPr/>
      </xdr:nvGrpSpPr>
      <xdr:grpSpPr>
        <a:xfrm>
          <a:off x="749074" y="6266090"/>
          <a:ext cx="1624387" cy="57831"/>
          <a:chOff x="1446070" y="36965659"/>
          <a:chExt cx="1465102" cy="67023"/>
        </a:xfrm>
      </xdr:grpSpPr>
      <xdr:grpSp>
        <xdr:nvGrpSpPr>
          <xdr:cNvPr id="172" name="Grupa 171">
            <a:extLst>
              <a:ext uri="{FF2B5EF4-FFF2-40B4-BE49-F238E27FC236}">
                <a16:creationId xmlns:a16="http://schemas.microsoft.com/office/drawing/2014/main" xmlns="" id="{00000000-0008-0000-0600-0000AC000000}"/>
              </a:ext>
            </a:extLst>
          </xdr:cNvPr>
          <xdr:cNvGrpSpPr/>
        </xdr:nvGrpSpPr>
        <xdr:grpSpPr>
          <a:xfrm>
            <a:off x="2301149" y="36965659"/>
            <a:ext cx="610023" cy="59834"/>
            <a:chOff x="1864068" y="1165140"/>
            <a:chExt cx="726732" cy="50866"/>
          </a:xfrm>
        </xdr:grpSpPr>
        <xdr:cxnSp macro="">
          <xdr:nvCxnSpPr>
            <xdr:cNvPr id="185" name="Łącznik prosty 184">
              <a:extLst>
                <a:ext uri="{FF2B5EF4-FFF2-40B4-BE49-F238E27FC236}">
                  <a16:creationId xmlns:a16="http://schemas.microsoft.com/office/drawing/2014/main" xmlns="" id="{00000000-0008-0000-0600-0000B9000000}"/>
                </a:ext>
              </a:extLst>
            </xdr:cNvPr>
            <xdr:cNvCxnSpPr/>
          </xdr:nvCxnSpPr>
          <xdr:spPr>
            <a:xfrm>
              <a:off x="1868664"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6" name="Łącznik prosty 185">
              <a:extLst>
                <a:ext uri="{FF2B5EF4-FFF2-40B4-BE49-F238E27FC236}">
                  <a16:creationId xmlns:a16="http://schemas.microsoft.com/office/drawing/2014/main" xmlns="" id="{00000000-0008-0000-0600-0000BA000000}"/>
                </a:ext>
              </a:extLst>
            </xdr:cNvPr>
            <xdr:cNvCxnSpPr/>
          </xdr:nvCxnSpPr>
          <xdr:spPr>
            <a:xfrm>
              <a:off x="2048716"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7" name="Łącznik prosty 186">
              <a:extLst>
                <a:ext uri="{FF2B5EF4-FFF2-40B4-BE49-F238E27FC236}">
                  <a16:creationId xmlns:a16="http://schemas.microsoft.com/office/drawing/2014/main" xmlns="" id="{00000000-0008-0000-0600-0000BB000000}"/>
                </a:ext>
              </a:extLst>
            </xdr:cNvPr>
            <xdr:cNvCxnSpPr/>
          </xdr:nvCxnSpPr>
          <xdr:spPr>
            <a:xfrm>
              <a:off x="2229377"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8" name="Łącznik prosty 187">
              <a:extLst>
                <a:ext uri="{FF2B5EF4-FFF2-40B4-BE49-F238E27FC236}">
                  <a16:creationId xmlns:a16="http://schemas.microsoft.com/office/drawing/2014/main" xmlns="" id="{00000000-0008-0000-0600-0000BC000000}"/>
                </a:ext>
              </a:extLst>
            </xdr:cNvPr>
            <xdr:cNvCxnSpPr/>
          </xdr:nvCxnSpPr>
          <xdr:spPr>
            <a:xfrm>
              <a:off x="2409429"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9" name="Łącznik prosty 188">
              <a:extLst>
                <a:ext uri="{FF2B5EF4-FFF2-40B4-BE49-F238E27FC236}">
                  <a16:creationId xmlns:a16="http://schemas.microsoft.com/office/drawing/2014/main" xmlns="" id="{00000000-0008-0000-0600-0000BD000000}"/>
                </a:ext>
              </a:extLst>
            </xdr:cNvPr>
            <xdr:cNvCxnSpPr/>
          </xdr:nvCxnSpPr>
          <xdr:spPr>
            <a:xfrm>
              <a:off x="2589481" y="1165140"/>
              <a:ext cx="0" cy="5086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0" name="Łącznik prosty 189">
              <a:extLst>
                <a:ext uri="{FF2B5EF4-FFF2-40B4-BE49-F238E27FC236}">
                  <a16:creationId xmlns:a16="http://schemas.microsoft.com/office/drawing/2014/main" xmlns="" id="{00000000-0008-0000-0600-0000BE000000}"/>
                </a:ext>
              </a:extLst>
            </xdr:cNvPr>
            <xdr:cNvCxnSpPr/>
          </xdr:nvCxnSpPr>
          <xdr:spPr>
            <a:xfrm flipV="1">
              <a:off x="1864068" y="1212005"/>
              <a:ext cx="726732" cy="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73" name="Łącznik prosty 172">
            <a:extLst>
              <a:ext uri="{FF2B5EF4-FFF2-40B4-BE49-F238E27FC236}">
                <a16:creationId xmlns:a16="http://schemas.microsoft.com/office/drawing/2014/main" xmlns="" id="{00000000-0008-0000-0600-0000AD000000}"/>
              </a:ext>
            </a:extLst>
          </xdr:cNvPr>
          <xdr:cNvCxnSpPr/>
        </xdr:nvCxnSpPr>
        <xdr:spPr>
          <a:xfrm rot="5400000">
            <a:off x="2241986"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4" name="Łącznik prosty 173">
            <a:extLst>
              <a:ext uri="{FF2B5EF4-FFF2-40B4-BE49-F238E27FC236}">
                <a16:creationId xmlns:a16="http://schemas.microsoft.com/office/drawing/2014/main" xmlns="" id="{00000000-0008-0000-0600-0000AE000000}"/>
              </a:ext>
            </a:extLst>
          </xdr:cNvPr>
          <xdr:cNvCxnSpPr/>
        </xdr:nvCxnSpPr>
        <xdr:spPr>
          <a:xfrm rot="5400000">
            <a:off x="1805178" y="37003472"/>
            <a:ext cx="0" cy="44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75" name="Grupa 174">
            <a:extLst>
              <a:ext uri="{FF2B5EF4-FFF2-40B4-BE49-F238E27FC236}">
                <a16:creationId xmlns:a16="http://schemas.microsoft.com/office/drawing/2014/main" xmlns="" id="{00000000-0008-0000-0600-0000AF000000}"/>
              </a:ext>
            </a:extLst>
          </xdr:cNvPr>
          <xdr:cNvGrpSpPr/>
        </xdr:nvGrpSpPr>
        <xdr:grpSpPr>
          <a:xfrm>
            <a:off x="1446070" y="36965659"/>
            <a:ext cx="287981" cy="59834"/>
            <a:chOff x="834799" y="5751580"/>
            <a:chExt cx="315836" cy="59834"/>
          </a:xfrm>
        </xdr:grpSpPr>
        <xdr:cxnSp macro="">
          <xdr:nvCxnSpPr>
            <xdr:cNvPr id="181" name="Łącznik prosty 180">
              <a:extLst>
                <a:ext uri="{FF2B5EF4-FFF2-40B4-BE49-F238E27FC236}">
                  <a16:creationId xmlns:a16="http://schemas.microsoft.com/office/drawing/2014/main" xmlns="" id="{00000000-0008-0000-0600-0000B5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2" name="Łącznik prosty 181">
              <a:extLst>
                <a:ext uri="{FF2B5EF4-FFF2-40B4-BE49-F238E27FC236}">
                  <a16:creationId xmlns:a16="http://schemas.microsoft.com/office/drawing/2014/main" xmlns="" id="{00000000-0008-0000-0600-0000B6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3" name="Łącznik prosty 182">
              <a:extLst>
                <a:ext uri="{FF2B5EF4-FFF2-40B4-BE49-F238E27FC236}">
                  <a16:creationId xmlns:a16="http://schemas.microsoft.com/office/drawing/2014/main" xmlns="" id="{00000000-0008-0000-0600-0000B7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4" name="Łącznik prosty 183">
              <a:extLst>
                <a:ext uri="{FF2B5EF4-FFF2-40B4-BE49-F238E27FC236}">
                  <a16:creationId xmlns:a16="http://schemas.microsoft.com/office/drawing/2014/main" xmlns="" id="{00000000-0008-0000-0600-0000B8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76" name="Grupa 175">
            <a:extLst>
              <a:ext uri="{FF2B5EF4-FFF2-40B4-BE49-F238E27FC236}">
                <a16:creationId xmlns:a16="http://schemas.microsoft.com/office/drawing/2014/main" xmlns="" id="{00000000-0008-0000-0600-0000B0000000}"/>
              </a:ext>
            </a:extLst>
          </xdr:cNvPr>
          <xdr:cNvGrpSpPr/>
        </xdr:nvGrpSpPr>
        <xdr:grpSpPr>
          <a:xfrm>
            <a:off x="1885480" y="36972848"/>
            <a:ext cx="288553" cy="59834"/>
            <a:chOff x="834799" y="5751580"/>
            <a:chExt cx="315836" cy="59834"/>
          </a:xfrm>
        </xdr:grpSpPr>
        <xdr:cxnSp macro="">
          <xdr:nvCxnSpPr>
            <xdr:cNvPr id="177" name="Łącznik prosty 176">
              <a:extLst>
                <a:ext uri="{FF2B5EF4-FFF2-40B4-BE49-F238E27FC236}">
                  <a16:creationId xmlns:a16="http://schemas.microsoft.com/office/drawing/2014/main" xmlns="" id="{00000000-0008-0000-0600-0000B1000000}"/>
                </a:ext>
              </a:extLst>
            </xdr:cNvPr>
            <xdr:cNvCxnSpPr/>
          </xdr:nvCxnSpPr>
          <xdr:spPr>
            <a:xfrm>
              <a:off x="83652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8" name="Łącznik prosty 177">
              <a:extLst>
                <a:ext uri="{FF2B5EF4-FFF2-40B4-BE49-F238E27FC236}">
                  <a16:creationId xmlns:a16="http://schemas.microsoft.com/office/drawing/2014/main" xmlns="" id="{00000000-0008-0000-0600-0000B2000000}"/>
                </a:ext>
              </a:extLst>
            </xdr:cNvPr>
            <xdr:cNvCxnSpPr/>
          </xdr:nvCxnSpPr>
          <xdr:spPr>
            <a:xfrm>
              <a:off x="992944"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9" name="Łącznik prosty 178">
              <a:extLst>
                <a:ext uri="{FF2B5EF4-FFF2-40B4-BE49-F238E27FC236}">
                  <a16:creationId xmlns:a16="http://schemas.microsoft.com/office/drawing/2014/main" xmlns="" id="{00000000-0008-0000-0600-0000B3000000}"/>
                </a:ext>
              </a:extLst>
            </xdr:cNvPr>
            <xdr:cNvCxnSpPr/>
          </xdr:nvCxnSpPr>
          <xdr:spPr>
            <a:xfrm>
              <a:off x="1148837" y="575158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0" name="Łącznik prosty 179">
              <a:extLst>
                <a:ext uri="{FF2B5EF4-FFF2-40B4-BE49-F238E27FC236}">
                  <a16:creationId xmlns:a16="http://schemas.microsoft.com/office/drawing/2014/main" xmlns="" id="{00000000-0008-0000-0600-0000B4000000}"/>
                </a:ext>
              </a:extLst>
            </xdr:cNvPr>
            <xdr:cNvCxnSpPr/>
          </xdr:nvCxnSpPr>
          <xdr:spPr>
            <a:xfrm>
              <a:off x="834799" y="5807222"/>
              <a:ext cx="315836" cy="25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21</xdr:col>
      <xdr:colOff>175847</xdr:colOff>
      <xdr:row>4</xdr:row>
      <xdr:rowOff>23447</xdr:rowOff>
    </xdr:from>
    <xdr:to>
      <xdr:col>25</xdr:col>
      <xdr:colOff>80640</xdr:colOff>
      <xdr:row>5</xdr:row>
      <xdr:rowOff>191975</xdr:rowOff>
    </xdr:to>
    <xdr:sp macro="[0]!Menu_Start" textlink="">
      <xdr:nvSpPr>
        <xdr:cNvPr id="192" name="Prostokąt zaokrąglony 10">
          <a:extLst>
            <a:ext uri="{FF2B5EF4-FFF2-40B4-BE49-F238E27FC236}">
              <a16:creationId xmlns:a16="http://schemas.microsoft.com/office/drawing/2014/main" xmlns="" id="{40EAD879-7C6F-4D34-ACC2-917A49B26C27}"/>
            </a:ext>
          </a:extLst>
        </xdr:cNvPr>
        <xdr:cNvSpPr/>
      </xdr:nvSpPr>
      <xdr:spPr>
        <a:xfrm>
          <a:off x="5685693" y="416170"/>
          <a:ext cx="1194332" cy="28575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Menu</a:t>
          </a:r>
        </a:p>
      </xdr:txBody>
    </xdr:sp>
    <xdr:clientData fPrintsWithSheet="0"/>
  </xdr:twoCellAnchor>
  <xdr:twoCellAnchor>
    <xdr:from>
      <xdr:col>7</xdr:col>
      <xdr:colOff>193431</xdr:colOff>
      <xdr:row>67</xdr:row>
      <xdr:rowOff>11723</xdr:rowOff>
    </xdr:from>
    <xdr:to>
      <xdr:col>12</xdr:col>
      <xdr:colOff>212536</xdr:colOff>
      <xdr:row>68</xdr:row>
      <xdr:rowOff>69542</xdr:rowOff>
    </xdr:to>
    <xdr:sp macro="[0]!WypełnijDl" textlink="">
      <xdr:nvSpPr>
        <xdr:cNvPr id="193" name="Prostokąt zaokrąglony 152">
          <a:extLst>
            <a:ext uri="{FF2B5EF4-FFF2-40B4-BE49-F238E27FC236}">
              <a16:creationId xmlns:a16="http://schemas.microsoft.com/office/drawing/2014/main" xmlns="" id="{D308C499-828A-4D6E-BC88-D16CBA6C75F9}"/>
            </a:ext>
          </a:extLst>
        </xdr:cNvPr>
        <xdr:cNvSpPr/>
      </xdr:nvSpPr>
      <xdr:spPr>
        <a:xfrm>
          <a:off x="1822939" y="10070123"/>
          <a:ext cx="1267612" cy="28641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Wczytaj</a:t>
          </a:r>
          <a:r>
            <a:rPr lang="pl-PL" sz="1100" b="1" baseline="0">
              <a:solidFill>
                <a:sysClr val="windowText" lastClr="000000"/>
              </a:solidFill>
            </a:rPr>
            <a:t> z ZDL-1</a:t>
          </a:r>
          <a:endParaRPr lang="pl-PL" sz="1100" b="1">
            <a:solidFill>
              <a:sysClr val="windowText" lastClr="000000"/>
            </a:solidFill>
          </a:endParaRPr>
        </a:p>
      </xdr:txBody>
    </xdr:sp>
    <xdr:clientData fPrintsWithSheet="0"/>
  </xdr:twoCellAnchor>
  <mc:AlternateContent xmlns:mc="http://schemas.openxmlformats.org/markup-compatibility/2006">
    <mc:Choice xmlns:a14="http://schemas.microsoft.com/office/drawing/2010/main" Requires="a14">
      <xdr:twoCellAnchor editAs="oneCell">
        <xdr:from>
          <xdr:col>18</xdr:col>
          <xdr:colOff>45720</xdr:colOff>
          <xdr:row>23</xdr:row>
          <xdr:rowOff>7620</xdr:rowOff>
        </xdr:from>
        <xdr:to>
          <xdr:col>19</xdr:col>
          <xdr:colOff>53340</xdr:colOff>
          <xdr:row>23</xdr:row>
          <xdr:rowOff>182880</xdr:rowOff>
        </xdr:to>
        <xdr:sp macro="" textlink="">
          <xdr:nvSpPr>
            <xdr:cNvPr id="19470" name="Scroll Bar 14" hidden="1">
              <a:extLst>
                <a:ext uri="{63B3BB69-23CF-44E3-9099-C40C66FF867C}">
                  <a14:compatExt spid="_x0000_s1947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207211</xdr:colOff>
      <xdr:row>5</xdr:row>
      <xdr:rowOff>140368</xdr:rowOff>
    </xdr:from>
    <xdr:to>
      <xdr:col>7</xdr:col>
      <xdr:colOff>24406</xdr:colOff>
      <xdr:row>5</xdr:row>
      <xdr:rowOff>186087</xdr:rowOff>
    </xdr:to>
    <xdr:grpSp>
      <xdr:nvGrpSpPr>
        <xdr:cNvPr id="208" name="Grupa 207">
          <a:extLst>
            <a:ext uri="{FF2B5EF4-FFF2-40B4-BE49-F238E27FC236}">
              <a16:creationId xmlns:a16="http://schemas.microsoft.com/office/drawing/2014/main" xmlns="" id="{00000000-0008-0000-0700-0000D0000000}"/>
            </a:ext>
          </a:extLst>
        </xdr:cNvPr>
        <xdr:cNvGrpSpPr/>
      </xdr:nvGrpSpPr>
      <xdr:grpSpPr>
        <a:xfrm>
          <a:off x="2346673" y="544814"/>
          <a:ext cx="1792533" cy="45719"/>
          <a:chOff x="610115" y="190500"/>
          <a:chExt cx="1678459" cy="50006"/>
        </a:xfrm>
      </xdr:grpSpPr>
      <xdr:cxnSp macro="">
        <xdr:nvCxnSpPr>
          <xdr:cNvPr id="209" name="Łącznik prosty 208">
            <a:extLst>
              <a:ext uri="{FF2B5EF4-FFF2-40B4-BE49-F238E27FC236}">
                <a16:creationId xmlns:a16="http://schemas.microsoft.com/office/drawing/2014/main" xmlns="" id="{00000000-0008-0000-0700-0000D1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0" name="Łącznik prosty 209">
            <a:extLst>
              <a:ext uri="{FF2B5EF4-FFF2-40B4-BE49-F238E27FC236}">
                <a16:creationId xmlns:a16="http://schemas.microsoft.com/office/drawing/2014/main" xmlns="" id="{00000000-0008-0000-0700-0000D2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1" name="Łącznik prosty 210">
            <a:extLst>
              <a:ext uri="{FF2B5EF4-FFF2-40B4-BE49-F238E27FC236}">
                <a16:creationId xmlns:a16="http://schemas.microsoft.com/office/drawing/2014/main" xmlns="" id="{00000000-0008-0000-0700-0000D3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2" name="Łącznik prosty 211">
            <a:extLst>
              <a:ext uri="{FF2B5EF4-FFF2-40B4-BE49-F238E27FC236}">
                <a16:creationId xmlns:a16="http://schemas.microsoft.com/office/drawing/2014/main" xmlns="" id="{00000000-0008-0000-0700-0000D4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3" name="Łącznik prosty 212">
            <a:extLst>
              <a:ext uri="{FF2B5EF4-FFF2-40B4-BE49-F238E27FC236}">
                <a16:creationId xmlns:a16="http://schemas.microsoft.com/office/drawing/2014/main" xmlns="" id="{00000000-0008-0000-0700-0000D5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4" name="Łącznik prosty 213">
            <a:extLst>
              <a:ext uri="{FF2B5EF4-FFF2-40B4-BE49-F238E27FC236}">
                <a16:creationId xmlns:a16="http://schemas.microsoft.com/office/drawing/2014/main" xmlns="" id="{00000000-0008-0000-0700-0000D6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5" name="Łącznik prosty 214">
            <a:extLst>
              <a:ext uri="{FF2B5EF4-FFF2-40B4-BE49-F238E27FC236}">
                <a16:creationId xmlns:a16="http://schemas.microsoft.com/office/drawing/2014/main" xmlns="" id="{00000000-0008-0000-0700-0000D7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6" name="Łącznik prosty 215">
            <a:extLst>
              <a:ext uri="{FF2B5EF4-FFF2-40B4-BE49-F238E27FC236}">
                <a16:creationId xmlns:a16="http://schemas.microsoft.com/office/drawing/2014/main" xmlns="" id="{00000000-0008-0000-0700-0000D8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7" name="Łącznik prosty 216">
            <a:extLst>
              <a:ext uri="{FF2B5EF4-FFF2-40B4-BE49-F238E27FC236}">
                <a16:creationId xmlns:a16="http://schemas.microsoft.com/office/drawing/2014/main" xmlns="" id="{00000000-0008-0000-0700-0000D9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8" name="Łącznik prosty 217">
            <a:extLst>
              <a:ext uri="{FF2B5EF4-FFF2-40B4-BE49-F238E27FC236}">
                <a16:creationId xmlns:a16="http://schemas.microsoft.com/office/drawing/2014/main" xmlns="" id="{00000000-0008-0000-0700-0000DA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9" name="Łącznik prosty 218">
            <a:extLst>
              <a:ext uri="{FF2B5EF4-FFF2-40B4-BE49-F238E27FC236}">
                <a16:creationId xmlns:a16="http://schemas.microsoft.com/office/drawing/2014/main" xmlns="" id="{00000000-0008-0000-0700-0000DB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0" name="Łącznik prosty 219">
            <a:extLst>
              <a:ext uri="{FF2B5EF4-FFF2-40B4-BE49-F238E27FC236}">
                <a16:creationId xmlns:a16="http://schemas.microsoft.com/office/drawing/2014/main" xmlns="" id="{00000000-0008-0000-0700-0000DC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1" name="Łącznik prosty 220">
            <a:extLst>
              <a:ext uri="{FF2B5EF4-FFF2-40B4-BE49-F238E27FC236}">
                <a16:creationId xmlns:a16="http://schemas.microsoft.com/office/drawing/2014/main" xmlns="" id="{00000000-0008-0000-0700-0000DD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301329</xdr:colOff>
      <xdr:row>11</xdr:row>
      <xdr:rowOff>150817</xdr:rowOff>
    </xdr:from>
    <xdr:to>
      <xdr:col>14</xdr:col>
      <xdr:colOff>51044</xdr:colOff>
      <xdr:row>11</xdr:row>
      <xdr:rowOff>200948</xdr:rowOff>
    </xdr:to>
    <xdr:grpSp>
      <xdr:nvGrpSpPr>
        <xdr:cNvPr id="222" name="Grupa 221">
          <a:extLst>
            <a:ext uri="{FF2B5EF4-FFF2-40B4-BE49-F238E27FC236}">
              <a16:creationId xmlns:a16="http://schemas.microsoft.com/office/drawing/2014/main" xmlns="" id="{00000000-0008-0000-0700-0000DE000000}"/>
            </a:ext>
          </a:extLst>
        </xdr:cNvPr>
        <xdr:cNvGrpSpPr/>
      </xdr:nvGrpSpPr>
      <xdr:grpSpPr>
        <a:xfrm>
          <a:off x="9163975" y="1651371"/>
          <a:ext cx="558607" cy="50131"/>
          <a:chOff x="2178844" y="32080200"/>
          <a:chExt cx="441821" cy="59834"/>
        </a:xfrm>
      </xdr:grpSpPr>
      <xdr:cxnSp macro="">
        <xdr:nvCxnSpPr>
          <xdr:cNvPr id="223" name="Łącznik prosty 222">
            <a:extLst>
              <a:ext uri="{FF2B5EF4-FFF2-40B4-BE49-F238E27FC236}">
                <a16:creationId xmlns:a16="http://schemas.microsoft.com/office/drawing/2014/main" xmlns="" id="{00000000-0008-0000-0700-0000DF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4" name="Łącznik prosty 223">
            <a:extLst>
              <a:ext uri="{FF2B5EF4-FFF2-40B4-BE49-F238E27FC236}">
                <a16:creationId xmlns:a16="http://schemas.microsoft.com/office/drawing/2014/main" xmlns="" id="{00000000-0008-0000-0700-0000E0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5" name="Łącznik prosty 224">
            <a:extLst>
              <a:ext uri="{FF2B5EF4-FFF2-40B4-BE49-F238E27FC236}">
                <a16:creationId xmlns:a16="http://schemas.microsoft.com/office/drawing/2014/main" xmlns="" id="{00000000-0008-0000-0700-0000E1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6" name="Łącznik prosty 225">
            <a:extLst>
              <a:ext uri="{FF2B5EF4-FFF2-40B4-BE49-F238E27FC236}">
                <a16:creationId xmlns:a16="http://schemas.microsoft.com/office/drawing/2014/main" xmlns="" id="{00000000-0008-0000-0700-0000E2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7" name="Łącznik prosty 226">
            <a:extLst>
              <a:ext uri="{FF2B5EF4-FFF2-40B4-BE49-F238E27FC236}">
                <a16:creationId xmlns:a16="http://schemas.microsoft.com/office/drawing/2014/main" xmlns="" id="{00000000-0008-0000-0700-0000E3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85</xdr:row>
      <xdr:rowOff>147053</xdr:rowOff>
    </xdr:from>
    <xdr:to>
      <xdr:col>7</xdr:col>
      <xdr:colOff>11038</xdr:colOff>
      <xdr:row>85</xdr:row>
      <xdr:rowOff>192772</xdr:rowOff>
    </xdr:to>
    <xdr:grpSp>
      <xdr:nvGrpSpPr>
        <xdr:cNvPr id="231" name="Grupa 230">
          <a:extLst>
            <a:ext uri="{FF2B5EF4-FFF2-40B4-BE49-F238E27FC236}">
              <a16:creationId xmlns:a16="http://schemas.microsoft.com/office/drawing/2014/main" xmlns="" id="{00000000-0008-0000-0700-0000E7000000}"/>
            </a:ext>
          </a:extLst>
        </xdr:cNvPr>
        <xdr:cNvGrpSpPr/>
      </xdr:nvGrpSpPr>
      <xdr:grpSpPr>
        <a:xfrm>
          <a:off x="2333305" y="13446884"/>
          <a:ext cx="1792533" cy="45719"/>
          <a:chOff x="610115" y="190500"/>
          <a:chExt cx="1678459" cy="50006"/>
        </a:xfrm>
      </xdr:grpSpPr>
      <xdr:cxnSp macro="">
        <xdr:nvCxnSpPr>
          <xdr:cNvPr id="232" name="Łącznik prosty 231">
            <a:extLst>
              <a:ext uri="{FF2B5EF4-FFF2-40B4-BE49-F238E27FC236}">
                <a16:creationId xmlns:a16="http://schemas.microsoft.com/office/drawing/2014/main" xmlns="" id="{00000000-0008-0000-0700-0000E8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3" name="Łącznik prosty 232">
            <a:extLst>
              <a:ext uri="{FF2B5EF4-FFF2-40B4-BE49-F238E27FC236}">
                <a16:creationId xmlns:a16="http://schemas.microsoft.com/office/drawing/2014/main" xmlns="" id="{00000000-0008-0000-0700-0000E9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4" name="Łącznik prosty 233">
            <a:extLst>
              <a:ext uri="{FF2B5EF4-FFF2-40B4-BE49-F238E27FC236}">
                <a16:creationId xmlns:a16="http://schemas.microsoft.com/office/drawing/2014/main" xmlns="" id="{00000000-0008-0000-0700-0000EA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5" name="Łącznik prosty 234">
            <a:extLst>
              <a:ext uri="{FF2B5EF4-FFF2-40B4-BE49-F238E27FC236}">
                <a16:creationId xmlns:a16="http://schemas.microsoft.com/office/drawing/2014/main" xmlns="" id="{00000000-0008-0000-0700-0000EB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6" name="Łącznik prosty 235">
            <a:extLst>
              <a:ext uri="{FF2B5EF4-FFF2-40B4-BE49-F238E27FC236}">
                <a16:creationId xmlns:a16="http://schemas.microsoft.com/office/drawing/2014/main" xmlns="" id="{00000000-0008-0000-0700-0000EC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7" name="Łącznik prosty 236">
            <a:extLst>
              <a:ext uri="{FF2B5EF4-FFF2-40B4-BE49-F238E27FC236}">
                <a16:creationId xmlns:a16="http://schemas.microsoft.com/office/drawing/2014/main" xmlns="" id="{00000000-0008-0000-0700-0000ED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8" name="Łącznik prosty 237">
            <a:extLst>
              <a:ext uri="{FF2B5EF4-FFF2-40B4-BE49-F238E27FC236}">
                <a16:creationId xmlns:a16="http://schemas.microsoft.com/office/drawing/2014/main" xmlns="" id="{00000000-0008-0000-0700-0000EE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9" name="Łącznik prosty 238">
            <a:extLst>
              <a:ext uri="{FF2B5EF4-FFF2-40B4-BE49-F238E27FC236}">
                <a16:creationId xmlns:a16="http://schemas.microsoft.com/office/drawing/2014/main" xmlns="" id="{00000000-0008-0000-0700-0000EF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0" name="Łącznik prosty 239">
            <a:extLst>
              <a:ext uri="{FF2B5EF4-FFF2-40B4-BE49-F238E27FC236}">
                <a16:creationId xmlns:a16="http://schemas.microsoft.com/office/drawing/2014/main" xmlns="" id="{00000000-0008-0000-0700-0000F0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1" name="Łącznik prosty 240">
            <a:extLst>
              <a:ext uri="{FF2B5EF4-FFF2-40B4-BE49-F238E27FC236}">
                <a16:creationId xmlns:a16="http://schemas.microsoft.com/office/drawing/2014/main" xmlns="" id="{00000000-0008-0000-0700-0000F1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2" name="Łącznik prosty 241">
            <a:extLst>
              <a:ext uri="{FF2B5EF4-FFF2-40B4-BE49-F238E27FC236}">
                <a16:creationId xmlns:a16="http://schemas.microsoft.com/office/drawing/2014/main" xmlns="" id="{00000000-0008-0000-0700-0000F2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3" name="Łącznik prosty 242">
            <a:extLst>
              <a:ext uri="{FF2B5EF4-FFF2-40B4-BE49-F238E27FC236}">
                <a16:creationId xmlns:a16="http://schemas.microsoft.com/office/drawing/2014/main" xmlns="" id="{00000000-0008-0000-0700-0000F3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4" name="Łącznik prosty 243">
            <a:extLst>
              <a:ext uri="{FF2B5EF4-FFF2-40B4-BE49-F238E27FC236}">
                <a16:creationId xmlns:a16="http://schemas.microsoft.com/office/drawing/2014/main" xmlns="" id="{00000000-0008-0000-0700-0000F4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91</xdr:row>
      <xdr:rowOff>157502</xdr:rowOff>
    </xdr:from>
    <xdr:to>
      <xdr:col>14</xdr:col>
      <xdr:colOff>37676</xdr:colOff>
      <xdr:row>91</xdr:row>
      <xdr:rowOff>207633</xdr:rowOff>
    </xdr:to>
    <xdr:grpSp>
      <xdr:nvGrpSpPr>
        <xdr:cNvPr id="245" name="Grupa 244">
          <a:extLst>
            <a:ext uri="{FF2B5EF4-FFF2-40B4-BE49-F238E27FC236}">
              <a16:creationId xmlns:a16="http://schemas.microsoft.com/office/drawing/2014/main" xmlns="" id="{00000000-0008-0000-0700-0000F5000000}"/>
            </a:ext>
          </a:extLst>
        </xdr:cNvPr>
        <xdr:cNvGrpSpPr/>
      </xdr:nvGrpSpPr>
      <xdr:grpSpPr>
        <a:xfrm>
          <a:off x="9150607" y="14553440"/>
          <a:ext cx="558607" cy="50131"/>
          <a:chOff x="2178844" y="32080200"/>
          <a:chExt cx="441821" cy="59834"/>
        </a:xfrm>
      </xdr:grpSpPr>
      <xdr:cxnSp macro="">
        <xdr:nvCxnSpPr>
          <xdr:cNvPr id="246" name="Łącznik prosty 245">
            <a:extLst>
              <a:ext uri="{FF2B5EF4-FFF2-40B4-BE49-F238E27FC236}">
                <a16:creationId xmlns:a16="http://schemas.microsoft.com/office/drawing/2014/main" xmlns="" id="{00000000-0008-0000-0700-0000F6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7" name="Łącznik prosty 246">
            <a:extLst>
              <a:ext uri="{FF2B5EF4-FFF2-40B4-BE49-F238E27FC236}">
                <a16:creationId xmlns:a16="http://schemas.microsoft.com/office/drawing/2014/main" xmlns="" id="{00000000-0008-0000-0700-0000F7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8" name="Łącznik prosty 247">
            <a:extLst>
              <a:ext uri="{FF2B5EF4-FFF2-40B4-BE49-F238E27FC236}">
                <a16:creationId xmlns:a16="http://schemas.microsoft.com/office/drawing/2014/main" xmlns="" id="{00000000-0008-0000-0700-0000F8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9" name="Łącznik prosty 248">
            <a:extLst>
              <a:ext uri="{FF2B5EF4-FFF2-40B4-BE49-F238E27FC236}">
                <a16:creationId xmlns:a16="http://schemas.microsoft.com/office/drawing/2014/main" xmlns="" id="{00000000-0008-0000-0700-0000F9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0" name="Łącznik prosty 249">
            <a:extLst>
              <a:ext uri="{FF2B5EF4-FFF2-40B4-BE49-F238E27FC236}">
                <a16:creationId xmlns:a16="http://schemas.microsoft.com/office/drawing/2014/main" xmlns="" id="{00000000-0008-0000-0700-0000FA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165</xdr:row>
      <xdr:rowOff>147053</xdr:rowOff>
    </xdr:from>
    <xdr:to>
      <xdr:col>7</xdr:col>
      <xdr:colOff>11038</xdr:colOff>
      <xdr:row>165</xdr:row>
      <xdr:rowOff>192772</xdr:rowOff>
    </xdr:to>
    <xdr:grpSp>
      <xdr:nvGrpSpPr>
        <xdr:cNvPr id="251" name="Grupa 250">
          <a:extLst>
            <a:ext uri="{FF2B5EF4-FFF2-40B4-BE49-F238E27FC236}">
              <a16:creationId xmlns:a16="http://schemas.microsoft.com/office/drawing/2014/main" xmlns="" id="{00000000-0008-0000-0700-0000FB000000}"/>
            </a:ext>
          </a:extLst>
        </xdr:cNvPr>
        <xdr:cNvGrpSpPr/>
      </xdr:nvGrpSpPr>
      <xdr:grpSpPr>
        <a:xfrm>
          <a:off x="2333305" y="26342268"/>
          <a:ext cx="1792533" cy="45719"/>
          <a:chOff x="610115" y="190500"/>
          <a:chExt cx="1678459" cy="50006"/>
        </a:xfrm>
      </xdr:grpSpPr>
      <xdr:cxnSp macro="">
        <xdr:nvCxnSpPr>
          <xdr:cNvPr id="252" name="Łącznik prosty 251">
            <a:extLst>
              <a:ext uri="{FF2B5EF4-FFF2-40B4-BE49-F238E27FC236}">
                <a16:creationId xmlns:a16="http://schemas.microsoft.com/office/drawing/2014/main" xmlns="" id="{00000000-0008-0000-0700-0000FC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3" name="Łącznik prosty 252">
            <a:extLst>
              <a:ext uri="{FF2B5EF4-FFF2-40B4-BE49-F238E27FC236}">
                <a16:creationId xmlns:a16="http://schemas.microsoft.com/office/drawing/2014/main" xmlns="" id="{00000000-0008-0000-0700-0000FD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4" name="Łącznik prosty 253">
            <a:extLst>
              <a:ext uri="{FF2B5EF4-FFF2-40B4-BE49-F238E27FC236}">
                <a16:creationId xmlns:a16="http://schemas.microsoft.com/office/drawing/2014/main" xmlns="" id="{00000000-0008-0000-0700-0000FE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5" name="Łącznik prosty 254">
            <a:extLst>
              <a:ext uri="{FF2B5EF4-FFF2-40B4-BE49-F238E27FC236}">
                <a16:creationId xmlns:a16="http://schemas.microsoft.com/office/drawing/2014/main" xmlns="" id="{00000000-0008-0000-0700-0000FF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6" name="Łącznik prosty 255">
            <a:extLst>
              <a:ext uri="{FF2B5EF4-FFF2-40B4-BE49-F238E27FC236}">
                <a16:creationId xmlns:a16="http://schemas.microsoft.com/office/drawing/2014/main" xmlns="" id="{00000000-0008-0000-0700-000000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7" name="Łącznik prosty 256">
            <a:extLst>
              <a:ext uri="{FF2B5EF4-FFF2-40B4-BE49-F238E27FC236}">
                <a16:creationId xmlns:a16="http://schemas.microsoft.com/office/drawing/2014/main" xmlns="" id="{00000000-0008-0000-0700-000001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8" name="Łącznik prosty 257">
            <a:extLst>
              <a:ext uri="{FF2B5EF4-FFF2-40B4-BE49-F238E27FC236}">
                <a16:creationId xmlns:a16="http://schemas.microsoft.com/office/drawing/2014/main" xmlns="" id="{00000000-0008-0000-0700-000002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9" name="Łącznik prosty 258">
            <a:extLst>
              <a:ext uri="{FF2B5EF4-FFF2-40B4-BE49-F238E27FC236}">
                <a16:creationId xmlns:a16="http://schemas.microsoft.com/office/drawing/2014/main" xmlns="" id="{00000000-0008-0000-0700-000003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0" name="Łącznik prosty 259">
            <a:extLst>
              <a:ext uri="{FF2B5EF4-FFF2-40B4-BE49-F238E27FC236}">
                <a16:creationId xmlns:a16="http://schemas.microsoft.com/office/drawing/2014/main" xmlns="" id="{00000000-0008-0000-0700-000004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1" name="Łącznik prosty 260">
            <a:extLst>
              <a:ext uri="{FF2B5EF4-FFF2-40B4-BE49-F238E27FC236}">
                <a16:creationId xmlns:a16="http://schemas.microsoft.com/office/drawing/2014/main" xmlns="" id="{00000000-0008-0000-0700-000005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2" name="Łącznik prosty 261">
            <a:extLst>
              <a:ext uri="{FF2B5EF4-FFF2-40B4-BE49-F238E27FC236}">
                <a16:creationId xmlns:a16="http://schemas.microsoft.com/office/drawing/2014/main" xmlns="" id="{00000000-0008-0000-0700-000006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3" name="Łącznik prosty 262">
            <a:extLst>
              <a:ext uri="{FF2B5EF4-FFF2-40B4-BE49-F238E27FC236}">
                <a16:creationId xmlns:a16="http://schemas.microsoft.com/office/drawing/2014/main" xmlns="" id="{00000000-0008-0000-0700-000007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4" name="Łącznik prosty 263">
            <a:extLst>
              <a:ext uri="{FF2B5EF4-FFF2-40B4-BE49-F238E27FC236}">
                <a16:creationId xmlns:a16="http://schemas.microsoft.com/office/drawing/2014/main" xmlns="" id="{00000000-0008-0000-0700-000008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171</xdr:row>
      <xdr:rowOff>157502</xdr:rowOff>
    </xdr:from>
    <xdr:to>
      <xdr:col>14</xdr:col>
      <xdr:colOff>37676</xdr:colOff>
      <xdr:row>171</xdr:row>
      <xdr:rowOff>207633</xdr:rowOff>
    </xdr:to>
    <xdr:grpSp>
      <xdr:nvGrpSpPr>
        <xdr:cNvPr id="265" name="Grupa 264">
          <a:extLst>
            <a:ext uri="{FF2B5EF4-FFF2-40B4-BE49-F238E27FC236}">
              <a16:creationId xmlns:a16="http://schemas.microsoft.com/office/drawing/2014/main" xmlns="" id="{00000000-0008-0000-0700-000009010000}"/>
            </a:ext>
          </a:extLst>
        </xdr:cNvPr>
        <xdr:cNvGrpSpPr/>
      </xdr:nvGrpSpPr>
      <xdr:grpSpPr>
        <a:xfrm>
          <a:off x="9150607" y="27448825"/>
          <a:ext cx="558607" cy="50131"/>
          <a:chOff x="2178844" y="32080200"/>
          <a:chExt cx="441821" cy="59834"/>
        </a:xfrm>
      </xdr:grpSpPr>
      <xdr:cxnSp macro="">
        <xdr:nvCxnSpPr>
          <xdr:cNvPr id="266" name="Łącznik prosty 265">
            <a:extLst>
              <a:ext uri="{FF2B5EF4-FFF2-40B4-BE49-F238E27FC236}">
                <a16:creationId xmlns:a16="http://schemas.microsoft.com/office/drawing/2014/main" xmlns="" id="{00000000-0008-0000-0700-00000A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7" name="Łącznik prosty 266">
            <a:extLst>
              <a:ext uri="{FF2B5EF4-FFF2-40B4-BE49-F238E27FC236}">
                <a16:creationId xmlns:a16="http://schemas.microsoft.com/office/drawing/2014/main" xmlns="" id="{00000000-0008-0000-0700-00000B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8" name="Łącznik prosty 267">
            <a:extLst>
              <a:ext uri="{FF2B5EF4-FFF2-40B4-BE49-F238E27FC236}">
                <a16:creationId xmlns:a16="http://schemas.microsoft.com/office/drawing/2014/main" xmlns="" id="{00000000-0008-0000-0700-00000C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9" name="Łącznik prosty 268">
            <a:extLst>
              <a:ext uri="{FF2B5EF4-FFF2-40B4-BE49-F238E27FC236}">
                <a16:creationId xmlns:a16="http://schemas.microsoft.com/office/drawing/2014/main" xmlns="" id="{00000000-0008-0000-0700-00000D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0" name="Łącznik prosty 269">
            <a:extLst>
              <a:ext uri="{FF2B5EF4-FFF2-40B4-BE49-F238E27FC236}">
                <a16:creationId xmlns:a16="http://schemas.microsoft.com/office/drawing/2014/main" xmlns="" id="{00000000-0008-0000-0700-00000E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245</xdr:row>
      <xdr:rowOff>147053</xdr:rowOff>
    </xdr:from>
    <xdr:to>
      <xdr:col>7</xdr:col>
      <xdr:colOff>11038</xdr:colOff>
      <xdr:row>245</xdr:row>
      <xdr:rowOff>192772</xdr:rowOff>
    </xdr:to>
    <xdr:grpSp>
      <xdr:nvGrpSpPr>
        <xdr:cNvPr id="271" name="Grupa 270">
          <a:extLst>
            <a:ext uri="{FF2B5EF4-FFF2-40B4-BE49-F238E27FC236}">
              <a16:creationId xmlns:a16="http://schemas.microsoft.com/office/drawing/2014/main" xmlns="" id="{00000000-0008-0000-0700-00000F010000}"/>
            </a:ext>
          </a:extLst>
        </xdr:cNvPr>
        <xdr:cNvGrpSpPr/>
      </xdr:nvGrpSpPr>
      <xdr:grpSpPr>
        <a:xfrm>
          <a:off x="2333305" y="39237653"/>
          <a:ext cx="1792533" cy="45719"/>
          <a:chOff x="610115" y="190500"/>
          <a:chExt cx="1678459" cy="50006"/>
        </a:xfrm>
      </xdr:grpSpPr>
      <xdr:cxnSp macro="">
        <xdr:nvCxnSpPr>
          <xdr:cNvPr id="272" name="Łącznik prosty 271">
            <a:extLst>
              <a:ext uri="{FF2B5EF4-FFF2-40B4-BE49-F238E27FC236}">
                <a16:creationId xmlns:a16="http://schemas.microsoft.com/office/drawing/2014/main" xmlns="" id="{00000000-0008-0000-0700-000010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3" name="Łącznik prosty 272">
            <a:extLst>
              <a:ext uri="{FF2B5EF4-FFF2-40B4-BE49-F238E27FC236}">
                <a16:creationId xmlns:a16="http://schemas.microsoft.com/office/drawing/2014/main" xmlns="" id="{00000000-0008-0000-0700-000011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4" name="Łącznik prosty 273">
            <a:extLst>
              <a:ext uri="{FF2B5EF4-FFF2-40B4-BE49-F238E27FC236}">
                <a16:creationId xmlns:a16="http://schemas.microsoft.com/office/drawing/2014/main" xmlns="" id="{00000000-0008-0000-0700-000012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5" name="Łącznik prosty 274">
            <a:extLst>
              <a:ext uri="{FF2B5EF4-FFF2-40B4-BE49-F238E27FC236}">
                <a16:creationId xmlns:a16="http://schemas.microsoft.com/office/drawing/2014/main" xmlns="" id="{00000000-0008-0000-0700-000013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6" name="Łącznik prosty 275">
            <a:extLst>
              <a:ext uri="{FF2B5EF4-FFF2-40B4-BE49-F238E27FC236}">
                <a16:creationId xmlns:a16="http://schemas.microsoft.com/office/drawing/2014/main" xmlns="" id="{00000000-0008-0000-0700-000014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7" name="Łącznik prosty 276">
            <a:extLst>
              <a:ext uri="{FF2B5EF4-FFF2-40B4-BE49-F238E27FC236}">
                <a16:creationId xmlns:a16="http://schemas.microsoft.com/office/drawing/2014/main" xmlns="" id="{00000000-0008-0000-0700-000015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8" name="Łącznik prosty 277">
            <a:extLst>
              <a:ext uri="{FF2B5EF4-FFF2-40B4-BE49-F238E27FC236}">
                <a16:creationId xmlns:a16="http://schemas.microsoft.com/office/drawing/2014/main" xmlns="" id="{00000000-0008-0000-0700-000016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9" name="Łącznik prosty 278">
            <a:extLst>
              <a:ext uri="{FF2B5EF4-FFF2-40B4-BE49-F238E27FC236}">
                <a16:creationId xmlns:a16="http://schemas.microsoft.com/office/drawing/2014/main" xmlns="" id="{00000000-0008-0000-0700-000017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0" name="Łącznik prosty 279">
            <a:extLst>
              <a:ext uri="{FF2B5EF4-FFF2-40B4-BE49-F238E27FC236}">
                <a16:creationId xmlns:a16="http://schemas.microsoft.com/office/drawing/2014/main" xmlns="" id="{00000000-0008-0000-0700-000018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1" name="Łącznik prosty 280">
            <a:extLst>
              <a:ext uri="{FF2B5EF4-FFF2-40B4-BE49-F238E27FC236}">
                <a16:creationId xmlns:a16="http://schemas.microsoft.com/office/drawing/2014/main" xmlns="" id="{00000000-0008-0000-0700-000019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Łącznik prosty 281">
            <a:extLst>
              <a:ext uri="{FF2B5EF4-FFF2-40B4-BE49-F238E27FC236}">
                <a16:creationId xmlns:a16="http://schemas.microsoft.com/office/drawing/2014/main" xmlns="" id="{00000000-0008-0000-0700-00001A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3" name="Łącznik prosty 282">
            <a:extLst>
              <a:ext uri="{FF2B5EF4-FFF2-40B4-BE49-F238E27FC236}">
                <a16:creationId xmlns:a16="http://schemas.microsoft.com/office/drawing/2014/main" xmlns="" id="{00000000-0008-0000-0700-00001B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4" name="Łącznik prosty 283">
            <a:extLst>
              <a:ext uri="{FF2B5EF4-FFF2-40B4-BE49-F238E27FC236}">
                <a16:creationId xmlns:a16="http://schemas.microsoft.com/office/drawing/2014/main" xmlns="" id="{00000000-0008-0000-0700-00001C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251</xdr:row>
      <xdr:rowOff>157502</xdr:rowOff>
    </xdr:from>
    <xdr:to>
      <xdr:col>14</xdr:col>
      <xdr:colOff>37676</xdr:colOff>
      <xdr:row>251</xdr:row>
      <xdr:rowOff>207633</xdr:rowOff>
    </xdr:to>
    <xdr:grpSp>
      <xdr:nvGrpSpPr>
        <xdr:cNvPr id="285" name="Grupa 284">
          <a:extLst>
            <a:ext uri="{FF2B5EF4-FFF2-40B4-BE49-F238E27FC236}">
              <a16:creationId xmlns:a16="http://schemas.microsoft.com/office/drawing/2014/main" xmlns="" id="{00000000-0008-0000-0700-00001D010000}"/>
            </a:ext>
          </a:extLst>
        </xdr:cNvPr>
        <xdr:cNvGrpSpPr/>
      </xdr:nvGrpSpPr>
      <xdr:grpSpPr>
        <a:xfrm>
          <a:off x="9150607" y="40344210"/>
          <a:ext cx="558607" cy="50131"/>
          <a:chOff x="2178844" y="32080200"/>
          <a:chExt cx="441821" cy="59834"/>
        </a:xfrm>
      </xdr:grpSpPr>
      <xdr:cxnSp macro="">
        <xdr:nvCxnSpPr>
          <xdr:cNvPr id="286" name="Łącznik prosty 285">
            <a:extLst>
              <a:ext uri="{FF2B5EF4-FFF2-40B4-BE49-F238E27FC236}">
                <a16:creationId xmlns:a16="http://schemas.microsoft.com/office/drawing/2014/main" xmlns="" id="{00000000-0008-0000-0700-00001E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7" name="Łącznik prosty 286">
            <a:extLst>
              <a:ext uri="{FF2B5EF4-FFF2-40B4-BE49-F238E27FC236}">
                <a16:creationId xmlns:a16="http://schemas.microsoft.com/office/drawing/2014/main" xmlns="" id="{00000000-0008-0000-0700-00001F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8" name="Łącznik prosty 287">
            <a:extLst>
              <a:ext uri="{FF2B5EF4-FFF2-40B4-BE49-F238E27FC236}">
                <a16:creationId xmlns:a16="http://schemas.microsoft.com/office/drawing/2014/main" xmlns="" id="{00000000-0008-0000-0700-000020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9" name="Łącznik prosty 288">
            <a:extLst>
              <a:ext uri="{FF2B5EF4-FFF2-40B4-BE49-F238E27FC236}">
                <a16:creationId xmlns:a16="http://schemas.microsoft.com/office/drawing/2014/main" xmlns="" id="{00000000-0008-0000-0700-000021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0" name="Łącznik prosty 289">
            <a:extLst>
              <a:ext uri="{FF2B5EF4-FFF2-40B4-BE49-F238E27FC236}">
                <a16:creationId xmlns:a16="http://schemas.microsoft.com/office/drawing/2014/main" xmlns="" id="{00000000-0008-0000-0700-000022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325</xdr:row>
      <xdr:rowOff>147053</xdr:rowOff>
    </xdr:from>
    <xdr:to>
      <xdr:col>7</xdr:col>
      <xdr:colOff>11038</xdr:colOff>
      <xdr:row>325</xdr:row>
      <xdr:rowOff>192772</xdr:rowOff>
    </xdr:to>
    <xdr:grpSp>
      <xdr:nvGrpSpPr>
        <xdr:cNvPr id="291" name="Grupa 290">
          <a:extLst>
            <a:ext uri="{FF2B5EF4-FFF2-40B4-BE49-F238E27FC236}">
              <a16:creationId xmlns:a16="http://schemas.microsoft.com/office/drawing/2014/main" xmlns="" id="{00000000-0008-0000-0700-000023010000}"/>
            </a:ext>
          </a:extLst>
        </xdr:cNvPr>
        <xdr:cNvGrpSpPr/>
      </xdr:nvGrpSpPr>
      <xdr:grpSpPr>
        <a:xfrm>
          <a:off x="2333305" y="52133038"/>
          <a:ext cx="1792533" cy="45719"/>
          <a:chOff x="610115" y="190500"/>
          <a:chExt cx="1678459" cy="50006"/>
        </a:xfrm>
      </xdr:grpSpPr>
      <xdr:cxnSp macro="">
        <xdr:nvCxnSpPr>
          <xdr:cNvPr id="292" name="Łącznik prosty 291">
            <a:extLst>
              <a:ext uri="{FF2B5EF4-FFF2-40B4-BE49-F238E27FC236}">
                <a16:creationId xmlns:a16="http://schemas.microsoft.com/office/drawing/2014/main" xmlns="" id="{00000000-0008-0000-0700-000024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3" name="Łącznik prosty 292">
            <a:extLst>
              <a:ext uri="{FF2B5EF4-FFF2-40B4-BE49-F238E27FC236}">
                <a16:creationId xmlns:a16="http://schemas.microsoft.com/office/drawing/2014/main" xmlns="" id="{00000000-0008-0000-0700-000025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4" name="Łącznik prosty 293">
            <a:extLst>
              <a:ext uri="{FF2B5EF4-FFF2-40B4-BE49-F238E27FC236}">
                <a16:creationId xmlns:a16="http://schemas.microsoft.com/office/drawing/2014/main" xmlns="" id="{00000000-0008-0000-0700-000026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5" name="Łącznik prosty 294">
            <a:extLst>
              <a:ext uri="{FF2B5EF4-FFF2-40B4-BE49-F238E27FC236}">
                <a16:creationId xmlns:a16="http://schemas.microsoft.com/office/drawing/2014/main" xmlns="" id="{00000000-0008-0000-0700-000027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6" name="Łącznik prosty 295">
            <a:extLst>
              <a:ext uri="{FF2B5EF4-FFF2-40B4-BE49-F238E27FC236}">
                <a16:creationId xmlns:a16="http://schemas.microsoft.com/office/drawing/2014/main" xmlns="" id="{00000000-0008-0000-0700-000028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7" name="Łącznik prosty 296">
            <a:extLst>
              <a:ext uri="{FF2B5EF4-FFF2-40B4-BE49-F238E27FC236}">
                <a16:creationId xmlns:a16="http://schemas.microsoft.com/office/drawing/2014/main" xmlns="" id="{00000000-0008-0000-0700-000029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8" name="Łącznik prosty 297">
            <a:extLst>
              <a:ext uri="{FF2B5EF4-FFF2-40B4-BE49-F238E27FC236}">
                <a16:creationId xmlns:a16="http://schemas.microsoft.com/office/drawing/2014/main" xmlns="" id="{00000000-0008-0000-0700-00002A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9" name="Łącznik prosty 298">
            <a:extLst>
              <a:ext uri="{FF2B5EF4-FFF2-40B4-BE49-F238E27FC236}">
                <a16:creationId xmlns:a16="http://schemas.microsoft.com/office/drawing/2014/main" xmlns="" id="{00000000-0008-0000-0700-00002B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0" name="Łącznik prosty 299">
            <a:extLst>
              <a:ext uri="{FF2B5EF4-FFF2-40B4-BE49-F238E27FC236}">
                <a16:creationId xmlns:a16="http://schemas.microsoft.com/office/drawing/2014/main" xmlns="" id="{00000000-0008-0000-0700-00002C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1" name="Łącznik prosty 300">
            <a:extLst>
              <a:ext uri="{FF2B5EF4-FFF2-40B4-BE49-F238E27FC236}">
                <a16:creationId xmlns:a16="http://schemas.microsoft.com/office/drawing/2014/main" xmlns="" id="{00000000-0008-0000-0700-00002D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2" name="Łącznik prosty 301">
            <a:extLst>
              <a:ext uri="{FF2B5EF4-FFF2-40B4-BE49-F238E27FC236}">
                <a16:creationId xmlns:a16="http://schemas.microsoft.com/office/drawing/2014/main" xmlns="" id="{00000000-0008-0000-0700-00002E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3" name="Łącznik prosty 302">
            <a:extLst>
              <a:ext uri="{FF2B5EF4-FFF2-40B4-BE49-F238E27FC236}">
                <a16:creationId xmlns:a16="http://schemas.microsoft.com/office/drawing/2014/main" xmlns="" id="{00000000-0008-0000-0700-00002F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4" name="Łącznik prosty 303">
            <a:extLst>
              <a:ext uri="{FF2B5EF4-FFF2-40B4-BE49-F238E27FC236}">
                <a16:creationId xmlns:a16="http://schemas.microsoft.com/office/drawing/2014/main" xmlns="" id="{00000000-0008-0000-0700-000030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331</xdr:row>
      <xdr:rowOff>157502</xdr:rowOff>
    </xdr:from>
    <xdr:to>
      <xdr:col>14</xdr:col>
      <xdr:colOff>37676</xdr:colOff>
      <xdr:row>331</xdr:row>
      <xdr:rowOff>207633</xdr:rowOff>
    </xdr:to>
    <xdr:grpSp>
      <xdr:nvGrpSpPr>
        <xdr:cNvPr id="305" name="Grupa 304">
          <a:extLst>
            <a:ext uri="{FF2B5EF4-FFF2-40B4-BE49-F238E27FC236}">
              <a16:creationId xmlns:a16="http://schemas.microsoft.com/office/drawing/2014/main" xmlns="" id="{00000000-0008-0000-0700-000031010000}"/>
            </a:ext>
          </a:extLst>
        </xdr:cNvPr>
        <xdr:cNvGrpSpPr/>
      </xdr:nvGrpSpPr>
      <xdr:grpSpPr>
        <a:xfrm>
          <a:off x="9150607" y="53239594"/>
          <a:ext cx="558607" cy="50131"/>
          <a:chOff x="2178844" y="32080200"/>
          <a:chExt cx="441821" cy="59834"/>
        </a:xfrm>
      </xdr:grpSpPr>
      <xdr:cxnSp macro="">
        <xdr:nvCxnSpPr>
          <xdr:cNvPr id="306" name="Łącznik prosty 305">
            <a:extLst>
              <a:ext uri="{FF2B5EF4-FFF2-40B4-BE49-F238E27FC236}">
                <a16:creationId xmlns:a16="http://schemas.microsoft.com/office/drawing/2014/main" xmlns="" id="{00000000-0008-0000-0700-000032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7" name="Łącznik prosty 306">
            <a:extLst>
              <a:ext uri="{FF2B5EF4-FFF2-40B4-BE49-F238E27FC236}">
                <a16:creationId xmlns:a16="http://schemas.microsoft.com/office/drawing/2014/main" xmlns="" id="{00000000-0008-0000-0700-000033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8" name="Łącznik prosty 307">
            <a:extLst>
              <a:ext uri="{FF2B5EF4-FFF2-40B4-BE49-F238E27FC236}">
                <a16:creationId xmlns:a16="http://schemas.microsoft.com/office/drawing/2014/main" xmlns="" id="{00000000-0008-0000-0700-000034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9" name="Łącznik prosty 308">
            <a:extLst>
              <a:ext uri="{FF2B5EF4-FFF2-40B4-BE49-F238E27FC236}">
                <a16:creationId xmlns:a16="http://schemas.microsoft.com/office/drawing/2014/main" xmlns="" id="{00000000-0008-0000-0700-000035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0" name="Łącznik prosty 309">
            <a:extLst>
              <a:ext uri="{FF2B5EF4-FFF2-40B4-BE49-F238E27FC236}">
                <a16:creationId xmlns:a16="http://schemas.microsoft.com/office/drawing/2014/main" xmlns="" id="{00000000-0008-0000-0700-000036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405</xdr:row>
      <xdr:rowOff>147053</xdr:rowOff>
    </xdr:from>
    <xdr:to>
      <xdr:col>7</xdr:col>
      <xdr:colOff>11038</xdr:colOff>
      <xdr:row>405</xdr:row>
      <xdr:rowOff>192772</xdr:rowOff>
    </xdr:to>
    <xdr:grpSp>
      <xdr:nvGrpSpPr>
        <xdr:cNvPr id="311" name="Grupa 310">
          <a:extLst>
            <a:ext uri="{FF2B5EF4-FFF2-40B4-BE49-F238E27FC236}">
              <a16:creationId xmlns:a16="http://schemas.microsoft.com/office/drawing/2014/main" xmlns="" id="{00000000-0008-0000-0700-000037010000}"/>
            </a:ext>
          </a:extLst>
        </xdr:cNvPr>
        <xdr:cNvGrpSpPr/>
      </xdr:nvGrpSpPr>
      <xdr:grpSpPr>
        <a:xfrm>
          <a:off x="2333305" y="65028422"/>
          <a:ext cx="1792533" cy="45719"/>
          <a:chOff x="610115" y="190500"/>
          <a:chExt cx="1678459" cy="50006"/>
        </a:xfrm>
      </xdr:grpSpPr>
      <xdr:cxnSp macro="">
        <xdr:nvCxnSpPr>
          <xdr:cNvPr id="312" name="Łącznik prosty 311">
            <a:extLst>
              <a:ext uri="{FF2B5EF4-FFF2-40B4-BE49-F238E27FC236}">
                <a16:creationId xmlns:a16="http://schemas.microsoft.com/office/drawing/2014/main" xmlns="" id="{00000000-0008-0000-0700-000038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3" name="Łącznik prosty 312">
            <a:extLst>
              <a:ext uri="{FF2B5EF4-FFF2-40B4-BE49-F238E27FC236}">
                <a16:creationId xmlns:a16="http://schemas.microsoft.com/office/drawing/2014/main" xmlns="" id="{00000000-0008-0000-0700-000039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4" name="Łącznik prosty 313">
            <a:extLst>
              <a:ext uri="{FF2B5EF4-FFF2-40B4-BE49-F238E27FC236}">
                <a16:creationId xmlns:a16="http://schemas.microsoft.com/office/drawing/2014/main" xmlns="" id="{00000000-0008-0000-0700-00003A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5" name="Łącznik prosty 314">
            <a:extLst>
              <a:ext uri="{FF2B5EF4-FFF2-40B4-BE49-F238E27FC236}">
                <a16:creationId xmlns:a16="http://schemas.microsoft.com/office/drawing/2014/main" xmlns="" id="{00000000-0008-0000-0700-00003B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6" name="Łącznik prosty 315">
            <a:extLst>
              <a:ext uri="{FF2B5EF4-FFF2-40B4-BE49-F238E27FC236}">
                <a16:creationId xmlns:a16="http://schemas.microsoft.com/office/drawing/2014/main" xmlns="" id="{00000000-0008-0000-0700-00003C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7" name="Łącznik prosty 316">
            <a:extLst>
              <a:ext uri="{FF2B5EF4-FFF2-40B4-BE49-F238E27FC236}">
                <a16:creationId xmlns:a16="http://schemas.microsoft.com/office/drawing/2014/main" xmlns="" id="{00000000-0008-0000-0700-00003D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8" name="Łącznik prosty 317">
            <a:extLst>
              <a:ext uri="{FF2B5EF4-FFF2-40B4-BE49-F238E27FC236}">
                <a16:creationId xmlns:a16="http://schemas.microsoft.com/office/drawing/2014/main" xmlns="" id="{00000000-0008-0000-0700-00003E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9" name="Łącznik prosty 318">
            <a:extLst>
              <a:ext uri="{FF2B5EF4-FFF2-40B4-BE49-F238E27FC236}">
                <a16:creationId xmlns:a16="http://schemas.microsoft.com/office/drawing/2014/main" xmlns="" id="{00000000-0008-0000-0700-00003F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0" name="Łącznik prosty 319">
            <a:extLst>
              <a:ext uri="{FF2B5EF4-FFF2-40B4-BE49-F238E27FC236}">
                <a16:creationId xmlns:a16="http://schemas.microsoft.com/office/drawing/2014/main" xmlns="" id="{00000000-0008-0000-0700-000040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1" name="Łącznik prosty 320">
            <a:extLst>
              <a:ext uri="{FF2B5EF4-FFF2-40B4-BE49-F238E27FC236}">
                <a16:creationId xmlns:a16="http://schemas.microsoft.com/office/drawing/2014/main" xmlns="" id="{00000000-0008-0000-0700-000041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2" name="Łącznik prosty 321">
            <a:extLst>
              <a:ext uri="{FF2B5EF4-FFF2-40B4-BE49-F238E27FC236}">
                <a16:creationId xmlns:a16="http://schemas.microsoft.com/office/drawing/2014/main" xmlns="" id="{00000000-0008-0000-0700-000042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3" name="Łącznik prosty 322">
            <a:extLst>
              <a:ext uri="{FF2B5EF4-FFF2-40B4-BE49-F238E27FC236}">
                <a16:creationId xmlns:a16="http://schemas.microsoft.com/office/drawing/2014/main" xmlns="" id="{00000000-0008-0000-0700-000043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4" name="Łącznik prosty 323">
            <a:extLst>
              <a:ext uri="{FF2B5EF4-FFF2-40B4-BE49-F238E27FC236}">
                <a16:creationId xmlns:a16="http://schemas.microsoft.com/office/drawing/2014/main" xmlns="" id="{00000000-0008-0000-0700-000044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411</xdr:row>
      <xdr:rowOff>157502</xdr:rowOff>
    </xdr:from>
    <xdr:to>
      <xdr:col>14</xdr:col>
      <xdr:colOff>37676</xdr:colOff>
      <xdr:row>411</xdr:row>
      <xdr:rowOff>207633</xdr:rowOff>
    </xdr:to>
    <xdr:grpSp>
      <xdr:nvGrpSpPr>
        <xdr:cNvPr id="325" name="Grupa 324">
          <a:extLst>
            <a:ext uri="{FF2B5EF4-FFF2-40B4-BE49-F238E27FC236}">
              <a16:creationId xmlns:a16="http://schemas.microsoft.com/office/drawing/2014/main" xmlns="" id="{00000000-0008-0000-0700-000045010000}"/>
            </a:ext>
          </a:extLst>
        </xdr:cNvPr>
        <xdr:cNvGrpSpPr/>
      </xdr:nvGrpSpPr>
      <xdr:grpSpPr>
        <a:xfrm>
          <a:off x="9150607" y="66134979"/>
          <a:ext cx="558607" cy="50131"/>
          <a:chOff x="2178844" y="32080200"/>
          <a:chExt cx="441821" cy="59834"/>
        </a:xfrm>
      </xdr:grpSpPr>
      <xdr:cxnSp macro="">
        <xdr:nvCxnSpPr>
          <xdr:cNvPr id="326" name="Łącznik prosty 325">
            <a:extLst>
              <a:ext uri="{FF2B5EF4-FFF2-40B4-BE49-F238E27FC236}">
                <a16:creationId xmlns:a16="http://schemas.microsoft.com/office/drawing/2014/main" xmlns="" id="{00000000-0008-0000-0700-000046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7" name="Łącznik prosty 326">
            <a:extLst>
              <a:ext uri="{FF2B5EF4-FFF2-40B4-BE49-F238E27FC236}">
                <a16:creationId xmlns:a16="http://schemas.microsoft.com/office/drawing/2014/main" xmlns="" id="{00000000-0008-0000-0700-000047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8" name="Łącznik prosty 327">
            <a:extLst>
              <a:ext uri="{FF2B5EF4-FFF2-40B4-BE49-F238E27FC236}">
                <a16:creationId xmlns:a16="http://schemas.microsoft.com/office/drawing/2014/main" xmlns="" id="{00000000-0008-0000-0700-000048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9" name="Łącznik prosty 328">
            <a:extLst>
              <a:ext uri="{FF2B5EF4-FFF2-40B4-BE49-F238E27FC236}">
                <a16:creationId xmlns:a16="http://schemas.microsoft.com/office/drawing/2014/main" xmlns="" id="{00000000-0008-0000-0700-000049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0" name="Łącznik prosty 329">
            <a:extLst>
              <a:ext uri="{FF2B5EF4-FFF2-40B4-BE49-F238E27FC236}">
                <a16:creationId xmlns:a16="http://schemas.microsoft.com/office/drawing/2014/main" xmlns="" id="{00000000-0008-0000-0700-00004A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485</xdr:row>
      <xdr:rowOff>147053</xdr:rowOff>
    </xdr:from>
    <xdr:to>
      <xdr:col>7</xdr:col>
      <xdr:colOff>11038</xdr:colOff>
      <xdr:row>485</xdr:row>
      <xdr:rowOff>192772</xdr:rowOff>
    </xdr:to>
    <xdr:grpSp>
      <xdr:nvGrpSpPr>
        <xdr:cNvPr id="331" name="Grupa 330">
          <a:extLst>
            <a:ext uri="{FF2B5EF4-FFF2-40B4-BE49-F238E27FC236}">
              <a16:creationId xmlns:a16="http://schemas.microsoft.com/office/drawing/2014/main" xmlns="" id="{00000000-0008-0000-0700-00004B010000}"/>
            </a:ext>
          </a:extLst>
        </xdr:cNvPr>
        <xdr:cNvGrpSpPr/>
      </xdr:nvGrpSpPr>
      <xdr:grpSpPr>
        <a:xfrm>
          <a:off x="2333305" y="77923807"/>
          <a:ext cx="1792533" cy="45719"/>
          <a:chOff x="610115" y="190500"/>
          <a:chExt cx="1678459" cy="50006"/>
        </a:xfrm>
      </xdr:grpSpPr>
      <xdr:cxnSp macro="">
        <xdr:nvCxnSpPr>
          <xdr:cNvPr id="332" name="Łącznik prosty 331">
            <a:extLst>
              <a:ext uri="{FF2B5EF4-FFF2-40B4-BE49-F238E27FC236}">
                <a16:creationId xmlns:a16="http://schemas.microsoft.com/office/drawing/2014/main" xmlns="" id="{00000000-0008-0000-0700-00004C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3" name="Łącznik prosty 332">
            <a:extLst>
              <a:ext uri="{FF2B5EF4-FFF2-40B4-BE49-F238E27FC236}">
                <a16:creationId xmlns:a16="http://schemas.microsoft.com/office/drawing/2014/main" xmlns="" id="{00000000-0008-0000-0700-00004D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4" name="Łącznik prosty 333">
            <a:extLst>
              <a:ext uri="{FF2B5EF4-FFF2-40B4-BE49-F238E27FC236}">
                <a16:creationId xmlns:a16="http://schemas.microsoft.com/office/drawing/2014/main" xmlns="" id="{00000000-0008-0000-0700-00004E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5" name="Łącznik prosty 334">
            <a:extLst>
              <a:ext uri="{FF2B5EF4-FFF2-40B4-BE49-F238E27FC236}">
                <a16:creationId xmlns:a16="http://schemas.microsoft.com/office/drawing/2014/main" xmlns="" id="{00000000-0008-0000-0700-00004F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6" name="Łącznik prosty 335">
            <a:extLst>
              <a:ext uri="{FF2B5EF4-FFF2-40B4-BE49-F238E27FC236}">
                <a16:creationId xmlns:a16="http://schemas.microsoft.com/office/drawing/2014/main" xmlns="" id="{00000000-0008-0000-0700-000050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7" name="Łącznik prosty 336">
            <a:extLst>
              <a:ext uri="{FF2B5EF4-FFF2-40B4-BE49-F238E27FC236}">
                <a16:creationId xmlns:a16="http://schemas.microsoft.com/office/drawing/2014/main" xmlns="" id="{00000000-0008-0000-0700-000051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8" name="Łącznik prosty 337">
            <a:extLst>
              <a:ext uri="{FF2B5EF4-FFF2-40B4-BE49-F238E27FC236}">
                <a16:creationId xmlns:a16="http://schemas.microsoft.com/office/drawing/2014/main" xmlns="" id="{00000000-0008-0000-0700-000052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9" name="Łącznik prosty 338">
            <a:extLst>
              <a:ext uri="{FF2B5EF4-FFF2-40B4-BE49-F238E27FC236}">
                <a16:creationId xmlns:a16="http://schemas.microsoft.com/office/drawing/2014/main" xmlns="" id="{00000000-0008-0000-0700-000053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0" name="Łącznik prosty 339">
            <a:extLst>
              <a:ext uri="{FF2B5EF4-FFF2-40B4-BE49-F238E27FC236}">
                <a16:creationId xmlns:a16="http://schemas.microsoft.com/office/drawing/2014/main" xmlns="" id="{00000000-0008-0000-0700-000054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1" name="Łącznik prosty 340">
            <a:extLst>
              <a:ext uri="{FF2B5EF4-FFF2-40B4-BE49-F238E27FC236}">
                <a16:creationId xmlns:a16="http://schemas.microsoft.com/office/drawing/2014/main" xmlns="" id="{00000000-0008-0000-0700-000055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2" name="Łącznik prosty 341">
            <a:extLst>
              <a:ext uri="{FF2B5EF4-FFF2-40B4-BE49-F238E27FC236}">
                <a16:creationId xmlns:a16="http://schemas.microsoft.com/office/drawing/2014/main" xmlns="" id="{00000000-0008-0000-0700-000056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3" name="Łącznik prosty 342">
            <a:extLst>
              <a:ext uri="{FF2B5EF4-FFF2-40B4-BE49-F238E27FC236}">
                <a16:creationId xmlns:a16="http://schemas.microsoft.com/office/drawing/2014/main" xmlns="" id="{00000000-0008-0000-0700-000057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4" name="Łącznik prosty 343">
            <a:extLst>
              <a:ext uri="{FF2B5EF4-FFF2-40B4-BE49-F238E27FC236}">
                <a16:creationId xmlns:a16="http://schemas.microsoft.com/office/drawing/2014/main" xmlns="" id="{00000000-0008-0000-0700-000058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491</xdr:row>
      <xdr:rowOff>157502</xdr:rowOff>
    </xdr:from>
    <xdr:to>
      <xdr:col>14</xdr:col>
      <xdr:colOff>37676</xdr:colOff>
      <xdr:row>491</xdr:row>
      <xdr:rowOff>207633</xdr:rowOff>
    </xdr:to>
    <xdr:grpSp>
      <xdr:nvGrpSpPr>
        <xdr:cNvPr id="345" name="Grupa 344">
          <a:extLst>
            <a:ext uri="{FF2B5EF4-FFF2-40B4-BE49-F238E27FC236}">
              <a16:creationId xmlns:a16="http://schemas.microsoft.com/office/drawing/2014/main" xmlns="" id="{00000000-0008-0000-0700-000059010000}"/>
            </a:ext>
          </a:extLst>
        </xdr:cNvPr>
        <xdr:cNvGrpSpPr/>
      </xdr:nvGrpSpPr>
      <xdr:grpSpPr>
        <a:xfrm>
          <a:off x="9150607" y="79030364"/>
          <a:ext cx="558607" cy="50131"/>
          <a:chOff x="2178844" y="32080200"/>
          <a:chExt cx="441821" cy="59834"/>
        </a:xfrm>
      </xdr:grpSpPr>
      <xdr:cxnSp macro="">
        <xdr:nvCxnSpPr>
          <xdr:cNvPr id="346" name="Łącznik prosty 345">
            <a:extLst>
              <a:ext uri="{FF2B5EF4-FFF2-40B4-BE49-F238E27FC236}">
                <a16:creationId xmlns:a16="http://schemas.microsoft.com/office/drawing/2014/main" xmlns="" id="{00000000-0008-0000-0700-00005A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7" name="Łącznik prosty 346">
            <a:extLst>
              <a:ext uri="{FF2B5EF4-FFF2-40B4-BE49-F238E27FC236}">
                <a16:creationId xmlns:a16="http://schemas.microsoft.com/office/drawing/2014/main" xmlns="" id="{00000000-0008-0000-0700-00005B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8" name="Łącznik prosty 347">
            <a:extLst>
              <a:ext uri="{FF2B5EF4-FFF2-40B4-BE49-F238E27FC236}">
                <a16:creationId xmlns:a16="http://schemas.microsoft.com/office/drawing/2014/main" xmlns="" id="{00000000-0008-0000-0700-00005C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9" name="Łącznik prosty 348">
            <a:extLst>
              <a:ext uri="{FF2B5EF4-FFF2-40B4-BE49-F238E27FC236}">
                <a16:creationId xmlns:a16="http://schemas.microsoft.com/office/drawing/2014/main" xmlns="" id="{00000000-0008-0000-0700-00005D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0" name="Łącznik prosty 349">
            <a:extLst>
              <a:ext uri="{FF2B5EF4-FFF2-40B4-BE49-F238E27FC236}">
                <a16:creationId xmlns:a16="http://schemas.microsoft.com/office/drawing/2014/main" xmlns="" id="{00000000-0008-0000-0700-00005E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565</xdr:row>
      <xdr:rowOff>147053</xdr:rowOff>
    </xdr:from>
    <xdr:to>
      <xdr:col>7</xdr:col>
      <xdr:colOff>11038</xdr:colOff>
      <xdr:row>565</xdr:row>
      <xdr:rowOff>192772</xdr:rowOff>
    </xdr:to>
    <xdr:grpSp>
      <xdr:nvGrpSpPr>
        <xdr:cNvPr id="351" name="Grupa 350">
          <a:extLst>
            <a:ext uri="{FF2B5EF4-FFF2-40B4-BE49-F238E27FC236}">
              <a16:creationId xmlns:a16="http://schemas.microsoft.com/office/drawing/2014/main" xmlns="" id="{00000000-0008-0000-0700-00005F010000}"/>
            </a:ext>
          </a:extLst>
        </xdr:cNvPr>
        <xdr:cNvGrpSpPr/>
      </xdr:nvGrpSpPr>
      <xdr:grpSpPr>
        <a:xfrm>
          <a:off x="2333305" y="90819191"/>
          <a:ext cx="1792533" cy="45719"/>
          <a:chOff x="610115" y="190500"/>
          <a:chExt cx="1678459" cy="50006"/>
        </a:xfrm>
      </xdr:grpSpPr>
      <xdr:cxnSp macro="">
        <xdr:nvCxnSpPr>
          <xdr:cNvPr id="352" name="Łącznik prosty 351">
            <a:extLst>
              <a:ext uri="{FF2B5EF4-FFF2-40B4-BE49-F238E27FC236}">
                <a16:creationId xmlns:a16="http://schemas.microsoft.com/office/drawing/2014/main" xmlns="" id="{00000000-0008-0000-0700-000060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3" name="Łącznik prosty 352">
            <a:extLst>
              <a:ext uri="{FF2B5EF4-FFF2-40B4-BE49-F238E27FC236}">
                <a16:creationId xmlns:a16="http://schemas.microsoft.com/office/drawing/2014/main" xmlns="" id="{00000000-0008-0000-0700-000061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4" name="Łącznik prosty 353">
            <a:extLst>
              <a:ext uri="{FF2B5EF4-FFF2-40B4-BE49-F238E27FC236}">
                <a16:creationId xmlns:a16="http://schemas.microsoft.com/office/drawing/2014/main" xmlns="" id="{00000000-0008-0000-0700-000062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5" name="Łącznik prosty 354">
            <a:extLst>
              <a:ext uri="{FF2B5EF4-FFF2-40B4-BE49-F238E27FC236}">
                <a16:creationId xmlns:a16="http://schemas.microsoft.com/office/drawing/2014/main" xmlns="" id="{00000000-0008-0000-0700-000063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6" name="Łącznik prosty 355">
            <a:extLst>
              <a:ext uri="{FF2B5EF4-FFF2-40B4-BE49-F238E27FC236}">
                <a16:creationId xmlns:a16="http://schemas.microsoft.com/office/drawing/2014/main" xmlns="" id="{00000000-0008-0000-0700-000064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7" name="Łącznik prosty 356">
            <a:extLst>
              <a:ext uri="{FF2B5EF4-FFF2-40B4-BE49-F238E27FC236}">
                <a16:creationId xmlns:a16="http://schemas.microsoft.com/office/drawing/2014/main" xmlns="" id="{00000000-0008-0000-0700-000065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8" name="Łącznik prosty 357">
            <a:extLst>
              <a:ext uri="{FF2B5EF4-FFF2-40B4-BE49-F238E27FC236}">
                <a16:creationId xmlns:a16="http://schemas.microsoft.com/office/drawing/2014/main" xmlns="" id="{00000000-0008-0000-0700-000066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9" name="Łącznik prosty 358">
            <a:extLst>
              <a:ext uri="{FF2B5EF4-FFF2-40B4-BE49-F238E27FC236}">
                <a16:creationId xmlns:a16="http://schemas.microsoft.com/office/drawing/2014/main" xmlns="" id="{00000000-0008-0000-0700-000067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0" name="Łącznik prosty 359">
            <a:extLst>
              <a:ext uri="{FF2B5EF4-FFF2-40B4-BE49-F238E27FC236}">
                <a16:creationId xmlns:a16="http://schemas.microsoft.com/office/drawing/2014/main" xmlns="" id="{00000000-0008-0000-0700-000068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1" name="Łącznik prosty 360">
            <a:extLst>
              <a:ext uri="{FF2B5EF4-FFF2-40B4-BE49-F238E27FC236}">
                <a16:creationId xmlns:a16="http://schemas.microsoft.com/office/drawing/2014/main" xmlns="" id="{00000000-0008-0000-0700-000069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2" name="Łącznik prosty 361">
            <a:extLst>
              <a:ext uri="{FF2B5EF4-FFF2-40B4-BE49-F238E27FC236}">
                <a16:creationId xmlns:a16="http://schemas.microsoft.com/office/drawing/2014/main" xmlns="" id="{00000000-0008-0000-0700-00006A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3" name="Łącznik prosty 362">
            <a:extLst>
              <a:ext uri="{FF2B5EF4-FFF2-40B4-BE49-F238E27FC236}">
                <a16:creationId xmlns:a16="http://schemas.microsoft.com/office/drawing/2014/main" xmlns="" id="{00000000-0008-0000-0700-00006B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4" name="Łącznik prosty 363">
            <a:extLst>
              <a:ext uri="{FF2B5EF4-FFF2-40B4-BE49-F238E27FC236}">
                <a16:creationId xmlns:a16="http://schemas.microsoft.com/office/drawing/2014/main" xmlns="" id="{00000000-0008-0000-0700-00006C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571</xdr:row>
      <xdr:rowOff>157502</xdr:rowOff>
    </xdr:from>
    <xdr:to>
      <xdr:col>14</xdr:col>
      <xdr:colOff>37676</xdr:colOff>
      <xdr:row>571</xdr:row>
      <xdr:rowOff>207633</xdr:rowOff>
    </xdr:to>
    <xdr:grpSp>
      <xdr:nvGrpSpPr>
        <xdr:cNvPr id="365" name="Grupa 364">
          <a:extLst>
            <a:ext uri="{FF2B5EF4-FFF2-40B4-BE49-F238E27FC236}">
              <a16:creationId xmlns:a16="http://schemas.microsoft.com/office/drawing/2014/main" xmlns="" id="{00000000-0008-0000-0700-00006D010000}"/>
            </a:ext>
          </a:extLst>
        </xdr:cNvPr>
        <xdr:cNvGrpSpPr/>
      </xdr:nvGrpSpPr>
      <xdr:grpSpPr>
        <a:xfrm>
          <a:off x="9150607" y="91925748"/>
          <a:ext cx="558607" cy="50131"/>
          <a:chOff x="2178844" y="32080200"/>
          <a:chExt cx="441821" cy="59834"/>
        </a:xfrm>
      </xdr:grpSpPr>
      <xdr:cxnSp macro="">
        <xdr:nvCxnSpPr>
          <xdr:cNvPr id="366" name="Łącznik prosty 365">
            <a:extLst>
              <a:ext uri="{FF2B5EF4-FFF2-40B4-BE49-F238E27FC236}">
                <a16:creationId xmlns:a16="http://schemas.microsoft.com/office/drawing/2014/main" xmlns="" id="{00000000-0008-0000-0700-00006E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7" name="Łącznik prosty 366">
            <a:extLst>
              <a:ext uri="{FF2B5EF4-FFF2-40B4-BE49-F238E27FC236}">
                <a16:creationId xmlns:a16="http://schemas.microsoft.com/office/drawing/2014/main" xmlns="" id="{00000000-0008-0000-0700-00006F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8" name="Łącznik prosty 367">
            <a:extLst>
              <a:ext uri="{FF2B5EF4-FFF2-40B4-BE49-F238E27FC236}">
                <a16:creationId xmlns:a16="http://schemas.microsoft.com/office/drawing/2014/main" xmlns="" id="{00000000-0008-0000-0700-000070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9" name="Łącznik prosty 368">
            <a:extLst>
              <a:ext uri="{FF2B5EF4-FFF2-40B4-BE49-F238E27FC236}">
                <a16:creationId xmlns:a16="http://schemas.microsoft.com/office/drawing/2014/main" xmlns="" id="{00000000-0008-0000-0700-000071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0" name="Łącznik prosty 369">
            <a:extLst>
              <a:ext uri="{FF2B5EF4-FFF2-40B4-BE49-F238E27FC236}">
                <a16:creationId xmlns:a16="http://schemas.microsoft.com/office/drawing/2014/main" xmlns="" id="{00000000-0008-0000-0700-000072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645</xdr:row>
      <xdr:rowOff>147053</xdr:rowOff>
    </xdr:from>
    <xdr:to>
      <xdr:col>7</xdr:col>
      <xdr:colOff>11038</xdr:colOff>
      <xdr:row>645</xdr:row>
      <xdr:rowOff>192772</xdr:rowOff>
    </xdr:to>
    <xdr:grpSp>
      <xdr:nvGrpSpPr>
        <xdr:cNvPr id="371" name="Grupa 370">
          <a:extLst>
            <a:ext uri="{FF2B5EF4-FFF2-40B4-BE49-F238E27FC236}">
              <a16:creationId xmlns:a16="http://schemas.microsoft.com/office/drawing/2014/main" xmlns="" id="{00000000-0008-0000-0700-000073010000}"/>
            </a:ext>
          </a:extLst>
        </xdr:cNvPr>
        <xdr:cNvGrpSpPr/>
      </xdr:nvGrpSpPr>
      <xdr:grpSpPr>
        <a:xfrm>
          <a:off x="2333305" y="103714576"/>
          <a:ext cx="1792533" cy="45719"/>
          <a:chOff x="610115" y="190500"/>
          <a:chExt cx="1678459" cy="50006"/>
        </a:xfrm>
      </xdr:grpSpPr>
      <xdr:cxnSp macro="">
        <xdr:nvCxnSpPr>
          <xdr:cNvPr id="372" name="Łącznik prosty 371">
            <a:extLst>
              <a:ext uri="{FF2B5EF4-FFF2-40B4-BE49-F238E27FC236}">
                <a16:creationId xmlns:a16="http://schemas.microsoft.com/office/drawing/2014/main" xmlns="" id="{00000000-0008-0000-0700-000074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3" name="Łącznik prosty 372">
            <a:extLst>
              <a:ext uri="{FF2B5EF4-FFF2-40B4-BE49-F238E27FC236}">
                <a16:creationId xmlns:a16="http://schemas.microsoft.com/office/drawing/2014/main" xmlns="" id="{00000000-0008-0000-0700-000075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4" name="Łącznik prosty 373">
            <a:extLst>
              <a:ext uri="{FF2B5EF4-FFF2-40B4-BE49-F238E27FC236}">
                <a16:creationId xmlns:a16="http://schemas.microsoft.com/office/drawing/2014/main" xmlns="" id="{00000000-0008-0000-0700-000076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5" name="Łącznik prosty 374">
            <a:extLst>
              <a:ext uri="{FF2B5EF4-FFF2-40B4-BE49-F238E27FC236}">
                <a16:creationId xmlns:a16="http://schemas.microsoft.com/office/drawing/2014/main" xmlns="" id="{00000000-0008-0000-0700-000077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6" name="Łącznik prosty 375">
            <a:extLst>
              <a:ext uri="{FF2B5EF4-FFF2-40B4-BE49-F238E27FC236}">
                <a16:creationId xmlns:a16="http://schemas.microsoft.com/office/drawing/2014/main" xmlns="" id="{00000000-0008-0000-0700-000078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7" name="Łącznik prosty 376">
            <a:extLst>
              <a:ext uri="{FF2B5EF4-FFF2-40B4-BE49-F238E27FC236}">
                <a16:creationId xmlns:a16="http://schemas.microsoft.com/office/drawing/2014/main" xmlns="" id="{00000000-0008-0000-0700-000079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8" name="Łącznik prosty 377">
            <a:extLst>
              <a:ext uri="{FF2B5EF4-FFF2-40B4-BE49-F238E27FC236}">
                <a16:creationId xmlns:a16="http://schemas.microsoft.com/office/drawing/2014/main" xmlns="" id="{00000000-0008-0000-0700-00007A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9" name="Łącznik prosty 378">
            <a:extLst>
              <a:ext uri="{FF2B5EF4-FFF2-40B4-BE49-F238E27FC236}">
                <a16:creationId xmlns:a16="http://schemas.microsoft.com/office/drawing/2014/main" xmlns="" id="{00000000-0008-0000-0700-00007B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0" name="Łącznik prosty 379">
            <a:extLst>
              <a:ext uri="{FF2B5EF4-FFF2-40B4-BE49-F238E27FC236}">
                <a16:creationId xmlns:a16="http://schemas.microsoft.com/office/drawing/2014/main" xmlns="" id="{00000000-0008-0000-0700-00007C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1" name="Łącznik prosty 380">
            <a:extLst>
              <a:ext uri="{FF2B5EF4-FFF2-40B4-BE49-F238E27FC236}">
                <a16:creationId xmlns:a16="http://schemas.microsoft.com/office/drawing/2014/main" xmlns="" id="{00000000-0008-0000-0700-00007D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2" name="Łącznik prosty 381">
            <a:extLst>
              <a:ext uri="{FF2B5EF4-FFF2-40B4-BE49-F238E27FC236}">
                <a16:creationId xmlns:a16="http://schemas.microsoft.com/office/drawing/2014/main" xmlns="" id="{00000000-0008-0000-0700-00007E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3" name="Łącznik prosty 382">
            <a:extLst>
              <a:ext uri="{FF2B5EF4-FFF2-40B4-BE49-F238E27FC236}">
                <a16:creationId xmlns:a16="http://schemas.microsoft.com/office/drawing/2014/main" xmlns="" id="{00000000-0008-0000-0700-00007F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4" name="Łącznik prosty 383">
            <a:extLst>
              <a:ext uri="{FF2B5EF4-FFF2-40B4-BE49-F238E27FC236}">
                <a16:creationId xmlns:a16="http://schemas.microsoft.com/office/drawing/2014/main" xmlns="" id="{00000000-0008-0000-0700-000080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651</xdr:row>
      <xdr:rowOff>157502</xdr:rowOff>
    </xdr:from>
    <xdr:to>
      <xdr:col>14</xdr:col>
      <xdr:colOff>37676</xdr:colOff>
      <xdr:row>651</xdr:row>
      <xdr:rowOff>207633</xdr:rowOff>
    </xdr:to>
    <xdr:grpSp>
      <xdr:nvGrpSpPr>
        <xdr:cNvPr id="385" name="Grupa 384">
          <a:extLst>
            <a:ext uri="{FF2B5EF4-FFF2-40B4-BE49-F238E27FC236}">
              <a16:creationId xmlns:a16="http://schemas.microsoft.com/office/drawing/2014/main" xmlns="" id="{00000000-0008-0000-0700-000081010000}"/>
            </a:ext>
          </a:extLst>
        </xdr:cNvPr>
        <xdr:cNvGrpSpPr/>
      </xdr:nvGrpSpPr>
      <xdr:grpSpPr>
        <a:xfrm>
          <a:off x="9150607" y="104821133"/>
          <a:ext cx="558607" cy="50131"/>
          <a:chOff x="2178844" y="32080200"/>
          <a:chExt cx="441821" cy="59834"/>
        </a:xfrm>
      </xdr:grpSpPr>
      <xdr:cxnSp macro="">
        <xdr:nvCxnSpPr>
          <xdr:cNvPr id="386" name="Łącznik prosty 385">
            <a:extLst>
              <a:ext uri="{FF2B5EF4-FFF2-40B4-BE49-F238E27FC236}">
                <a16:creationId xmlns:a16="http://schemas.microsoft.com/office/drawing/2014/main" xmlns="" id="{00000000-0008-0000-0700-000082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7" name="Łącznik prosty 386">
            <a:extLst>
              <a:ext uri="{FF2B5EF4-FFF2-40B4-BE49-F238E27FC236}">
                <a16:creationId xmlns:a16="http://schemas.microsoft.com/office/drawing/2014/main" xmlns="" id="{00000000-0008-0000-0700-000083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8" name="Łącznik prosty 387">
            <a:extLst>
              <a:ext uri="{FF2B5EF4-FFF2-40B4-BE49-F238E27FC236}">
                <a16:creationId xmlns:a16="http://schemas.microsoft.com/office/drawing/2014/main" xmlns="" id="{00000000-0008-0000-0700-000084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9" name="Łącznik prosty 388">
            <a:extLst>
              <a:ext uri="{FF2B5EF4-FFF2-40B4-BE49-F238E27FC236}">
                <a16:creationId xmlns:a16="http://schemas.microsoft.com/office/drawing/2014/main" xmlns="" id="{00000000-0008-0000-0700-000085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0" name="Łącznik prosty 389">
            <a:extLst>
              <a:ext uri="{FF2B5EF4-FFF2-40B4-BE49-F238E27FC236}">
                <a16:creationId xmlns:a16="http://schemas.microsoft.com/office/drawing/2014/main" xmlns="" id="{00000000-0008-0000-0700-000086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725</xdr:row>
      <xdr:rowOff>147053</xdr:rowOff>
    </xdr:from>
    <xdr:to>
      <xdr:col>7</xdr:col>
      <xdr:colOff>11038</xdr:colOff>
      <xdr:row>725</xdr:row>
      <xdr:rowOff>192772</xdr:rowOff>
    </xdr:to>
    <xdr:grpSp>
      <xdr:nvGrpSpPr>
        <xdr:cNvPr id="391" name="Grupa 390">
          <a:extLst>
            <a:ext uri="{FF2B5EF4-FFF2-40B4-BE49-F238E27FC236}">
              <a16:creationId xmlns:a16="http://schemas.microsoft.com/office/drawing/2014/main" xmlns="" id="{00000000-0008-0000-0700-000087010000}"/>
            </a:ext>
          </a:extLst>
        </xdr:cNvPr>
        <xdr:cNvGrpSpPr/>
      </xdr:nvGrpSpPr>
      <xdr:grpSpPr>
        <a:xfrm>
          <a:off x="2333305" y="116609961"/>
          <a:ext cx="1792533" cy="45719"/>
          <a:chOff x="610115" y="190500"/>
          <a:chExt cx="1678459" cy="50006"/>
        </a:xfrm>
      </xdr:grpSpPr>
      <xdr:cxnSp macro="">
        <xdr:nvCxnSpPr>
          <xdr:cNvPr id="392" name="Łącznik prosty 391">
            <a:extLst>
              <a:ext uri="{FF2B5EF4-FFF2-40B4-BE49-F238E27FC236}">
                <a16:creationId xmlns:a16="http://schemas.microsoft.com/office/drawing/2014/main" xmlns="" id="{00000000-0008-0000-0700-000088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3" name="Łącznik prosty 392">
            <a:extLst>
              <a:ext uri="{FF2B5EF4-FFF2-40B4-BE49-F238E27FC236}">
                <a16:creationId xmlns:a16="http://schemas.microsoft.com/office/drawing/2014/main" xmlns="" id="{00000000-0008-0000-0700-000089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4" name="Łącznik prosty 393">
            <a:extLst>
              <a:ext uri="{FF2B5EF4-FFF2-40B4-BE49-F238E27FC236}">
                <a16:creationId xmlns:a16="http://schemas.microsoft.com/office/drawing/2014/main" xmlns="" id="{00000000-0008-0000-0700-00008A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5" name="Łącznik prosty 394">
            <a:extLst>
              <a:ext uri="{FF2B5EF4-FFF2-40B4-BE49-F238E27FC236}">
                <a16:creationId xmlns:a16="http://schemas.microsoft.com/office/drawing/2014/main" xmlns="" id="{00000000-0008-0000-0700-00008B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6" name="Łącznik prosty 395">
            <a:extLst>
              <a:ext uri="{FF2B5EF4-FFF2-40B4-BE49-F238E27FC236}">
                <a16:creationId xmlns:a16="http://schemas.microsoft.com/office/drawing/2014/main" xmlns="" id="{00000000-0008-0000-0700-00008C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7" name="Łącznik prosty 396">
            <a:extLst>
              <a:ext uri="{FF2B5EF4-FFF2-40B4-BE49-F238E27FC236}">
                <a16:creationId xmlns:a16="http://schemas.microsoft.com/office/drawing/2014/main" xmlns="" id="{00000000-0008-0000-0700-00008D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8" name="Łącznik prosty 397">
            <a:extLst>
              <a:ext uri="{FF2B5EF4-FFF2-40B4-BE49-F238E27FC236}">
                <a16:creationId xmlns:a16="http://schemas.microsoft.com/office/drawing/2014/main" xmlns="" id="{00000000-0008-0000-0700-00008E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9" name="Łącznik prosty 398">
            <a:extLst>
              <a:ext uri="{FF2B5EF4-FFF2-40B4-BE49-F238E27FC236}">
                <a16:creationId xmlns:a16="http://schemas.microsoft.com/office/drawing/2014/main" xmlns="" id="{00000000-0008-0000-0700-00008F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0" name="Łącznik prosty 399">
            <a:extLst>
              <a:ext uri="{FF2B5EF4-FFF2-40B4-BE49-F238E27FC236}">
                <a16:creationId xmlns:a16="http://schemas.microsoft.com/office/drawing/2014/main" xmlns="" id="{00000000-0008-0000-0700-000090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1" name="Łącznik prosty 400">
            <a:extLst>
              <a:ext uri="{FF2B5EF4-FFF2-40B4-BE49-F238E27FC236}">
                <a16:creationId xmlns:a16="http://schemas.microsoft.com/office/drawing/2014/main" xmlns="" id="{00000000-0008-0000-0700-000091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2" name="Łącznik prosty 401">
            <a:extLst>
              <a:ext uri="{FF2B5EF4-FFF2-40B4-BE49-F238E27FC236}">
                <a16:creationId xmlns:a16="http://schemas.microsoft.com/office/drawing/2014/main" xmlns="" id="{00000000-0008-0000-0700-000092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3" name="Łącznik prosty 402">
            <a:extLst>
              <a:ext uri="{FF2B5EF4-FFF2-40B4-BE49-F238E27FC236}">
                <a16:creationId xmlns:a16="http://schemas.microsoft.com/office/drawing/2014/main" xmlns="" id="{00000000-0008-0000-0700-000093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4" name="Łącznik prosty 403">
            <a:extLst>
              <a:ext uri="{FF2B5EF4-FFF2-40B4-BE49-F238E27FC236}">
                <a16:creationId xmlns:a16="http://schemas.microsoft.com/office/drawing/2014/main" xmlns="" id="{00000000-0008-0000-0700-000094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731</xdr:row>
      <xdr:rowOff>157502</xdr:rowOff>
    </xdr:from>
    <xdr:to>
      <xdr:col>14</xdr:col>
      <xdr:colOff>37676</xdr:colOff>
      <xdr:row>731</xdr:row>
      <xdr:rowOff>207633</xdr:rowOff>
    </xdr:to>
    <xdr:grpSp>
      <xdr:nvGrpSpPr>
        <xdr:cNvPr id="405" name="Grupa 404">
          <a:extLst>
            <a:ext uri="{FF2B5EF4-FFF2-40B4-BE49-F238E27FC236}">
              <a16:creationId xmlns:a16="http://schemas.microsoft.com/office/drawing/2014/main" xmlns="" id="{00000000-0008-0000-0700-000095010000}"/>
            </a:ext>
          </a:extLst>
        </xdr:cNvPr>
        <xdr:cNvGrpSpPr/>
      </xdr:nvGrpSpPr>
      <xdr:grpSpPr>
        <a:xfrm>
          <a:off x="9150607" y="117716517"/>
          <a:ext cx="558607" cy="50131"/>
          <a:chOff x="2178844" y="32080200"/>
          <a:chExt cx="441821" cy="59834"/>
        </a:xfrm>
      </xdr:grpSpPr>
      <xdr:cxnSp macro="">
        <xdr:nvCxnSpPr>
          <xdr:cNvPr id="406" name="Łącznik prosty 405">
            <a:extLst>
              <a:ext uri="{FF2B5EF4-FFF2-40B4-BE49-F238E27FC236}">
                <a16:creationId xmlns:a16="http://schemas.microsoft.com/office/drawing/2014/main" xmlns="" id="{00000000-0008-0000-0700-000096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7" name="Łącznik prosty 406">
            <a:extLst>
              <a:ext uri="{FF2B5EF4-FFF2-40B4-BE49-F238E27FC236}">
                <a16:creationId xmlns:a16="http://schemas.microsoft.com/office/drawing/2014/main" xmlns="" id="{00000000-0008-0000-0700-000097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8" name="Łącznik prosty 407">
            <a:extLst>
              <a:ext uri="{FF2B5EF4-FFF2-40B4-BE49-F238E27FC236}">
                <a16:creationId xmlns:a16="http://schemas.microsoft.com/office/drawing/2014/main" xmlns="" id="{00000000-0008-0000-0700-000098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9" name="Łącznik prosty 408">
            <a:extLst>
              <a:ext uri="{FF2B5EF4-FFF2-40B4-BE49-F238E27FC236}">
                <a16:creationId xmlns:a16="http://schemas.microsoft.com/office/drawing/2014/main" xmlns="" id="{00000000-0008-0000-0700-000099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0" name="Łącznik prosty 409">
            <a:extLst>
              <a:ext uri="{FF2B5EF4-FFF2-40B4-BE49-F238E27FC236}">
                <a16:creationId xmlns:a16="http://schemas.microsoft.com/office/drawing/2014/main" xmlns="" id="{00000000-0008-0000-0700-00009A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805</xdr:row>
      <xdr:rowOff>147053</xdr:rowOff>
    </xdr:from>
    <xdr:to>
      <xdr:col>7</xdr:col>
      <xdr:colOff>11038</xdr:colOff>
      <xdr:row>805</xdr:row>
      <xdr:rowOff>192772</xdr:rowOff>
    </xdr:to>
    <xdr:grpSp>
      <xdr:nvGrpSpPr>
        <xdr:cNvPr id="411" name="Grupa 410">
          <a:extLst>
            <a:ext uri="{FF2B5EF4-FFF2-40B4-BE49-F238E27FC236}">
              <a16:creationId xmlns:a16="http://schemas.microsoft.com/office/drawing/2014/main" xmlns="" id="{00000000-0008-0000-0700-00009B010000}"/>
            </a:ext>
          </a:extLst>
        </xdr:cNvPr>
        <xdr:cNvGrpSpPr/>
      </xdr:nvGrpSpPr>
      <xdr:grpSpPr>
        <a:xfrm>
          <a:off x="2333305" y="129505345"/>
          <a:ext cx="1792533" cy="45719"/>
          <a:chOff x="610115" y="190500"/>
          <a:chExt cx="1678459" cy="50006"/>
        </a:xfrm>
      </xdr:grpSpPr>
      <xdr:cxnSp macro="">
        <xdr:nvCxnSpPr>
          <xdr:cNvPr id="412" name="Łącznik prosty 411">
            <a:extLst>
              <a:ext uri="{FF2B5EF4-FFF2-40B4-BE49-F238E27FC236}">
                <a16:creationId xmlns:a16="http://schemas.microsoft.com/office/drawing/2014/main" xmlns="" id="{00000000-0008-0000-0700-00009C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3" name="Łącznik prosty 412">
            <a:extLst>
              <a:ext uri="{FF2B5EF4-FFF2-40B4-BE49-F238E27FC236}">
                <a16:creationId xmlns:a16="http://schemas.microsoft.com/office/drawing/2014/main" xmlns="" id="{00000000-0008-0000-0700-00009D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4" name="Łącznik prosty 413">
            <a:extLst>
              <a:ext uri="{FF2B5EF4-FFF2-40B4-BE49-F238E27FC236}">
                <a16:creationId xmlns:a16="http://schemas.microsoft.com/office/drawing/2014/main" xmlns="" id="{00000000-0008-0000-0700-00009E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5" name="Łącznik prosty 414">
            <a:extLst>
              <a:ext uri="{FF2B5EF4-FFF2-40B4-BE49-F238E27FC236}">
                <a16:creationId xmlns:a16="http://schemas.microsoft.com/office/drawing/2014/main" xmlns="" id="{00000000-0008-0000-0700-00009F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6" name="Łącznik prosty 415">
            <a:extLst>
              <a:ext uri="{FF2B5EF4-FFF2-40B4-BE49-F238E27FC236}">
                <a16:creationId xmlns:a16="http://schemas.microsoft.com/office/drawing/2014/main" xmlns="" id="{00000000-0008-0000-0700-0000A0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7" name="Łącznik prosty 416">
            <a:extLst>
              <a:ext uri="{FF2B5EF4-FFF2-40B4-BE49-F238E27FC236}">
                <a16:creationId xmlns:a16="http://schemas.microsoft.com/office/drawing/2014/main" xmlns="" id="{00000000-0008-0000-0700-0000A1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8" name="Łącznik prosty 417">
            <a:extLst>
              <a:ext uri="{FF2B5EF4-FFF2-40B4-BE49-F238E27FC236}">
                <a16:creationId xmlns:a16="http://schemas.microsoft.com/office/drawing/2014/main" xmlns="" id="{00000000-0008-0000-0700-0000A2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9" name="Łącznik prosty 418">
            <a:extLst>
              <a:ext uri="{FF2B5EF4-FFF2-40B4-BE49-F238E27FC236}">
                <a16:creationId xmlns:a16="http://schemas.microsoft.com/office/drawing/2014/main" xmlns="" id="{00000000-0008-0000-0700-0000A3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0" name="Łącznik prosty 419">
            <a:extLst>
              <a:ext uri="{FF2B5EF4-FFF2-40B4-BE49-F238E27FC236}">
                <a16:creationId xmlns:a16="http://schemas.microsoft.com/office/drawing/2014/main" xmlns="" id="{00000000-0008-0000-0700-0000A4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1" name="Łącznik prosty 420">
            <a:extLst>
              <a:ext uri="{FF2B5EF4-FFF2-40B4-BE49-F238E27FC236}">
                <a16:creationId xmlns:a16="http://schemas.microsoft.com/office/drawing/2014/main" xmlns="" id="{00000000-0008-0000-0700-0000A5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2" name="Łącznik prosty 421">
            <a:extLst>
              <a:ext uri="{FF2B5EF4-FFF2-40B4-BE49-F238E27FC236}">
                <a16:creationId xmlns:a16="http://schemas.microsoft.com/office/drawing/2014/main" xmlns="" id="{00000000-0008-0000-0700-0000A6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3" name="Łącznik prosty 422">
            <a:extLst>
              <a:ext uri="{FF2B5EF4-FFF2-40B4-BE49-F238E27FC236}">
                <a16:creationId xmlns:a16="http://schemas.microsoft.com/office/drawing/2014/main" xmlns="" id="{00000000-0008-0000-0700-0000A7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4" name="Łącznik prosty 423">
            <a:extLst>
              <a:ext uri="{FF2B5EF4-FFF2-40B4-BE49-F238E27FC236}">
                <a16:creationId xmlns:a16="http://schemas.microsoft.com/office/drawing/2014/main" xmlns="" id="{00000000-0008-0000-0700-0000A8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811</xdr:row>
      <xdr:rowOff>157502</xdr:rowOff>
    </xdr:from>
    <xdr:to>
      <xdr:col>14</xdr:col>
      <xdr:colOff>37676</xdr:colOff>
      <xdr:row>811</xdr:row>
      <xdr:rowOff>207633</xdr:rowOff>
    </xdr:to>
    <xdr:grpSp>
      <xdr:nvGrpSpPr>
        <xdr:cNvPr id="425" name="Grupa 424">
          <a:extLst>
            <a:ext uri="{FF2B5EF4-FFF2-40B4-BE49-F238E27FC236}">
              <a16:creationId xmlns:a16="http://schemas.microsoft.com/office/drawing/2014/main" xmlns="" id="{00000000-0008-0000-0700-0000A9010000}"/>
            </a:ext>
          </a:extLst>
        </xdr:cNvPr>
        <xdr:cNvGrpSpPr/>
      </xdr:nvGrpSpPr>
      <xdr:grpSpPr>
        <a:xfrm>
          <a:off x="9150607" y="130611902"/>
          <a:ext cx="558607" cy="50131"/>
          <a:chOff x="2178844" y="32080200"/>
          <a:chExt cx="441821" cy="59834"/>
        </a:xfrm>
      </xdr:grpSpPr>
      <xdr:cxnSp macro="">
        <xdr:nvCxnSpPr>
          <xdr:cNvPr id="426" name="Łącznik prosty 425">
            <a:extLst>
              <a:ext uri="{FF2B5EF4-FFF2-40B4-BE49-F238E27FC236}">
                <a16:creationId xmlns:a16="http://schemas.microsoft.com/office/drawing/2014/main" xmlns="" id="{00000000-0008-0000-0700-0000AA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7" name="Łącznik prosty 426">
            <a:extLst>
              <a:ext uri="{FF2B5EF4-FFF2-40B4-BE49-F238E27FC236}">
                <a16:creationId xmlns:a16="http://schemas.microsoft.com/office/drawing/2014/main" xmlns="" id="{00000000-0008-0000-0700-0000AB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8" name="Łącznik prosty 427">
            <a:extLst>
              <a:ext uri="{FF2B5EF4-FFF2-40B4-BE49-F238E27FC236}">
                <a16:creationId xmlns:a16="http://schemas.microsoft.com/office/drawing/2014/main" xmlns="" id="{00000000-0008-0000-0700-0000AC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9" name="Łącznik prosty 428">
            <a:extLst>
              <a:ext uri="{FF2B5EF4-FFF2-40B4-BE49-F238E27FC236}">
                <a16:creationId xmlns:a16="http://schemas.microsoft.com/office/drawing/2014/main" xmlns="" id="{00000000-0008-0000-0700-0000AD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0" name="Łącznik prosty 429">
            <a:extLst>
              <a:ext uri="{FF2B5EF4-FFF2-40B4-BE49-F238E27FC236}">
                <a16:creationId xmlns:a16="http://schemas.microsoft.com/office/drawing/2014/main" xmlns="" id="{00000000-0008-0000-0700-0000AE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885</xdr:row>
      <xdr:rowOff>147053</xdr:rowOff>
    </xdr:from>
    <xdr:to>
      <xdr:col>7</xdr:col>
      <xdr:colOff>11038</xdr:colOff>
      <xdr:row>885</xdr:row>
      <xdr:rowOff>192772</xdr:rowOff>
    </xdr:to>
    <xdr:grpSp>
      <xdr:nvGrpSpPr>
        <xdr:cNvPr id="431" name="Grupa 430">
          <a:extLst>
            <a:ext uri="{FF2B5EF4-FFF2-40B4-BE49-F238E27FC236}">
              <a16:creationId xmlns:a16="http://schemas.microsoft.com/office/drawing/2014/main" xmlns="" id="{00000000-0008-0000-0700-0000AF010000}"/>
            </a:ext>
          </a:extLst>
        </xdr:cNvPr>
        <xdr:cNvGrpSpPr/>
      </xdr:nvGrpSpPr>
      <xdr:grpSpPr>
        <a:xfrm>
          <a:off x="2333305" y="142400730"/>
          <a:ext cx="1792533" cy="45719"/>
          <a:chOff x="610115" y="190500"/>
          <a:chExt cx="1678459" cy="50006"/>
        </a:xfrm>
      </xdr:grpSpPr>
      <xdr:cxnSp macro="">
        <xdr:nvCxnSpPr>
          <xdr:cNvPr id="432" name="Łącznik prosty 431">
            <a:extLst>
              <a:ext uri="{FF2B5EF4-FFF2-40B4-BE49-F238E27FC236}">
                <a16:creationId xmlns:a16="http://schemas.microsoft.com/office/drawing/2014/main" xmlns="" id="{00000000-0008-0000-0700-0000B0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3" name="Łącznik prosty 432">
            <a:extLst>
              <a:ext uri="{FF2B5EF4-FFF2-40B4-BE49-F238E27FC236}">
                <a16:creationId xmlns:a16="http://schemas.microsoft.com/office/drawing/2014/main" xmlns="" id="{00000000-0008-0000-0700-0000B1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4" name="Łącznik prosty 433">
            <a:extLst>
              <a:ext uri="{FF2B5EF4-FFF2-40B4-BE49-F238E27FC236}">
                <a16:creationId xmlns:a16="http://schemas.microsoft.com/office/drawing/2014/main" xmlns="" id="{00000000-0008-0000-0700-0000B2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5" name="Łącznik prosty 434">
            <a:extLst>
              <a:ext uri="{FF2B5EF4-FFF2-40B4-BE49-F238E27FC236}">
                <a16:creationId xmlns:a16="http://schemas.microsoft.com/office/drawing/2014/main" xmlns="" id="{00000000-0008-0000-0700-0000B3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6" name="Łącznik prosty 435">
            <a:extLst>
              <a:ext uri="{FF2B5EF4-FFF2-40B4-BE49-F238E27FC236}">
                <a16:creationId xmlns:a16="http://schemas.microsoft.com/office/drawing/2014/main" xmlns="" id="{00000000-0008-0000-0700-0000B4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7" name="Łącznik prosty 436">
            <a:extLst>
              <a:ext uri="{FF2B5EF4-FFF2-40B4-BE49-F238E27FC236}">
                <a16:creationId xmlns:a16="http://schemas.microsoft.com/office/drawing/2014/main" xmlns="" id="{00000000-0008-0000-0700-0000B5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8" name="Łącznik prosty 437">
            <a:extLst>
              <a:ext uri="{FF2B5EF4-FFF2-40B4-BE49-F238E27FC236}">
                <a16:creationId xmlns:a16="http://schemas.microsoft.com/office/drawing/2014/main" xmlns="" id="{00000000-0008-0000-0700-0000B6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39" name="Łącznik prosty 438">
            <a:extLst>
              <a:ext uri="{FF2B5EF4-FFF2-40B4-BE49-F238E27FC236}">
                <a16:creationId xmlns:a16="http://schemas.microsoft.com/office/drawing/2014/main" xmlns="" id="{00000000-0008-0000-0700-0000B7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0" name="Łącznik prosty 439">
            <a:extLst>
              <a:ext uri="{FF2B5EF4-FFF2-40B4-BE49-F238E27FC236}">
                <a16:creationId xmlns:a16="http://schemas.microsoft.com/office/drawing/2014/main" xmlns="" id="{00000000-0008-0000-0700-0000B8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1" name="Łącznik prosty 440">
            <a:extLst>
              <a:ext uri="{FF2B5EF4-FFF2-40B4-BE49-F238E27FC236}">
                <a16:creationId xmlns:a16="http://schemas.microsoft.com/office/drawing/2014/main" xmlns="" id="{00000000-0008-0000-0700-0000B9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2" name="Łącznik prosty 441">
            <a:extLst>
              <a:ext uri="{FF2B5EF4-FFF2-40B4-BE49-F238E27FC236}">
                <a16:creationId xmlns:a16="http://schemas.microsoft.com/office/drawing/2014/main" xmlns="" id="{00000000-0008-0000-0700-0000BA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3" name="Łącznik prosty 442">
            <a:extLst>
              <a:ext uri="{FF2B5EF4-FFF2-40B4-BE49-F238E27FC236}">
                <a16:creationId xmlns:a16="http://schemas.microsoft.com/office/drawing/2014/main" xmlns="" id="{00000000-0008-0000-0700-0000BB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4" name="Łącznik prosty 443">
            <a:extLst>
              <a:ext uri="{FF2B5EF4-FFF2-40B4-BE49-F238E27FC236}">
                <a16:creationId xmlns:a16="http://schemas.microsoft.com/office/drawing/2014/main" xmlns="" id="{00000000-0008-0000-0700-0000BC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891</xdr:row>
      <xdr:rowOff>157502</xdr:rowOff>
    </xdr:from>
    <xdr:to>
      <xdr:col>14</xdr:col>
      <xdr:colOff>37676</xdr:colOff>
      <xdr:row>891</xdr:row>
      <xdr:rowOff>207633</xdr:rowOff>
    </xdr:to>
    <xdr:grpSp>
      <xdr:nvGrpSpPr>
        <xdr:cNvPr id="445" name="Grupa 444">
          <a:extLst>
            <a:ext uri="{FF2B5EF4-FFF2-40B4-BE49-F238E27FC236}">
              <a16:creationId xmlns:a16="http://schemas.microsoft.com/office/drawing/2014/main" xmlns="" id="{00000000-0008-0000-0700-0000BD010000}"/>
            </a:ext>
          </a:extLst>
        </xdr:cNvPr>
        <xdr:cNvGrpSpPr/>
      </xdr:nvGrpSpPr>
      <xdr:grpSpPr>
        <a:xfrm>
          <a:off x="9150607" y="143507287"/>
          <a:ext cx="558607" cy="50131"/>
          <a:chOff x="2178844" y="32080200"/>
          <a:chExt cx="441821" cy="59834"/>
        </a:xfrm>
      </xdr:grpSpPr>
      <xdr:cxnSp macro="">
        <xdr:nvCxnSpPr>
          <xdr:cNvPr id="446" name="Łącznik prosty 445">
            <a:extLst>
              <a:ext uri="{FF2B5EF4-FFF2-40B4-BE49-F238E27FC236}">
                <a16:creationId xmlns:a16="http://schemas.microsoft.com/office/drawing/2014/main" xmlns="" id="{00000000-0008-0000-0700-0000BE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7" name="Łącznik prosty 446">
            <a:extLst>
              <a:ext uri="{FF2B5EF4-FFF2-40B4-BE49-F238E27FC236}">
                <a16:creationId xmlns:a16="http://schemas.microsoft.com/office/drawing/2014/main" xmlns="" id="{00000000-0008-0000-0700-0000BF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8" name="Łącznik prosty 447">
            <a:extLst>
              <a:ext uri="{FF2B5EF4-FFF2-40B4-BE49-F238E27FC236}">
                <a16:creationId xmlns:a16="http://schemas.microsoft.com/office/drawing/2014/main" xmlns="" id="{00000000-0008-0000-0700-0000C0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9" name="Łącznik prosty 448">
            <a:extLst>
              <a:ext uri="{FF2B5EF4-FFF2-40B4-BE49-F238E27FC236}">
                <a16:creationId xmlns:a16="http://schemas.microsoft.com/office/drawing/2014/main" xmlns="" id="{00000000-0008-0000-0700-0000C1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0" name="Łącznik prosty 449">
            <a:extLst>
              <a:ext uri="{FF2B5EF4-FFF2-40B4-BE49-F238E27FC236}">
                <a16:creationId xmlns:a16="http://schemas.microsoft.com/office/drawing/2014/main" xmlns="" id="{00000000-0008-0000-0700-0000C2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965</xdr:row>
      <xdr:rowOff>147053</xdr:rowOff>
    </xdr:from>
    <xdr:to>
      <xdr:col>7</xdr:col>
      <xdr:colOff>11038</xdr:colOff>
      <xdr:row>965</xdr:row>
      <xdr:rowOff>192772</xdr:rowOff>
    </xdr:to>
    <xdr:grpSp>
      <xdr:nvGrpSpPr>
        <xdr:cNvPr id="451" name="Grupa 450">
          <a:extLst>
            <a:ext uri="{FF2B5EF4-FFF2-40B4-BE49-F238E27FC236}">
              <a16:creationId xmlns:a16="http://schemas.microsoft.com/office/drawing/2014/main" xmlns="" id="{00000000-0008-0000-0700-0000C3010000}"/>
            </a:ext>
          </a:extLst>
        </xdr:cNvPr>
        <xdr:cNvGrpSpPr/>
      </xdr:nvGrpSpPr>
      <xdr:grpSpPr>
        <a:xfrm>
          <a:off x="2333305" y="155296115"/>
          <a:ext cx="1792533" cy="45719"/>
          <a:chOff x="610115" y="190500"/>
          <a:chExt cx="1678459" cy="50006"/>
        </a:xfrm>
      </xdr:grpSpPr>
      <xdr:cxnSp macro="">
        <xdr:nvCxnSpPr>
          <xdr:cNvPr id="452" name="Łącznik prosty 451">
            <a:extLst>
              <a:ext uri="{FF2B5EF4-FFF2-40B4-BE49-F238E27FC236}">
                <a16:creationId xmlns:a16="http://schemas.microsoft.com/office/drawing/2014/main" xmlns="" id="{00000000-0008-0000-0700-0000C4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3" name="Łącznik prosty 452">
            <a:extLst>
              <a:ext uri="{FF2B5EF4-FFF2-40B4-BE49-F238E27FC236}">
                <a16:creationId xmlns:a16="http://schemas.microsoft.com/office/drawing/2014/main" xmlns="" id="{00000000-0008-0000-0700-0000C5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4" name="Łącznik prosty 453">
            <a:extLst>
              <a:ext uri="{FF2B5EF4-FFF2-40B4-BE49-F238E27FC236}">
                <a16:creationId xmlns:a16="http://schemas.microsoft.com/office/drawing/2014/main" xmlns="" id="{00000000-0008-0000-0700-0000C6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5" name="Łącznik prosty 454">
            <a:extLst>
              <a:ext uri="{FF2B5EF4-FFF2-40B4-BE49-F238E27FC236}">
                <a16:creationId xmlns:a16="http://schemas.microsoft.com/office/drawing/2014/main" xmlns="" id="{00000000-0008-0000-0700-0000C7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6" name="Łącznik prosty 455">
            <a:extLst>
              <a:ext uri="{FF2B5EF4-FFF2-40B4-BE49-F238E27FC236}">
                <a16:creationId xmlns:a16="http://schemas.microsoft.com/office/drawing/2014/main" xmlns="" id="{00000000-0008-0000-0700-0000C8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7" name="Łącznik prosty 456">
            <a:extLst>
              <a:ext uri="{FF2B5EF4-FFF2-40B4-BE49-F238E27FC236}">
                <a16:creationId xmlns:a16="http://schemas.microsoft.com/office/drawing/2014/main" xmlns="" id="{00000000-0008-0000-0700-0000C9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8" name="Łącznik prosty 457">
            <a:extLst>
              <a:ext uri="{FF2B5EF4-FFF2-40B4-BE49-F238E27FC236}">
                <a16:creationId xmlns:a16="http://schemas.microsoft.com/office/drawing/2014/main" xmlns="" id="{00000000-0008-0000-0700-0000CA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9" name="Łącznik prosty 458">
            <a:extLst>
              <a:ext uri="{FF2B5EF4-FFF2-40B4-BE49-F238E27FC236}">
                <a16:creationId xmlns:a16="http://schemas.microsoft.com/office/drawing/2014/main" xmlns="" id="{00000000-0008-0000-0700-0000CB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0" name="Łącznik prosty 459">
            <a:extLst>
              <a:ext uri="{FF2B5EF4-FFF2-40B4-BE49-F238E27FC236}">
                <a16:creationId xmlns:a16="http://schemas.microsoft.com/office/drawing/2014/main" xmlns="" id="{00000000-0008-0000-0700-0000CC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1" name="Łącznik prosty 460">
            <a:extLst>
              <a:ext uri="{FF2B5EF4-FFF2-40B4-BE49-F238E27FC236}">
                <a16:creationId xmlns:a16="http://schemas.microsoft.com/office/drawing/2014/main" xmlns="" id="{00000000-0008-0000-0700-0000CD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2" name="Łącznik prosty 461">
            <a:extLst>
              <a:ext uri="{FF2B5EF4-FFF2-40B4-BE49-F238E27FC236}">
                <a16:creationId xmlns:a16="http://schemas.microsoft.com/office/drawing/2014/main" xmlns="" id="{00000000-0008-0000-0700-0000CE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3" name="Łącznik prosty 462">
            <a:extLst>
              <a:ext uri="{FF2B5EF4-FFF2-40B4-BE49-F238E27FC236}">
                <a16:creationId xmlns:a16="http://schemas.microsoft.com/office/drawing/2014/main" xmlns="" id="{00000000-0008-0000-0700-0000CF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4" name="Łącznik prosty 463">
            <a:extLst>
              <a:ext uri="{FF2B5EF4-FFF2-40B4-BE49-F238E27FC236}">
                <a16:creationId xmlns:a16="http://schemas.microsoft.com/office/drawing/2014/main" xmlns="" id="{00000000-0008-0000-0700-0000D0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971</xdr:row>
      <xdr:rowOff>157502</xdr:rowOff>
    </xdr:from>
    <xdr:to>
      <xdr:col>14</xdr:col>
      <xdr:colOff>37676</xdr:colOff>
      <xdr:row>971</xdr:row>
      <xdr:rowOff>207633</xdr:rowOff>
    </xdr:to>
    <xdr:grpSp>
      <xdr:nvGrpSpPr>
        <xdr:cNvPr id="465" name="Grupa 464">
          <a:extLst>
            <a:ext uri="{FF2B5EF4-FFF2-40B4-BE49-F238E27FC236}">
              <a16:creationId xmlns:a16="http://schemas.microsoft.com/office/drawing/2014/main" xmlns="" id="{00000000-0008-0000-0700-0000D1010000}"/>
            </a:ext>
          </a:extLst>
        </xdr:cNvPr>
        <xdr:cNvGrpSpPr/>
      </xdr:nvGrpSpPr>
      <xdr:grpSpPr>
        <a:xfrm>
          <a:off x="9150607" y="156402671"/>
          <a:ext cx="558607" cy="50131"/>
          <a:chOff x="2178844" y="32080200"/>
          <a:chExt cx="441821" cy="59834"/>
        </a:xfrm>
      </xdr:grpSpPr>
      <xdr:cxnSp macro="">
        <xdr:nvCxnSpPr>
          <xdr:cNvPr id="466" name="Łącznik prosty 465">
            <a:extLst>
              <a:ext uri="{FF2B5EF4-FFF2-40B4-BE49-F238E27FC236}">
                <a16:creationId xmlns:a16="http://schemas.microsoft.com/office/drawing/2014/main" xmlns="" id="{00000000-0008-0000-0700-0000D2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7" name="Łącznik prosty 466">
            <a:extLst>
              <a:ext uri="{FF2B5EF4-FFF2-40B4-BE49-F238E27FC236}">
                <a16:creationId xmlns:a16="http://schemas.microsoft.com/office/drawing/2014/main" xmlns="" id="{00000000-0008-0000-0700-0000D3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8" name="Łącznik prosty 467">
            <a:extLst>
              <a:ext uri="{FF2B5EF4-FFF2-40B4-BE49-F238E27FC236}">
                <a16:creationId xmlns:a16="http://schemas.microsoft.com/office/drawing/2014/main" xmlns="" id="{00000000-0008-0000-0700-0000D4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9" name="Łącznik prosty 468">
            <a:extLst>
              <a:ext uri="{FF2B5EF4-FFF2-40B4-BE49-F238E27FC236}">
                <a16:creationId xmlns:a16="http://schemas.microsoft.com/office/drawing/2014/main" xmlns="" id="{00000000-0008-0000-0700-0000D5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0" name="Łącznik prosty 469">
            <a:extLst>
              <a:ext uri="{FF2B5EF4-FFF2-40B4-BE49-F238E27FC236}">
                <a16:creationId xmlns:a16="http://schemas.microsoft.com/office/drawing/2014/main" xmlns="" id="{00000000-0008-0000-0700-0000D6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1045</xdr:row>
      <xdr:rowOff>147053</xdr:rowOff>
    </xdr:from>
    <xdr:to>
      <xdr:col>7</xdr:col>
      <xdr:colOff>11038</xdr:colOff>
      <xdr:row>1045</xdr:row>
      <xdr:rowOff>192772</xdr:rowOff>
    </xdr:to>
    <xdr:grpSp>
      <xdr:nvGrpSpPr>
        <xdr:cNvPr id="471" name="Grupa 470">
          <a:extLst>
            <a:ext uri="{FF2B5EF4-FFF2-40B4-BE49-F238E27FC236}">
              <a16:creationId xmlns:a16="http://schemas.microsoft.com/office/drawing/2014/main" xmlns="" id="{00000000-0008-0000-0700-0000D7010000}"/>
            </a:ext>
          </a:extLst>
        </xdr:cNvPr>
        <xdr:cNvGrpSpPr/>
      </xdr:nvGrpSpPr>
      <xdr:grpSpPr>
        <a:xfrm>
          <a:off x="2333305" y="168191499"/>
          <a:ext cx="1792533" cy="45719"/>
          <a:chOff x="610115" y="190500"/>
          <a:chExt cx="1678459" cy="50006"/>
        </a:xfrm>
      </xdr:grpSpPr>
      <xdr:cxnSp macro="">
        <xdr:nvCxnSpPr>
          <xdr:cNvPr id="472" name="Łącznik prosty 471">
            <a:extLst>
              <a:ext uri="{FF2B5EF4-FFF2-40B4-BE49-F238E27FC236}">
                <a16:creationId xmlns:a16="http://schemas.microsoft.com/office/drawing/2014/main" xmlns="" id="{00000000-0008-0000-0700-0000D8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3" name="Łącznik prosty 472">
            <a:extLst>
              <a:ext uri="{FF2B5EF4-FFF2-40B4-BE49-F238E27FC236}">
                <a16:creationId xmlns:a16="http://schemas.microsoft.com/office/drawing/2014/main" xmlns="" id="{00000000-0008-0000-0700-0000D9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4" name="Łącznik prosty 473">
            <a:extLst>
              <a:ext uri="{FF2B5EF4-FFF2-40B4-BE49-F238E27FC236}">
                <a16:creationId xmlns:a16="http://schemas.microsoft.com/office/drawing/2014/main" xmlns="" id="{00000000-0008-0000-0700-0000DA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5" name="Łącznik prosty 474">
            <a:extLst>
              <a:ext uri="{FF2B5EF4-FFF2-40B4-BE49-F238E27FC236}">
                <a16:creationId xmlns:a16="http://schemas.microsoft.com/office/drawing/2014/main" xmlns="" id="{00000000-0008-0000-0700-0000DB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6" name="Łącznik prosty 475">
            <a:extLst>
              <a:ext uri="{FF2B5EF4-FFF2-40B4-BE49-F238E27FC236}">
                <a16:creationId xmlns:a16="http://schemas.microsoft.com/office/drawing/2014/main" xmlns="" id="{00000000-0008-0000-0700-0000DC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7" name="Łącznik prosty 476">
            <a:extLst>
              <a:ext uri="{FF2B5EF4-FFF2-40B4-BE49-F238E27FC236}">
                <a16:creationId xmlns:a16="http://schemas.microsoft.com/office/drawing/2014/main" xmlns="" id="{00000000-0008-0000-0700-0000DD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8" name="Łącznik prosty 477">
            <a:extLst>
              <a:ext uri="{FF2B5EF4-FFF2-40B4-BE49-F238E27FC236}">
                <a16:creationId xmlns:a16="http://schemas.microsoft.com/office/drawing/2014/main" xmlns="" id="{00000000-0008-0000-0700-0000DE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9" name="Łącznik prosty 478">
            <a:extLst>
              <a:ext uri="{FF2B5EF4-FFF2-40B4-BE49-F238E27FC236}">
                <a16:creationId xmlns:a16="http://schemas.microsoft.com/office/drawing/2014/main" xmlns="" id="{00000000-0008-0000-0700-0000DF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0" name="Łącznik prosty 479">
            <a:extLst>
              <a:ext uri="{FF2B5EF4-FFF2-40B4-BE49-F238E27FC236}">
                <a16:creationId xmlns:a16="http://schemas.microsoft.com/office/drawing/2014/main" xmlns="" id="{00000000-0008-0000-0700-0000E0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1" name="Łącznik prosty 480">
            <a:extLst>
              <a:ext uri="{FF2B5EF4-FFF2-40B4-BE49-F238E27FC236}">
                <a16:creationId xmlns:a16="http://schemas.microsoft.com/office/drawing/2014/main" xmlns="" id="{00000000-0008-0000-0700-0000E1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2" name="Łącznik prosty 481">
            <a:extLst>
              <a:ext uri="{FF2B5EF4-FFF2-40B4-BE49-F238E27FC236}">
                <a16:creationId xmlns:a16="http://schemas.microsoft.com/office/drawing/2014/main" xmlns="" id="{00000000-0008-0000-0700-0000E2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3" name="Łącznik prosty 482">
            <a:extLst>
              <a:ext uri="{FF2B5EF4-FFF2-40B4-BE49-F238E27FC236}">
                <a16:creationId xmlns:a16="http://schemas.microsoft.com/office/drawing/2014/main" xmlns="" id="{00000000-0008-0000-0700-0000E3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4" name="Łącznik prosty 483">
            <a:extLst>
              <a:ext uri="{FF2B5EF4-FFF2-40B4-BE49-F238E27FC236}">
                <a16:creationId xmlns:a16="http://schemas.microsoft.com/office/drawing/2014/main" xmlns="" id="{00000000-0008-0000-0700-0000E4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1051</xdr:row>
      <xdr:rowOff>157502</xdr:rowOff>
    </xdr:from>
    <xdr:to>
      <xdr:col>14</xdr:col>
      <xdr:colOff>37676</xdr:colOff>
      <xdr:row>1051</xdr:row>
      <xdr:rowOff>207633</xdr:rowOff>
    </xdr:to>
    <xdr:grpSp>
      <xdr:nvGrpSpPr>
        <xdr:cNvPr id="485" name="Grupa 484">
          <a:extLst>
            <a:ext uri="{FF2B5EF4-FFF2-40B4-BE49-F238E27FC236}">
              <a16:creationId xmlns:a16="http://schemas.microsoft.com/office/drawing/2014/main" xmlns="" id="{00000000-0008-0000-0700-0000E5010000}"/>
            </a:ext>
          </a:extLst>
        </xdr:cNvPr>
        <xdr:cNvGrpSpPr/>
      </xdr:nvGrpSpPr>
      <xdr:grpSpPr>
        <a:xfrm>
          <a:off x="9150607" y="169298056"/>
          <a:ext cx="558607" cy="50131"/>
          <a:chOff x="2178844" y="32080200"/>
          <a:chExt cx="441821" cy="59834"/>
        </a:xfrm>
      </xdr:grpSpPr>
      <xdr:cxnSp macro="">
        <xdr:nvCxnSpPr>
          <xdr:cNvPr id="486" name="Łącznik prosty 485">
            <a:extLst>
              <a:ext uri="{FF2B5EF4-FFF2-40B4-BE49-F238E27FC236}">
                <a16:creationId xmlns:a16="http://schemas.microsoft.com/office/drawing/2014/main" xmlns="" id="{00000000-0008-0000-0700-0000E6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7" name="Łącznik prosty 486">
            <a:extLst>
              <a:ext uri="{FF2B5EF4-FFF2-40B4-BE49-F238E27FC236}">
                <a16:creationId xmlns:a16="http://schemas.microsoft.com/office/drawing/2014/main" xmlns="" id="{00000000-0008-0000-0700-0000E7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8" name="Łącznik prosty 487">
            <a:extLst>
              <a:ext uri="{FF2B5EF4-FFF2-40B4-BE49-F238E27FC236}">
                <a16:creationId xmlns:a16="http://schemas.microsoft.com/office/drawing/2014/main" xmlns="" id="{00000000-0008-0000-0700-0000E8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89" name="Łącznik prosty 488">
            <a:extLst>
              <a:ext uri="{FF2B5EF4-FFF2-40B4-BE49-F238E27FC236}">
                <a16:creationId xmlns:a16="http://schemas.microsoft.com/office/drawing/2014/main" xmlns="" id="{00000000-0008-0000-0700-0000E9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0" name="Łącznik prosty 489">
            <a:extLst>
              <a:ext uri="{FF2B5EF4-FFF2-40B4-BE49-F238E27FC236}">
                <a16:creationId xmlns:a16="http://schemas.microsoft.com/office/drawing/2014/main" xmlns="" id="{00000000-0008-0000-0700-0000EA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1125</xdr:row>
      <xdr:rowOff>147053</xdr:rowOff>
    </xdr:from>
    <xdr:to>
      <xdr:col>7</xdr:col>
      <xdr:colOff>11038</xdr:colOff>
      <xdr:row>1125</xdr:row>
      <xdr:rowOff>192772</xdr:rowOff>
    </xdr:to>
    <xdr:grpSp>
      <xdr:nvGrpSpPr>
        <xdr:cNvPr id="491" name="Grupa 490">
          <a:extLst>
            <a:ext uri="{FF2B5EF4-FFF2-40B4-BE49-F238E27FC236}">
              <a16:creationId xmlns:a16="http://schemas.microsoft.com/office/drawing/2014/main" xmlns="" id="{00000000-0008-0000-0700-0000EB010000}"/>
            </a:ext>
          </a:extLst>
        </xdr:cNvPr>
        <xdr:cNvGrpSpPr/>
      </xdr:nvGrpSpPr>
      <xdr:grpSpPr>
        <a:xfrm>
          <a:off x="2333305" y="181086884"/>
          <a:ext cx="1792533" cy="45719"/>
          <a:chOff x="610115" y="190500"/>
          <a:chExt cx="1678459" cy="50006"/>
        </a:xfrm>
      </xdr:grpSpPr>
      <xdr:cxnSp macro="">
        <xdr:nvCxnSpPr>
          <xdr:cNvPr id="492" name="Łącznik prosty 491">
            <a:extLst>
              <a:ext uri="{FF2B5EF4-FFF2-40B4-BE49-F238E27FC236}">
                <a16:creationId xmlns:a16="http://schemas.microsoft.com/office/drawing/2014/main" xmlns="" id="{00000000-0008-0000-0700-0000EC01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3" name="Łącznik prosty 492">
            <a:extLst>
              <a:ext uri="{FF2B5EF4-FFF2-40B4-BE49-F238E27FC236}">
                <a16:creationId xmlns:a16="http://schemas.microsoft.com/office/drawing/2014/main" xmlns="" id="{00000000-0008-0000-0700-0000ED01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4" name="Łącznik prosty 493">
            <a:extLst>
              <a:ext uri="{FF2B5EF4-FFF2-40B4-BE49-F238E27FC236}">
                <a16:creationId xmlns:a16="http://schemas.microsoft.com/office/drawing/2014/main" xmlns="" id="{00000000-0008-0000-0700-0000EE01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5" name="Łącznik prosty 494">
            <a:extLst>
              <a:ext uri="{FF2B5EF4-FFF2-40B4-BE49-F238E27FC236}">
                <a16:creationId xmlns:a16="http://schemas.microsoft.com/office/drawing/2014/main" xmlns="" id="{00000000-0008-0000-0700-0000EF01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6" name="Łącznik prosty 495">
            <a:extLst>
              <a:ext uri="{FF2B5EF4-FFF2-40B4-BE49-F238E27FC236}">
                <a16:creationId xmlns:a16="http://schemas.microsoft.com/office/drawing/2014/main" xmlns="" id="{00000000-0008-0000-0700-0000F001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7" name="Łącznik prosty 496">
            <a:extLst>
              <a:ext uri="{FF2B5EF4-FFF2-40B4-BE49-F238E27FC236}">
                <a16:creationId xmlns:a16="http://schemas.microsoft.com/office/drawing/2014/main" xmlns="" id="{00000000-0008-0000-0700-0000F101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8" name="Łącznik prosty 497">
            <a:extLst>
              <a:ext uri="{FF2B5EF4-FFF2-40B4-BE49-F238E27FC236}">
                <a16:creationId xmlns:a16="http://schemas.microsoft.com/office/drawing/2014/main" xmlns="" id="{00000000-0008-0000-0700-0000F201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9" name="Łącznik prosty 498">
            <a:extLst>
              <a:ext uri="{FF2B5EF4-FFF2-40B4-BE49-F238E27FC236}">
                <a16:creationId xmlns:a16="http://schemas.microsoft.com/office/drawing/2014/main" xmlns="" id="{00000000-0008-0000-0700-0000F301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0" name="Łącznik prosty 499">
            <a:extLst>
              <a:ext uri="{FF2B5EF4-FFF2-40B4-BE49-F238E27FC236}">
                <a16:creationId xmlns:a16="http://schemas.microsoft.com/office/drawing/2014/main" xmlns="" id="{00000000-0008-0000-0700-0000F401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1" name="Łącznik prosty 500">
            <a:extLst>
              <a:ext uri="{FF2B5EF4-FFF2-40B4-BE49-F238E27FC236}">
                <a16:creationId xmlns:a16="http://schemas.microsoft.com/office/drawing/2014/main" xmlns="" id="{00000000-0008-0000-0700-0000F501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2" name="Łącznik prosty 501">
            <a:extLst>
              <a:ext uri="{FF2B5EF4-FFF2-40B4-BE49-F238E27FC236}">
                <a16:creationId xmlns:a16="http://schemas.microsoft.com/office/drawing/2014/main" xmlns="" id="{00000000-0008-0000-0700-0000F601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3" name="Łącznik prosty 502">
            <a:extLst>
              <a:ext uri="{FF2B5EF4-FFF2-40B4-BE49-F238E27FC236}">
                <a16:creationId xmlns:a16="http://schemas.microsoft.com/office/drawing/2014/main" xmlns="" id="{00000000-0008-0000-0700-0000F701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4" name="Łącznik prosty 503">
            <a:extLst>
              <a:ext uri="{FF2B5EF4-FFF2-40B4-BE49-F238E27FC236}">
                <a16:creationId xmlns:a16="http://schemas.microsoft.com/office/drawing/2014/main" xmlns="" id="{00000000-0008-0000-0700-0000F801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1131</xdr:row>
      <xdr:rowOff>157502</xdr:rowOff>
    </xdr:from>
    <xdr:to>
      <xdr:col>14</xdr:col>
      <xdr:colOff>37676</xdr:colOff>
      <xdr:row>1131</xdr:row>
      <xdr:rowOff>207633</xdr:rowOff>
    </xdr:to>
    <xdr:grpSp>
      <xdr:nvGrpSpPr>
        <xdr:cNvPr id="505" name="Grupa 504">
          <a:extLst>
            <a:ext uri="{FF2B5EF4-FFF2-40B4-BE49-F238E27FC236}">
              <a16:creationId xmlns:a16="http://schemas.microsoft.com/office/drawing/2014/main" xmlns="" id="{00000000-0008-0000-0700-0000F9010000}"/>
            </a:ext>
          </a:extLst>
        </xdr:cNvPr>
        <xdr:cNvGrpSpPr/>
      </xdr:nvGrpSpPr>
      <xdr:grpSpPr>
        <a:xfrm>
          <a:off x="9150607" y="182193440"/>
          <a:ext cx="558607" cy="50131"/>
          <a:chOff x="2178844" y="32080200"/>
          <a:chExt cx="441821" cy="59834"/>
        </a:xfrm>
      </xdr:grpSpPr>
      <xdr:cxnSp macro="">
        <xdr:nvCxnSpPr>
          <xdr:cNvPr id="506" name="Łącznik prosty 505">
            <a:extLst>
              <a:ext uri="{FF2B5EF4-FFF2-40B4-BE49-F238E27FC236}">
                <a16:creationId xmlns:a16="http://schemas.microsoft.com/office/drawing/2014/main" xmlns="" id="{00000000-0008-0000-0700-0000FA01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7" name="Łącznik prosty 506">
            <a:extLst>
              <a:ext uri="{FF2B5EF4-FFF2-40B4-BE49-F238E27FC236}">
                <a16:creationId xmlns:a16="http://schemas.microsoft.com/office/drawing/2014/main" xmlns="" id="{00000000-0008-0000-0700-0000FB01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8" name="Łącznik prosty 507">
            <a:extLst>
              <a:ext uri="{FF2B5EF4-FFF2-40B4-BE49-F238E27FC236}">
                <a16:creationId xmlns:a16="http://schemas.microsoft.com/office/drawing/2014/main" xmlns="" id="{00000000-0008-0000-0700-0000FC01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9" name="Łącznik prosty 508">
            <a:extLst>
              <a:ext uri="{FF2B5EF4-FFF2-40B4-BE49-F238E27FC236}">
                <a16:creationId xmlns:a16="http://schemas.microsoft.com/office/drawing/2014/main" xmlns="" id="{00000000-0008-0000-0700-0000FD01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0" name="Łącznik prosty 509">
            <a:extLst>
              <a:ext uri="{FF2B5EF4-FFF2-40B4-BE49-F238E27FC236}">
                <a16:creationId xmlns:a16="http://schemas.microsoft.com/office/drawing/2014/main" xmlns="" id="{00000000-0008-0000-0700-0000FE01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1205</xdr:row>
      <xdr:rowOff>147053</xdr:rowOff>
    </xdr:from>
    <xdr:to>
      <xdr:col>7</xdr:col>
      <xdr:colOff>11038</xdr:colOff>
      <xdr:row>1205</xdr:row>
      <xdr:rowOff>192772</xdr:rowOff>
    </xdr:to>
    <xdr:grpSp>
      <xdr:nvGrpSpPr>
        <xdr:cNvPr id="511" name="Grupa 510">
          <a:extLst>
            <a:ext uri="{FF2B5EF4-FFF2-40B4-BE49-F238E27FC236}">
              <a16:creationId xmlns:a16="http://schemas.microsoft.com/office/drawing/2014/main" xmlns="" id="{00000000-0008-0000-0700-0000FF010000}"/>
            </a:ext>
          </a:extLst>
        </xdr:cNvPr>
        <xdr:cNvGrpSpPr/>
      </xdr:nvGrpSpPr>
      <xdr:grpSpPr>
        <a:xfrm>
          <a:off x="2333305" y="193982268"/>
          <a:ext cx="1792533" cy="45719"/>
          <a:chOff x="610115" y="190500"/>
          <a:chExt cx="1678459" cy="50006"/>
        </a:xfrm>
      </xdr:grpSpPr>
      <xdr:cxnSp macro="">
        <xdr:nvCxnSpPr>
          <xdr:cNvPr id="512" name="Łącznik prosty 511">
            <a:extLst>
              <a:ext uri="{FF2B5EF4-FFF2-40B4-BE49-F238E27FC236}">
                <a16:creationId xmlns:a16="http://schemas.microsoft.com/office/drawing/2014/main" xmlns="" id="{00000000-0008-0000-0700-000000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3" name="Łącznik prosty 512">
            <a:extLst>
              <a:ext uri="{FF2B5EF4-FFF2-40B4-BE49-F238E27FC236}">
                <a16:creationId xmlns:a16="http://schemas.microsoft.com/office/drawing/2014/main" xmlns="" id="{00000000-0008-0000-0700-000001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4" name="Łącznik prosty 513">
            <a:extLst>
              <a:ext uri="{FF2B5EF4-FFF2-40B4-BE49-F238E27FC236}">
                <a16:creationId xmlns:a16="http://schemas.microsoft.com/office/drawing/2014/main" xmlns="" id="{00000000-0008-0000-0700-000002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5" name="Łącznik prosty 514">
            <a:extLst>
              <a:ext uri="{FF2B5EF4-FFF2-40B4-BE49-F238E27FC236}">
                <a16:creationId xmlns:a16="http://schemas.microsoft.com/office/drawing/2014/main" xmlns="" id="{00000000-0008-0000-0700-000003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6" name="Łącznik prosty 515">
            <a:extLst>
              <a:ext uri="{FF2B5EF4-FFF2-40B4-BE49-F238E27FC236}">
                <a16:creationId xmlns:a16="http://schemas.microsoft.com/office/drawing/2014/main" xmlns="" id="{00000000-0008-0000-0700-000004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7" name="Łącznik prosty 516">
            <a:extLst>
              <a:ext uri="{FF2B5EF4-FFF2-40B4-BE49-F238E27FC236}">
                <a16:creationId xmlns:a16="http://schemas.microsoft.com/office/drawing/2014/main" xmlns="" id="{00000000-0008-0000-0700-000005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8" name="Łącznik prosty 517">
            <a:extLst>
              <a:ext uri="{FF2B5EF4-FFF2-40B4-BE49-F238E27FC236}">
                <a16:creationId xmlns:a16="http://schemas.microsoft.com/office/drawing/2014/main" xmlns="" id="{00000000-0008-0000-0700-000006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9" name="Łącznik prosty 518">
            <a:extLst>
              <a:ext uri="{FF2B5EF4-FFF2-40B4-BE49-F238E27FC236}">
                <a16:creationId xmlns:a16="http://schemas.microsoft.com/office/drawing/2014/main" xmlns="" id="{00000000-0008-0000-0700-000007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0" name="Łącznik prosty 519">
            <a:extLst>
              <a:ext uri="{FF2B5EF4-FFF2-40B4-BE49-F238E27FC236}">
                <a16:creationId xmlns:a16="http://schemas.microsoft.com/office/drawing/2014/main" xmlns="" id="{00000000-0008-0000-0700-000008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1" name="Łącznik prosty 520">
            <a:extLst>
              <a:ext uri="{FF2B5EF4-FFF2-40B4-BE49-F238E27FC236}">
                <a16:creationId xmlns:a16="http://schemas.microsoft.com/office/drawing/2014/main" xmlns="" id="{00000000-0008-0000-0700-000009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2" name="Łącznik prosty 521">
            <a:extLst>
              <a:ext uri="{FF2B5EF4-FFF2-40B4-BE49-F238E27FC236}">
                <a16:creationId xmlns:a16="http://schemas.microsoft.com/office/drawing/2014/main" xmlns="" id="{00000000-0008-0000-0700-00000A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3" name="Łącznik prosty 522">
            <a:extLst>
              <a:ext uri="{FF2B5EF4-FFF2-40B4-BE49-F238E27FC236}">
                <a16:creationId xmlns:a16="http://schemas.microsoft.com/office/drawing/2014/main" xmlns="" id="{00000000-0008-0000-0700-00000B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4" name="Łącznik prosty 523">
            <a:extLst>
              <a:ext uri="{FF2B5EF4-FFF2-40B4-BE49-F238E27FC236}">
                <a16:creationId xmlns:a16="http://schemas.microsoft.com/office/drawing/2014/main" xmlns="" id="{00000000-0008-0000-0700-00000C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1211</xdr:row>
      <xdr:rowOff>157502</xdr:rowOff>
    </xdr:from>
    <xdr:to>
      <xdr:col>14</xdr:col>
      <xdr:colOff>37676</xdr:colOff>
      <xdr:row>1211</xdr:row>
      <xdr:rowOff>207633</xdr:rowOff>
    </xdr:to>
    <xdr:grpSp>
      <xdr:nvGrpSpPr>
        <xdr:cNvPr id="525" name="Grupa 524">
          <a:extLst>
            <a:ext uri="{FF2B5EF4-FFF2-40B4-BE49-F238E27FC236}">
              <a16:creationId xmlns:a16="http://schemas.microsoft.com/office/drawing/2014/main" xmlns="" id="{00000000-0008-0000-0700-00000D020000}"/>
            </a:ext>
          </a:extLst>
        </xdr:cNvPr>
        <xdr:cNvGrpSpPr/>
      </xdr:nvGrpSpPr>
      <xdr:grpSpPr>
        <a:xfrm>
          <a:off x="9150607" y="195088825"/>
          <a:ext cx="558607" cy="50131"/>
          <a:chOff x="2178844" y="32080200"/>
          <a:chExt cx="441821" cy="59834"/>
        </a:xfrm>
      </xdr:grpSpPr>
      <xdr:cxnSp macro="">
        <xdr:nvCxnSpPr>
          <xdr:cNvPr id="526" name="Łącznik prosty 525">
            <a:extLst>
              <a:ext uri="{FF2B5EF4-FFF2-40B4-BE49-F238E27FC236}">
                <a16:creationId xmlns:a16="http://schemas.microsoft.com/office/drawing/2014/main" xmlns="" id="{00000000-0008-0000-0700-00000E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7" name="Łącznik prosty 526">
            <a:extLst>
              <a:ext uri="{FF2B5EF4-FFF2-40B4-BE49-F238E27FC236}">
                <a16:creationId xmlns:a16="http://schemas.microsoft.com/office/drawing/2014/main" xmlns="" id="{00000000-0008-0000-0700-00000F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8" name="Łącznik prosty 527">
            <a:extLst>
              <a:ext uri="{FF2B5EF4-FFF2-40B4-BE49-F238E27FC236}">
                <a16:creationId xmlns:a16="http://schemas.microsoft.com/office/drawing/2014/main" xmlns="" id="{00000000-0008-0000-0700-000010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9" name="Łącznik prosty 528">
            <a:extLst>
              <a:ext uri="{FF2B5EF4-FFF2-40B4-BE49-F238E27FC236}">
                <a16:creationId xmlns:a16="http://schemas.microsoft.com/office/drawing/2014/main" xmlns="" id="{00000000-0008-0000-0700-000011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0" name="Łącznik prosty 529">
            <a:extLst>
              <a:ext uri="{FF2B5EF4-FFF2-40B4-BE49-F238E27FC236}">
                <a16:creationId xmlns:a16="http://schemas.microsoft.com/office/drawing/2014/main" xmlns="" id="{00000000-0008-0000-0700-000012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1285</xdr:row>
      <xdr:rowOff>147053</xdr:rowOff>
    </xdr:from>
    <xdr:to>
      <xdr:col>7</xdr:col>
      <xdr:colOff>11038</xdr:colOff>
      <xdr:row>1285</xdr:row>
      <xdr:rowOff>192772</xdr:rowOff>
    </xdr:to>
    <xdr:grpSp>
      <xdr:nvGrpSpPr>
        <xdr:cNvPr id="531" name="Grupa 530">
          <a:extLst>
            <a:ext uri="{FF2B5EF4-FFF2-40B4-BE49-F238E27FC236}">
              <a16:creationId xmlns:a16="http://schemas.microsoft.com/office/drawing/2014/main" xmlns="" id="{00000000-0008-0000-0700-000013020000}"/>
            </a:ext>
          </a:extLst>
        </xdr:cNvPr>
        <xdr:cNvGrpSpPr/>
      </xdr:nvGrpSpPr>
      <xdr:grpSpPr>
        <a:xfrm>
          <a:off x="2333305" y="206877653"/>
          <a:ext cx="1792533" cy="45719"/>
          <a:chOff x="610115" y="190500"/>
          <a:chExt cx="1678459" cy="50006"/>
        </a:xfrm>
      </xdr:grpSpPr>
      <xdr:cxnSp macro="">
        <xdr:nvCxnSpPr>
          <xdr:cNvPr id="532" name="Łącznik prosty 531">
            <a:extLst>
              <a:ext uri="{FF2B5EF4-FFF2-40B4-BE49-F238E27FC236}">
                <a16:creationId xmlns:a16="http://schemas.microsoft.com/office/drawing/2014/main" xmlns="" id="{00000000-0008-0000-0700-000014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3" name="Łącznik prosty 532">
            <a:extLst>
              <a:ext uri="{FF2B5EF4-FFF2-40B4-BE49-F238E27FC236}">
                <a16:creationId xmlns:a16="http://schemas.microsoft.com/office/drawing/2014/main" xmlns="" id="{00000000-0008-0000-0700-000015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4" name="Łącznik prosty 533">
            <a:extLst>
              <a:ext uri="{FF2B5EF4-FFF2-40B4-BE49-F238E27FC236}">
                <a16:creationId xmlns:a16="http://schemas.microsoft.com/office/drawing/2014/main" xmlns="" id="{00000000-0008-0000-0700-000016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5" name="Łącznik prosty 534">
            <a:extLst>
              <a:ext uri="{FF2B5EF4-FFF2-40B4-BE49-F238E27FC236}">
                <a16:creationId xmlns:a16="http://schemas.microsoft.com/office/drawing/2014/main" xmlns="" id="{00000000-0008-0000-0700-000017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6" name="Łącznik prosty 535">
            <a:extLst>
              <a:ext uri="{FF2B5EF4-FFF2-40B4-BE49-F238E27FC236}">
                <a16:creationId xmlns:a16="http://schemas.microsoft.com/office/drawing/2014/main" xmlns="" id="{00000000-0008-0000-0700-000018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7" name="Łącznik prosty 536">
            <a:extLst>
              <a:ext uri="{FF2B5EF4-FFF2-40B4-BE49-F238E27FC236}">
                <a16:creationId xmlns:a16="http://schemas.microsoft.com/office/drawing/2014/main" xmlns="" id="{00000000-0008-0000-0700-000019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8" name="Łącznik prosty 537">
            <a:extLst>
              <a:ext uri="{FF2B5EF4-FFF2-40B4-BE49-F238E27FC236}">
                <a16:creationId xmlns:a16="http://schemas.microsoft.com/office/drawing/2014/main" xmlns="" id="{00000000-0008-0000-0700-00001A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9" name="Łącznik prosty 538">
            <a:extLst>
              <a:ext uri="{FF2B5EF4-FFF2-40B4-BE49-F238E27FC236}">
                <a16:creationId xmlns:a16="http://schemas.microsoft.com/office/drawing/2014/main" xmlns="" id="{00000000-0008-0000-0700-00001B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0" name="Łącznik prosty 539">
            <a:extLst>
              <a:ext uri="{FF2B5EF4-FFF2-40B4-BE49-F238E27FC236}">
                <a16:creationId xmlns:a16="http://schemas.microsoft.com/office/drawing/2014/main" xmlns="" id="{00000000-0008-0000-0700-00001C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1" name="Łącznik prosty 540">
            <a:extLst>
              <a:ext uri="{FF2B5EF4-FFF2-40B4-BE49-F238E27FC236}">
                <a16:creationId xmlns:a16="http://schemas.microsoft.com/office/drawing/2014/main" xmlns="" id="{00000000-0008-0000-0700-00001D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2" name="Łącznik prosty 541">
            <a:extLst>
              <a:ext uri="{FF2B5EF4-FFF2-40B4-BE49-F238E27FC236}">
                <a16:creationId xmlns:a16="http://schemas.microsoft.com/office/drawing/2014/main" xmlns="" id="{00000000-0008-0000-0700-00001E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3" name="Łącznik prosty 542">
            <a:extLst>
              <a:ext uri="{FF2B5EF4-FFF2-40B4-BE49-F238E27FC236}">
                <a16:creationId xmlns:a16="http://schemas.microsoft.com/office/drawing/2014/main" xmlns="" id="{00000000-0008-0000-0700-00001F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4" name="Łącznik prosty 543">
            <a:extLst>
              <a:ext uri="{FF2B5EF4-FFF2-40B4-BE49-F238E27FC236}">
                <a16:creationId xmlns:a16="http://schemas.microsoft.com/office/drawing/2014/main" xmlns="" id="{00000000-0008-0000-0700-000020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1291</xdr:row>
      <xdr:rowOff>157502</xdr:rowOff>
    </xdr:from>
    <xdr:to>
      <xdr:col>14</xdr:col>
      <xdr:colOff>37676</xdr:colOff>
      <xdr:row>1291</xdr:row>
      <xdr:rowOff>207633</xdr:rowOff>
    </xdr:to>
    <xdr:grpSp>
      <xdr:nvGrpSpPr>
        <xdr:cNvPr id="545" name="Grupa 544">
          <a:extLst>
            <a:ext uri="{FF2B5EF4-FFF2-40B4-BE49-F238E27FC236}">
              <a16:creationId xmlns:a16="http://schemas.microsoft.com/office/drawing/2014/main" xmlns="" id="{00000000-0008-0000-0700-000021020000}"/>
            </a:ext>
          </a:extLst>
        </xdr:cNvPr>
        <xdr:cNvGrpSpPr/>
      </xdr:nvGrpSpPr>
      <xdr:grpSpPr>
        <a:xfrm>
          <a:off x="9150607" y="207984210"/>
          <a:ext cx="558607" cy="50131"/>
          <a:chOff x="2178844" y="32080200"/>
          <a:chExt cx="441821" cy="59834"/>
        </a:xfrm>
      </xdr:grpSpPr>
      <xdr:cxnSp macro="">
        <xdr:nvCxnSpPr>
          <xdr:cNvPr id="546" name="Łącznik prosty 545">
            <a:extLst>
              <a:ext uri="{FF2B5EF4-FFF2-40B4-BE49-F238E27FC236}">
                <a16:creationId xmlns:a16="http://schemas.microsoft.com/office/drawing/2014/main" xmlns="" id="{00000000-0008-0000-0700-000022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7" name="Łącznik prosty 546">
            <a:extLst>
              <a:ext uri="{FF2B5EF4-FFF2-40B4-BE49-F238E27FC236}">
                <a16:creationId xmlns:a16="http://schemas.microsoft.com/office/drawing/2014/main" xmlns="" id="{00000000-0008-0000-0700-000023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8" name="Łącznik prosty 547">
            <a:extLst>
              <a:ext uri="{FF2B5EF4-FFF2-40B4-BE49-F238E27FC236}">
                <a16:creationId xmlns:a16="http://schemas.microsoft.com/office/drawing/2014/main" xmlns="" id="{00000000-0008-0000-0700-000024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9" name="Łącznik prosty 548">
            <a:extLst>
              <a:ext uri="{FF2B5EF4-FFF2-40B4-BE49-F238E27FC236}">
                <a16:creationId xmlns:a16="http://schemas.microsoft.com/office/drawing/2014/main" xmlns="" id="{00000000-0008-0000-0700-000025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0" name="Łącznik prosty 549">
            <a:extLst>
              <a:ext uri="{FF2B5EF4-FFF2-40B4-BE49-F238E27FC236}">
                <a16:creationId xmlns:a16="http://schemas.microsoft.com/office/drawing/2014/main" xmlns="" id="{00000000-0008-0000-0700-000026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1365</xdr:row>
      <xdr:rowOff>147053</xdr:rowOff>
    </xdr:from>
    <xdr:to>
      <xdr:col>7</xdr:col>
      <xdr:colOff>11038</xdr:colOff>
      <xdr:row>1365</xdr:row>
      <xdr:rowOff>192772</xdr:rowOff>
    </xdr:to>
    <xdr:grpSp>
      <xdr:nvGrpSpPr>
        <xdr:cNvPr id="551" name="Grupa 550">
          <a:extLst>
            <a:ext uri="{FF2B5EF4-FFF2-40B4-BE49-F238E27FC236}">
              <a16:creationId xmlns:a16="http://schemas.microsoft.com/office/drawing/2014/main" xmlns="" id="{00000000-0008-0000-0700-000027020000}"/>
            </a:ext>
          </a:extLst>
        </xdr:cNvPr>
        <xdr:cNvGrpSpPr/>
      </xdr:nvGrpSpPr>
      <xdr:grpSpPr>
        <a:xfrm>
          <a:off x="2333305" y="219773038"/>
          <a:ext cx="1792533" cy="45719"/>
          <a:chOff x="610115" y="190500"/>
          <a:chExt cx="1678459" cy="50006"/>
        </a:xfrm>
      </xdr:grpSpPr>
      <xdr:cxnSp macro="">
        <xdr:nvCxnSpPr>
          <xdr:cNvPr id="552" name="Łącznik prosty 551">
            <a:extLst>
              <a:ext uri="{FF2B5EF4-FFF2-40B4-BE49-F238E27FC236}">
                <a16:creationId xmlns:a16="http://schemas.microsoft.com/office/drawing/2014/main" xmlns="" id="{00000000-0008-0000-0700-000028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3" name="Łącznik prosty 552">
            <a:extLst>
              <a:ext uri="{FF2B5EF4-FFF2-40B4-BE49-F238E27FC236}">
                <a16:creationId xmlns:a16="http://schemas.microsoft.com/office/drawing/2014/main" xmlns="" id="{00000000-0008-0000-0700-000029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4" name="Łącznik prosty 553">
            <a:extLst>
              <a:ext uri="{FF2B5EF4-FFF2-40B4-BE49-F238E27FC236}">
                <a16:creationId xmlns:a16="http://schemas.microsoft.com/office/drawing/2014/main" xmlns="" id="{00000000-0008-0000-0700-00002A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5" name="Łącznik prosty 554">
            <a:extLst>
              <a:ext uri="{FF2B5EF4-FFF2-40B4-BE49-F238E27FC236}">
                <a16:creationId xmlns:a16="http://schemas.microsoft.com/office/drawing/2014/main" xmlns="" id="{00000000-0008-0000-0700-00002B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6" name="Łącznik prosty 555">
            <a:extLst>
              <a:ext uri="{FF2B5EF4-FFF2-40B4-BE49-F238E27FC236}">
                <a16:creationId xmlns:a16="http://schemas.microsoft.com/office/drawing/2014/main" xmlns="" id="{00000000-0008-0000-0700-00002C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7" name="Łącznik prosty 556">
            <a:extLst>
              <a:ext uri="{FF2B5EF4-FFF2-40B4-BE49-F238E27FC236}">
                <a16:creationId xmlns:a16="http://schemas.microsoft.com/office/drawing/2014/main" xmlns="" id="{00000000-0008-0000-0700-00002D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8" name="Łącznik prosty 557">
            <a:extLst>
              <a:ext uri="{FF2B5EF4-FFF2-40B4-BE49-F238E27FC236}">
                <a16:creationId xmlns:a16="http://schemas.microsoft.com/office/drawing/2014/main" xmlns="" id="{00000000-0008-0000-0700-00002E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9" name="Łącznik prosty 558">
            <a:extLst>
              <a:ext uri="{FF2B5EF4-FFF2-40B4-BE49-F238E27FC236}">
                <a16:creationId xmlns:a16="http://schemas.microsoft.com/office/drawing/2014/main" xmlns="" id="{00000000-0008-0000-0700-00002F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0" name="Łącznik prosty 559">
            <a:extLst>
              <a:ext uri="{FF2B5EF4-FFF2-40B4-BE49-F238E27FC236}">
                <a16:creationId xmlns:a16="http://schemas.microsoft.com/office/drawing/2014/main" xmlns="" id="{00000000-0008-0000-0700-000030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1" name="Łącznik prosty 560">
            <a:extLst>
              <a:ext uri="{FF2B5EF4-FFF2-40B4-BE49-F238E27FC236}">
                <a16:creationId xmlns:a16="http://schemas.microsoft.com/office/drawing/2014/main" xmlns="" id="{00000000-0008-0000-0700-000031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2" name="Łącznik prosty 561">
            <a:extLst>
              <a:ext uri="{FF2B5EF4-FFF2-40B4-BE49-F238E27FC236}">
                <a16:creationId xmlns:a16="http://schemas.microsoft.com/office/drawing/2014/main" xmlns="" id="{00000000-0008-0000-0700-000032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3" name="Łącznik prosty 562">
            <a:extLst>
              <a:ext uri="{FF2B5EF4-FFF2-40B4-BE49-F238E27FC236}">
                <a16:creationId xmlns:a16="http://schemas.microsoft.com/office/drawing/2014/main" xmlns="" id="{00000000-0008-0000-0700-000033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4" name="Łącznik prosty 563">
            <a:extLst>
              <a:ext uri="{FF2B5EF4-FFF2-40B4-BE49-F238E27FC236}">
                <a16:creationId xmlns:a16="http://schemas.microsoft.com/office/drawing/2014/main" xmlns="" id="{00000000-0008-0000-0700-000034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1371</xdr:row>
      <xdr:rowOff>157502</xdr:rowOff>
    </xdr:from>
    <xdr:to>
      <xdr:col>14</xdr:col>
      <xdr:colOff>37676</xdr:colOff>
      <xdr:row>1371</xdr:row>
      <xdr:rowOff>207633</xdr:rowOff>
    </xdr:to>
    <xdr:grpSp>
      <xdr:nvGrpSpPr>
        <xdr:cNvPr id="565" name="Grupa 564">
          <a:extLst>
            <a:ext uri="{FF2B5EF4-FFF2-40B4-BE49-F238E27FC236}">
              <a16:creationId xmlns:a16="http://schemas.microsoft.com/office/drawing/2014/main" xmlns="" id="{00000000-0008-0000-0700-000035020000}"/>
            </a:ext>
          </a:extLst>
        </xdr:cNvPr>
        <xdr:cNvGrpSpPr/>
      </xdr:nvGrpSpPr>
      <xdr:grpSpPr>
        <a:xfrm>
          <a:off x="9150607" y="220879594"/>
          <a:ext cx="558607" cy="50131"/>
          <a:chOff x="2178844" y="32080200"/>
          <a:chExt cx="441821" cy="59834"/>
        </a:xfrm>
      </xdr:grpSpPr>
      <xdr:cxnSp macro="">
        <xdr:nvCxnSpPr>
          <xdr:cNvPr id="566" name="Łącznik prosty 565">
            <a:extLst>
              <a:ext uri="{FF2B5EF4-FFF2-40B4-BE49-F238E27FC236}">
                <a16:creationId xmlns:a16="http://schemas.microsoft.com/office/drawing/2014/main" xmlns="" id="{00000000-0008-0000-0700-000036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7" name="Łącznik prosty 566">
            <a:extLst>
              <a:ext uri="{FF2B5EF4-FFF2-40B4-BE49-F238E27FC236}">
                <a16:creationId xmlns:a16="http://schemas.microsoft.com/office/drawing/2014/main" xmlns="" id="{00000000-0008-0000-0700-000037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8" name="Łącznik prosty 567">
            <a:extLst>
              <a:ext uri="{FF2B5EF4-FFF2-40B4-BE49-F238E27FC236}">
                <a16:creationId xmlns:a16="http://schemas.microsoft.com/office/drawing/2014/main" xmlns="" id="{00000000-0008-0000-0700-000038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9" name="Łącznik prosty 568">
            <a:extLst>
              <a:ext uri="{FF2B5EF4-FFF2-40B4-BE49-F238E27FC236}">
                <a16:creationId xmlns:a16="http://schemas.microsoft.com/office/drawing/2014/main" xmlns="" id="{00000000-0008-0000-0700-000039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0" name="Łącznik prosty 569">
            <a:extLst>
              <a:ext uri="{FF2B5EF4-FFF2-40B4-BE49-F238E27FC236}">
                <a16:creationId xmlns:a16="http://schemas.microsoft.com/office/drawing/2014/main" xmlns="" id="{00000000-0008-0000-0700-00003A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1445</xdr:row>
      <xdr:rowOff>147053</xdr:rowOff>
    </xdr:from>
    <xdr:to>
      <xdr:col>7</xdr:col>
      <xdr:colOff>11038</xdr:colOff>
      <xdr:row>1445</xdr:row>
      <xdr:rowOff>192772</xdr:rowOff>
    </xdr:to>
    <xdr:grpSp>
      <xdr:nvGrpSpPr>
        <xdr:cNvPr id="571" name="Grupa 570">
          <a:extLst>
            <a:ext uri="{FF2B5EF4-FFF2-40B4-BE49-F238E27FC236}">
              <a16:creationId xmlns:a16="http://schemas.microsoft.com/office/drawing/2014/main" xmlns="" id="{00000000-0008-0000-0700-00003B020000}"/>
            </a:ext>
          </a:extLst>
        </xdr:cNvPr>
        <xdr:cNvGrpSpPr/>
      </xdr:nvGrpSpPr>
      <xdr:grpSpPr>
        <a:xfrm>
          <a:off x="2333305" y="232668422"/>
          <a:ext cx="1792533" cy="45719"/>
          <a:chOff x="610115" y="190500"/>
          <a:chExt cx="1678459" cy="50006"/>
        </a:xfrm>
      </xdr:grpSpPr>
      <xdr:cxnSp macro="">
        <xdr:nvCxnSpPr>
          <xdr:cNvPr id="572" name="Łącznik prosty 571">
            <a:extLst>
              <a:ext uri="{FF2B5EF4-FFF2-40B4-BE49-F238E27FC236}">
                <a16:creationId xmlns:a16="http://schemas.microsoft.com/office/drawing/2014/main" xmlns="" id="{00000000-0008-0000-0700-00003C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3" name="Łącznik prosty 572">
            <a:extLst>
              <a:ext uri="{FF2B5EF4-FFF2-40B4-BE49-F238E27FC236}">
                <a16:creationId xmlns:a16="http://schemas.microsoft.com/office/drawing/2014/main" xmlns="" id="{00000000-0008-0000-0700-00003D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4" name="Łącznik prosty 573">
            <a:extLst>
              <a:ext uri="{FF2B5EF4-FFF2-40B4-BE49-F238E27FC236}">
                <a16:creationId xmlns:a16="http://schemas.microsoft.com/office/drawing/2014/main" xmlns="" id="{00000000-0008-0000-0700-00003E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5" name="Łącznik prosty 574">
            <a:extLst>
              <a:ext uri="{FF2B5EF4-FFF2-40B4-BE49-F238E27FC236}">
                <a16:creationId xmlns:a16="http://schemas.microsoft.com/office/drawing/2014/main" xmlns="" id="{00000000-0008-0000-0700-00003F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6" name="Łącznik prosty 575">
            <a:extLst>
              <a:ext uri="{FF2B5EF4-FFF2-40B4-BE49-F238E27FC236}">
                <a16:creationId xmlns:a16="http://schemas.microsoft.com/office/drawing/2014/main" xmlns="" id="{00000000-0008-0000-0700-000040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7" name="Łącznik prosty 576">
            <a:extLst>
              <a:ext uri="{FF2B5EF4-FFF2-40B4-BE49-F238E27FC236}">
                <a16:creationId xmlns:a16="http://schemas.microsoft.com/office/drawing/2014/main" xmlns="" id="{00000000-0008-0000-0700-000041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8" name="Łącznik prosty 577">
            <a:extLst>
              <a:ext uri="{FF2B5EF4-FFF2-40B4-BE49-F238E27FC236}">
                <a16:creationId xmlns:a16="http://schemas.microsoft.com/office/drawing/2014/main" xmlns="" id="{00000000-0008-0000-0700-000042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9" name="Łącznik prosty 578">
            <a:extLst>
              <a:ext uri="{FF2B5EF4-FFF2-40B4-BE49-F238E27FC236}">
                <a16:creationId xmlns:a16="http://schemas.microsoft.com/office/drawing/2014/main" xmlns="" id="{00000000-0008-0000-0700-000043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0" name="Łącznik prosty 579">
            <a:extLst>
              <a:ext uri="{FF2B5EF4-FFF2-40B4-BE49-F238E27FC236}">
                <a16:creationId xmlns:a16="http://schemas.microsoft.com/office/drawing/2014/main" xmlns="" id="{00000000-0008-0000-0700-000044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1" name="Łącznik prosty 580">
            <a:extLst>
              <a:ext uri="{FF2B5EF4-FFF2-40B4-BE49-F238E27FC236}">
                <a16:creationId xmlns:a16="http://schemas.microsoft.com/office/drawing/2014/main" xmlns="" id="{00000000-0008-0000-0700-000045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2" name="Łącznik prosty 581">
            <a:extLst>
              <a:ext uri="{FF2B5EF4-FFF2-40B4-BE49-F238E27FC236}">
                <a16:creationId xmlns:a16="http://schemas.microsoft.com/office/drawing/2014/main" xmlns="" id="{00000000-0008-0000-0700-000046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3" name="Łącznik prosty 582">
            <a:extLst>
              <a:ext uri="{FF2B5EF4-FFF2-40B4-BE49-F238E27FC236}">
                <a16:creationId xmlns:a16="http://schemas.microsoft.com/office/drawing/2014/main" xmlns="" id="{00000000-0008-0000-0700-000047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4" name="Łącznik prosty 583">
            <a:extLst>
              <a:ext uri="{FF2B5EF4-FFF2-40B4-BE49-F238E27FC236}">
                <a16:creationId xmlns:a16="http://schemas.microsoft.com/office/drawing/2014/main" xmlns="" id="{00000000-0008-0000-0700-000048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1451</xdr:row>
      <xdr:rowOff>157502</xdr:rowOff>
    </xdr:from>
    <xdr:to>
      <xdr:col>14</xdr:col>
      <xdr:colOff>37676</xdr:colOff>
      <xdr:row>1451</xdr:row>
      <xdr:rowOff>207633</xdr:rowOff>
    </xdr:to>
    <xdr:grpSp>
      <xdr:nvGrpSpPr>
        <xdr:cNvPr id="585" name="Grupa 584">
          <a:extLst>
            <a:ext uri="{FF2B5EF4-FFF2-40B4-BE49-F238E27FC236}">
              <a16:creationId xmlns:a16="http://schemas.microsoft.com/office/drawing/2014/main" xmlns="" id="{00000000-0008-0000-0700-000049020000}"/>
            </a:ext>
          </a:extLst>
        </xdr:cNvPr>
        <xdr:cNvGrpSpPr/>
      </xdr:nvGrpSpPr>
      <xdr:grpSpPr>
        <a:xfrm>
          <a:off x="9150607" y="233774979"/>
          <a:ext cx="558607" cy="50131"/>
          <a:chOff x="2178844" y="32080200"/>
          <a:chExt cx="441821" cy="59834"/>
        </a:xfrm>
      </xdr:grpSpPr>
      <xdr:cxnSp macro="">
        <xdr:nvCxnSpPr>
          <xdr:cNvPr id="586" name="Łącznik prosty 585">
            <a:extLst>
              <a:ext uri="{FF2B5EF4-FFF2-40B4-BE49-F238E27FC236}">
                <a16:creationId xmlns:a16="http://schemas.microsoft.com/office/drawing/2014/main" xmlns="" id="{00000000-0008-0000-0700-00004A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7" name="Łącznik prosty 586">
            <a:extLst>
              <a:ext uri="{FF2B5EF4-FFF2-40B4-BE49-F238E27FC236}">
                <a16:creationId xmlns:a16="http://schemas.microsoft.com/office/drawing/2014/main" xmlns="" id="{00000000-0008-0000-0700-00004B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8" name="Łącznik prosty 587">
            <a:extLst>
              <a:ext uri="{FF2B5EF4-FFF2-40B4-BE49-F238E27FC236}">
                <a16:creationId xmlns:a16="http://schemas.microsoft.com/office/drawing/2014/main" xmlns="" id="{00000000-0008-0000-0700-00004C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9" name="Łącznik prosty 588">
            <a:extLst>
              <a:ext uri="{FF2B5EF4-FFF2-40B4-BE49-F238E27FC236}">
                <a16:creationId xmlns:a16="http://schemas.microsoft.com/office/drawing/2014/main" xmlns="" id="{00000000-0008-0000-0700-00004D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0" name="Łącznik prosty 589">
            <a:extLst>
              <a:ext uri="{FF2B5EF4-FFF2-40B4-BE49-F238E27FC236}">
                <a16:creationId xmlns:a16="http://schemas.microsoft.com/office/drawing/2014/main" xmlns="" id="{00000000-0008-0000-0700-00004E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1525</xdr:row>
      <xdr:rowOff>147053</xdr:rowOff>
    </xdr:from>
    <xdr:to>
      <xdr:col>7</xdr:col>
      <xdr:colOff>11038</xdr:colOff>
      <xdr:row>1525</xdr:row>
      <xdr:rowOff>192772</xdr:rowOff>
    </xdr:to>
    <xdr:grpSp>
      <xdr:nvGrpSpPr>
        <xdr:cNvPr id="591" name="Grupa 590">
          <a:extLst>
            <a:ext uri="{FF2B5EF4-FFF2-40B4-BE49-F238E27FC236}">
              <a16:creationId xmlns:a16="http://schemas.microsoft.com/office/drawing/2014/main" xmlns="" id="{00000000-0008-0000-0700-00004F020000}"/>
            </a:ext>
          </a:extLst>
        </xdr:cNvPr>
        <xdr:cNvGrpSpPr/>
      </xdr:nvGrpSpPr>
      <xdr:grpSpPr>
        <a:xfrm>
          <a:off x="2333305" y="245563807"/>
          <a:ext cx="1792533" cy="45719"/>
          <a:chOff x="610115" y="190500"/>
          <a:chExt cx="1678459" cy="50006"/>
        </a:xfrm>
      </xdr:grpSpPr>
      <xdr:cxnSp macro="">
        <xdr:nvCxnSpPr>
          <xdr:cNvPr id="592" name="Łącznik prosty 591">
            <a:extLst>
              <a:ext uri="{FF2B5EF4-FFF2-40B4-BE49-F238E27FC236}">
                <a16:creationId xmlns:a16="http://schemas.microsoft.com/office/drawing/2014/main" xmlns="" id="{00000000-0008-0000-0700-000050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3" name="Łącznik prosty 592">
            <a:extLst>
              <a:ext uri="{FF2B5EF4-FFF2-40B4-BE49-F238E27FC236}">
                <a16:creationId xmlns:a16="http://schemas.microsoft.com/office/drawing/2014/main" xmlns="" id="{00000000-0008-0000-0700-000051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4" name="Łącznik prosty 593">
            <a:extLst>
              <a:ext uri="{FF2B5EF4-FFF2-40B4-BE49-F238E27FC236}">
                <a16:creationId xmlns:a16="http://schemas.microsoft.com/office/drawing/2014/main" xmlns="" id="{00000000-0008-0000-0700-000052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5" name="Łącznik prosty 594">
            <a:extLst>
              <a:ext uri="{FF2B5EF4-FFF2-40B4-BE49-F238E27FC236}">
                <a16:creationId xmlns:a16="http://schemas.microsoft.com/office/drawing/2014/main" xmlns="" id="{00000000-0008-0000-0700-000053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6" name="Łącznik prosty 595">
            <a:extLst>
              <a:ext uri="{FF2B5EF4-FFF2-40B4-BE49-F238E27FC236}">
                <a16:creationId xmlns:a16="http://schemas.microsoft.com/office/drawing/2014/main" xmlns="" id="{00000000-0008-0000-0700-000054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7" name="Łącznik prosty 596">
            <a:extLst>
              <a:ext uri="{FF2B5EF4-FFF2-40B4-BE49-F238E27FC236}">
                <a16:creationId xmlns:a16="http://schemas.microsoft.com/office/drawing/2014/main" xmlns="" id="{00000000-0008-0000-0700-000055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8" name="Łącznik prosty 597">
            <a:extLst>
              <a:ext uri="{FF2B5EF4-FFF2-40B4-BE49-F238E27FC236}">
                <a16:creationId xmlns:a16="http://schemas.microsoft.com/office/drawing/2014/main" xmlns="" id="{00000000-0008-0000-0700-000056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9" name="Łącznik prosty 598">
            <a:extLst>
              <a:ext uri="{FF2B5EF4-FFF2-40B4-BE49-F238E27FC236}">
                <a16:creationId xmlns:a16="http://schemas.microsoft.com/office/drawing/2014/main" xmlns="" id="{00000000-0008-0000-0700-000057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0" name="Łącznik prosty 599">
            <a:extLst>
              <a:ext uri="{FF2B5EF4-FFF2-40B4-BE49-F238E27FC236}">
                <a16:creationId xmlns:a16="http://schemas.microsoft.com/office/drawing/2014/main" xmlns="" id="{00000000-0008-0000-0700-000058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1" name="Łącznik prosty 600">
            <a:extLst>
              <a:ext uri="{FF2B5EF4-FFF2-40B4-BE49-F238E27FC236}">
                <a16:creationId xmlns:a16="http://schemas.microsoft.com/office/drawing/2014/main" xmlns="" id="{00000000-0008-0000-0700-000059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2" name="Łącznik prosty 601">
            <a:extLst>
              <a:ext uri="{FF2B5EF4-FFF2-40B4-BE49-F238E27FC236}">
                <a16:creationId xmlns:a16="http://schemas.microsoft.com/office/drawing/2014/main" xmlns="" id="{00000000-0008-0000-0700-00005A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3" name="Łącznik prosty 602">
            <a:extLst>
              <a:ext uri="{FF2B5EF4-FFF2-40B4-BE49-F238E27FC236}">
                <a16:creationId xmlns:a16="http://schemas.microsoft.com/office/drawing/2014/main" xmlns="" id="{00000000-0008-0000-0700-00005B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4" name="Łącznik prosty 603">
            <a:extLst>
              <a:ext uri="{FF2B5EF4-FFF2-40B4-BE49-F238E27FC236}">
                <a16:creationId xmlns:a16="http://schemas.microsoft.com/office/drawing/2014/main" xmlns="" id="{00000000-0008-0000-0700-00005C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1531</xdr:row>
      <xdr:rowOff>157502</xdr:rowOff>
    </xdr:from>
    <xdr:to>
      <xdr:col>14</xdr:col>
      <xdr:colOff>37676</xdr:colOff>
      <xdr:row>1531</xdr:row>
      <xdr:rowOff>207633</xdr:rowOff>
    </xdr:to>
    <xdr:grpSp>
      <xdr:nvGrpSpPr>
        <xdr:cNvPr id="605" name="Grupa 604">
          <a:extLst>
            <a:ext uri="{FF2B5EF4-FFF2-40B4-BE49-F238E27FC236}">
              <a16:creationId xmlns:a16="http://schemas.microsoft.com/office/drawing/2014/main" xmlns="" id="{00000000-0008-0000-0700-00005D020000}"/>
            </a:ext>
          </a:extLst>
        </xdr:cNvPr>
        <xdr:cNvGrpSpPr/>
      </xdr:nvGrpSpPr>
      <xdr:grpSpPr>
        <a:xfrm>
          <a:off x="9150607" y="246670364"/>
          <a:ext cx="558607" cy="50131"/>
          <a:chOff x="2178844" y="32080200"/>
          <a:chExt cx="441821" cy="59834"/>
        </a:xfrm>
      </xdr:grpSpPr>
      <xdr:cxnSp macro="">
        <xdr:nvCxnSpPr>
          <xdr:cNvPr id="606" name="Łącznik prosty 605">
            <a:extLst>
              <a:ext uri="{FF2B5EF4-FFF2-40B4-BE49-F238E27FC236}">
                <a16:creationId xmlns:a16="http://schemas.microsoft.com/office/drawing/2014/main" xmlns="" id="{00000000-0008-0000-0700-00005E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7" name="Łącznik prosty 606">
            <a:extLst>
              <a:ext uri="{FF2B5EF4-FFF2-40B4-BE49-F238E27FC236}">
                <a16:creationId xmlns:a16="http://schemas.microsoft.com/office/drawing/2014/main" xmlns="" id="{00000000-0008-0000-0700-00005F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8" name="Łącznik prosty 607">
            <a:extLst>
              <a:ext uri="{FF2B5EF4-FFF2-40B4-BE49-F238E27FC236}">
                <a16:creationId xmlns:a16="http://schemas.microsoft.com/office/drawing/2014/main" xmlns="" id="{00000000-0008-0000-0700-000060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9" name="Łącznik prosty 608">
            <a:extLst>
              <a:ext uri="{FF2B5EF4-FFF2-40B4-BE49-F238E27FC236}">
                <a16:creationId xmlns:a16="http://schemas.microsoft.com/office/drawing/2014/main" xmlns="" id="{00000000-0008-0000-0700-000061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0" name="Łącznik prosty 609">
            <a:extLst>
              <a:ext uri="{FF2B5EF4-FFF2-40B4-BE49-F238E27FC236}">
                <a16:creationId xmlns:a16="http://schemas.microsoft.com/office/drawing/2014/main" xmlns="" id="{00000000-0008-0000-0700-000062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1605</xdr:row>
      <xdr:rowOff>147053</xdr:rowOff>
    </xdr:from>
    <xdr:to>
      <xdr:col>7</xdr:col>
      <xdr:colOff>11038</xdr:colOff>
      <xdr:row>1605</xdr:row>
      <xdr:rowOff>192772</xdr:rowOff>
    </xdr:to>
    <xdr:grpSp>
      <xdr:nvGrpSpPr>
        <xdr:cNvPr id="611" name="Grupa 610">
          <a:extLst>
            <a:ext uri="{FF2B5EF4-FFF2-40B4-BE49-F238E27FC236}">
              <a16:creationId xmlns:a16="http://schemas.microsoft.com/office/drawing/2014/main" xmlns="" id="{00000000-0008-0000-0700-000063020000}"/>
            </a:ext>
          </a:extLst>
        </xdr:cNvPr>
        <xdr:cNvGrpSpPr/>
      </xdr:nvGrpSpPr>
      <xdr:grpSpPr>
        <a:xfrm>
          <a:off x="2333305" y="258459191"/>
          <a:ext cx="1792533" cy="45719"/>
          <a:chOff x="610115" y="190500"/>
          <a:chExt cx="1678459" cy="50006"/>
        </a:xfrm>
      </xdr:grpSpPr>
      <xdr:cxnSp macro="">
        <xdr:nvCxnSpPr>
          <xdr:cNvPr id="612" name="Łącznik prosty 611">
            <a:extLst>
              <a:ext uri="{FF2B5EF4-FFF2-40B4-BE49-F238E27FC236}">
                <a16:creationId xmlns:a16="http://schemas.microsoft.com/office/drawing/2014/main" xmlns="" id="{00000000-0008-0000-0700-000064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3" name="Łącznik prosty 612">
            <a:extLst>
              <a:ext uri="{FF2B5EF4-FFF2-40B4-BE49-F238E27FC236}">
                <a16:creationId xmlns:a16="http://schemas.microsoft.com/office/drawing/2014/main" xmlns="" id="{00000000-0008-0000-0700-000065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4" name="Łącznik prosty 613">
            <a:extLst>
              <a:ext uri="{FF2B5EF4-FFF2-40B4-BE49-F238E27FC236}">
                <a16:creationId xmlns:a16="http://schemas.microsoft.com/office/drawing/2014/main" xmlns="" id="{00000000-0008-0000-0700-000066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5" name="Łącznik prosty 614">
            <a:extLst>
              <a:ext uri="{FF2B5EF4-FFF2-40B4-BE49-F238E27FC236}">
                <a16:creationId xmlns:a16="http://schemas.microsoft.com/office/drawing/2014/main" xmlns="" id="{00000000-0008-0000-0700-000067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6" name="Łącznik prosty 615">
            <a:extLst>
              <a:ext uri="{FF2B5EF4-FFF2-40B4-BE49-F238E27FC236}">
                <a16:creationId xmlns:a16="http://schemas.microsoft.com/office/drawing/2014/main" xmlns="" id="{00000000-0008-0000-0700-000068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7" name="Łącznik prosty 616">
            <a:extLst>
              <a:ext uri="{FF2B5EF4-FFF2-40B4-BE49-F238E27FC236}">
                <a16:creationId xmlns:a16="http://schemas.microsoft.com/office/drawing/2014/main" xmlns="" id="{00000000-0008-0000-0700-000069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8" name="Łącznik prosty 617">
            <a:extLst>
              <a:ext uri="{FF2B5EF4-FFF2-40B4-BE49-F238E27FC236}">
                <a16:creationId xmlns:a16="http://schemas.microsoft.com/office/drawing/2014/main" xmlns="" id="{00000000-0008-0000-0700-00006A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9" name="Łącznik prosty 618">
            <a:extLst>
              <a:ext uri="{FF2B5EF4-FFF2-40B4-BE49-F238E27FC236}">
                <a16:creationId xmlns:a16="http://schemas.microsoft.com/office/drawing/2014/main" xmlns="" id="{00000000-0008-0000-0700-00006B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0" name="Łącznik prosty 619">
            <a:extLst>
              <a:ext uri="{FF2B5EF4-FFF2-40B4-BE49-F238E27FC236}">
                <a16:creationId xmlns:a16="http://schemas.microsoft.com/office/drawing/2014/main" xmlns="" id="{00000000-0008-0000-0700-00006C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1" name="Łącznik prosty 620">
            <a:extLst>
              <a:ext uri="{FF2B5EF4-FFF2-40B4-BE49-F238E27FC236}">
                <a16:creationId xmlns:a16="http://schemas.microsoft.com/office/drawing/2014/main" xmlns="" id="{00000000-0008-0000-0700-00006D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2" name="Łącznik prosty 621">
            <a:extLst>
              <a:ext uri="{FF2B5EF4-FFF2-40B4-BE49-F238E27FC236}">
                <a16:creationId xmlns:a16="http://schemas.microsoft.com/office/drawing/2014/main" xmlns="" id="{00000000-0008-0000-0700-00006E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3" name="Łącznik prosty 622">
            <a:extLst>
              <a:ext uri="{FF2B5EF4-FFF2-40B4-BE49-F238E27FC236}">
                <a16:creationId xmlns:a16="http://schemas.microsoft.com/office/drawing/2014/main" xmlns="" id="{00000000-0008-0000-0700-00006F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4" name="Łącznik prosty 623">
            <a:extLst>
              <a:ext uri="{FF2B5EF4-FFF2-40B4-BE49-F238E27FC236}">
                <a16:creationId xmlns:a16="http://schemas.microsoft.com/office/drawing/2014/main" xmlns="" id="{00000000-0008-0000-0700-000070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1611</xdr:row>
      <xdr:rowOff>157502</xdr:rowOff>
    </xdr:from>
    <xdr:to>
      <xdr:col>14</xdr:col>
      <xdr:colOff>37676</xdr:colOff>
      <xdr:row>1611</xdr:row>
      <xdr:rowOff>207633</xdr:rowOff>
    </xdr:to>
    <xdr:grpSp>
      <xdr:nvGrpSpPr>
        <xdr:cNvPr id="625" name="Grupa 624">
          <a:extLst>
            <a:ext uri="{FF2B5EF4-FFF2-40B4-BE49-F238E27FC236}">
              <a16:creationId xmlns:a16="http://schemas.microsoft.com/office/drawing/2014/main" xmlns="" id="{00000000-0008-0000-0700-000071020000}"/>
            </a:ext>
          </a:extLst>
        </xdr:cNvPr>
        <xdr:cNvGrpSpPr/>
      </xdr:nvGrpSpPr>
      <xdr:grpSpPr>
        <a:xfrm>
          <a:off x="9150607" y="259565748"/>
          <a:ext cx="558607" cy="50131"/>
          <a:chOff x="2178844" y="32080200"/>
          <a:chExt cx="441821" cy="59834"/>
        </a:xfrm>
      </xdr:grpSpPr>
      <xdr:cxnSp macro="">
        <xdr:nvCxnSpPr>
          <xdr:cNvPr id="626" name="Łącznik prosty 625">
            <a:extLst>
              <a:ext uri="{FF2B5EF4-FFF2-40B4-BE49-F238E27FC236}">
                <a16:creationId xmlns:a16="http://schemas.microsoft.com/office/drawing/2014/main" xmlns="" id="{00000000-0008-0000-0700-000072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7" name="Łącznik prosty 626">
            <a:extLst>
              <a:ext uri="{FF2B5EF4-FFF2-40B4-BE49-F238E27FC236}">
                <a16:creationId xmlns:a16="http://schemas.microsoft.com/office/drawing/2014/main" xmlns="" id="{00000000-0008-0000-0700-000073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8" name="Łącznik prosty 627">
            <a:extLst>
              <a:ext uri="{FF2B5EF4-FFF2-40B4-BE49-F238E27FC236}">
                <a16:creationId xmlns:a16="http://schemas.microsoft.com/office/drawing/2014/main" xmlns="" id="{00000000-0008-0000-0700-000074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9" name="Łącznik prosty 628">
            <a:extLst>
              <a:ext uri="{FF2B5EF4-FFF2-40B4-BE49-F238E27FC236}">
                <a16:creationId xmlns:a16="http://schemas.microsoft.com/office/drawing/2014/main" xmlns="" id="{00000000-0008-0000-0700-000075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0" name="Łącznik prosty 629">
            <a:extLst>
              <a:ext uri="{FF2B5EF4-FFF2-40B4-BE49-F238E27FC236}">
                <a16:creationId xmlns:a16="http://schemas.microsoft.com/office/drawing/2014/main" xmlns="" id="{00000000-0008-0000-0700-000076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1685</xdr:row>
      <xdr:rowOff>147053</xdr:rowOff>
    </xdr:from>
    <xdr:to>
      <xdr:col>7</xdr:col>
      <xdr:colOff>11038</xdr:colOff>
      <xdr:row>1685</xdr:row>
      <xdr:rowOff>192772</xdr:rowOff>
    </xdr:to>
    <xdr:grpSp>
      <xdr:nvGrpSpPr>
        <xdr:cNvPr id="631" name="Grupa 630">
          <a:extLst>
            <a:ext uri="{FF2B5EF4-FFF2-40B4-BE49-F238E27FC236}">
              <a16:creationId xmlns:a16="http://schemas.microsoft.com/office/drawing/2014/main" xmlns="" id="{00000000-0008-0000-0700-000077020000}"/>
            </a:ext>
          </a:extLst>
        </xdr:cNvPr>
        <xdr:cNvGrpSpPr/>
      </xdr:nvGrpSpPr>
      <xdr:grpSpPr>
        <a:xfrm>
          <a:off x="2333305" y="271354576"/>
          <a:ext cx="1792533" cy="45719"/>
          <a:chOff x="610115" y="190500"/>
          <a:chExt cx="1678459" cy="50006"/>
        </a:xfrm>
      </xdr:grpSpPr>
      <xdr:cxnSp macro="">
        <xdr:nvCxnSpPr>
          <xdr:cNvPr id="632" name="Łącznik prosty 631">
            <a:extLst>
              <a:ext uri="{FF2B5EF4-FFF2-40B4-BE49-F238E27FC236}">
                <a16:creationId xmlns:a16="http://schemas.microsoft.com/office/drawing/2014/main" xmlns="" id="{00000000-0008-0000-0700-000078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3" name="Łącznik prosty 632">
            <a:extLst>
              <a:ext uri="{FF2B5EF4-FFF2-40B4-BE49-F238E27FC236}">
                <a16:creationId xmlns:a16="http://schemas.microsoft.com/office/drawing/2014/main" xmlns="" id="{00000000-0008-0000-0700-000079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4" name="Łącznik prosty 633">
            <a:extLst>
              <a:ext uri="{FF2B5EF4-FFF2-40B4-BE49-F238E27FC236}">
                <a16:creationId xmlns:a16="http://schemas.microsoft.com/office/drawing/2014/main" xmlns="" id="{00000000-0008-0000-0700-00007A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5" name="Łącznik prosty 634">
            <a:extLst>
              <a:ext uri="{FF2B5EF4-FFF2-40B4-BE49-F238E27FC236}">
                <a16:creationId xmlns:a16="http://schemas.microsoft.com/office/drawing/2014/main" xmlns="" id="{00000000-0008-0000-0700-00007B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6" name="Łącznik prosty 635">
            <a:extLst>
              <a:ext uri="{FF2B5EF4-FFF2-40B4-BE49-F238E27FC236}">
                <a16:creationId xmlns:a16="http://schemas.microsoft.com/office/drawing/2014/main" xmlns="" id="{00000000-0008-0000-0700-00007C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7" name="Łącznik prosty 636">
            <a:extLst>
              <a:ext uri="{FF2B5EF4-FFF2-40B4-BE49-F238E27FC236}">
                <a16:creationId xmlns:a16="http://schemas.microsoft.com/office/drawing/2014/main" xmlns="" id="{00000000-0008-0000-0700-00007D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8" name="Łącznik prosty 637">
            <a:extLst>
              <a:ext uri="{FF2B5EF4-FFF2-40B4-BE49-F238E27FC236}">
                <a16:creationId xmlns:a16="http://schemas.microsoft.com/office/drawing/2014/main" xmlns="" id="{00000000-0008-0000-0700-00007E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39" name="Łącznik prosty 638">
            <a:extLst>
              <a:ext uri="{FF2B5EF4-FFF2-40B4-BE49-F238E27FC236}">
                <a16:creationId xmlns:a16="http://schemas.microsoft.com/office/drawing/2014/main" xmlns="" id="{00000000-0008-0000-0700-00007F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0" name="Łącznik prosty 639">
            <a:extLst>
              <a:ext uri="{FF2B5EF4-FFF2-40B4-BE49-F238E27FC236}">
                <a16:creationId xmlns:a16="http://schemas.microsoft.com/office/drawing/2014/main" xmlns="" id="{00000000-0008-0000-0700-000080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1" name="Łącznik prosty 640">
            <a:extLst>
              <a:ext uri="{FF2B5EF4-FFF2-40B4-BE49-F238E27FC236}">
                <a16:creationId xmlns:a16="http://schemas.microsoft.com/office/drawing/2014/main" xmlns="" id="{00000000-0008-0000-0700-000081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2" name="Łącznik prosty 641">
            <a:extLst>
              <a:ext uri="{FF2B5EF4-FFF2-40B4-BE49-F238E27FC236}">
                <a16:creationId xmlns:a16="http://schemas.microsoft.com/office/drawing/2014/main" xmlns="" id="{00000000-0008-0000-0700-000082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3" name="Łącznik prosty 642">
            <a:extLst>
              <a:ext uri="{FF2B5EF4-FFF2-40B4-BE49-F238E27FC236}">
                <a16:creationId xmlns:a16="http://schemas.microsoft.com/office/drawing/2014/main" xmlns="" id="{00000000-0008-0000-0700-000083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4" name="Łącznik prosty 643">
            <a:extLst>
              <a:ext uri="{FF2B5EF4-FFF2-40B4-BE49-F238E27FC236}">
                <a16:creationId xmlns:a16="http://schemas.microsoft.com/office/drawing/2014/main" xmlns="" id="{00000000-0008-0000-0700-000084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1691</xdr:row>
      <xdr:rowOff>157502</xdr:rowOff>
    </xdr:from>
    <xdr:to>
      <xdr:col>14</xdr:col>
      <xdr:colOff>37676</xdr:colOff>
      <xdr:row>1691</xdr:row>
      <xdr:rowOff>207633</xdr:rowOff>
    </xdr:to>
    <xdr:grpSp>
      <xdr:nvGrpSpPr>
        <xdr:cNvPr id="645" name="Grupa 644">
          <a:extLst>
            <a:ext uri="{FF2B5EF4-FFF2-40B4-BE49-F238E27FC236}">
              <a16:creationId xmlns:a16="http://schemas.microsoft.com/office/drawing/2014/main" xmlns="" id="{00000000-0008-0000-0700-000085020000}"/>
            </a:ext>
          </a:extLst>
        </xdr:cNvPr>
        <xdr:cNvGrpSpPr/>
      </xdr:nvGrpSpPr>
      <xdr:grpSpPr>
        <a:xfrm>
          <a:off x="9150607" y="272461133"/>
          <a:ext cx="558607" cy="50131"/>
          <a:chOff x="2178844" y="32080200"/>
          <a:chExt cx="441821" cy="59834"/>
        </a:xfrm>
      </xdr:grpSpPr>
      <xdr:cxnSp macro="">
        <xdr:nvCxnSpPr>
          <xdr:cNvPr id="646" name="Łącznik prosty 645">
            <a:extLst>
              <a:ext uri="{FF2B5EF4-FFF2-40B4-BE49-F238E27FC236}">
                <a16:creationId xmlns:a16="http://schemas.microsoft.com/office/drawing/2014/main" xmlns="" id="{00000000-0008-0000-0700-000086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7" name="Łącznik prosty 646">
            <a:extLst>
              <a:ext uri="{FF2B5EF4-FFF2-40B4-BE49-F238E27FC236}">
                <a16:creationId xmlns:a16="http://schemas.microsoft.com/office/drawing/2014/main" xmlns="" id="{00000000-0008-0000-0700-000087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8" name="Łącznik prosty 647">
            <a:extLst>
              <a:ext uri="{FF2B5EF4-FFF2-40B4-BE49-F238E27FC236}">
                <a16:creationId xmlns:a16="http://schemas.microsoft.com/office/drawing/2014/main" xmlns="" id="{00000000-0008-0000-0700-000088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9" name="Łącznik prosty 648">
            <a:extLst>
              <a:ext uri="{FF2B5EF4-FFF2-40B4-BE49-F238E27FC236}">
                <a16:creationId xmlns:a16="http://schemas.microsoft.com/office/drawing/2014/main" xmlns="" id="{00000000-0008-0000-0700-000089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0" name="Łącznik prosty 649">
            <a:extLst>
              <a:ext uri="{FF2B5EF4-FFF2-40B4-BE49-F238E27FC236}">
                <a16:creationId xmlns:a16="http://schemas.microsoft.com/office/drawing/2014/main" xmlns="" id="{00000000-0008-0000-0700-00008A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1765</xdr:row>
      <xdr:rowOff>147053</xdr:rowOff>
    </xdr:from>
    <xdr:to>
      <xdr:col>7</xdr:col>
      <xdr:colOff>11038</xdr:colOff>
      <xdr:row>1765</xdr:row>
      <xdr:rowOff>192772</xdr:rowOff>
    </xdr:to>
    <xdr:grpSp>
      <xdr:nvGrpSpPr>
        <xdr:cNvPr id="651" name="Grupa 650">
          <a:extLst>
            <a:ext uri="{FF2B5EF4-FFF2-40B4-BE49-F238E27FC236}">
              <a16:creationId xmlns:a16="http://schemas.microsoft.com/office/drawing/2014/main" xmlns="" id="{00000000-0008-0000-0700-00008B020000}"/>
            </a:ext>
          </a:extLst>
        </xdr:cNvPr>
        <xdr:cNvGrpSpPr/>
      </xdr:nvGrpSpPr>
      <xdr:grpSpPr>
        <a:xfrm>
          <a:off x="2333305" y="284249961"/>
          <a:ext cx="1792533" cy="45719"/>
          <a:chOff x="610115" y="190500"/>
          <a:chExt cx="1678459" cy="50006"/>
        </a:xfrm>
      </xdr:grpSpPr>
      <xdr:cxnSp macro="">
        <xdr:nvCxnSpPr>
          <xdr:cNvPr id="652" name="Łącznik prosty 651">
            <a:extLst>
              <a:ext uri="{FF2B5EF4-FFF2-40B4-BE49-F238E27FC236}">
                <a16:creationId xmlns:a16="http://schemas.microsoft.com/office/drawing/2014/main" xmlns="" id="{00000000-0008-0000-0700-00008C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3" name="Łącznik prosty 652">
            <a:extLst>
              <a:ext uri="{FF2B5EF4-FFF2-40B4-BE49-F238E27FC236}">
                <a16:creationId xmlns:a16="http://schemas.microsoft.com/office/drawing/2014/main" xmlns="" id="{00000000-0008-0000-0700-00008D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4" name="Łącznik prosty 653">
            <a:extLst>
              <a:ext uri="{FF2B5EF4-FFF2-40B4-BE49-F238E27FC236}">
                <a16:creationId xmlns:a16="http://schemas.microsoft.com/office/drawing/2014/main" xmlns="" id="{00000000-0008-0000-0700-00008E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5" name="Łącznik prosty 654">
            <a:extLst>
              <a:ext uri="{FF2B5EF4-FFF2-40B4-BE49-F238E27FC236}">
                <a16:creationId xmlns:a16="http://schemas.microsoft.com/office/drawing/2014/main" xmlns="" id="{00000000-0008-0000-0700-00008F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6" name="Łącznik prosty 655">
            <a:extLst>
              <a:ext uri="{FF2B5EF4-FFF2-40B4-BE49-F238E27FC236}">
                <a16:creationId xmlns:a16="http://schemas.microsoft.com/office/drawing/2014/main" xmlns="" id="{00000000-0008-0000-0700-000090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7" name="Łącznik prosty 656">
            <a:extLst>
              <a:ext uri="{FF2B5EF4-FFF2-40B4-BE49-F238E27FC236}">
                <a16:creationId xmlns:a16="http://schemas.microsoft.com/office/drawing/2014/main" xmlns="" id="{00000000-0008-0000-0700-000091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8" name="Łącznik prosty 657">
            <a:extLst>
              <a:ext uri="{FF2B5EF4-FFF2-40B4-BE49-F238E27FC236}">
                <a16:creationId xmlns:a16="http://schemas.microsoft.com/office/drawing/2014/main" xmlns="" id="{00000000-0008-0000-0700-000092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9" name="Łącznik prosty 658">
            <a:extLst>
              <a:ext uri="{FF2B5EF4-FFF2-40B4-BE49-F238E27FC236}">
                <a16:creationId xmlns:a16="http://schemas.microsoft.com/office/drawing/2014/main" xmlns="" id="{00000000-0008-0000-0700-000093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0" name="Łącznik prosty 659">
            <a:extLst>
              <a:ext uri="{FF2B5EF4-FFF2-40B4-BE49-F238E27FC236}">
                <a16:creationId xmlns:a16="http://schemas.microsoft.com/office/drawing/2014/main" xmlns="" id="{00000000-0008-0000-0700-000094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1" name="Łącznik prosty 660">
            <a:extLst>
              <a:ext uri="{FF2B5EF4-FFF2-40B4-BE49-F238E27FC236}">
                <a16:creationId xmlns:a16="http://schemas.microsoft.com/office/drawing/2014/main" xmlns="" id="{00000000-0008-0000-0700-000095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2" name="Łącznik prosty 661">
            <a:extLst>
              <a:ext uri="{FF2B5EF4-FFF2-40B4-BE49-F238E27FC236}">
                <a16:creationId xmlns:a16="http://schemas.microsoft.com/office/drawing/2014/main" xmlns="" id="{00000000-0008-0000-0700-000096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3" name="Łącznik prosty 662">
            <a:extLst>
              <a:ext uri="{FF2B5EF4-FFF2-40B4-BE49-F238E27FC236}">
                <a16:creationId xmlns:a16="http://schemas.microsoft.com/office/drawing/2014/main" xmlns="" id="{00000000-0008-0000-0700-000097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4" name="Łącznik prosty 663">
            <a:extLst>
              <a:ext uri="{FF2B5EF4-FFF2-40B4-BE49-F238E27FC236}">
                <a16:creationId xmlns:a16="http://schemas.microsoft.com/office/drawing/2014/main" xmlns="" id="{00000000-0008-0000-0700-000098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1771</xdr:row>
      <xdr:rowOff>157502</xdr:rowOff>
    </xdr:from>
    <xdr:to>
      <xdr:col>14</xdr:col>
      <xdr:colOff>37676</xdr:colOff>
      <xdr:row>1771</xdr:row>
      <xdr:rowOff>207633</xdr:rowOff>
    </xdr:to>
    <xdr:grpSp>
      <xdr:nvGrpSpPr>
        <xdr:cNvPr id="665" name="Grupa 664">
          <a:extLst>
            <a:ext uri="{FF2B5EF4-FFF2-40B4-BE49-F238E27FC236}">
              <a16:creationId xmlns:a16="http://schemas.microsoft.com/office/drawing/2014/main" xmlns="" id="{00000000-0008-0000-0700-000099020000}"/>
            </a:ext>
          </a:extLst>
        </xdr:cNvPr>
        <xdr:cNvGrpSpPr/>
      </xdr:nvGrpSpPr>
      <xdr:grpSpPr>
        <a:xfrm>
          <a:off x="9150607" y="285356517"/>
          <a:ext cx="558607" cy="50131"/>
          <a:chOff x="2178844" y="32080200"/>
          <a:chExt cx="441821" cy="59834"/>
        </a:xfrm>
      </xdr:grpSpPr>
      <xdr:cxnSp macro="">
        <xdr:nvCxnSpPr>
          <xdr:cNvPr id="666" name="Łącznik prosty 665">
            <a:extLst>
              <a:ext uri="{FF2B5EF4-FFF2-40B4-BE49-F238E27FC236}">
                <a16:creationId xmlns:a16="http://schemas.microsoft.com/office/drawing/2014/main" xmlns="" id="{00000000-0008-0000-0700-00009A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7" name="Łącznik prosty 666">
            <a:extLst>
              <a:ext uri="{FF2B5EF4-FFF2-40B4-BE49-F238E27FC236}">
                <a16:creationId xmlns:a16="http://schemas.microsoft.com/office/drawing/2014/main" xmlns="" id="{00000000-0008-0000-0700-00009B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8" name="Łącznik prosty 667">
            <a:extLst>
              <a:ext uri="{FF2B5EF4-FFF2-40B4-BE49-F238E27FC236}">
                <a16:creationId xmlns:a16="http://schemas.microsoft.com/office/drawing/2014/main" xmlns="" id="{00000000-0008-0000-0700-00009C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9" name="Łącznik prosty 668">
            <a:extLst>
              <a:ext uri="{FF2B5EF4-FFF2-40B4-BE49-F238E27FC236}">
                <a16:creationId xmlns:a16="http://schemas.microsoft.com/office/drawing/2014/main" xmlns="" id="{00000000-0008-0000-0700-00009D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0" name="Łącznik prosty 669">
            <a:extLst>
              <a:ext uri="{FF2B5EF4-FFF2-40B4-BE49-F238E27FC236}">
                <a16:creationId xmlns:a16="http://schemas.microsoft.com/office/drawing/2014/main" xmlns="" id="{00000000-0008-0000-0700-00009E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1845</xdr:row>
      <xdr:rowOff>147053</xdr:rowOff>
    </xdr:from>
    <xdr:to>
      <xdr:col>7</xdr:col>
      <xdr:colOff>11038</xdr:colOff>
      <xdr:row>1845</xdr:row>
      <xdr:rowOff>192772</xdr:rowOff>
    </xdr:to>
    <xdr:grpSp>
      <xdr:nvGrpSpPr>
        <xdr:cNvPr id="671" name="Grupa 670">
          <a:extLst>
            <a:ext uri="{FF2B5EF4-FFF2-40B4-BE49-F238E27FC236}">
              <a16:creationId xmlns:a16="http://schemas.microsoft.com/office/drawing/2014/main" xmlns="" id="{00000000-0008-0000-0700-00009F020000}"/>
            </a:ext>
          </a:extLst>
        </xdr:cNvPr>
        <xdr:cNvGrpSpPr/>
      </xdr:nvGrpSpPr>
      <xdr:grpSpPr>
        <a:xfrm>
          <a:off x="2333305" y="297145345"/>
          <a:ext cx="1792533" cy="45719"/>
          <a:chOff x="610115" y="190500"/>
          <a:chExt cx="1678459" cy="50006"/>
        </a:xfrm>
      </xdr:grpSpPr>
      <xdr:cxnSp macro="">
        <xdr:nvCxnSpPr>
          <xdr:cNvPr id="672" name="Łącznik prosty 671">
            <a:extLst>
              <a:ext uri="{FF2B5EF4-FFF2-40B4-BE49-F238E27FC236}">
                <a16:creationId xmlns:a16="http://schemas.microsoft.com/office/drawing/2014/main" xmlns="" id="{00000000-0008-0000-0700-0000A0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3" name="Łącznik prosty 672">
            <a:extLst>
              <a:ext uri="{FF2B5EF4-FFF2-40B4-BE49-F238E27FC236}">
                <a16:creationId xmlns:a16="http://schemas.microsoft.com/office/drawing/2014/main" xmlns="" id="{00000000-0008-0000-0700-0000A1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4" name="Łącznik prosty 673">
            <a:extLst>
              <a:ext uri="{FF2B5EF4-FFF2-40B4-BE49-F238E27FC236}">
                <a16:creationId xmlns:a16="http://schemas.microsoft.com/office/drawing/2014/main" xmlns="" id="{00000000-0008-0000-0700-0000A2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5" name="Łącznik prosty 674">
            <a:extLst>
              <a:ext uri="{FF2B5EF4-FFF2-40B4-BE49-F238E27FC236}">
                <a16:creationId xmlns:a16="http://schemas.microsoft.com/office/drawing/2014/main" xmlns="" id="{00000000-0008-0000-0700-0000A3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6" name="Łącznik prosty 675">
            <a:extLst>
              <a:ext uri="{FF2B5EF4-FFF2-40B4-BE49-F238E27FC236}">
                <a16:creationId xmlns:a16="http://schemas.microsoft.com/office/drawing/2014/main" xmlns="" id="{00000000-0008-0000-0700-0000A4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7" name="Łącznik prosty 676">
            <a:extLst>
              <a:ext uri="{FF2B5EF4-FFF2-40B4-BE49-F238E27FC236}">
                <a16:creationId xmlns:a16="http://schemas.microsoft.com/office/drawing/2014/main" xmlns="" id="{00000000-0008-0000-0700-0000A5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8" name="Łącznik prosty 677">
            <a:extLst>
              <a:ext uri="{FF2B5EF4-FFF2-40B4-BE49-F238E27FC236}">
                <a16:creationId xmlns:a16="http://schemas.microsoft.com/office/drawing/2014/main" xmlns="" id="{00000000-0008-0000-0700-0000A6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9" name="Łącznik prosty 678">
            <a:extLst>
              <a:ext uri="{FF2B5EF4-FFF2-40B4-BE49-F238E27FC236}">
                <a16:creationId xmlns:a16="http://schemas.microsoft.com/office/drawing/2014/main" xmlns="" id="{00000000-0008-0000-0700-0000A7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0" name="Łącznik prosty 679">
            <a:extLst>
              <a:ext uri="{FF2B5EF4-FFF2-40B4-BE49-F238E27FC236}">
                <a16:creationId xmlns:a16="http://schemas.microsoft.com/office/drawing/2014/main" xmlns="" id="{00000000-0008-0000-0700-0000A8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1" name="Łącznik prosty 680">
            <a:extLst>
              <a:ext uri="{FF2B5EF4-FFF2-40B4-BE49-F238E27FC236}">
                <a16:creationId xmlns:a16="http://schemas.microsoft.com/office/drawing/2014/main" xmlns="" id="{00000000-0008-0000-0700-0000A9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2" name="Łącznik prosty 681">
            <a:extLst>
              <a:ext uri="{FF2B5EF4-FFF2-40B4-BE49-F238E27FC236}">
                <a16:creationId xmlns:a16="http://schemas.microsoft.com/office/drawing/2014/main" xmlns="" id="{00000000-0008-0000-0700-0000AA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3" name="Łącznik prosty 682">
            <a:extLst>
              <a:ext uri="{FF2B5EF4-FFF2-40B4-BE49-F238E27FC236}">
                <a16:creationId xmlns:a16="http://schemas.microsoft.com/office/drawing/2014/main" xmlns="" id="{00000000-0008-0000-0700-0000AB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4" name="Łącznik prosty 683">
            <a:extLst>
              <a:ext uri="{FF2B5EF4-FFF2-40B4-BE49-F238E27FC236}">
                <a16:creationId xmlns:a16="http://schemas.microsoft.com/office/drawing/2014/main" xmlns="" id="{00000000-0008-0000-0700-0000AC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1851</xdr:row>
      <xdr:rowOff>157502</xdr:rowOff>
    </xdr:from>
    <xdr:to>
      <xdr:col>14</xdr:col>
      <xdr:colOff>37676</xdr:colOff>
      <xdr:row>1851</xdr:row>
      <xdr:rowOff>207633</xdr:rowOff>
    </xdr:to>
    <xdr:grpSp>
      <xdr:nvGrpSpPr>
        <xdr:cNvPr id="685" name="Grupa 684">
          <a:extLst>
            <a:ext uri="{FF2B5EF4-FFF2-40B4-BE49-F238E27FC236}">
              <a16:creationId xmlns:a16="http://schemas.microsoft.com/office/drawing/2014/main" xmlns="" id="{00000000-0008-0000-0700-0000AD020000}"/>
            </a:ext>
          </a:extLst>
        </xdr:cNvPr>
        <xdr:cNvGrpSpPr/>
      </xdr:nvGrpSpPr>
      <xdr:grpSpPr>
        <a:xfrm>
          <a:off x="9150607" y="298251902"/>
          <a:ext cx="558607" cy="50131"/>
          <a:chOff x="2178844" y="32080200"/>
          <a:chExt cx="441821" cy="59834"/>
        </a:xfrm>
      </xdr:grpSpPr>
      <xdr:cxnSp macro="">
        <xdr:nvCxnSpPr>
          <xdr:cNvPr id="686" name="Łącznik prosty 685">
            <a:extLst>
              <a:ext uri="{FF2B5EF4-FFF2-40B4-BE49-F238E27FC236}">
                <a16:creationId xmlns:a16="http://schemas.microsoft.com/office/drawing/2014/main" xmlns="" id="{00000000-0008-0000-0700-0000AE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7" name="Łącznik prosty 686">
            <a:extLst>
              <a:ext uri="{FF2B5EF4-FFF2-40B4-BE49-F238E27FC236}">
                <a16:creationId xmlns:a16="http://schemas.microsoft.com/office/drawing/2014/main" xmlns="" id="{00000000-0008-0000-0700-0000AF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8" name="Łącznik prosty 687">
            <a:extLst>
              <a:ext uri="{FF2B5EF4-FFF2-40B4-BE49-F238E27FC236}">
                <a16:creationId xmlns:a16="http://schemas.microsoft.com/office/drawing/2014/main" xmlns="" id="{00000000-0008-0000-0700-0000B0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89" name="Łącznik prosty 688">
            <a:extLst>
              <a:ext uri="{FF2B5EF4-FFF2-40B4-BE49-F238E27FC236}">
                <a16:creationId xmlns:a16="http://schemas.microsoft.com/office/drawing/2014/main" xmlns="" id="{00000000-0008-0000-0700-0000B1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0" name="Łącznik prosty 689">
            <a:extLst>
              <a:ext uri="{FF2B5EF4-FFF2-40B4-BE49-F238E27FC236}">
                <a16:creationId xmlns:a16="http://schemas.microsoft.com/office/drawing/2014/main" xmlns="" id="{00000000-0008-0000-0700-0000B2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1925</xdr:row>
      <xdr:rowOff>147053</xdr:rowOff>
    </xdr:from>
    <xdr:to>
      <xdr:col>7</xdr:col>
      <xdr:colOff>11038</xdr:colOff>
      <xdr:row>1925</xdr:row>
      <xdr:rowOff>192772</xdr:rowOff>
    </xdr:to>
    <xdr:grpSp>
      <xdr:nvGrpSpPr>
        <xdr:cNvPr id="691" name="Grupa 690">
          <a:extLst>
            <a:ext uri="{FF2B5EF4-FFF2-40B4-BE49-F238E27FC236}">
              <a16:creationId xmlns:a16="http://schemas.microsoft.com/office/drawing/2014/main" xmlns="" id="{00000000-0008-0000-0700-0000B3020000}"/>
            </a:ext>
          </a:extLst>
        </xdr:cNvPr>
        <xdr:cNvGrpSpPr/>
      </xdr:nvGrpSpPr>
      <xdr:grpSpPr>
        <a:xfrm>
          <a:off x="2333305" y="310040730"/>
          <a:ext cx="1792533" cy="45719"/>
          <a:chOff x="610115" y="190500"/>
          <a:chExt cx="1678459" cy="50006"/>
        </a:xfrm>
      </xdr:grpSpPr>
      <xdr:cxnSp macro="">
        <xdr:nvCxnSpPr>
          <xdr:cNvPr id="692" name="Łącznik prosty 691">
            <a:extLst>
              <a:ext uri="{FF2B5EF4-FFF2-40B4-BE49-F238E27FC236}">
                <a16:creationId xmlns:a16="http://schemas.microsoft.com/office/drawing/2014/main" xmlns="" id="{00000000-0008-0000-0700-0000B4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3" name="Łącznik prosty 692">
            <a:extLst>
              <a:ext uri="{FF2B5EF4-FFF2-40B4-BE49-F238E27FC236}">
                <a16:creationId xmlns:a16="http://schemas.microsoft.com/office/drawing/2014/main" xmlns="" id="{00000000-0008-0000-0700-0000B5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4" name="Łącznik prosty 693">
            <a:extLst>
              <a:ext uri="{FF2B5EF4-FFF2-40B4-BE49-F238E27FC236}">
                <a16:creationId xmlns:a16="http://schemas.microsoft.com/office/drawing/2014/main" xmlns="" id="{00000000-0008-0000-0700-0000B6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5" name="Łącznik prosty 694">
            <a:extLst>
              <a:ext uri="{FF2B5EF4-FFF2-40B4-BE49-F238E27FC236}">
                <a16:creationId xmlns:a16="http://schemas.microsoft.com/office/drawing/2014/main" xmlns="" id="{00000000-0008-0000-0700-0000B7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6" name="Łącznik prosty 695">
            <a:extLst>
              <a:ext uri="{FF2B5EF4-FFF2-40B4-BE49-F238E27FC236}">
                <a16:creationId xmlns:a16="http://schemas.microsoft.com/office/drawing/2014/main" xmlns="" id="{00000000-0008-0000-0700-0000B8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7" name="Łącznik prosty 696">
            <a:extLst>
              <a:ext uri="{FF2B5EF4-FFF2-40B4-BE49-F238E27FC236}">
                <a16:creationId xmlns:a16="http://schemas.microsoft.com/office/drawing/2014/main" xmlns="" id="{00000000-0008-0000-0700-0000B9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8" name="Łącznik prosty 697">
            <a:extLst>
              <a:ext uri="{FF2B5EF4-FFF2-40B4-BE49-F238E27FC236}">
                <a16:creationId xmlns:a16="http://schemas.microsoft.com/office/drawing/2014/main" xmlns="" id="{00000000-0008-0000-0700-0000BA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99" name="Łącznik prosty 698">
            <a:extLst>
              <a:ext uri="{FF2B5EF4-FFF2-40B4-BE49-F238E27FC236}">
                <a16:creationId xmlns:a16="http://schemas.microsoft.com/office/drawing/2014/main" xmlns="" id="{00000000-0008-0000-0700-0000BB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0" name="Łącznik prosty 699">
            <a:extLst>
              <a:ext uri="{FF2B5EF4-FFF2-40B4-BE49-F238E27FC236}">
                <a16:creationId xmlns:a16="http://schemas.microsoft.com/office/drawing/2014/main" xmlns="" id="{00000000-0008-0000-0700-0000BC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1" name="Łącznik prosty 700">
            <a:extLst>
              <a:ext uri="{FF2B5EF4-FFF2-40B4-BE49-F238E27FC236}">
                <a16:creationId xmlns:a16="http://schemas.microsoft.com/office/drawing/2014/main" xmlns="" id="{00000000-0008-0000-0700-0000BD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2" name="Łącznik prosty 701">
            <a:extLst>
              <a:ext uri="{FF2B5EF4-FFF2-40B4-BE49-F238E27FC236}">
                <a16:creationId xmlns:a16="http://schemas.microsoft.com/office/drawing/2014/main" xmlns="" id="{00000000-0008-0000-0700-0000BE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3" name="Łącznik prosty 702">
            <a:extLst>
              <a:ext uri="{FF2B5EF4-FFF2-40B4-BE49-F238E27FC236}">
                <a16:creationId xmlns:a16="http://schemas.microsoft.com/office/drawing/2014/main" xmlns="" id="{00000000-0008-0000-0700-0000BF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4" name="Łącznik prosty 703">
            <a:extLst>
              <a:ext uri="{FF2B5EF4-FFF2-40B4-BE49-F238E27FC236}">
                <a16:creationId xmlns:a16="http://schemas.microsoft.com/office/drawing/2014/main" xmlns="" id="{00000000-0008-0000-0700-0000C0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1931</xdr:row>
      <xdr:rowOff>157502</xdr:rowOff>
    </xdr:from>
    <xdr:to>
      <xdr:col>14</xdr:col>
      <xdr:colOff>37676</xdr:colOff>
      <xdr:row>1931</xdr:row>
      <xdr:rowOff>207633</xdr:rowOff>
    </xdr:to>
    <xdr:grpSp>
      <xdr:nvGrpSpPr>
        <xdr:cNvPr id="705" name="Grupa 704">
          <a:extLst>
            <a:ext uri="{FF2B5EF4-FFF2-40B4-BE49-F238E27FC236}">
              <a16:creationId xmlns:a16="http://schemas.microsoft.com/office/drawing/2014/main" xmlns="" id="{00000000-0008-0000-0700-0000C1020000}"/>
            </a:ext>
          </a:extLst>
        </xdr:cNvPr>
        <xdr:cNvGrpSpPr/>
      </xdr:nvGrpSpPr>
      <xdr:grpSpPr>
        <a:xfrm>
          <a:off x="9150607" y="311147287"/>
          <a:ext cx="558607" cy="50131"/>
          <a:chOff x="2178844" y="32080200"/>
          <a:chExt cx="441821" cy="59834"/>
        </a:xfrm>
      </xdr:grpSpPr>
      <xdr:cxnSp macro="">
        <xdr:nvCxnSpPr>
          <xdr:cNvPr id="706" name="Łącznik prosty 705">
            <a:extLst>
              <a:ext uri="{FF2B5EF4-FFF2-40B4-BE49-F238E27FC236}">
                <a16:creationId xmlns:a16="http://schemas.microsoft.com/office/drawing/2014/main" xmlns="" id="{00000000-0008-0000-0700-0000C2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7" name="Łącznik prosty 706">
            <a:extLst>
              <a:ext uri="{FF2B5EF4-FFF2-40B4-BE49-F238E27FC236}">
                <a16:creationId xmlns:a16="http://schemas.microsoft.com/office/drawing/2014/main" xmlns="" id="{00000000-0008-0000-0700-0000C3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8" name="Łącznik prosty 707">
            <a:extLst>
              <a:ext uri="{FF2B5EF4-FFF2-40B4-BE49-F238E27FC236}">
                <a16:creationId xmlns:a16="http://schemas.microsoft.com/office/drawing/2014/main" xmlns="" id="{00000000-0008-0000-0700-0000C4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9" name="Łącznik prosty 708">
            <a:extLst>
              <a:ext uri="{FF2B5EF4-FFF2-40B4-BE49-F238E27FC236}">
                <a16:creationId xmlns:a16="http://schemas.microsoft.com/office/drawing/2014/main" xmlns="" id="{00000000-0008-0000-0700-0000C5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0" name="Łącznik prosty 709">
            <a:extLst>
              <a:ext uri="{FF2B5EF4-FFF2-40B4-BE49-F238E27FC236}">
                <a16:creationId xmlns:a16="http://schemas.microsoft.com/office/drawing/2014/main" xmlns="" id="{00000000-0008-0000-0700-0000C6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2005</xdr:row>
      <xdr:rowOff>147053</xdr:rowOff>
    </xdr:from>
    <xdr:to>
      <xdr:col>7</xdr:col>
      <xdr:colOff>11038</xdr:colOff>
      <xdr:row>2005</xdr:row>
      <xdr:rowOff>192772</xdr:rowOff>
    </xdr:to>
    <xdr:grpSp>
      <xdr:nvGrpSpPr>
        <xdr:cNvPr id="711" name="Grupa 710">
          <a:extLst>
            <a:ext uri="{FF2B5EF4-FFF2-40B4-BE49-F238E27FC236}">
              <a16:creationId xmlns:a16="http://schemas.microsoft.com/office/drawing/2014/main" xmlns="" id="{00000000-0008-0000-0700-0000C7020000}"/>
            </a:ext>
          </a:extLst>
        </xdr:cNvPr>
        <xdr:cNvGrpSpPr/>
      </xdr:nvGrpSpPr>
      <xdr:grpSpPr>
        <a:xfrm>
          <a:off x="2333305" y="322936115"/>
          <a:ext cx="1792533" cy="45719"/>
          <a:chOff x="610115" y="190500"/>
          <a:chExt cx="1678459" cy="50006"/>
        </a:xfrm>
      </xdr:grpSpPr>
      <xdr:cxnSp macro="">
        <xdr:nvCxnSpPr>
          <xdr:cNvPr id="712" name="Łącznik prosty 711">
            <a:extLst>
              <a:ext uri="{FF2B5EF4-FFF2-40B4-BE49-F238E27FC236}">
                <a16:creationId xmlns:a16="http://schemas.microsoft.com/office/drawing/2014/main" xmlns="" id="{00000000-0008-0000-0700-0000C8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3" name="Łącznik prosty 712">
            <a:extLst>
              <a:ext uri="{FF2B5EF4-FFF2-40B4-BE49-F238E27FC236}">
                <a16:creationId xmlns:a16="http://schemas.microsoft.com/office/drawing/2014/main" xmlns="" id="{00000000-0008-0000-0700-0000C9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4" name="Łącznik prosty 713">
            <a:extLst>
              <a:ext uri="{FF2B5EF4-FFF2-40B4-BE49-F238E27FC236}">
                <a16:creationId xmlns:a16="http://schemas.microsoft.com/office/drawing/2014/main" xmlns="" id="{00000000-0008-0000-0700-0000CA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5" name="Łącznik prosty 714">
            <a:extLst>
              <a:ext uri="{FF2B5EF4-FFF2-40B4-BE49-F238E27FC236}">
                <a16:creationId xmlns:a16="http://schemas.microsoft.com/office/drawing/2014/main" xmlns="" id="{00000000-0008-0000-0700-0000CB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6" name="Łącznik prosty 715">
            <a:extLst>
              <a:ext uri="{FF2B5EF4-FFF2-40B4-BE49-F238E27FC236}">
                <a16:creationId xmlns:a16="http://schemas.microsoft.com/office/drawing/2014/main" xmlns="" id="{00000000-0008-0000-0700-0000CC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7" name="Łącznik prosty 716">
            <a:extLst>
              <a:ext uri="{FF2B5EF4-FFF2-40B4-BE49-F238E27FC236}">
                <a16:creationId xmlns:a16="http://schemas.microsoft.com/office/drawing/2014/main" xmlns="" id="{00000000-0008-0000-0700-0000CD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8" name="Łącznik prosty 717">
            <a:extLst>
              <a:ext uri="{FF2B5EF4-FFF2-40B4-BE49-F238E27FC236}">
                <a16:creationId xmlns:a16="http://schemas.microsoft.com/office/drawing/2014/main" xmlns="" id="{00000000-0008-0000-0700-0000CE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9" name="Łącznik prosty 718">
            <a:extLst>
              <a:ext uri="{FF2B5EF4-FFF2-40B4-BE49-F238E27FC236}">
                <a16:creationId xmlns:a16="http://schemas.microsoft.com/office/drawing/2014/main" xmlns="" id="{00000000-0008-0000-0700-0000CF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0" name="Łącznik prosty 719">
            <a:extLst>
              <a:ext uri="{FF2B5EF4-FFF2-40B4-BE49-F238E27FC236}">
                <a16:creationId xmlns:a16="http://schemas.microsoft.com/office/drawing/2014/main" xmlns="" id="{00000000-0008-0000-0700-0000D0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1" name="Łącznik prosty 720">
            <a:extLst>
              <a:ext uri="{FF2B5EF4-FFF2-40B4-BE49-F238E27FC236}">
                <a16:creationId xmlns:a16="http://schemas.microsoft.com/office/drawing/2014/main" xmlns="" id="{00000000-0008-0000-0700-0000D1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2" name="Łącznik prosty 721">
            <a:extLst>
              <a:ext uri="{FF2B5EF4-FFF2-40B4-BE49-F238E27FC236}">
                <a16:creationId xmlns:a16="http://schemas.microsoft.com/office/drawing/2014/main" xmlns="" id="{00000000-0008-0000-0700-0000D2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3" name="Łącznik prosty 722">
            <a:extLst>
              <a:ext uri="{FF2B5EF4-FFF2-40B4-BE49-F238E27FC236}">
                <a16:creationId xmlns:a16="http://schemas.microsoft.com/office/drawing/2014/main" xmlns="" id="{00000000-0008-0000-0700-0000D3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4" name="Łącznik prosty 723">
            <a:extLst>
              <a:ext uri="{FF2B5EF4-FFF2-40B4-BE49-F238E27FC236}">
                <a16:creationId xmlns:a16="http://schemas.microsoft.com/office/drawing/2014/main" xmlns="" id="{00000000-0008-0000-0700-0000D4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2011</xdr:row>
      <xdr:rowOff>157502</xdr:rowOff>
    </xdr:from>
    <xdr:to>
      <xdr:col>14</xdr:col>
      <xdr:colOff>37676</xdr:colOff>
      <xdr:row>2011</xdr:row>
      <xdr:rowOff>207633</xdr:rowOff>
    </xdr:to>
    <xdr:grpSp>
      <xdr:nvGrpSpPr>
        <xdr:cNvPr id="725" name="Grupa 724">
          <a:extLst>
            <a:ext uri="{FF2B5EF4-FFF2-40B4-BE49-F238E27FC236}">
              <a16:creationId xmlns:a16="http://schemas.microsoft.com/office/drawing/2014/main" xmlns="" id="{00000000-0008-0000-0700-0000D5020000}"/>
            </a:ext>
          </a:extLst>
        </xdr:cNvPr>
        <xdr:cNvGrpSpPr/>
      </xdr:nvGrpSpPr>
      <xdr:grpSpPr>
        <a:xfrm>
          <a:off x="9150607" y="324042671"/>
          <a:ext cx="558607" cy="50131"/>
          <a:chOff x="2178844" y="32080200"/>
          <a:chExt cx="441821" cy="59834"/>
        </a:xfrm>
      </xdr:grpSpPr>
      <xdr:cxnSp macro="">
        <xdr:nvCxnSpPr>
          <xdr:cNvPr id="726" name="Łącznik prosty 725">
            <a:extLst>
              <a:ext uri="{FF2B5EF4-FFF2-40B4-BE49-F238E27FC236}">
                <a16:creationId xmlns:a16="http://schemas.microsoft.com/office/drawing/2014/main" xmlns="" id="{00000000-0008-0000-0700-0000D6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7" name="Łącznik prosty 726">
            <a:extLst>
              <a:ext uri="{FF2B5EF4-FFF2-40B4-BE49-F238E27FC236}">
                <a16:creationId xmlns:a16="http://schemas.microsoft.com/office/drawing/2014/main" xmlns="" id="{00000000-0008-0000-0700-0000D7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8" name="Łącznik prosty 727">
            <a:extLst>
              <a:ext uri="{FF2B5EF4-FFF2-40B4-BE49-F238E27FC236}">
                <a16:creationId xmlns:a16="http://schemas.microsoft.com/office/drawing/2014/main" xmlns="" id="{00000000-0008-0000-0700-0000D8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9" name="Łącznik prosty 728">
            <a:extLst>
              <a:ext uri="{FF2B5EF4-FFF2-40B4-BE49-F238E27FC236}">
                <a16:creationId xmlns:a16="http://schemas.microsoft.com/office/drawing/2014/main" xmlns="" id="{00000000-0008-0000-0700-0000D9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0" name="Łącznik prosty 729">
            <a:extLst>
              <a:ext uri="{FF2B5EF4-FFF2-40B4-BE49-F238E27FC236}">
                <a16:creationId xmlns:a16="http://schemas.microsoft.com/office/drawing/2014/main" xmlns="" id="{00000000-0008-0000-0700-0000DA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2085</xdr:row>
      <xdr:rowOff>147053</xdr:rowOff>
    </xdr:from>
    <xdr:to>
      <xdr:col>7</xdr:col>
      <xdr:colOff>11038</xdr:colOff>
      <xdr:row>2085</xdr:row>
      <xdr:rowOff>192772</xdr:rowOff>
    </xdr:to>
    <xdr:grpSp>
      <xdr:nvGrpSpPr>
        <xdr:cNvPr id="731" name="Grupa 730">
          <a:extLst>
            <a:ext uri="{FF2B5EF4-FFF2-40B4-BE49-F238E27FC236}">
              <a16:creationId xmlns:a16="http://schemas.microsoft.com/office/drawing/2014/main" xmlns="" id="{00000000-0008-0000-0700-0000DB020000}"/>
            </a:ext>
          </a:extLst>
        </xdr:cNvPr>
        <xdr:cNvGrpSpPr/>
      </xdr:nvGrpSpPr>
      <xdr:grpSpPr>
        <a:xfrm>
          <a:off x="2333305" y="335831499"/>
          <a:ext cx="1792533" cy="45719"/>
          <a:chOff x="610115" y="190500"/>
          <a:chExt cx="1678459" cy="50006"/>
        </a:xfrm>
      </xdr:grpSpPr>
      <xdr:cxnSp macro="">
        <xdr:nvCxnSpPr>
          <xdr:cNvPr id="732" name="Łącznik prosty 731">
            <a:extLst>
              <a:ext uri="{FF2B5EF4-FFF2-40B4-BE49-F238E27FC236}">
                <a16:creationId xmlns:a16="http://schemas.microsoft.com/office/drawing/2014/main" xmlns="" id="{00000000-0008-0000-0700-0000DC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3" name="Łącznik prosty 732">
            <a:extLst>
              <a:ext uri="{FF2B5EF4-FFF2-40B4-BE49-F238E27FC236}">
                <a16:creationId xmlns:a16="http://schemas.microsoft.com/office/drawing/2014/main" xmlns="" id="{00000000-0008-0000-0700-0000DD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4" name="Łącznik prosty 733">
            <a:extLst>
              <a:ext uri="{FF2B5EF4-FFF2-40B4-BE49-F238E27FC236}">
                <a16:creationId xmlns:a16="http://schemas.microsoft.com/office/drawing/2014/main" xmlns="" id="{00000000-0008-0000-0700-0000DE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5" name="Łącznik prosty 734">
            <a:extLst>
              <a:ext uri="{FF2B5EF4-FFF2-40B4-BE49-F238E27FC236}">
                <a16:creationId xmlns:a16="http://schemas.microsoft.com/office/drawing/2014/main" xmlns="" id="{00000000-0008-0000-0700-0000DF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6" name="Łącznik prosty 735">
            <a:extLst>
              <a:ext uri="{FF2B5EF4-FFF2-40B4-BE49-F238E27FC236}">
                <a16:creationId xmlns:a16="http://schemas.microsoft.com/office/drawing/2014/main" xmlns="" id="{00000000-0008-0000-0700-0000E0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7" name="Łącznik prosty 736">
            <a:extLst>
              <a:ext uri="{FF2B5EF4-FFF2-40B4-BE49-F238E27FC236}">
                <a16:creationId xmlns:a16="http://schemas.microsoft.com/office/drawing/2014/main" xmlns="" id="{00000000-0008-0000-0700-0000E1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8" name="Łącznik prosty 737">
            <a:extLst>
              <a:ext uri="{FF2B5EF4-FFF2-40B4-BE49-F238E27FC236}">
                <a16:creationId xmlns:a16="http://schemas.microsoft.com/office/drawing/2014/main" xmlns="" id="{00000000-0008-0000-0700-0000E2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9" name="Łącznik prosty 738">
            <a:extLst>
              <a:ext uri="{FF2B5EF4-FFF2-40B4-BE49-F238E27FC236}">
                <a16:creationId xmlns:a16="http://schemas.microsoft.com/office/drawing/2014/main" xmlns="" id="{00000000-0008-0000-0700-0000E3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0" name="Łącznik prosty 739">
            <a:extLst>
              <a:ext uri="{FF2B5EF4-FFF2-40B4-BE49-F238E27FC236}">
                <a16:creationId xmlns:a16="http://schemas.microsoft.com/office/drawing/2014/main" xmlns="" id="{00000000-0008-0000-0700-0000E4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1" name="Łącznik prosty 740">
            <a:extLst>
              <a:ext uri="{FF2B5EF4-FFF2-40B4-BE49-F238E27FC236}">
                <a16:creationId xmlns:a16="http://schemas.microsoft.com/office/drawing/2014/main" xmlns="" id="{00000000-0008-0000-0700-0000E5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2" name="Łącznik prosty 741">
            <a:extLst>
              <a:ext uri="{FF2B5EF4-FFF2-40B4-BE49-F238E27FC236}">
                <a16:creationId xmlns:a16="http://schemas.microsoft.com/office/drawing/2014/main" xmlns="" id="{00000000-0008-0000-0700-0000E6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3" name="Łącznik prosty 742">
            <a:extLst>
              <a:ext uri="{FF2B5EF4-FFF2-40B4-BE49-F238E27FC236}">
                <a16:creationId xmlns:a16="http://schemas.microsoft.com/office/drawing/2014/main" xmlns="" id="{00000000-0008-0000-0700-0000E7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4" name="Łącznik prosty 743">
            <a:extLst>
              <a:ext uri="{FF2B5EF4-FFF2-40B4-BE49-F238E27FC236}">
                <a16:creationId xmlns:a16="http://schemas.microsoft.com/office/drawing/2014/main" xmlns="" id="{00000000-0008-0000-0700-0000E8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2091</xdr:row>
      <xdr:rowOff>157502</xdr:rowOff>
    </xdr:from>
    <xdr:to>
      <xdr:col>14</xdr:col>
      <xdr:colOff>37676</xdr:colOff>
      <xdr:row>2091</xdr:row>
      <xdr:rowOff>207633</xdr:rowOff>
    </xdr:to>
    <xdr:grpSp>
      <xdr:nvGrpSpPr>
        <xdr:cNvPr id="745" name="Grupa 744">
          <a:extLst>
            <a:ext uri="{FF2B5EF4-FFF2-40B4-BE49-F238E27FC236}">
              <a16:creationId xmlns:a16="http://schemas.microsoft.com/office/drawing/2014/main" xmlns="" id="{00000000-0008-0000-0700-0000E9020000}"/>
            </a:ext>
          </a:extLst>
        </xdr:cNvPr>
        <xdr:cNvGrpSpPr/>
      </xdr:nvGrpSpPr>
      <xdr:grpSpPr>
        <a:xfrm>
          <a:off x="9150607" y="336938056"/>
          <a:ext cx="558607" cy="50131"/>
          <a:chOff x="2178844" y="32080200"/>
          <a:chExt cx="441821" cy="59834"/>
        </a:xfrm>
      </xdr:grpSpPr>
      <xdr:cxnSp macro="">
        <xdr:nvCxnSpPr>
          <xdr:cNvPr id="746" name="Łącznik prosty 745">
            <a:extLst>
              <a:ext uri="{FF2B5EF4-FFF2-40B4-BE49-F238E27FC236}">
                <a16:creationId xmlns:a16="http://schemas.microsoft.com/office/drawing/2014/main" xmlns="" id="{00000000-0008-0000-0700-0000EA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7" name="Łącznik prosty 746">
            <a:extLst>
              <a:ext uri="{FF2B5EF4-FFF2-40B4-BE49-F238E27FC236}">
                <a16:creationId xmlns:a16="http://schemas.microsoft.com/office/drawing/2014/main" xmlns="" id="{00000000-0008-0000-0700-0000EB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8" name="Łącznik prosty 747">
            <a:extLst>
              <a:ext uri="{FF2B5EF4-FFF2-40B4-BE49-F238E27FC236}">
                <a16:creationId xmlns:a16="http://schemas.microsoft.com/office/drawing/2014/main" xmlns="" id="{00000000-0008-0000-0700-0000EC02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9" name="Łącznik prosty 748">
            <a:extLst>
              <a:ext uri="{FF2B5EF4-FFF2-40B4-BE49-F238E27FC236}">
                <a16:creationId xmlns:a16="http://schemas.microsoft.com/office/drawing/2014/main" xmlns="" id="{00000000-0008-0000-0700-0000ED02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0" name="Łącznik prosty 749">
            <a:extLst>
              <a:ext uri="{FF2B5EF4-FFF2-40B4-BE49-F238E27FC236}">
                <a16:creationId xmlns:a16="http://schemas.microsoft.com/office/drawing/2014/main" xmlns="" id="{00000000-0008-0000-0700-0000EE02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2165</xdr:row>
      <xdr:rowOff>147053</xdr:rowOff>
    </xdr:from>
    <xdr:to>
      <xdr:col>7</xdr:col>
      <xdr:colOff>11038</xdr:colOff>
      <xdr:row>2165</xdr:row>
      <xdr:rowOff>192772</xdr:rowOff>
    </xdr:to>
    <xdr:grpSp>
      <xdr:nvGrpSpPr>
        <xdr:cNvPr id="751" name="Grupa 750">
          <a:extLst>
            <a:ext uri="{FF2B5EF4-FFF2-40B4-BE49-F238E27FC236}">
              <a16:creationId xmlns:a16="http://schemas.microsoft.com/office/drawing/2014/main" xmlns="" id="{00000000-0008-0000-0700-0000EF020000}"/>
            </a:ext>
          </a:extLst>
        </xdr:cNvPr>
        <xdr:cNvGrpSpPr/>
      </xdr:nvGrpSpPr>
      <xdr:grpSpPr>
        <a:xfrm>
          <a:off x="2333305" y="348726884"/>
          <a:ext cx="1792533" cy="45719"/>
          <a:chOff x="610115" y="190500"/>
          <a:chExt cx="1678459" cy="50006"/>
        </a:xfrm>
      </xdr:grpSpPr>
      <xdr:cxnSp macro="">
        <xdr:nvCxnSpPr>
          <xdr:cNvPr id="752" name="Łącznik prosty 751">
            <a:extLst>
              <a:ext uri="{FF2B5EF4-FFF2-40B4-BE49-F238E27FC236}">
                <a16:creationId xmlns:a16="http://schemas.microsoft.com/office/drawing/2014/main" xmlns="" id="{00000000-0008-0000-0700-0000F002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3" name="Łącznik prosty 752">
            <a:extLst>
              <a:ext uri="{FF2B5EF4-FFF2-40B4-BE49-F238E27FC236}">
                <a16:creationId xmlns:a16="http://schemas.microsoft.com/office/drawing/2014/main" xmlns="" id="{00000000-0008-0000-0700-0000F102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4" name="Łącznik prosty 753">
            <a:extLst>
              <a:ext uri="{FF2B5EF4-FFF2-40B4-BE49-F238E27FC236}">
                <a16:creationId xmlns:a16="http://schemas.microsoft.com/office/drawing/2014/main" xmlns="" id="{00000000-0008-0000-0700-0000F202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5" name="Łącznik prosty 754">
            <a:extLst>
              <a:ext uri="{FF2B5EF4-FFF2-40B4-BE49-F238E27FC236}">
                <a16:creationId xmlns:a16="http://schemas.microsoft.com/office/drawing/2014/main" xmlns="" id="{00000000-0008-0000-0700-0000F302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6" name="Łącznik prosty 755">
            <a:extLst>
              <a:ext uri="{FF2B5EF4-FFF2-40B4-BE49-F238E27FC236}">
                <a16:creationId xmlns:a16="http://schemas.microsoft.com/office/drawing/2014/main" xmlns="" id="{00000000-0008-0000-0700-0000F402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7" name="Łącznik prosty 756">
            <a:extLst>
              <a:ext uri="{FF2B5EF4-FFF2-40B4-BE49-F238E27FC236}">
                <a16:creationId xmlns:a16="http://schemas.microsoft.com/office/drawing/2014/main" xmlns="" id="{00000000-0008-0000-0700-0000F502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8" name="Łącznik prosty 757">
            <a:extLst>
              <a:ext uri="{FF2B5EF4-FFF2-40B4-BE49-F238E27FC236}">
                <a16:creationId xmlns:a16="http://schemas.microsoft.com/office/drawing/2014/main" xmlns="" id="{00000000-0008-0000-0700-0000F602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9" name="Łącznik prosty 758">
            <a:extLst>
              <a:ext uri="{FF2B5EF4-FFF2-40B4-BE49-F238E27FC236}">
                <a16:creationId xmlns:a16="http://schemas.microsoft.com/office/drawing/2014/main" xmlns="" id="{00000000-0008-0000-0700-0000F702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0" name="Łącznik prosty 759">
            <a:extLst>
              <a:ext uri="{FF2B5EF4-FFF2-40B4-BE49-F238E27FC236}">
                <a16:creationId xmlns:a16="http://schemas.microsoft.com/office/drawing/2014/main" xmlns="" id="{00000000-0008-0000-0700-0000F802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1" name="Łącznik prosty 760">
            <a:extLst>
              <a:ext uri="{FF2B5EF4-FFF2-40B4-BE49-F238E27FC236}">
                <a16:creationId xmlns:a16="http://schemas.microsoft.com/office/drawing/2014/main" xmlns="" id="{00000000-0008-0000-0700-0000F902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2" name="Łącznik prosty 761">
            <a:extLst>
              <a:ext uri="{FF2B5EF4-FFF2-40B4-BE49-F238E27FC236}">
                <a16:creationId xmlns:a16="http://schemas.microsoft.com/office/drawing/2014/main" xmlns="" id="{00000000-0008-0000-0700-0000FA02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3" name="Łącznik prosty 762">
            <a:extLst>
              <a:ext uri="{FF2B5EF4-FFF2-40B4-BE49-F238E27FC236}">
                <a16:creationId xmlns:a16="http://schemas.microsoft.com/office/drawing/2014/main" xmlns="" id="{00000000-0008-0000-0700-0000FB02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4" name="Łącznik prosty 763">
            <a:extLst>
              <a:ext uri="{FF2B5EF4-FFF2-40B4-BE49-F238E27FC236}">
                <a16:creationId xmlns:a16="http://schemas.microsoft.com/office/drawing/2014/main" xmlns="" id="{00000000-0008-0000-0700-0000FC02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2171</xdr:row>
      <xdr:rowOff>157502</xdr:rowOff>
    </xdr:from>
    <xdr:to>
      <xdr:col>14</xdr:col>
      <xdr:colOff>37676</xdr:colOff>
      <xdr:row>2171</xdr:row>
      <xdr:rowOff>207633</xdr:rowOff>
    </xdr:to>
    <xdr:grpSp>
      <xdr:nvGrpSpPr>
        <xdr:cNvPr id="765" name="Grupa 764">
          <a:extLst>
            <a:ext uri="{FF2B5EF4-FFF2-40B4-BE49-F238E27FC236}">
              <a16:creationId xmlns:a16="http://schemas.microsoft.com/office/drawing/2014/main" xmlns="" id="{00000000-0008-0000-0700-0000FD020000}"/>
            </a:ext>
          </a:extLst>
        </xdr:cNvPr>
        <xdr:cNvGrpSpPr/>
      </xdr:nvGrpSpPr>
      <xdr:grpSpPr>
        <a:xfrm>
          <a:off x="9150607" y="349833440"/>
          <a:ext cx="558607" cy="50131"/>
          <a:chOff x="2178844" y="32080200"/>
          <a:chExt cx="441821" cy="59834"/>
        </a:xfrm>
      </xdr:grpSpPr>
      <xdr:cxnSp macro="">
        <xdr:nvCxnSpPr>
          <xdr:cNvPr id="766" name="Łącznik prosty 765">
            <a:extLst>
              <a:ext uri="{FF2B5EF4-FFF2-40B4-BE49-F238E27FC236}">
                <a16:creationId xmlns:a16="http://schemas.microsoft.com/office/drawing/2014/main" xmlns="" id="{00000000-0008-0000-0700-0000FE02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7" name="Łącznik prosty 766">
            <a:extLst>
              <a:ext uri="{FF2B5EF4-FFF2-40B4-BE49-F238E27FC236}">
                <a16:creationId xmlns:a16="http://schemas.microsoft.com/office/drawing/2014/main" xmlns="" id="{00000000-0008-0000-0700-0000FF02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8" name="Łącznik prosty 767">
            <a:extLst>
              <a:ext uri="{FF2B5EF4-FFF2-40B4-BE49-F238E27FC236}">
                <a16:creationId xmlns:a16="http://schemas.microsoft.com/office/drawing/2014/main" xmlns="" id="{00000000-0008-0000-0700-000000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9" name="Łącznik prosty 768">
            <a:extLst>
              <a:ext uri="{FF2B5EF4-FFF2-40B4-BE49-F238E27FC236}">
                <a16:creationId xmlns:a16="http://schemas.microsoft.com/office/drawing/2014/main" xmlns="" id="{00000000-0008-0000-0700-000001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0" name="Łącznik prosty 769">
            <a:extLst>
              <a:ext uri="{FF2B5EF4-FFF2-40B4-BE49-F238E27FC236}">
                <a16:creationId xmlns:a16="http://schemas.microsoft.com/office/drawing/2014/main" xmlns="" id="{00000000-0008-0000-0700-000002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2245</xdr:row>
      <xdr:rowOff>147053</xdr:rowOff>
    </xdr:from>
    <xdr:to>
      <xdr:col>7</xdr:col>
      <xdr:colOff>11038</xdr:colOff>
      <xdr:row>2245</xdr:row>
      <xdr:rowOff>192772</xdr:rowOff>
    </xdr:to>
    <xdr:grpSp>
      <xdr:nvGrpSpPr>
        <xdr:cNvPr id="771" name="Grupa 770">
          <a:extLst>
            <a:ext uri="{FF2B5EF4-FFF2-40B4-BE49-F238E27FC236}">
              <a16:creationId xmlns:a16="http://schemas.microsoft.com/office/drawing/2014/main" xmlns="" id="{00000000-0008-0000-0700-000003030000}"/>
            </a:ext>
          </a:extLst>
        </xdr:cNvPr>
        <xdr:cNvGrpSpPr/>
      </xdr:nvGrpSpPr>
      <xdr:grpSpPr>
        <a:xfrm>
          <a:off x="2333305" y="361622268"/>
          <a:ext cx="1792533" cy="45719"/>
          <a:chOff x="610115" y="190500"/>
          <a:chExt cx="1678459" cy="50006"/>
        </a:xfrm>
      </xdr:grpSpPr>
      <xdr:cxnSp macro="">
        <xdr:nvCxnSpPr>
          <xdr:cNvPr id="772" name="Łącznik prosty 771">
            <a:extLst>
              <a:ext uri="{FF2B5EF4-FFF2-40B4-BE49-F238E27FC236}">
                <a16:creationId xmlns:a16="http://schemas.microsoft.com/office/drawing/2014/main" xmlns="" id="{00000000-0008-0000-0700-000004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3" name="Łącznik prosty 772">
            <a:extLst>
              <a:ext uri="{FF2B5EF4-FFF2-40B4-BE49-F238E27FC236}">
                <a16:creationId xmlns:a16="http://schemas.microsoft.com/office/drawing/2014/main" xmlns="" id="{00000000-0008-0000-0700-000005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4" name="Łącznik prosty 773">
            <a:extLst>
              <a:ext uri="{FF2B5EF4-FFF2-40B4-BE49-F238E27FC236}">
                <a16:creationId xmlns:a16="http://schemas.microsoft.com/office/drawing/2014/main" xmlns="" id="{00000000-0008-0000-0700-000006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5" name="Łącznik prosty 774">
            <a:extLst>
              <a:ext uri="{FF2B5EF4-FFF2-40B4-BE49-F238E27FC236}">
                <a16:creationId xmlns:a16="http://schemas.microsoft.com/office/drawing/2014/main" xmlns="" id="{00000000-0008-0000-0700-000007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6" name="Łącznik prosty 775">
            <a:extLst>
              <a:ext uri="{FF2B5EF4-FFF2-40B4-BE49-F238E27FC236}">
                <a16:creationId xmlns:a16="http://schemas.microsoft.com/office/drawing/2014/main" xmlns="" id="{00000000-0008-0000-0700-000008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7" name="Łącznik prosty 776">
            <a:extLst>
              <a:ext uri="{FF2B5EF4-FFF2-40B4-BE49-F238E27FC236}">
                <a16:creationId xmlns:a16="http://schemas.microsoft.com/office/drawing/2014/main" xmlns="" id="{00000000-0008-0000-0700-000009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8" name="Łącznik prosty 777">
            <a:extLst>
              <a:ext uri="{FF2B5EF4-FFF2-40B4-BE49-F238E27FC236}">
                <a16:creationId xmlns:a16="http://schemas.microsoft.com/office/drawing/2014/main" xmlns="" id="{00000000-0008-0000-0700-00000A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9" name="Łącznik prosty 778">
            <a:extLst>
              <a:ext uri="{FF2B5EF4-FFF2-40B4-BE49-F238E27FC236}">
                <a16:creationId xmlns:a16="http://schemas.microsoft.com/office/drawing/2014/main" xmlns="" id="{00000000-0008-0000-0700-00000B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0" name="Łącznik prosty 779">
            <a:extLst>
              <a:ext uri="{FF2B5EF4-FFF2-40B4-BE49-F238E27FC236}">
                <a16:creationId xmlns:a16="http://schemas.microsoft.com/office/drawing/2014/main" xmlns="" id="{00000000-0008-0000-0700-00000C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1" name="Łącznik prosty 780">
            <a:extLst>
              <a:ext uri="{FF2B5EF4-FFF2-40B4-BE49-F238E27FC236}">
                <a16:creationId xmlns:a16="http://schemas.microsoft.com/office/drawing/2014/main" xmlns="" id="{00000000-0008-0000-0700-00000D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2" name="Łącznik prosty 781">
            <a:extLst>
              <a:ext uri="{FF2B5EF4-FFF2-40B4-BE49-F238E27FC236}">
                <a16:creationId xmlns:a16="http://schemas.microsoft.com/office/drawing/2014/main" xmlns="" id="{00000000-0008-0000-0700-00000E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3" name="Łącznik prosty 782">
            <a:extLst>
              <a:ext uri="{FF2B5EF4-FFF2-40B4-BE49-F238E27FC236}">
                <a16:creationId xmlns:a16="http://schemas.microsoft.com/office/drawing/2014/main" xmlns="" id="{00000000-0008-0000-0700-00000F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4" name="Łącznik prosty 783">
            <a:extLst>
              <a:ext uri="{FF2B5EF4-FFF2-40B4-BE49-F238E27FC236}">
                <a16:creationId xmlns:a16="http://schemas.microsoft.com/office/drawing/2014/main" xmlns="" id="{00000000-0008-0000-0700-000010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2251</xdr:row>
      <xdr:rowOff>157502</xdr:rowOff>
    </xdr:from>
    <xdr:to>
      <xdr:col>14</xdr:col>
      <xdr:colOff>37676</xdr:colOff>
      <xdr:row>2251</xdr:row>
      <xdr:rowOff>207633</xdr:rowOff>
    </xdr:to>
    <xdr:grpSp>
      <xdr:nvGrpSpPr>
        <xdr:cNvPr id="785" name="Grupa 784">
          <a:extLst>
            <a:ext uri="{FF2B5EF4-FFF2-40B4-BE49-F238E27FC236}">
              <a16:creationId xmlns:a16="http://schemas.microsoft.com/office/drawing/2014/main" xmlns="" id="{00000000-0008-0000-0700-000011030000}"/>
            </a:ext>
          </a:extLst>
        </xdr:cNvPr>
        <xdr:cNvGrpSpPr/>
      </xdr:nvGrpSpPr>
      <xdr:grpSpPr>
        <a:xfrm>
          <a:off x="9150607" y="362728825"/>
          <a:ext cx="558607" cy="50131"/>
          <a:chOff x="2178844" y="32080200"/>
          <a:chExt cx="441821" cy="59834"/>
        </a:xfrm>
      </xdr:grpSpPr>
      <xdr:cxnSp macro="">
        <xdr:nvCxnSpPr>
          <xdr:cNvPr id="786" name="Łącznik prosty 785">
            <a:extLst>
              <a:ext uri="{FF2B5EF4-FFF2-40B4-BE49-F238E27FC236}">
                <a16:creationId xmlns:a16="http://schemas.microsoft.com/office/drawing/2014/main" xmlns="" id="{00000000-0008-0000-0700-000012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7" name="Łącznik prosty 786">
            <a:extLst>
              <a:ext uri="{FF2B5EF4-FFF2-40B4-BE49-F238E27FC236}">
                <a16:creationId xmlns:a16="http://schemas.microsoft.com/office/drawing/2014/main" xmlns="" id="{00000000-0008-0000-0700-000013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8" name="Łącznik prosty 787">
            <a:extLst>
              <a:ext uri="{FF2B5EF4-FFF2-40B4-BE49-F238E27FC236}">
                <a16:creationId xmlns:a16="http://schemas.microsoft.com/office/drawing/2014/main" xmlns="" id="{00000000-0008-0000-0700-000014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9" name="Łącznik prosty 788">
            <a:extLst>
              <a:ext uri="{FF2B5EF4-FFF2-40B4-BE49-F238E27FC236}">
                <a16:creationId xmlns:a16="http://schemas.microsoft.com/office/drawing/2014/main" xmlns="" id="{00000000-0008-0000-0700-000015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0" name="Łącznik prosty 789">
            <a:extLst>
              <a:ext uri="{FF2B5EF4-FFF2-40B4-BE49-F238E27FC236}">
                <a16:creationId xmlns:a16="http://schemas.microsoft.com/office/drawing/2014/main" xmlns="" id="{00000000-0008-0000-0700-000016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2325</xdr:row>
      <xdr:rowOff>147053</xdr:rowOff>
    </xdr:from>
    <xdr:to>
      <xdr:col>7</xdr:col>
      <xdr:colOff>11038</xdr:colOff>
      <xdr:row>2325</xdr:row>
      <xdr:rowOff>192772</xdr:rowOff>
    </xdr:to>
    <xdr:grpSp>
      <xdr:nvGrpSpPr>
        <xdr:cNvPr id="791" name="Grupa 790">
          <a:extLst>
            <a:ext uri="{FF2B5EF4-FFF2-40B4-BE49-F238E27FC236}">
              <a16:creationId xmlns:a16="http://schemas.microsoft.com/office/drawing/2014/main" xmlns="" id="{00000000-0008-0000-0700-000017030000}"/>
            </a:ext>
          </a:extLst>
        </xdr:cNvPr>
        <xdr:cNvGrpSpPr/>
      </xdr:nvGrpSpPr>
      <xdr:grpSpPr>
        <a:xfrm>
          <a:off x="2333305" y="374517653"/>
          <a:ext cx="1792533" cy="45719"/>
          <a:chOff x="610115" y="190500"/>
          <a:chExt cx="1678459" cy="50006"/>
        </a:xfrm>
      </xdr:grpSpPr>
      <xdr:cxnSp macro="">
        <xdr:nvCxnSpPr>
          <xdr:cNvPr id="792" name="Łącznik prosty 791">
            <a:extLst>
              <a:ext uri="{FF2B5EF4-FFF2-40B4-BE49-F238E27FC236}">
                <a16:creationId xmlns:a16="http://schemas.microsoft.com/office/drawing/2014/main" xmlns="" id="{00000000-0008-0000-0700-000018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3" name="Łącznik prosty 792">
            <a:extLst>
              <a:ext uri="{FF2B5EF4-FFF2-40B4-BE49-F238E27FC236}">
                <a16:creationId xmlns:a16="http://schemas.microsoft.com/office/drawing/2014/main" xmlns="" id="{00000000-0008-0000-0700-000019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4" name="Łącznik prosty 793">
            <a:extLst>
              <a:ext uri="{FF2B5EF4-FFF2-40B4-BE49-F238E27FC236}">
                <a16:creationId xmlns:a16="http://schemas.microsoft.com/office/drawing/2014/main" xmlns="" id="{00000000-0008-0000-0700-00001A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5" name="Łącznik prosty 794">
            <a:extLst>
              <a:ext uri="{FF2B5EF4-FFF2-40B4-BE49-F238E27FC236}">
                <a16:creationId xmlns:a16="http://schemas.microsoft.com/office/drawing/2014/main" xmlns="" id="{00000000-0008-0000-0700-00001B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6" name="Łącznik prosty 795">
            <a:extLst>
              <a:ext uri="{FF2B5EF4-FFF2-40B4-BE49-F238E27FC236}">
                <a16:creationId xmlns:a16="http://schemas.microsoft.com/office/drawing/2014/main" xmlns="" id="{00000000-0008-0000-0700-00001C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7" name="Łącznik prosty 796">
            <a:extLst>
              <a:ext uri="{FF2B5EF4-FFF2-40B4-BE49-F238E27FC236}">
                <a16:creationId xmlns:a16="http://schemas.microsoft.com/office/drawing/2014/main" xmlns="" id="{00000000-0008-0000-0700-00001D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8" name="Łącznik prosty 797">
            <a:extLst>
              <a:ext uri="{FF2B5EF4-FFF2-40B4-BE49-F238E27FC236}">
                <a16:creationId xmlns:a16="http://schemas.microsoft.com/office/drawing/2014/main" xmlns="" id="{00000000-0008-0000-0700-00001E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9" name="Łącznik prosty 798">
            <a:extLst>
              <a:ext uri="{FF2B5EF4-FFF2-40B4-BE49-F238E27FC236}">
                <a16:creationId xmlns:a16="http://schemas.microsoft.com/office/drawing/2014/main" xmlns="" id="{00000000-0008-0000-0700-00001F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0" name="Łącznik prosty 799">
            <a:extLst>
              <a:ext uri="{FF2B5EF4-FFF2-40B4-BE49-F238E27FC236}">
                <a16:creationId xmlns:a16="http://schemas.microsoft.com/office/drawing/2014/main" xmlns="" id="{00000000-0008-0000-0700-000020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1" name="Łącznik prosty 800">
            <a:extLst>
              <a:ext uri="{FF2B5EF4-FFF2-40B4-BE49-F238E27FC236}">
                <a16:creationId xmlns:a16="http://schemas.microsoft.com/office/drawing/2014/main" xmlns="" id="{00000000-0008-0000-0700-000021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2" name="Łącznik prosty 801">
            <a:extLst>
              <a:ext uri="{FF2B5EF4-FFF2-40B4-BE49-F238E27FC236}">
                <a16:creationId xmlns:a16="http://schemas.microsoft.com/office/drawing/2014/main" xmlns="" id="{00000000-0008-0000-0700-000022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3" name="Łącznik prosty 802">
            <a:extLst>
              <a:ext uri="{FF2B5EF4-FFF2-40B4-BE49-F238E27FC236}">
                <a16:creationId xmlns:a16="http://schemas.microsoft.com/office/drawing/2014/main" xmlns="" id="{00000000-0008-0000-0700-000023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4" name="Łącznik prosty 803">
            <a:extLst>
              <a:ext uri="{FF2B5EF4-FFF2-40B4-BE49-F238E27FC236}">
                <a16:creationId xmlns:a16="http://schemas.microsoft.com/office/drawing/2014/main" xmlns="" id="{00000000-0008-0000-0700-000024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2331</xdr:row>
      <xdr:rowOff>157502</xdr:rowOff>
    </xdr:from>
    <xdr:to>
      <xdr:col>14</xdr:col>
      <xdr:colOff>37676</xdr:colOff>
      <xdr:row>2331</xdr:row>
      <xdr:rowOff>207633</xdr:rowOff>
    </xdr:to>
    <xdr:grpSp>
      <xdr:nvGrpSpPr>
        <xdr:cNvPr id="805" name="Grupa 804">
          <a:extLst>
            <a:ext uri="{FF2B5EF4-FFF2-40B4-BE49-F238E27FC236}">
              <a16:creationId xmlns:a16="http://schemas.microsoft.com/office/drawing/2014/main" xmlns="" id="{00000000-0008-0000-0700-000025030000}"/>
            </a:ext>
          </a:extLst>
        </xdr:cNvPr>
        <xdr:cNvGrpSpPr/>
      </xdr:nvGrpSpPr>
      <xdr:grpSpPr>
        <a:xfrm>
          <a:off x="9150607" y="375624210"/>
          <a:ext cx="558607" cy="50131"/>
          <a:chOff x="2178844" y="32080200"/>
          <a:chExt cx="441821" cy="59834"/>
        </a:xfrm>
      </xdr:grpSpPr>
      <xdr:cxnSp macro="">
        <xdr:nvCxnSpPr>
          <xdr:cNvPr id="806" name="Łącznik prosty 805">
            <a:extLst>
              <a:ext uri="{FF2B5EF4-FFF2-40B4-BE49-F238E27FC236}">
                <a16:creationId xmlns:a16="http://schemas.microsoft.com/office/drawing/2014/main" xmlns="" id="{00000000-0008-0000-0700-000026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7" name="Łącznik prosty 806">
            <a:extLst>
              <a:ext uri="{FF2B5EF4-FFF2-40B4-BE49-F238E27FC236}">
                <a16:creationId xmlns:a16="http://schemas.microsoft.com/office/drawing/2014/main" xmlns="" id="{00000000-0008-0000-0700-000027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8" name="Łącznik prosty 807">
            <a:extLst>
              <a:ext uri="{FF2B5EF4-FFF2-40B4-BE49-F238E27FC236}">
                <a16:creationId xmlns:a16="http://schemas.microsoft.com/office/drawing/2014/main" xmlns="" id="{00000000-0008-0000-0700-000028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9" name="Łącznik prosty 808">
            <a:extLst>
              <a:ext uri="{FF2B5EF4-FFF2-40B4-BE49-F238E27FC236}">
                <a16:creationId xmlns:a16="http://schemas.microsoft.com/office/drawing/2014/main" xmlns="" id="{00000000-0008-0000-0700-000029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0" name="Łącznik prosty 809">
            <a:extLst>
              <a:ext uri="{FF2B5EF4-FFF2-40B4-BE49-F238E27FC236}">
                <a16:creationId xmlns:a16="http://schemas.microsoft.com/office/drawing/2014/main" xmlns="" id="{00000000-0008-0000-0700-00002A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2405</xdr:row>
      <xdr:rowOff>147053</xdr:rowOff>
    </xdr:from>
    <xdr:to>
      <xdr:col>7</xdr:col>
      <xdr:colOff>11038</xdr:colOff>
      <xdr:row>2405</xdr:row>
      <xdr:rowOff>192772</xdr:rowOff>
    </xdr:to>
    <xdr:grpSp>
      <xdr:nvGrpSpPr>
        <xdr:cNvPr id="811" name="Grupa 810">
          <a:extLst>
            <a:ext uri="{FF2B5EF4-FFF2-40B4-BE49-F238E27FC236}">
              <a16:creationId xmlns:a16="http://schemas.microsoft.com/office/drawing/2014/main" xmlns="" id="{00000000-0008-0000-0700-00002B030000}"/>
            </a:ext>
          </a:extLst>
        </xdr:cNvPr>
        <xdr:cNvGrpSpPr/>
      </xdr:nvGrpSpPr>
      <xdr:grpSpPr>
        <a:xfrm>
          <a:off x="2333305" y="387413038"/>
          <a:ext cx="1792533" cy="45719"/>
          <a:chOff x="610115" y="190500"/>
          <a:chExt cx="1678459" cy="50006"/>
        </a:xfrm>
      </xdr:grpSpPr>
      <xdr:cxnSp macro="">
        <xdr:nvCxnSpPr>
          <xdr:cNvPr id="812" name="Łącznik prosty 811">
            <a:extLst>
              <a:ext uri="{FF2B5EF4-FFF2-40B4-BE49-F238E27FC236}">
                <a16:creationId xmlns:a16="http://schemas.microsoft.com/office/drawing/2014/main" xmlns="" id="{00000000-0008-0000-0700-00002C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3" name="Łącznik prosty 812">
            <a:extLst>
              <a:ext uri="{FF2B5EF4-FFF2-40B4-BE49-F238E27FC236}">
                <a16:creationId xmlns:a16="http://schemas.microsoft.com/office/drawing/2014/main" xmlns="" id="{00000000-0008-0000-0700-00002D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4" name="Łącznik prosty 813">
            <a:extLst>
              <a:ext uri="{FF2B5EF4-FFF2-40B4-BE49-F238E27FC236}">
                <a16:creationId xmlns:a16="http://schemas.microsoft.com/office/drawing/2014/main" xmlns="" id="{00000000-0008-0000-0700-00002E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5" name="Łącznik prosty 814">
            <a:extLst>
              <a:ext uri="{FF2B5EF4-FFF2-40B4-BE49-F238E27FC236}">
                <a16:creationId xmlns:a16="http://schemas.microsoft.com/office/drawing/2014/main" xmlns="" id="{00000000-0008-0000-0700-00002F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6" name="Łącznik prosty 815">
            <a:extLst>
              <a:ext uri="{FF2B5EF4-FFF2-40B4-BE49-F238E27FC236}">
                <a16:creationId xmlns:a16="http://schemas.microsoft.com/office/drawing/2014/main" xmlns="" id="{00000000-0008-0000-0700-000030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7" name="Łącznik prosty 816">
            <a:extLst>
              <a:ext uri="{FF2B5EF4-FFF2-40B4-BE49-F238E27FC236}">
                <a16:creationId xmlns:a16="http://schemas.microsoft.com/office/drawing/2014/main" xmlns="" id="{00000000-0008-0000-0700-000031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8" name="Łącznik prosty 817">
            <a:extLst>
              <a:ext uri="{FF2B5EF4-FFF2-40B4-BE49-F238E27FC236}">
                <a16:creationId xmlns:a16="http://schemas.microsoft.com/office/drawing/2014/main" xmlns="" id="{00000000-0008-0000-0700-000032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9" name="Łącznik prosty 818">
            <a:extLst>
              <a:ext uri="{FF2B5EF4-FFF2-40B4-BE49-F238E27FC236}">
                <a16:creationId xmlns:a16="http://schemas.microsoft.com/office/drawing/2014/main" xmlns="" id="{00000000-0008-0000-0700-000033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0" name="Łącznik prosty 819">
            <a:extLst>
              <a:ext uri="{FF2B5EF4-FFF2-40B4-BE49-F238E27FC236}">
                <a16:creationId xmlns:a16="http://schemas.microsoft.com/office/drawing/2014/main" xmlns="" id="{00000000-0008-0000-0700-000034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1" name="Łącznik prosty 820">
            <a:extLst>
              <a:ext uri="{FF2B5EF4-FFF2-40B4-BE49-F238E27FC236}">
                <a16:creationId xmlns:a16="http://schemas.microsoft.com/office/drawing/2014/main" xmlns="" id="{00000000-0008-0000-0700-000035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2" name="Łącznik prosty 821">
            <a:extLst>
              <a:ext uri="{FF2B5EF4-FFF2-40B4-BE49-F238E27FC236}">
                <a16:creationId xmlns:a16="http://schemas.microsoft.com/office/drawing/2014/main" xmlns="" id="{00000000-0008-0000-0700-000036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3" name="Łącznik prosty 822">
            <a:extLst>
              <a:ext uri="{FF2B5EF4-FFF2-40B4-BE49-F238E27FC236}">
                <a16:creationId xmlns:a16="http://schemas.microsoft.com/office/drawing/2014/main" xmlns="" id="{00000000-0008-0000-0700-000037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4" name="Łącznik prosty 823">
            <a:extLst>
              <a:ext uri="{FF2B5EF4-FFF2-40B4-BE49-F238E27FC236}">
                <a16:creationId xmlns:a16="http://schemas.microsoft.com/office/drawing/2014/main" xmlns="" id="{00000000-0008-0000-0700-000038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2411</xdr:row>
      <xdr:rowOff>157502</xdr:rowOff>
    </xdr:from>
    <xdr:to>
      <xdr:col>14</xdr:col>
      <xdr:colOff>37676</xdr:colOff>
      <xdr:row>2411</xdr:row>
      <xdr:rowOff>207633</xdr:rowOff>
    </xdr:to>
    <xdr:grpSp>
      <xdr:nvGrpSpPr>
        <xdr:cNvPr id="825" name="Grupa 824">
          <a:extLst>
            <a:ext uri="{FF2B5EF4-FFF2-40B4-BE49-F238E27FC236}">
              <a16:creationId xmlns:a16="http://schemas.microsoft.com/office/drawing/2014/main" xmlns="" id="{00000000-0008-0000-0700-000039030000}"/>
            </a:ext>
          </a:extLst>
        </xdr:cNvPr>
        <xdr:cNvGrpSpPr/>
      </xdr:nvGrpSpPr>
      <xdr:grpSpPr>
        <a:xfrm>
          <a:off x="9150607" y="388519594"/>
          <a:ext cx="558607" cy="50131"/>
          <a:chOff x="2178844" y="32080200"/>
          <a:chExt cx="441821" cy="59834"/>
        </a:xfrm>
      </xdr:grpSpPr>
      <xdr:cxnSp macro="">
        <xdr:nvCxnSpPr>
          <xdr:cNvPr id="826" name="Łącznik prosty 825">
            <a:extLst>
              <a:ext uri="{FF2B5EF4-FFF2-40B4-BE49-F238E27FC236}">
                <a16:creationId xmlns:a16="http://schemas.microsoft.com/office/drawing/2014/main" xmlns="" id="{00000000-0008-0000-0700-00003A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7" name="Łącznik prosty 826">
            <a:extLst>
              <a:ext uri="{FF2B5EF4-FFF2-40B4-BE49-F238E27FC236}">
                <a16:creationId xmlns:a16="http://schemas.microsoft.com/office/drawing/2014/main" xmlns="" id="{00000000-0008-0000-0700-00003B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8" name="Łącznik prosty 827">
            <a:extLst>
              <a:ext uri="{FF2B5EF4-FFF2-40B4-BE49-F238E27FC236}">
                <a16:creationId xmlns:a16="http://schemas.microsoft.com/office/drawing/2014/main" xmlns="" id="{00000000-0008-0000-0700-00003C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29" name="Łącznik prosty 828">
            <a:extLst>
              <a:ext uri="{FF2B5EF4-FFF2-40B4-BE49-F238E27FC236}">
                <a16:creationId xmlns:a16="http://schemas.microsoft.com/office/drawing/2014/main" xmlns="" id="{00000000-0008-0000-0700-00003D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0" name="Łącznik prosty 829">
            <a:extLst>
              <a:ext uri="{FF2B5EF4-FFF2-40B4-BE49-F238E27FC236}">
                <a16:creationId xmlns:a16="http://schemas.microsoft.com/office/drawing/2014/main" xmlns="" id="{00000000-0008-0000-0700-00003E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2485</xdr:row>
      <xdr:rowOff>147053</xdr:rowOff>
    </xdr:from>
    <xdr:to>
      <xdr:col>7</xdr:col>
      <xdr:colOff>11038</xdr:colOff>
      <xdr:row>2485</xdr:row>
      <xdr:rowOff>192772</xdr:rowOff>
    </xdr:to>
    <xdr:grpSp>
      <xdr:nvGrpSpPr>
        <xdr:cNvPr id="831" name="Grupa 830">
          <a:extLst>
            <a:ext uri="{FF2B5EF4-FFF2-40B4-BE49-F238E27FC236}">
              <a16:creationId xmlns:a16="http://schemas.microsoft.com/office/drawing/2014/main" xmlns="" id="{00000000-0008-0000-0700-00003F030000}"/>
            </a:ext>
          </a:extLst>
        </xdr:cNvPr>
        <xdr:cNvGrpSpPr/>
      </xdr:nvGrpSpPr>
      <xdr:grpSpPr>
        <a:xfrm>
          <a:off x="2333305" y="400308422"/>
          <a:ext cx="1792533" cy="45719"/>
          <a:chOff x="610115" y="190500"/>
          <a:chExt cx="1678459" cy="50006"/>
        </a:xfrm>
      </xdr:grpSpPr>
      <xdr:cxnSp macro="">
        <xdr:nvCxnSpPr>
          <xdr:cNvPr id="832" name="Łącznik prosty 831">
            <a:extLst>
              <a:ext uri="{FF2B5EF4-FFF2-40B4-BE49-F238E27FC236}">
                <a16:creationId xmlns:a16="http://schemas.microsoft.com/office/drawing/2014/main" xmlns="" id="{00000000-0008-0000-0700-000040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3" name="Łącznik prosty 832">
            <a:extLst>
              <a:ext uri="{FF2B5EF4-FFF2-40B4-BE49-F238E27FC236}">
                <a16:creationId xmlns:a16="http://schemas.microsoft.com/office/drawing/2014/main" xmlns="" id="{00000000-0008-0000-0700-000041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4" name="Łącznik prosty 833">
            <a:extLst>
              <a:ext uri="{FF2B5EF4-FFF2-40B4-BE49-F238E27FC236}">
                <a16:creationId xmlns:a16="http://schemas.microsoft.com/office/drawing/2014/main" xmlns="" id="{00000000-0008-0000-0700-000042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5" name="Łącznik prosty 834">
            <a:extLst>
              <a:ext uri="{FF2B5EF4-FFF2-40B4-BE49-F238E27FC236}">
                <a16:creationId xmlns:a16="http://schemas.microsoft.com/office/drawing/2014/main" xmlns="" id="{00000000-0008-0000-0700-000043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6" name="Łącznik prosty 835">
            <a:extLst>
              <a:ext uri="{FF2B5EF4-FFF2-40B4-BE49-F238E27FC236}">
                <a16:creationId xmlns:a16="http://schemas.microsoft.com/office/drawing/2014/main" xmlns="" id="{00000000-0008-0000-0700-000044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7" name="Łącznik prosty 836">
            <a:extLst>
              <a:ext uri="{FF2B5EF4-FFF2-40B4-BE49-F238E27FC236}">
                <a16:creationId xmlns:a16="http://schemas.microsoft.com/office/drawing/2014/main" xmlns="" id="{00000000-0008-0000-0700-000045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8" name="Łącznik prosty 837">
            <a:extLst>
              <a:ext uri="{FF2B5EF4-FFF2-40B4-BE49-F238E27FC236}">
                <a16:creationId xmlns:a16="http://schemas.microsoft.com/office/drawing/2014/main" xmlns="" id="{00000000-0008-0000-0700-000046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39" name="Łącznik prosty 838">
            <a:extLst>
              <a:ext uri="{FF2B5EF4-FFF2-40B4-BE49-F238E27FC236}">
                <a16:creationId xmlns:a16="http://schemas.microsoft.com/office/drawing/2014/main" xmlns="" id="{00000000-0008-0000-0700-000047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0" name="Łącznik prosty 839">
            <a:extLst>
              <a:ext uri="{FF2B5EF4-FFF2-40B4-BE49-F238E27FC236}">
                <a16:creationId xmlns:a16="http://schemas.microsoft.com/office/drawing/2014/main" xmlns="" id="{00000000-0008-0000-0700-000048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1" name="Łącznik prosty 840">
            <a:extLst>
              <a:ext uri="{FF2B5EF4-FFF2-40B4-BE49-F238E27FC236}">
                <a16:creationId xmlns:a16="http://schemas.microsoft.com/office/drawing/2014/main" xmlns="" id="{00000000-0008-0000-0700-000049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2" name="Łącznik prosty 841">
            <a:extLst>
              <a:ext uri="{FF2B5EF4-FFF2-40B4-BE49-F238E27FC236}">
                <a16:creationId xmlns:a16="http://schemas.microsoft.com/office/drawing/2014/main" xmlns="" id="{00000000-0008-0000-0700-00004A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3" name="Łącznik prosty 842">
            <a:extLst>
              <a:ext uri="{FF2B5EF4-FFF2-40B4-BE49-F238E27FC236}">
                <a16:creationId xmlns:a16="http://schemas.microsoft.com/office/drawing/2014/main" xmlns="" id="{00000000-0008-0000-0700-00004B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4" name="Łącznik prosty 843">
            <a:extLst>
              <a:ext uri="{FF2B5EF4-FFF2-40B4-BE49-F238E27FC236}">
                <a16:creationId xmlns:a16="http://schemas.microsoft.com/office/drawing/2014/main" xmlns="" id="{00000000-0008-0000-0700-00004C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2491</xdr:row>
      <xdr:rowOff>157502</xdr:rowOff>
    </xdr:from>
    <xdr:to>
      <xdr:col>14</xdr:col>
      <xdr:colOff>37676</xdr:colOff>
      <xdr:row>2491</xdr:row>
      <xdr:rowOff>207633</xdr:rowOff>
    </xdr:to>
    <xdr:grpSp>
      <xdr:nvGrpSpPr>
        <xdr:cNvPr id="845" name="Grupa 844">
          <a:extLst>
            <a:ext uri="{FF2B5EF4-FFF2-40B4-BE49-F238E27FC236}">
              <a16:creationId xmlns:a16="http://schemas.microsoft.com/office/drawing/2014/main" xmlns="" id="{00000000-0008-0000-0700-00004D030000}"/>
            </a:ext>
          </a:extLst>
        </xdr:cNvPr>
        <xdr:cNvGrpSpPr/>
      </xdr:nvGrpSpPr>
      <xdr:grpSpPr>
        <a:xfrm>
          <a:off x="9150607" y="401414979"/>
          <a:ext cx="558607" cy="50131"/>
          <a:chOff x="2178844" y="32080200"/>
          <a:chExt cx="441821" cy="59834"/>
        </a:xfrm>
      </xdr:grpSpPr>
      <xdr:cxnSp macro="">
        <xdr:nvCxnSpPr>
          <xdr:cNvPr id="846" name="Łącznik prosty 845">
            <a:extLst>
              <a:ext uri="{FF2B5EF4-FFF2-40B4-BE49-F238E27FC236}">
                <a16:creationId xmlns:a16="http://schemas.microsoft.com/office/drawing/2014/main" xmlns="" id="{00000000-0008-0000-0700-00004E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7" name="Łącznik prosty 846">
            <a:extLst>
              <a:ext uri="{FF2B5EF4-FFF2-40B4-BE49-F238E27FC236}">
                <a16:creationId xmlns:a16="http://schemas.microsoft.com/office/drawing/2014/main" xmlns="" id="{00000000-0008-0000-0700-00004F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8" name="Łącznik prosty 847">
            <a:extLst>
              <a:ext uri="{FF2B5EF4-FFF2-40B4-BE49-F238E27FC236}">
                <a16:creationId xmlns:a16="http://schemas.microsoft.com/office/drawing/2014/main" xmlns="" id="{00000000-0008-0000-0700-000050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9" name="Łącznik prosty 848">
            <a:extLst>
              <a:ext uri="{FF2B5EF4-FFF2-40B4-BE49-F238E27FC236}">
                <a16:creationId xmlns:a16="http://schemas.microsoft.com/office/drawing/2014/main" xmlns="" id="{00000000-0008-0000-0700-000051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0" name="Łącznik prosty 849">
            <a:extLst>
              <a:ext uri="{FF2B5EF4-FFF2-40B4-BE49-F238E27FC236}">
                <a16:creationId xmlns:a16="http://schemas.microsoft.com/office/drawing/2014/main" xmlns="" id="{00000000-0008-0000-0700-000052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2565</xdr:row>
      <xdr:rowOff>147053</xdr:rowOff>
    </xdr:from>
    <xdr:to>
      <xdr:col>7</xdr:col>
      <xdr:colOff>11038</xdr:colOff>
      <xdr:row>2565</xdr:row>
      <xdr:rowOff>192772</xdr:rowOff>
    </xdr:to>
    <xdr:grpSp>
      <xdr:nvGrpSpPr>
        <xdr:cNvPr id="851" name="Grupa 850">
          <a:extLst>
            <a:ext uri="{FF2B5EF4-FFF2-40B4-BE49-F238E27FC236}">
              <a16:creationId xmlns:a16="http://schemas.microsoft.com/office/drawing/2014/main" xmlns="" id="{00000000-0008-0000-0700-000053030000}"/>
            </a:ext>
          </a:extLst>
        </xdr:cNvPr>
        <xdr:cNvGrpSpPr/>
      </xdr:nvGrpSpPr>
      <xdr:grpSpPr>
        <a:xfrm>
          <a:off x="2333305" y="413203807"/>
          <a:ext cx="1792533" cy="45719"/>
          <a:chOff x="610115" y="190500"/>
          <a:chExt cx="1678459" cy="50006"/>
        </a:xfrm>
      </xdr:grpSpPr>
      <xdr:cxnSp macro="">
        <xdr:nvCxnSpPr>
          <xdr:cNvPr id="852" name="Łącznik prosty 851">
            <a:extLst>
              <a:ext uri="{FF2B5EF4-FFF2-40B4-BE49-F238E27FC236}">
                <a16:creationId xmlns:a16="http://schemas.microsoft.com/office/drawing/2014/main" xmlns="" id="{00000000-0008-0000-0700-000054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3" name="Łącznik prosty 852">
            <a:extLst>
              <a:ext uri="{FF2B5EF4-FFF2-40B4-BE49-F238E27FC236}">
                <a16:creationId xmlns:a16="http://schemas.microsoft.com/office/drawing/2014/main" xmlns="" id="{00000000-0008-0000-0700-000055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4" name="Łącznik prosty 853">
            <a:extLst>
              <a:ext uri="{FF2B5EF4-FFF2-40B4-BE49-F238E27FC236}">
                <a16:creationId xmlns:a16="http://schemas.microsoft.com/office/drawing/2014/main" xmlns="" id="{00000000-0008-0000-0700-000056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5" name="Łącznik prosty 854">
            <a:extLst>
              <a:ext uri="{FF2B5EF4-FFF2-40B4-BE49-F238E27FC236}">
                <a16:creationId xmlns:a16="http://schemas.microsoft.com/office/drawing/2014/main" xmlns="" id="{00000000-0008-0000-0700-000057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6" name="Łącznik prosty 855">
            <a:extLst>
              <a:ext uri="{FF2B5EF4-FFF2-40B4-BE49-F238E27FC236}">
                <a16:creationId xmlns:a16="http://schemas.microsoft.com/office/drawing/2014/main" xmlns="" id="{00000000-0008-0000-0700-000058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7" name="Łącznik prosty 856">
            <a:extLst>
              <a:ext uri="{FF2B5EF4-FFF2-40B4-BE49-F238E27FC236}">
                <a16:creationId xmlns:a16="http://schemas.microsoft.com/office/drawing/2014/main" xmlns="" id="{00000000-0008-0000-0700-000059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8" name="Łącznik prosty 857">
            <a:extLst>
              <a:ext uri="{FF2B5EF4-FFF2-40B4-BE49-F238E27FC236}">
                <a16:creationId xmlns:a16="http://schemas.microsoft.com/office/drawing/2014/main" xmlns="" id="{00000000-0008-0000-0700-00005A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9" name="Łącznik prosty 858">
            <a:extLst>
              <a:ext uri="{FF2B5EF4-FFF2-40B4-BE49-F238E27FC236}">
                <a16:creationId xmlns:a16="http://schemas.microsoft.com/office/drawing/2014/main" xmlns="" id="{00000000-0008-0000-0700-00005B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0" name="Łącznik prosty 859">
            <a:extLst>
              <a:ext uri="{FF2B5EF4-FFF2-40B4-BE49-F238E27FC236}">
                <a16:creationId xmlns:a16="http://schemas.microsoft.com/office/drawing/2014/main" xmlns="" id="{00000000-0008-0000-0700-00005C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1" name="Łącznik prosty 860">
            <a:extLst>
              <a:ext uri="{FF2B5EF4-FFF2-40B4-BE49-F238E27FC236}">
                <a16:creationId xmlns:a16="http://schemas.microsoft.com/office/drawing/2014/main" xmlns="" id="{00000000-0008-0000-0700-00005D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2" name="Łącznik prosty 861">
            <a:extLst>
              <a:ext uri="{FF2B5EF4-FFF2-40B4-BE49-F238E27FC236}">
                <a16:creationId xmlns:a16="http://schemas.microsoft.com/office/drawing/2014/main" xmlns="" id="{00000000-0008-0000-0700-00005E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3" name="Łącznik prosty 862">
            <a:extLst>
              <a:ext uri="{FF2B5EF4-FFF2-40B4-BE49-F238E27FC236}">
                <a16:creationId xmlns:a16="http://schemas.microsoft.com/office/drawing/2014/main" xmlns="" id="{00000000-0008-0000-0700-00005F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4" name="Łącznik prosty 863">
            <a:extLst>
              <a:ext uri="{FF2B5EF4-FFF2-40B4-BE49-F238E27FC236}">
                <a16:creationId xmlns:a16="http://schemas.microsoft.com/office/drawing/2014/main" xmlns="" id="{00000000-0008-0000-0700-000060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2571</xdr:row>
      <xdr:rowOff>157502</xdr:rowOff>
    </xdr:from>
    <xdr:to>
      <xdr:col>14</xdr:col>
      <xdr:colOff>37676</xdr:colOff>
      <xdr:row>2571</xdr:row>
      <xdr:rowOff>207633</xdr:rowOff>
    </xdr:to>
    <xdr:grpSp>
      <xdr:nvGrpSpPr>
        <xdr:cNvPr id="865" name="Grupa 864">
          <a:extLst>
            <a:ext uri="{FF2B5EF4-FFF2-40B4-BE49-F238E27FC236}">
              <a16:creationId xmlns:a16="http://schemas.microsoft.com/office/drawing/2014/main" xmlns="" id="{00000000-0008-0000-0700-000061030000}"/>
            </a:ext>
          </a:extLst>
        </xdr:cNvPr>
        <xdr:cNvGrpSpPr/>
      </xdr:nvGrpSpPr>
      <xdr:grpSpPr>
        <a:xfrm>
          <a:off x="9150607" y="414310364"/>
          <a:ext cx="558607" cy="50131"/>
          <a:chOff x="2178844" y="32080200"/>
          <a:chExt cx="441821" cy="59834"/>
        </a:xfrm>
      </xdr:grpSpPr>
      <xdr:cxnSp macro="">
        <xdr:nvCxnSpPr>
          <xdr:cNvPr id="866" name="Łącznik prosty 865">
            <a:extLst>
              <a:ext uri="{FF2B5EF4-FFF2-40B4-BE49-F238E27FC236}">
                <a16:creationId xmlns:a16="http://schemas.microsoft.com/office/drawing/2014/main" xmlns="" id="{00000000-0008-0000-0700-000062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7" name="Łącznik prosty 866">
            <a:extLst>
              <a:ext uri="{FF2B5EF4-FFF2-40B4-BE49-F238E27FC236}">
                <a16:creationId xmlns:a16="http://schemas.microsoft.com/office/drawing/2014/main" xmlns="" id="{00000000-0008-0000-0700-000063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8" name="Łącznik prosty 867">
            <a:extLst>
              <a:ext uri="{FF2B5EF4-FFF2-40B4-BE49-F238E27FC236}">
                <a16:creationId xmlns:a16="http://schemas.microsoft.com/office/drawing/2014/main" xmlns="" id="{00000000-0008-0000-0700-000064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9" name="Łącznik prosty 868">
            <a:extLst>
              <a:ext uri="{FF2B5EF4-FFF2-40B4-BE49-F238E27FC236}">
                <a16:creationId xmlns:a16="http://schemas.microsoft.com/office/drawing/2014/main" xmlns="" id="{00000000-0008-0000-0700-000065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0" name="Łącznik prosty 869">
            <a:extLst>
              <a:ext uri="{FF2B5EF4-FFF2-40B4-BE49-F238E27FC236}">
                <a16:creationId xmlns:a16="http://schemas.microsoft.com/office/drawing/2014/main" xmlns="" id="{00000000-0008-0000-0700-000066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2645</xdr:row>
      <xdr:rowOff>147053</xdr:rowOff>
    </xdr:from>
    <xdr:to>
      <xdr:col>7</xdr:col>
      <xdr:colOff>11038</xdr:colOff>
      <xdr:row>2645</xdr:row>
      <xdr:rowOff>192772</xdr:rowOff>
    </xdr:to>
    <xdr:grpSp>
      <xdr:nvGrpSpPr>
        <xdr:cNvPr id="871" name="Grupa 870">
          <a:extLst>
            <a:ext uri="{FF2B5EF4-FFF2-40B4-BE49-F238E27FC236}">
              <a16:creationId xmlns:a16="http://schemas.microsoft.com/office/drawing/2014/main" xmlns="" id="{00000000-0008-0000-0700-000067030000}"/>
            </a:ext>
          </a:extLst>
        </xdr:cNvPr>
        <xdr:cNvGrpSpPr/>
      </xdr:nvGrpSpPr>
      <xdr:grpSpPr>
        <a:xfrm>
          <a:off x="2333305" y="426099191"/>
          <a:ext cx="1792533" cy="45719"/>
          <a:chOff x="610115" y="190500"/>
          <a:chExt cx="1678459" cy="50006"/>
        </a:xfrm>
      </xdr:grpSpPr>
      <xdr:cxnSp macro="">
        <xdr:nvCxnSpPr>
          <xdr:cNvPr id="872" name="Łącznik prosty 871">
            <a:extLst>
              <a:ext uri="{FF2B5EF4-FFF2-40B4-BE49-F238E27FC236}">
                <a16:creationId xmlns:a16="http://schemas.microsoft.com/office/drawing/2014/main" xmlns="" id="{00000000-0008-0000-0700-000068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3" name="Łącznik prosty 872">
            <a:extLst>
              <a:ext uri="{FF2B5EF4-FFF2-40B4-BE49-F238E27FC236}">
                <a16:creationId xmlns:a16="http://schemas.microsoft.com/office/drawing/2014/main" xmlns="" id="{00000000-0008-0000-0700-000069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4" name="Łącznik prosty 873">
            <a:extLst>
              <a:ext uri="{FF2B5EF4-FFF2-40B4-BE49-F238E27FC236}">
                <a16:creationId xmlns:a16="http://schemas.microsoft.com/office/drawing/2014/main" xmlns="" id="{00000000-0008-0000-0700-00006A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5" name="Łącznik prosty 874">
            <a:extLst>
              <a:ext uri="{FF2B5EF4-FFF2-40B4-BE49-F238E27FC236}">
                <a16:creationId xmlns:a16="http://schemas.microsoft.com/office/drawing/2014/main" xmlns="" id="{00000000-0008-0000-0700-00006B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6" name="Łącznik prosty 875">
            <a:extLst>
              <a:ext uri="{FF2B5EF4-FFF2-40B4-BE49-F238E27FC236}">
                <a16:creationId xmlns:a16="http://schemas.microsoft.com/office/drawing/2014/main" xmlns="" id="{00000000-0008-0000-0700-00006C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7" name="Łącznik prosty 876">
            <a:extLst>
              <a:ext uri="{FF2B5EF4-FFF2-40B4-BE49-F238E27FC236}">
                <a16:creationId xmlns:a16="http://schemas.microsoft.com/office/drawing/2014/main" xmlns="" id="{00000000-0008-0000-0700-00006D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8" name="Łącznik prosty 877">
            <a:extLst>
              <a:ext uri="{FF2B5EF4-FFF2-40B4-BE49-F238E27FC236}">
                <a16:creationId xmlns:a16="http://schemas.microsoft.com/office/drawing/2014/main" xmlns="" id="{00000000-0008-0000-0700-00006E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9" name="Łącznik prosty 878">
            <a:extLst>
              <a:ext uri="{FF2B5EF4-FFF2-40B4-BE49-F238E27FC236}">
                <a16:creationId xmlns:a16="http://schemas.microsoft.com/office/drawing/2014/main" xmlns="" id="{00000000-0008-0000-0700-00006F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0" name="Łącznik prosty 879">
            <a:extLst>
              <a:ext uri="{FF2B5EF4-FFF2-40B4-BE49-F238E27FC236}">
                <a16:creationId xmlns:a16="http://schemas.microsoft.com/office/drawing/2014/main" xmlns="" id="{00000000-0008-0000-0700-000070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1" name="Łącznik prosty 880">
            <a:extLst>
              <a:ext uri="{FF2B5EF4-FFF2-40B4-BE49-F238E27FC236}">
                <a16:creationId xmlns:a16="http://schemas.microsoft.com/office/drawing/2014/main" xmlns="" id="{00000000-0008-0000-0700-000071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2" name="Łącznik prosty 881">
            <a:extLst>
              <a:ext uri="{FF2B5EF4-FFF2-40B4-BE49-F238E27FC236}">
                <a16:creationId xmlns:a16="http://schemas.microsoft.com/office/drawing/2014/main" xmlns="" id="{00000000-0008-0000-0700-000072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3" name="Łącznik prosty 882">
            <a:extLst>
              <a:ext uri="{FF2B5EF4-FFF2-40B4-BE49-F238E27FC236}">
                <a16:creationId xmlns:a16="http://schemas.microsoft.com/office/drawing/2014/main" xmlns="" id="{00000000-0008-0000-0700-000073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4" name="Łącznik prosty 883">
            <a:extLst>
              <a:ext uri="{FF2B5EF4-FFF2-40B4-BE49-F238E27FC236}">
                <a16:creationId xmlns:a16="http://schemas.microsoft.com/office/drawing/2014/main" xmlns="" id="{00000000-0008-0000-0700-000074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2651</xdr:row>
      <xdr:rowOff>157502</xdr:rowOff>
    </xdr:from>
    <xdr:to>
      <xdr:col>14</xdr:col>
      <xdr:colOff>37676</xdr:colOff>
      <xdr:row>2651</xdr:row>
      <xdr:rowOff>207633</xdr:rowOff>
    </xdr:to>
    <xdr:grpSp>
      <xdr:nvGrpSpPr>
        <xdr:cNvPr id="885" name="Grupa 884">
          <a:extLst>
            <a:ext uri="{FF2B5EF4-FFF2-40B4-BE49-F238E27FC236}">
              <a16:creationId xmlns:a16="http://schemas.microsoft.com/office/drawing/2014/main" xmlns="" id="{00000000-0008-0000-0700-000075030000}"/>
            </a:ext>
          </a:extLst>
        </xdr:cNvPr>
        <xdr:cNvGrpSpPr/>
      </xdr:nvGrpSpPr>
      <xdr:grpSpPr>
        <a:xfrm>
          <a:off x="9150607" y="427205748"/>
          <a:ext cx="558607" cy="50131"/>
          <a:chOff x="2178844" y="32080200"/>
          <a:chExt cx="441821" cy="59834"/>
        </a:xfrm>
      </xdr:grpSpPr>
      <xdr:cxnSp macro="">
        <xdr:nvCxnSpPr>
          <xdr:cNvPr id="886" name="Łącznik prosty 885">
            <a:extLst>
              <a:ext uri="{FF2B5EF4-FFF2-40B4-BE49-F238E27FC236}">
                <a16:creationId xmlns:a16="http://schemas.microsoft.com/office/drawing/2014/main" xmlns="" id="{00000000-0008-0000-0700-000076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7" name="Łącznik prosty 886">
            <a:extLst>
              <a:ext uri="{FF2B5EF4-FFF2-40B4-BE49-F238E27FC236}">
                <a16:creationId xmlns:a16="http://schemas.microsoft.com/office/drawing/2014/main" xmlns="" id="{00000000-0008-0000-0700-000077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8" name="Łącznik prosty 887">
            <a:extLst>
              <a:ext uri="{FF2B5EF4-FFF2-40B4-BE49-F238E27FC236}">
                <a16:creationId xmlns:a16="http://schemas.microsoft.com/office/drawing/2014/main" xmlns="" id="{00000000-0008-0000-0700-000078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9" name="Łącznik prosty 888">
            <a:extLst>
              <a:ext uri="{FF2B5EF4-FFF2-40B4-BE49-F238E27FC236}">
                <a16:creationId xmlns:a16="http://schemas.microsoft.com/office/drawing/2014/main" xmlns="" id="{00000000-0008-0000-0700-000079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0" name="Łącznik prosty 889">
            <a:extLst>
              <a:ext uri="{FF2B5EF4-FFF2-40B4-BE49-F238E27FC236}">
                <a16:creationId xmlns:a16="http://schemas.microsoft.com/office/drawing/2014/main" xmlns="" id="{00000000-0008-0000-0700-00007A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193843</xdr:colOff>
      <xdr:row>2725</xdr:row>
      <xdr:rowOff>147053</xdr:rowOff>
    </xdr:from>
    <xdr:to>
      <xdr:col>7</xdr:col>
      <xdr:colOff>11038</xdr:colOff>
      <xdr:row>2725</xdr:row>
      <xdr:rowOff>192772</xdr:rowOff>
    </xdr:to>
    <xdr:grpSp>
      <xdr:nvGrpSpPr>
        <xdr:cNvPr id="891" name="Grupa 890">
          <a:extLst>
            <a:ext uri="{FF2B5EF4-FFF2-40B4-BE49-F238E27FC236}">
              <a16:creationId xmlns:a16="http://schemas.microsoft.com/office/drawing/2014/main" xmlns="" id="{00000000-0008-0000-0700-00007B030000}"/>
            </a:ext>
          </a:extLst>
        </xdr:cNvPr>
        <xdr:cNvGrpSpPr/>
      </xdr:nvGrpSpPr>
      <xdr:grpSpPr>
        <a:xfrm>
          <a:off x="2333305" y="438994576"/>
          <a:ext cx="1792533" cy="45719"/>
          <a:chOff x="610115" y="190500"/>
          <a:chExt cx="1678459" cy="50006"/>
        </a:xfrm>
      </xdr:grpSpPr>
      <xdr:cxnSp macro="">
        <xdr:nvCxnSpPr>
          <xdr:cNvPr id="892" name="Łącznik prosty 891">
            <a:extLst>
              <a:ext uri="{FF2B5EF4-FFF2-40B4-BE49-F238E27FC236}">
                <a16:creationId xmlns:a16="http://schemas.microsoft.com/office/drawing/2014/main" xmlns="" id="{00000000-0008-0000-0700-00007C03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3" name="Łącznik prosty 892">
            <a:extLst>
              <a:ext uri="{FF2B5EF4-FFF2-40B4-BE49-F238E27FC236}">
                <a16:creationId xmlns:a16="http://schemas.microsoft.com/office/drawing/2014/main" xmlns="" id="{00000000-0008-0000-0700-00007D03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4" name="Łącznik prosty 893">
            <a:extLst>
              <a:ext uri="{FF2B5EF4-FFF2-40B4-BE49-F238E27FC236}">
                <a16:creationId xmlns:a16="http://schemas.microsoft.com/office/drawing/2014/main" xmlns="" id="{00000000-0008-0000-0700-00007E03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5" name="Łącznik prosty 894">
            <a:extLst>
              <a:ext uri="{FF2B5EF4-FFF2-40B4-BE49-F238E27FC236}">
                <a16:creationId xmlns:a16="http://schemas.microsoft.com/office/drawing/2014/main" xmlns="" id="{00000000-0008-0000-0700-00007F03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6" name="Łącznik prosty 895">
            <a:extLst>
              <a:ext uri="{FF2B5EF4-FFF2-40B4-BE49-F238E27FC236}">
                <a16:creationId xmlns:a16="http://schemas.microsoft.com/office/drawing/2014/main" xmlns="" id="{00000000-0008-0000-0700-00008003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7" name="Łącznik prosty 896">
            <a:extLst>
              <a:ext uri="{FF2B5EF4-FFF2-40B4-BE49-F238E27FC236}">
                <a16:creationId xmlns:a16="http://schemas.microsoft.com/office/drawing/2014/main" xmlns="" id="{00000000-0008-0000-0700-00008103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8" name="Łącznik prosty 897">
            <a:extLst>
              <a:ext uri="{FF2B5EF4-FFF2-40B4-BE49-F238E27FC236}">
                <a16:creationId xmlns:a16="http://schemas.microsoft.com/office/drawing/2014/main" xmlns="" id="{00000000-0008-0000-0700-00008203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9" name="Łącznik prosty 898">
            <a:extLst>
              <a:ext uri="{FF2B5EF4-FFF2-40B4-BE49-F238E27FC236}">
                <a16:creationId xmlns:a16="http://schemas.microsoft.com/office/drawing/2014/main" xmlns="" id="{00000000-0008-0000-0700-00008303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0" name="Łącznik prosty 899">
            <a:extLst>
              <a:ext uri="{FF2B5EF4-FFF2-40B4-BE49-F238E27FC236}">
                <a16:creationId xmlns:a16="http://schemas.microsoft.com/office/drawing/2014/main" xmlns="" id="{00000000-0008-0000-0700-00008403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1" name="Łącznik prosty 900">
            <a:extLst>
              <a:ext uri="{FF2B5EF4-FFF2-40B4-BE49-F238E27FC236}">
                <a16:creationId xmlns:a16="http://schemas.microsoft.com/office/drawing/2014/main" xmlns="" id="{00000000-0008-0000-0700-00008503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2" name="Łącznik prosty 901">
            <a:extLst>
              <a:ext uri="{FF2B5EF4-FFF2-40B4-BE49-F238E27FC236}">
                <a16:creationId xmlns:a16="http://schemas.microsoft.com/office/drawing/2014/main" xmlns="" id="{00000000-0008-0000-0700-00008603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3" name="Łącznik prosty 902">
            <a:extLst>
              <a:ext uri="{FF2B5EF4-FFF2-40B4-BE49-F238E27FC236}">
                <a16:creationId xmlns:a16="http://schemas.microsoft.com/office/drawing/2014/main" xmlns="" id="{00000000-0008-0000-0700-00008703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4" name="Łącznik prosty 903">
            <a:extLst>
              <a:ext uri="{FF2B5EF4-FFF2-40B4-BE49-F238E27FC236}">
                <a16:creationId xmlns:a16="http://schemas.microsoft.com/office/drawing/2014/main" xmlns="" id="{00000000-0008-0000-0700-00008803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287961</xdr:colOff>
      <xdr:row>2731</xdr:row>
      <xdr:rowOff>157502</xdr:rowOff>
    </xdr:from>
    <xdr:to>
      <xdr:col>14</xdr:col>
      <xdr:colOff>37676</xdr:colOff>
      <xdr:row>2731</xdr:row>
      <xdr:rowOff>207633</xdr:rowOff>
    </xdr:to>
    <xdr:grpSp>
      <xdr:nvGrpSpPr>
        <xdr:cNvPr id="905" name="Grupa 904">
          <a:extLst>
            <a:ext uri="{FF2B5EF4-FFF2-40B4-BE49-F238E27FC236}">
              <a16:creationId xmlns:a16="http://schemas.microsoft.com/office/drawing/2014/main" xmlns="" id="{00000000-0008-0000-0700-000089030000}"/>
            </a:ext>
          </a:extLst>
        </xdr:cNvPr>
        <xdr:cNvGrpSpPr/>
      </xdr:nvGrpSpPr>
      <xdr:grpSpPr>
        <a:xfrm>
          <a:off x="9150607" y="440101133"/>
          <a:ext cx="558607" cy="50131"/>
          <a:chOff x="2178844" y="32080200"/>
          <a:chExt cx="441821" cy="59834"/>
        </a:xfrm>
      </xdr:grpSpPr>
      <xdr:cxnSp macro="">
        <xdr:nvCxnSpPr>
          <xdr:cNvPr id="906" name="Łącznik prosty 905">
            <a:extLst>
              <a:ext uri="{FF2B5EF4-FFF2-40B4-BE49-F238E27FC236}">
                <a16:creationId xmlns:a16="http://schemas.microsoft.com/office/drawing/2014/main" xmlns="" id="{00000000-0008-0000-0700-00008A03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7" name="Łącznik prosty 906">
            <a:extLst>
              <a:ext uri="{FF2B5EF4-FFF2-40B4-BE49-F238E27FC236}">
                <a16:creationId xmlns:a16="http://schemas.microsoft.com/office/drawing/2014/main" xmlns="" id="{00000000-0008-0000-0700-00008B03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8" name="Łącznik prosty 907">
            <a:extLst>
              <a:ext uri="{FF2B5EF4-FFF2-40B4-BE49-F238E27FC236}">
                <a16:creationId xmlns:a16="http://schemas.microsoft.com/office/drawing/2014/main" xmlns="" id="{00000000-0008-0000-0700-00008C03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9" name="Łącznik prosty 908">
            <a:extLst>
              <a:ext uri="{FF2B5EF4-FFF2-40B4-BE49-F238E27FC236}">
                <a16:creationId xmlns:a16="http://schemas.microsoft.com/office/drawing/2014/main" xmlns="" id="{00000000-0008-0000-0700-00008D03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0" name="Łącznik prosty 909">
            <a:extLst>
              <a:ext uri="{FF2B5EF4-FFF2-40B4-BE49-F238E27FC236}">
                <a16:creationId xmlns:a16="http://schemas.microsoft.com/office/drawing/2014/main" xmlns="" id="{00000000-0008-0000-0700-00008E03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0</xdr:colOff>
      <xdr:row>6</xdr:row>
      <xdr:rowOff>0</xdr:rowOff>
    </xdr:from>
    <xdr:to>
      <xdr:col>13</xdr:col>
      <xdr:colOff>401852</xdr:colOff>
      <xdr:row>7</xdr:row>
      <xdr:rowOff>171459</xdr:rowOff>
    </xdr:to>
    <xdr:sp macro="[0]!Menu_Start" textlink="">
      <xdr:nvSpPr>
        <xdr:cNvPr id="915" name="Prostokąt zaokrąglony 10">
          <a:extLst>
            <a:ext uri="{FF2B5EF4-FFF2-40B4-BE49-F238E27FC236}">
              <a16:creationId xmlns:a16="http://schemas.microsoft.com/office/drawing/2014/main" xmlns="" id="{9E8FAB82-4209-4226-8D74-D8CEF5262F49}"/>
            </a:ext>
          </a:extLst>
        </xdr:cNvPr>
        <xdr:cNvSpPr/>
      </xdr:nvSpPr>
      <xdr:spPr>
        <a:xfrm>
          <a:off x="8496300" y="746760"/>
          <a:ext cx="1194332" cy="28575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Menu</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5</xdr:col>
      <xdr:colOff>210553</xdr:colOff>
      <xdr:row>5</xdr:row>
      <xdr:rowOff>141515</xdr:rowOff>
    </xdr:from>
    <xdr:to>
      <xdr:col>7</xdr:col>
      <xdr:colOff>24251</xdr:colOff>
      <xdr:row>5</xdr:row>
      <xdr:rowOff>187234</xdr:rowOff>
    </xdr:to>
    <xdr:grpSp>
      <xdr:nvGrpSpPr>
        <xdr:cNvPr id="2" name="Grupa 1">
          <a:extLst>
            <a:ext uri="{FF2B5EF4-FFF2-40B4-BE49-F238E27FC236}">
              <a16:creationId xmlns:a16="http://schemas.microsoft.com/office/drawing/2014/main" xmlns="" id="{00000000-0008-0000-0800-000002000000}"/>
            </a:ext>
          </a:extLst>
        </xdr:cNvPr>
        <xdr:cNvGrpSpPr/>
      </xdr:nvGrpSpPr>
      <xdr:grpSpPr>
        <a:xfrm>
          <a:off x="2350015" y="545961"/>
          <a:ext cx="1789036" cy="45719"/>
          <a:chOff x="610115" y="190500"/>
          <a:chExt cx="1678459" cy="50006"/>
        </a:xfrm>
      </xdr:grpSpPr>
      <xdr:cxnSp macro="">
        <xdr:nvCxnSpPr>
          <xdr:cNvPr id="3" name="Łącznik prosty 2">
            <a:extLst>
              <a:ext uri="{FF2B5EF4-FFF2-40B4-BE49-F238E27FC236}">
                <a16:creationId xmlns:a16="http://schemas.microsoft.com/office/drawing/2014/main" xmlns="" id="{00000000-0008-0000-0800-000003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 name="Łącznik prosty 3">
            <a:extLst>
              <a:ext uri="{FF2B5EF4-FFF2-40B4-BE49-F238E27FC236}">
                <a16:creationId xmlns:a16="http://schemas.microsoft.com/office/drawing/2014/main" xmlns="" id="{00000000-0008-0000-0800-000004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Łącznik prosty 4">
            <a:extLst>
              <a:ext uri="{FF2B5EF4-FFF2-40B4-BE49-F238E27FC236}">
                <a16:creationId xmlns:a16="http://schemas.microsoft.com/office/drawing/2014/main" xmlns="" id="{00000000-0008-0000-0800-000005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Łącznik prosty 5">
            <a:extLst>
              <a:ext uri="{FF2B5EF4-FFF2-40B4-BE49-F238E27FC236}">
                <a16:creationId xmlns:a16="http://schemas.microsoft.com/office/drawing/2014/main" xmlns="" id="{00000000-0008-0000-0800-000006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Łącznik prosty 6">
            <a:extLst>
              <a:ext uri="{FF2B5EF4-FFF2-40B4-BE49-F238E27FC236}">
                <a16:creationId xmlns:a16="http://schemas.microsoft.com/office/drawing/2014/main" xmlns="" id="{00000000-0008-0000-0800-000007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Łącznik prosty 7">
            <a:extLst>
              <a:ext uri="{FF2B5EF4-FFF2-40B4-BE49-F238E27FC236}">
                <a16:creationId xmlns:a16="http://schemas.microsoft.com/office/drawing/2014/main" xmlns="" id="{00000000-0008-0000-0800-000008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Łącznik prosty 8">
            <a:extLst>
              <a:ext uri="{FF2B5EF4-FFF2-40B4-BE49-F238E27FC236}">
                <a16:creationId xmlns:a16="http://schemas.microsoft.com/office/drawing/2014/main" xmlns="" id="{00000000-0008-0000-0800-000009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Łącznik prosty 9">
            <a:extLst>
              <a:ext uri="{FF2B5EF4-FFF2-40B4-BE49-F238E27FC236}">
                <a16:creationId xmlns:a16="http://schemas.microsoft.com/office/drawing/2014/main" xmlns="" id="{00000000-0008-0000-0800-00000A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Łącznik prosty 10">
            <a:extLst>
              <a:ext uri="{FF2B5EF4-FFF2-40B4-BE49-F238E27FC236}">
                <a16:creationId xmlns:a16="http://schemas.microsoft.com/office/drawing/2014/main" xmlns="" id="{00000000-0008-0000-0800-00000B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Łącznik prosty 11">
            <a:extLst>
              <a:ext uri="{FF2B5EF4-FFF2-40B4-BE49-F238E27FC236}">
                <a16:creationId xmlns:a16="http://schemas.microsoft.com/office/drawing/2014/main" xmlns="" id="{00000000-0008-0000-0800-00000C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Łącznik prosty 12">
            <a:extLst>
              <a:ext uri="{FF2B5EF4-FFF2-40B4-BE49-F238E27FC236}">
                <a16:creationId xmlns:a16="http://schemas.microsoft.com/office/drawing/2014/main" xmlns="" id="{00000000-0008-0000-0800-00000D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Łącznik prosty 13">
            <a:extLst>
              <a:ext uri="{FF2B5EF4-FFF2-40B4-BE49-F238E27FC236}">
                <a16:creationId xmlns:a16="http://schemas.microsoft.com/office/drawing/2014/main" xmlns="" id="{00000000-0008-0000-0800-00000E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Łącznik prosty 14">
            <a:extLst>
              <a:ext uri="{FF2B5EF4-FFF2-40B4-BE49-F238E27FC236}">
                <a16:creationId xmlns:a16="http://schemas.microsoft.com/office/drawing/2014/main" xmlns="" id="{00000000-0008-0000-0800-00000F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265697</xdr:colOff>
      <xdr:row>11</xdr:row>
      <xdr:rowOff>145382</xdr:rowOff>
    </xdr:from>
    <xdr:to>
      <xdr:col>14</xdr:col>
      <xdr:colOff>15310</xdr:colOff>
      <xdr:row>11</xdr:row>
      <xdr:rowOff>195513</xdr:rowOff>
    </xdr:to>
    <xdr:grpSp>
      <xdr:nvGrpSpPr>
        <xdr:cNvPr id="16" name="Grupa 15">
          <a:extLst>
            <a:ext uri="{FF2B5EF4-FFF2-40B4-BE49-F238E27FC236}">
              <a16:creationId xmlns:a16="http://schemas.microsoft.com/office/drawing/2014/main" xmlns="" id="{00000000-0008-0000-0800-000010000000}"/>
            </a:ext>
          </a:extLst>
        </xdr:cNvPr>
        <xdr:cNvGrpSpPr/>
      </xdr:nvGrpSpPr>
      <xdr:grpSpPr>
        <a:xfrm>
          <a:off x="9128343" y="1645936"/>
          <a:ext cx="558505" cy="50131"/>
          <a:chOff x="2178844" y="32080200"/>
          <a:chExt cx="441821" cy="59834"/>
        </a:xfrm>
      </xdr:grpSpPr>
      <xdr:cxnSp macro="">
        <xdr:nvCxnSpPr>
          <xdr:cNvPr id="17" name="Łącznik prosty 16">
            <a:extLst>
              <a:ext uri="{FF2B5EF4-FFF2-40B4-BE49-F238E27FC236}">
                <a16:creationId xmlns:a16="http://schemas.microsoft.com/office/drawing/2014/main" xmlns="" id="{00000000-0008-0000-0800-000011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Łącznik prosty 17">
            <a:extLst>
              <a:ext uri="{FF2B5EF4-FFF2-40B4-BE49-F238E27FC236}">
                <a16:creationId xmlns:a16="http://schemas.microsoft.com/office/drawing/2014/main" xmlns="" id="{00000000-0008-0000-0800-000012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Łącznik prosty 18">
            <a:extLst>
              <a:ext uri="{FF2B5EF4-FFF2-40B4-BE49-F238E27FC236}">
                <a16:creationId xmlns:a16="http://schemas.microsoft.com/office/drawing/2014/main" xmlns="" id="{00000000-0008-0000-0800-000013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Łącznik prosty 19">
            <a:extLst>
              <a:ext uri="{FF2B5EF4-FFF2-40B4-BE49-F238E27FC236}">
                <a16:creationId xmlns:a16="http://schemas.microsoft.com/office/drawing/2014/main" xmlns="" id="{00000000-0008-0000-0800-000014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Łącznik prosty 20">
            <a:extLst>
              <a:ext uri="{FF2B5EF4-FFF2-40B4-BE49-F238E27FC236}">
                <a16:creationId xmlns:a16="http://schemas.microsoft.com/office/drawing/2014/main" xmlns="" id="{00000000-0008-0000-0800-000015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265697</xdr:colOff>
      <xdr:row>91</xdr:row>
      <xdr:rowOff>145382</xdr:rowOff>
    </xdr:from>
    <xdr:to>
      <xdr:col>14</xdr:col>
      <xdr:colOff>15310</xdr:colOff>
      <xdr:row>91</xdr:row>
      <xdr:rowOff>195513</xdr:rowOff>
    </xdr:to>
    <xdr:grpSp>
      <xdr:nvGrpSpPr>
        <xdr:cNvPr id="42" name="Grupa 41">
          <a:extLst>
            <a:ext uri="{FF2B5EF4-FFF2-40B4-BE49-F238E27FC236}">
              <a16:creationId xmlns:a16="http://schemas.microsoft.com/office/drawing/2014/main" xmlns="" id="{00000000-0008-0000-0800-00002A000000}"/>
            </a:ext>
          </a:extLst>
        </xdr:cNvPr>
        <xdr:cNvGrpSpPr/>
      </xdr:nvGrpSpPr>
      <xdr:grpSpPr>
        <a:xfrm>
          <a:off x="9128343" y="14541320"/>
          <a:ext cx="558505" cy="50131"/>
          <a:chOff x="2178844" y="32080200"/>
          <a:chExt cx="441821" cy="59834"/>
        </a:xfrm>
      </xdr:grpSpPr>
      <xdr:cxnSp macro="">
        <xdr:nvCxnSpPr>
          <xdr:cNvPr id="43" name="Łącznik prosty 42">
            <a:extLst>
              <a:ext uri="{FF2B5EF4-FFF2-40B4-BE49-F238E27FC236}">
                <a16:creationId xmlns:a16="http://schemas.microsoft.com/office/drawing/2014/main" xmlns="" id="{00000000-0008-0000-0800-00002B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 name="Łącznik prosty 43">
            <a:extLst>
              <a:ext uri="{FF2B5EF4-FFF2-40B4-BE49-F238E27FC236}">
                <a16:creationId xmlns:a16="http://schemas.microsoft.com/office/drawing/2014/main" xmlns="" id="{00000000-0008-0000-0800-00002C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5" name="Łącznik prosty 44">
            <a:extLst>
              <a:ext uri="{FF2B5EF4-FFF2-40B4-BE49-F238E27FC236}">
                <a16:creationId xmlns:a16="http://schemas.microsoft.com/office/drawing/2014/main" xmlns="" id="{00000000-0008-0000-0800-00002D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6" name="Łącznik prosty 45">
            <a:extLst>
              <a:ext uri="{FF2B5EF4-FFF2-40B4-BE49-F238E27FC236}">
                <a16:creationId xmlns:a16="http://schemas.microsoft.com/office/drawing/2014/main" xmlns="" id="{00000000-0008-0000-0800-00002E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7" name="Łącznik prosty 46">
            <a:extLst>
              <a:ext uri="{FF2B5EF4-FFF2-40B4-BE49-F238E27FC236}">
                <a16:creationId xmlns:a16="http://schemas.microsoft.com/office/drawing/2014/main" xmlns="" id="{00000000-0008-0000-0800-00002F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85</xdr:row>
      <xdr:rowOff>141515</xdr:rowOff>
    </xdr:from>
    <xdr:to>
      <xdr:col>7</xdr:col>
      <xdr:colOff>24251</xdr:colOff>
      <xdr:row>85</xdr:row>
      <xdr:rowOff>187234</xdr:rowOff>
    </xdr:to>
    <xdr:grpSp>
      <xdr:nvGrpSpPr>
        <xdr:cNvPr id="48" name="Grupa 47">
          <a:extLst>
            <a:ext uri="{FF2B5EF4-FFF2-40B4-BE49-F238E27FC236}">
              <a16:creationId xmlns:a16="http://schemas.microsoft.com/office/drawing/2014/main" xmlns="" id="{00000000-0008-0000-0800-000030000000}"/>
            </a:ext>
          </a:extLst>
        </xdr:cNvPr>
        <xdr:cNvGrpSpPr/>
      </xdr:nvGrpSpPr>
      <xdr:grpSpPr>
        <a:xfrm>
          <a:off x="2350015" y="13441346"/>
          <a:ext cx="1789036" cy="45719"/>
          <a:chOff x="610115" y="190500"/>
          <a:chExt cx="1678459" cy="50006"/>
        </a:xfrm>
      </xdr:grpSpPr>
      <xdr:cxnSp macro="">
        <xdr:nvCxnSpPr>
          <xdr:cNvPr id="49" name="Łącznik prosty 48">
            <a:extLst>
              <a:ext uri="{FF2B5EF4-FFF2-40B4-BE49-F238E27FC236}">
                <a16:creationId xmlns:a16="http://schemas.microsoft.com/office/drawing/2014/main" xmlns="" id="{00000000-0008-0000-0800-000031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0" name="Łącznik prosty 49">
            <a:extLst>
              <a:ext uri="{FF2B5EF4-FFF2-40B4-BE49-F238E27FC236}">
                <a16:creationId xmlns:a16="http://schemas.microsoft.com/office/drawing/2014/main" xmlns="" id="{00000000-0008-0000-0800-000032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1" name="Łącznik prosty 50">
            <a:extLst>
              <a:ext uri="{FF2B5EF4-FFF2-40B4-BE49-F238E27FC236}">
                <a16:creationId xmlns:a16="http://schemas.microsoft.com/office/drawing/2014/main" xmlns="" id="{00000000-0008-0000-0800-000033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2" name="Łącznik prosty 51">
            <a:extLst>
              <a:ext uri="{FF2B5EF4-FFF2-40B4-BE49-F238E27FC236}">
                <a16:creationId xmlns:a16="http://schemas.microsoft.com/office/drawing/2014/main" xmlns="" id="{00000000-0008-0000-0800-000034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3" name="Łącznik prosty 52">
            <a:extLst>
              <a:ext uri="{FF2B5EF4-FFF2-40B4-BE49-F238E27FC236}">
                <a16:creationId xmlns:a16="http://schemas.microsoft.com/office/drawing/2014/main" xmlns="" id="{00000000-0008-0000-0800-000035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 name="Łącznik prosty 53">
            <a:extLst>
              <a:ext uri="{FF2B5EF4-FFF2-40B4-BE49-F238E27FC236}">
                <a16:creationId xmlns:a16="http://schemas.microsoft.com/office/drawing/2014/main" xmlns="" id="{00000000-0008-0000-0800-000036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 name="Łącznik prosty 54">
            <a:extLst>
              <a:ext uri="{FF2B5EF4-FFF2-40B4-BE49-F238E27FC236}">
                <a16:creationId xmlns:a16="http://schemas.microsoft.com/office/drawing/2014/main" xmlns="" id="{00000000-0008-0000-0800-000037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 name="Łącznik prosty 55">
            <a:extLst>
              <a:ext uri="{FF2B5EF4-FFF2-40B4-BE49-F238E27FC236}">
                <a16:creationId xmlns:a16="http://schemas.microsoft.com/office/drawing/2014/main" xmlns="" id="{00000000-0008-0000-0800-000038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 name="Łącznik prosty 56">
            <a:extLst>
              <a:ext uri="{FF2B5EF4-FFF2-40B4-BE49-F238E27FC236}">
                <a16:creationId xmlns:a16="http://schemas.microsoft.com/office/drawing/2014/main" xmlns="" id="{00000000-0008-0000-0800-000039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 name="Łącznik prosty 57">
            <a:extLst>
              <a:ext uri="{FF2B5EF4-FFF2-40B4-BE49-F238E27FC236}">
                <a16:creationId xmlns:a16="http://schemas.microsoft.com/office/drawing/2014/main" xmlns="" id="{00000000-0008-0000-0800-00003A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9" name="Łącznik prosty 58">
            <a:extLst>
              <a:ext uri="{FF2B5EF4-FFF2-40B4-BE49-F238E27FC236}">
                <a16:creationId xmlns:a16="http://schemas.microsoft.com/office/drawing/2014/main" xmlns="" id="{00000000-0008-0000-0800-00003B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0" name="Łącznik prosty 59">
            <a:extLst>
              <a:ext uri="{FF2B5EF4-FFF2-40B4-BE49-F238E27FC236}">
                <a16:creationId xmlns:a16="http://schemas.microsoft.com/office/drawing/2014/main" xmlns="" id="{00000000-0008-0000-0800-00003C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1" name="Łącznik prosty 60">
            <a:extLst>
              <a:ext uri="{FF2B5EF4-FFF2-40B4-BE49-F238E27FC236}">
                <a16:creationId xmlns:a16="http://schemas.microsoft.com/office/drawing/2014/main" xmlns="" id="{00000000-0008-0000-0800-00003D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265697</xdr:colOff>
      <xdr:row>171</xdr:row>
      <xdr:rowOff>145382</xdr:rowOff>
    </xdr:from>
    <xdr:to>
      <xdr:col>14</xdr:col>
      <xdr:colOff>15310</xdr:colOff>
      <xdr:row>171</xdr:row>
      <xdr:rowOff>195513</xdr:rowOff>
    </xdr:to>
    <xdr:grpSp>
      <xdr:nvGrpSpPr>
        <xdr:cNvPr id="62" name="Grupa 61">
          <a:extLst>
            <a:ext uri="{FF2B5EF4-FFF2-40B4-BE49-F238E27FC236}">
              <a16:creationId xmlns:a16="http://schemas.microsoft.com/office/drawing/2014/main" xmlns="" id="{00000000-0008-0000-0800-00003E000000}"/>
            </a:ext>
          </a:extLst>
        </xdr:cNvPr>
        <xdr:cNvGrpSpPr/>
      </xdr:nvGrpSpPr>
      <xdr:grpSpPr>
        <a:xfrm>
          <a:off x="9128343" y="27436705"/>
          <a:ext cx="558505" cy="50131"/>
          <a:chOff x="2178844" y="32080200"/>
          <a:chExt cx="441821" cy="59834"/>
        </a:xfrm>
      </xdr:grpSpPr>
      <xdr:cxnSp macro="">
        <xdr:nvCxnSpPr>
          <xdr:cNvPr id="63" name="Łącznik prosty 62">
            <a:extLst>
              <a:ext uri="{FF2B5EF4-FFF2-40B4-BE49-F238E27FC236}">
                <a16:creationId xmlns:a16="http://schemas.microsoft.com/office/drawing/2014/main" xmlns="" id="{00000000-0008-0000-0800-00003F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4" name="Łącznik prosty 63">
            <a:extLst>
              <a:ext uri="{FF2B5EF4-FFF2-40B4-BE49-F238E27FC236}">
                <a16:creationId xmlns:a16="http://schemas.microsoft.com/office/drawing/2014/main" xmlns="" id="{00000000-0008-0000-0800-000040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5" name="Łącznik prosty 64">
            <a:extLst>
              <a:ext uri="{FF2B5EF4-FFF2-40B4-BE49-F238E27FC236}">
                <a16:creationId xmlns:a16="http://schemas.microsoft.com/office/drawing/2014/main" xmlns="" id="{00000000-0008-0000-0800-000041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6" name="Łącznik prosty 65">
            <a:extLst>
              <a:ext uri="{FF2B5EF4-FFF2-40B4-BE49-F238E27FC236}">
                <a16:creationId xmlns:a16="http://schemas.microsoft.com/office/drawing/2014/main" xmlns="" id="{00000000-0008-0000-0800-000042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7" name="Łącznik prosty 66">
            <a:extLst>
              <a:ext uri="{FF2B5EF4-FFF2-40B4-BE49-F238E27FC236}">
                <a16:creationId xmlns:a16="http://schemas.microsoft.com/office/drawing/2014/main" xmlns="" id="{00000000-0008-0000-0800-000043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165</xdr:row>
      <xdr:rowOff>141515</xdr:rowOff>
    </xdr:from>
    <xdr:to>
      <xdr:col>7</xdr:col>
      <xdr:colOff>24251</xdr:colOff>
      <xdr:row>165</xdr:row>
      <xdr:rowOff>187234</xdr:rowOff>
    </xdr:to>
    <xdr:grpSp>
      <xdr:nvGrpSpPr>
        <xdr:cNvPr id="68" name="Grupa 67">
          <a:extLst>
            <a:ext uri="{FF2B5EF4-FFF2-40B4-BE49-F238E27FC236}">
              <a16:creationId xmlns:a16="http://schemas.microsoft.com/office/drawing/2014/main" xmlns="" id="{00000000-0008-0000-0800-000044000000}"/>
            </a:ext>
          </a:extLst>
        </xdr:cNvPr>
        <xdr:cNvGrpSpPr/>
      </xdr:nvGrpSpPr>
      <xdr:grpSpPr>
        <a:xfrm>
          <a:off x="2350015" y="26336730"/>
          <a:ext cx="1789036" cy="45719"/>
          <a:chOff x="610115" y="190500"/>
          <a:chExt cx="1678459" cy="50006"/>
        </a:xfrm>
      </xdr:grpSpPr>
      <xdr:cxnSp macro="">
        <xdr:nvCxnSpPr>
          <xdr:cNvPr id="69" name="Łącznik prosty 68">
            <a:extLst>
              <a:ext uri="{FF2B5EF4-FFF2-40B4-BE49-F238E27FC236}">
                <a16:creationId xmlns:a16="http://schemas.microsoft.com/office/drawing/2014/main" xmlns="" id="{00000000-0008-0000-0800-000045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0" name="Łącznik prosty 69">
            <a:extLst>
              <a:ext uri="{FF2B5EF4-FFF2-40B4-BE49-F238E27FC236}">
                <a16:creationId xmlns:a16="http://schemas.microsoft.com/office/drawing/2014/main" xmlns="" id="{00000000-0008-0000-0800-000046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1" name="Łącznik prosty 70">
            <a:extLst>
              <a:ext uri="{FF2B5EF4-FFF2-40B4-BE49-F238E27FC236}">
                <a16:creationId xmlns:a16="http://schemas.microsoft.com/office/drawing/2014/main" xmlns="" id="{00000000-0008-0000-0800-000047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 name="Łącznik prosty 71">
            <a:extLst>
              <a:ext uri="{FF2B5EF4-FFF2-40B4-BE49-F238E27FC236}">
                <a16:creationId xmlns:a16="http://schemas.microsoft.com/office/drawing/2014/main" xmlns="" id="{00000000-0008-0000-0800-000048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3" name="Łącznik prosty 72">
            <a:extLst>
              <a:ext uri="{FF2B5EF4-FFF2-40B4-BE49-F238E27FC236}">
                <a16:creationId xmlns:a16="http://schemas.microsoft.com/office/drawing/2014/main" xmlns="" id="{00000000-0008-0000-0800-000049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 name="Łącznik prosty 73">
            <a:extLst>
              <a:ext uri="{FF2B5EF4-FFF2-40B4-BE49-F238E27FC236}">
                <a16:creationId xmlns:a16="http://schemas.microsoft.com/office/drawing/2014/main" xmlns="" id="{00000000-0008-0000-0800-00004A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5" name="Łącznik prosty 74">
            <a:extLst>
              <a:ext uri="{FF2B5EF4-FFF2-40B4-BE49-F238E27FC236}">
                <a16:creationId xmlns:a16="http://schemas.microsoft.com/office/drawing/2014/main" xmlns="" id="{00000000-0008-0000-0800-00004B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 name="Łącznik prosty 75">
            <a:extLst>
              <a:ext uri="{FF2B5EF4-FFF2-40B4-BE49-F238E27FC236}">
                <a16:creationId xmlns:a16="http://schemas.microsoft.com/office/drawing/2014/main" xmlns="" id="{00000000-0008-0000-0800-00004C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 name="Łącznik prosty 76">
            <a:extLst>
              <a:ext uri="{FF2B5EF4-FFF2-40B4-BE49-F238E27FC236}">
                <a16:creationId xmlns:a16="http://schemas.microsoft.com/office/drawing/2014/main" xmlns="" id="{00000000-0008-0000-0800-00004D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8" name="Łącznik prosty 77">
            <a:extLst>
              <a:ext uri="{FF2B5EF4-FFF2-40B4-BE49-F238E27FC236}">
                <a16:creationId xmlns:a16="http://schemas.microsoft.com/office/drawing/2014/main" xmlns="" id="{00000000-0008-0000-0800-00004E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9" name="Łącznik prosty 78">
            <a:extLst>
              <a:ext uri="{FF2B5EF4-FFF2-40B4-BE49-F238E27FC236}">
                <a16:creationId xmlns:a16="http://schemas.microsoft.com/office/drawing/2014/main" xmlns="" id="{00000000-0008-0000-0800-00004F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0" name="Łącznik prosty 79">
            <a:extLst>
              <a:ext uri="{FF2B5EF4-FFF2-40B4-BE49-F238E27FC236}">
                <a16:creationId xmlns:a16="http://schemas.microsoft.com/office/drawing/2014/main" xmlns="" id="{00000000-0008-0000-0800-000050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 name="Łącznik prosty 80">
            <a:extLst>
              <a:ext uri="{FF2B5EF4-FFF2-40B4-BE49-F238E27FC236}">
                <a16:creationId xmlns:a16="http://schemas.microsoft.com/office/drawing/2014/main" xmlns="" id="{00000000-0008-0000-0800-000051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265697</xdr:colOff>
      <xdr:row>251</xdr:row>
      <xdr:rowOff>145382</xdr:rowOff>
    </xdr:from>
    <xdr:to>
      <xdr:col>14</xdr:col>
      <xdr:colOff>15310</xdr:colOff>
      <xdr:row>251</xdr:row>
      <xdr:rowOff>195513</xdr:rowOff>
    </xdr:to>
    <xdr:grpSp>
      <xdr:nvGrpSpPr>
        <xdr:cNvPr id="82" name="Grupa 81">
          <a:extLst>
            <a:ext uri="{FF2B5EF4-FFF2-40B4-BE49-F238E27FC236}">
              <a16:creationId xmlns:a16="http://schemas.microsoft.com/office/drawing/2014/main" xmlns="" id="{00000000-0008-0000-0800-000052000000}"/>
            </a:ext>
          </a:extLst>
        </xdr:cNvPr>
        <xdr:cNvGrpSpPr/>
      </xdr:nvGrpSpPr>
      <xdr:grpSpPr>
        <a:xfrm>
          <a:off x="9128343" y="40332090"/>
          <a:ext cx="558505" cy="50131"/>
          <a:chOff x="2178844" y="32080200"/>
          <a:chExt cx="441821" cy="59834"/>
        </a:xfrm>
      </xdr:grpSpPr>
      <xdr:cxnSp macro="">
        <xdr:nvCxnSpPr>
          <xdr:cNvPr id="83" name="Łącznik prosty 82">
            <a:extLst>
              <a:ext uri="{FF2B5EF4-FFF2-40B4-BE49-F238E27FC236}">
                <a16:creationId xmlns:a16="http://schemas.microsoft.com/office/drawing/2014/main" xmlns="" id="{00000000-0008-0000-0800-000053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xmlns="" id="{00000000-0008-0000-0800-000054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5" name="Łącznik prosty 84">
            <a:extLst>
              <a:ext uri="{FF2B5EF4-FFF2-40B4-BE49-F238E27FC236}">
                <a16:creationId xmlns:a16="http://schemas.microsoft.com/office/drawing/2014/main" xmlns="" id="{00000000-0008-0000-0800-000055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6" name="Łącznik prosty 85">
            <a:extLst>
              <a:ext uri="{FF2B5EF4-FFF2-40B4-BE49-F238E27FC236}">
                <a16:creationId xmlns:a16="http://schemas.microsoft.com/office/drawing/2014/main" xmlns="" id="{00000000-0008-0000-0800-000056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7" name="Łącznik prosty 86">
            <a:extLst>
              <a:ext uri="{FF2B5EF4-FFF2-40B4-BE49-F238E27FC236}">
                <a16:creationId xmlns:a16="http://schemas.microsoft.com/office/drawing/2014/main" xmlns="" id="{00000000-0008-0000-0800-000057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245</xdr:row>
      <xdr:rowOff>141515</xdr:rowOff>
    </xdr:from>
    <xdr:to>
      <xdr:col>7</xdr:col>
      <xdr:colOff>24251</xdr:colOff>
      <xdr:row>245</xdr:row>
      <xdr:rowOff>187234</xdr:rowOff>
    </xdr:to>
    <xdr:grpSp>
      <xdr:nvGrpSpPr>
        <xdr:cNvPr id="88" name="Grupa 87">
          <a:extLst>
            <a:ext uri="{FF2B5EF4-FFF2-40B4-BE49-F238E27FC236}">
              <a16:creationId xmlns:a16="http://schemas.microsoft.com/office/drawing/2014/main" xmlns="" id="{00000000-0008-0000-0800-000058000000}"/>
            </a:ext>
          </a:extLst>
        </xdr:cNvPr>
        <xdr:cNvGrpSpPr/>
      </xdr:nvGrpSpPr>
      <xdr:grpSpPr>
        <a:xfrm>
          <a:off x="2350015" y="39232115"/>
          <a:ext cx="1789036" cy="45719"/>
          <a:chOff x="610115" y="190500"/>
          <a:chExt cx="1678459" cy="50006"/>
        </a:xfrm>
      </xdr:grpSpPr>
      <xdr:cxnSp macro="">
        <xdr:nvCxnSpPr>
          <xdr:cNvPr id="89" name="Łącznik prosty 88">
            <a:extLst>
              <a:ext uri="{FF2B5EF4-FFF2-40B4-BE49-F238E27FC236}">
                <a16:creationId xmlns:a16="http://schemas.microsoft.com/office/drawing/2014/main" xmlns="" id="{00000000-0008-0000-0800-000059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0" name="Łącznik prosty 89">
            <a:extLst>
              <a:ext uri="{FF2B5EF4-FFF2-40B4-BE49-F238E27FC236}">
                <a16:creationId xmlns:a16="http://schemas.microsoft.com/office/drawing/2014/main" xmlns="" id="{00000000-0008-0000-0800-00005A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1" name="Łącznik prosty 90">
            <a:extLst>
              <a:ext uri="{FF2B5EF4-FFF2-40B4-BE49-F238E27FC236}">
                <a16:creationId xmlns:a16="http://schemas.microsoft.com/office/drawing/2014/main" xmlns="" id="{00000000-0008-0000-0800-00005B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2" name="Łącznik prosty 91">
            <a:extLst>
              <a:ext uri="{FF2B5EF4-FFF2-40B4-BE49-F238E27FC236}">
                <a16:creationId xmlns:a16="http://schemas.microsoft.com/office/drawing/2014/main" xmlns="" id="{00000000-0008-0000-0800-00005C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3" name="Łącznik prosty 92">
            <a:extLst>
              <a:ext uri="{FF2B5EF4-FFF2-40B4-BE49-F238E27FC236}">
                <a16:creationId xmlns:a16="http://schemas.microsoft.com/office/drawing/2014/main" xmlns="" id="{00000000-0008-0000-0800-00005D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 name="Łącznik prosty 93">
            <a:extLst>
              <a:ext uri="{FF2B5EF4-FFF2-40B4-BE49-F238E27FC236}">
                <a16:creationId xmlns:a16="http://schemas.microsoft.com/office/drawing/2014/main" xmlns="" id="{00000000-0008-0000-0800-00005E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xmlns="" id="{00000000-0008-0000-0800-00005F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6" name="Łącznik prosty 95">
            <a:extLst>
              <a:ext uri="{FF2B5EF4-FFF2-40B4-BE49-F238E27FC236}">
                <a16:creationId xmlns:a16="http://schemas.microsoft.com/office/drawing/2014/main" xmlns="" id="{00000000-0008-0000-0800-000060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7" name="Łącznik prosty 96">
            <a:extLst>
              <a:ext uri="{FF2B5EF4-FFF2-40B4-BE49-F238E27FC236}">
                <a16:creationId xmlns:a16="http://schemas.microsoft.com/office/drawing/2014/main" xmlns="" id="{00000000-0008-0000-0800-000061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8" name="Łącznik prosty 97">
            <a:extLst>
              <a:ext uri="{FF2B5EF4-FFF2-40B4-BE49-F238E27FC236}">
                <a16:creationId xmlns:a16="http://schemas.microsoft.com/office/drawing/2014/main" xmlns="" id="{00000000-0008-0000-0800-000062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9" name="Łącznik prosty 98">
            <a:extLst>
              <a:ext uri="{FF2B5EF4-FFF2-40B4-BE49-F238E27FC236}">
                <a16:creationId xmlns:a16="http://schemas.microsoft.com/office/drawing/2014/main" xmlns="" id="{00000000-0008-0000-0800-000063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 name="Łącznik prosty 99">
            <a:extLst>
              <a:ext uri="{FF2B5EF4-FFF2-40B4-BE49-F238E27FC236}">
                <a16:creationId xmlns:a16="http://schemas.microsoft.com/office/drawing/2014/main" xmlns="" id="{00000000-0008-0000-0800-000064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 name="Łącznik prosty 100">
            <a:extLst>
              <a:ext uri="{FF2B5EF4-FFF2-40B4-BE49-F238E27FC236}">
                <a16:creationId xmlns:a16="http://schemas.microsoft.com/office/drawing/2014/main" xmlns="" id="{00000000-0008-0000-0800-000065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265697</xdr:colOff>
      <xdr:row>331</xdr:row>
      <xdr:rowOff>145382</xdr:rowOff>
    </xdr:from>
    <xdr:to>
      <xdr:col>14</xdr:col>
      <xdr:colOff>15310</xdr:colOff>
      <xdr:row>331</xdr:row>
      <xdr:rowOff>195513</xdr:rowOff>
    </xdr:to>
    <xdr:grpSp>
      <xdr:nvGrpSpPr>
        <xdr:cNvPr id="102" name="Grupa 101">
          <a:extLst>
            <a:ext uri="{FF2B5EF4-FFF2-40B4-BE49-F238E27FC236}">
              <a16:creationId xmlns:a16="http://schemas.microsoft.com/office/drawing/2014/main" xmlns="" id="{00000000-0008-0000-0800-000066000000}"/>
            </a:ext>
          </a:extLst>
        </xdr:cNvPr>
        <xdr:cNvGrpSpPr/>
      </xdr:nvGrpSpPr>
      <xdr:grpSpPr>
        <a:xfrm>
          <a:off x="9128343" y="53227474"/>
          <a:ext cx="558505" cy="50131"/>
          <a:chOff x="2178844" y="32080200"/>
          <a:chExt cx="441821" cy="59834"/>
        </a:xfrm>
      </xdr:grpSpPr>
      <xdr:cxnSp macro="">
        <xdr:nvCxnSpPr>
          <xdr:cNvPr id="103" name="Łącznik prosty 102">
            <a:extLst>
              <a:ext uri="{FF2B5EF4-FFF2-40B4-BE49-F238E27FC236}">
                <a16:creationId xmlns:a16="http://schemas.microsoft.com/office/drawing/2014/main" xmlns="" id="{00000000-0008-0000-0800-000067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4" name="Łącznik prosty 103">
            <a:extLst>
              <a:ext uri="{FF2B5EF4-FFF2-40B4-BE49-F238E27FC236}">
                <a16:creationId xmlns:a16="http://schemas.microsoft.com/office/drawing/2014/main" xmlns="" id="{00000000-0008-0000-0800-000068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5" name="Łącznik prosty 104">
            <a:extLst>
              <a:ext uri="{FF2B5EF4-FFF2-40B4-BE49-F238E27FC236}">
                <a16:creationId xmlns:a16="http://schemas.microsoft.com/office/drawing/2014/main" xmlns="" id="{00000000-0008-0000-0800-000069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6" name="Łącznik prosty 105">
            <a:extLst>
              <a:ext uri="{FF2B5EF4-FFF2-40B4-BE49-F238E27FC236}">
                <a16:creationId xmlns:a16="http://schemas.microsoft.com/office/drawing/2014/main" xmlns="" id="{00000000-0008-0000-0800-00006A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7" name="Łącznik prosty 106">
            <a:extLst>
              <a:ext uri="{FF2B5EF4-FFF2-40B4-BE49-F238E27FC236}">
                <a16:creationId xmlns:a16="http://schemas.microsoft.com/office/drawing/2014/main" xmlns="" id="{00000000-0008-0000-0800-00006B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325</xdr:row>
      <xdr:rowOff>141515</xdr:rowOff>
    </xdr:from>
    <xdr:to>
      <xdr:col>7</xdr:col>
      <xdr:colOff>24251</xdr:colOff>
      <xdr:row>325</xdr:row>
      <xdr:rowOff>187234</xdr:rowOff>
    </xdr:to>
    <xdr:grpSp>
      <xdr:nvGrpSpPr>
        <xdr:cNvPr id="108" name="Grupa 107">
          <a:extLst>
            <a:ext uri="{FF2B5EF4-FFF2-40B4-BE49-F238E27FC236}">
              <a16:creationId xmlns:a16="http://schemas.microsoft.com/office/drawing/2014/main" xmlns="" id="{00000000-0008-0000-0800-00006C000000}"/>
            </a:ext>
          </a:extLst>
        </xdr:cNvPr>
        <xdr:cNvGrpSpPr/>
      </xdr:nvGrpSpPr>
      <xdr:grpSpPr>
        <a:xfrm>
          <a:off x="2350015" y="52127500"/>
          <a:ext cx="1789036" cy="45719"/>
          <a:chOff x="610115" y="190500"/>
          <a:chExt cx="1678459" cy="50006"/>
        </a:xfrm>
      </xdr:grpSpPr>
      <xdr:cxnSp macro="">
        <xdr:nvCxnSpPr>
          <xdr:cNvPr id="109" name="Łącznik prosty 108">
            <a:extLst>
              <a:ext uri="{FF2B5EF4-FFF2-40B4-BE49-F238E27FC236}">
                <a16:creationId xmlns:a16="http://schemas.microsoft.com/office/drawing/2014/main" xmlns="" id="{00000000-0008-0000-0800-00006D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Łącznik prosty 109">
            <a:extLst>
              <a:ext uri="{FF2B5EF4-FFF2-40B4-BE49-F238E27FC236}">
                <a16:creationId xmlns:a16="http://schemas.microsoft.com/office/drawing/2014/main" xmlns="" id="{00000000-0008-0000-0800-00006E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1" name="Łącznik prosty 110">
            <a:extLst>
              <a:ext uri="{FF2B5EF4-FFF2-40B4-BE49-F238E27FC236}">
                <a16:creationId xmlns:a16="http://schemas.microsoft.com/office/drawing/2014/main" xmlns="" id="{00000000-0008-0000-0800-00006F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2" name="Łącznik prosty 111">
            <a:extLst>
              <a:ext uri="{FF2B5EF4-FFF2-40B4-BE49-F238E27FC236}">
                <a16:creationId xmlns:a16="http://schemas.microsoft.com/office/drawing/2014/main" xmlns="" id="{00000000-0008-0000-0800-000070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3" name="Łącznik prosty 112">
            <a:extLst>
              <a:ext uri="{FF2B5EF4-FFF2-40B4-BE49-F238E27FC236}">
                <a16:creationId xmlns:a16="http://schemas.microsoft.com/office/drawing/2014/main" xmlns="" id="{00000000-0008-0000-0800-000071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4" name="Łącznik prosty 113">
            <a:extLst>
              <a:ext uri="{FF2B5EF4-FFF2-40B4-BE49-F238E27FC236}">
                <a16:creationId xmlns:a16="http://schemas.microsoft.com/office/drawing/2014/main" xmlns="" id="{00000000-0008-0000-0800-000072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5" name="Łącznik prosty 114">
            <a:extLst>
              <a:ext uri="{FF2B5EF4-FFF2-40B4-BE49-F238E27FC236}">
                <a16:creationId xmlns:a16="http://schemas.microsoft.com/office/drawing/2014/main" xmlns="" id="{00000000-0008-0000-0800-000073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6" name="Łącznik prosty 115">
            <a:extLst>
              <a:ext uri="{FF2B5EF4-FFF2-40B4-BE49-F238E27FC236}">
                <a16:creationId xmlns:a16="http://schemas.microsoft.com/office/drawing/2014/main" xmlns="" id="{00000000-0008-0000-0800-000074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7" name="Łącznik prosty 116">
            <a:extLst>
              <a:ext uri="{FF2B5EF4-FFF2-40B4-BE49-F238E27FC236}">
                <a16:creationId xmlns:a16="http://schemas.microsoft.com/office/drawing/2014/main" xmlns="" id="{00000000-0008-0000-0800-000075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8" name="Łącznik prosty 117">
            <a:extLst>
              <a:ext uri="{FF2B5EF4-FFF2-40B4-BE49-F238E27FC236}">
                <a16:creationId xmlns:a16="http://schemas.microsoft.com/office/drawing/2014/main" xmlns="" id="{00000000-0008-0000-0800-000076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9" name="Łącznik prosty 118">
            <a:extLst>
              <a:ext uri="{FF2B5EF4-FFF2-40B4-BE49-F238E27FC236}">
                <a16:creationId xmlns:a16="http://schemas.microsoft.com/office/drawing/2014/main" xmlns="" id="{00000000-0008-0000-0800-000077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0" name="Łącznik prosty 119">
            <a:extLst>
              <a:ext uri="{FF2B5EF4-FFF2-40B4-BE49-F238E27FC236}">
                <a16:creationId xmlns:a16="http://schemas.microsoft.com/office/drawing/2014/main" xmlns="" id="{00000000-0008-0000-0800-000078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1" name="Łącznik prosty 120">
            <a:extLst>
              <a:ext uri="{FF2B5EF4-FFF2-40B4-BE49-F238E27FC236}">
                <a16:creationId xmlns:a16="http://schemas.microsoft.com/office/drawing/2014/main" xmlns="" id="{00000000-0008-0000-0800-000079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265697</xdr:colOff>
      <xdr:row>411</xdr:row>
      <xdr:rowOff>145382</xdr:rowOff>
    </xdr:from>
    <xdr:to>
      <xdr:col>14</xdr:col>
      <xdr:colOff>15310</xdr:colOff>
      <xdr:row>411</xdr:row>
      <xdr:rowOff>195513</xdr:rowOff>
    </xdr:to>
    <xdr:grpSp>
      <xdr:nvGrpSpPr>
        <xdr:cNvPr id="122" name="Grupa 121">
          <a:extLst>
            <a:ext uri="{FF2B5EF4-FFF2-40B4-BE49-F238E27FC236}">
              <a16:creationId xmlns:a16="http://schemas.microsoft.com/office/drawing/2014/main" xmlns="" id="{00000000-0008-0000-0800-00007A000000}"/>
            </a:ext>
          </a:extLst>
        </xdr:cNvPr>
        <xdr:cNvGrpSpPr/>
      </xdr:nvGrpSpPr>
      <xdr:grpSpPr>
        <a:xfrm>
          <a:off x="9128343" y="66122859"/>
          <a:ext cx="558505" cy="50131"/>
          <a:chOff x="2178844" y="32080200"/>
          <a:chExt cx="441821" cy="59834"/>
        </a:xfrm>
      </xdr:grpSpPr>
      <xdr:cxnSp macro="">
        <xdr:nvCxnSpPr>
          <xdr:cNvPr id="123" name="Łącznik prosty 122">
            <a:extLst>
              <a:ext uri="{FF2B5EF4-FFF2-40B4-BE49-F238E27FC236}">
                <a16:creationId xmlns:a16="http://schemas.microsoft.com/office/drawing/2014/main" xmlns="" id="{00000000-0008-0000-0800-00007B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4" name="Łącznik prosty 123">
            <a:extLst>
              <a:ext uri="{FF2B5EF4-FFF2-40B4-BE49-F238E27FC236}">
                <a16:creationId xmlns:a16="http://schemas.microsoft.com/office/drawing/2014/main" xmlns="" id="{00000000-0008-0000-0800-00007C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5" name="Łącznik prosty 124">
            <a:extLst>
              <a:ext uri="{FF2B5EF4-FFF2-40B4-BE49-F238E27FC236}">
                <a16:creationId xmlns:a16="http://schemas.microsoft.com/office/drawing/2014/main" xmlns="" id="{00000000-0008-0000-0800-00007D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6" name="Łącznik prosty 125">
            <a:extLst>
              <a:ext uri="{FF2B5EF4-FFF2-40B4-BE49-F238E27FC236}">
                <a16:creationId xmlns:a16="http://schemas.microsoft.com/office/drawing/2014/main" xmlns="" id="{00000000-0008-0000-0800-00007E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7" name="Łącznik prosty 126">
            <a:extLst>
              <a:ext uri="{FF2B5EF4-FFF2-40B4-BE49-F238E27FC236}">
                <a16:creationId xmlns:a16="http://schemas.microsoft.com/office/drawing/2014/main" xmlns="" id="{00000000-0008-0000-0800-00007F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405</xdr:row>
      <xdr:rowOff>141515</xdr:rowOff>
    </xdr:from>
    <xdr:to>
      <xdr:col>7</xdr:col>
      <xdr:colOff>24251</xdr:colOff>
      <xdr:row>405</xdr:row>
      <xdr:rowOff>187234</xdr:rowOff>
    </xdr:to>
    <xdr:grpSp>
      <xdr:nvGrpSpPr>
        <xdr:cNvPr id="128" name="Grupa 127">
          <a:extLst>
            <a:ext uri="{FF2B5EF4-FFF2-40B4-BE49-F238E27FC236}">
              <a16:creationId xmlns:a16="http://schemas.microsoft.com/office/drawing/2014/main" xmlns="" id="{00000000-0008-0000-0800-000080000000}"/>
            </a:ext>
          </a:extLst>
        </xdr:cNvPr>
        <xdr:cNvGrpSpPr/>
      </xdr:nvGrpSpPr>
      <xdr:grpSpPr>
        <a:xfrm>
          <a:off x="2350015" y="65022884"/>
          <a:ext cx="1789036" cy="45719"/>
          <a:chOff x="610115" y="190500"/>
          <a:chExt cx="1678459" cy="50006"/>
        </a:xfrm>
      </xdr:grpSpPr>
      <xdr:cxnSp macro="">
        <xdr:nvCxnSpPr>
          <xdr:cNvPr id="129" name="Łącznik prosty 128">
            <a:extLst>
              <a:ext uri="{FF2B5EF4-FFF2-40B4-BE49-F238E27FC236}">
                <a16:creationId xmlns:a16="http://schemas.microsoft.com/office/drawing/2014/main" xmlns="" id="{00000000-0008-0000-0800-000081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0" name="Łącznik prosty 129">
            <a:extLst>
              <a:ext uri="{FF2B5EF4-FFF2-40B4-BE49-F238E27FC236}">
                <a16:creationId xmlns:a16="http://schemas.microsoft.com/office/drawing/2014/main" xmlns="" id="{00000000-0008-0000-0800-000082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1" name="Łącznik prosty 130">
            <a:extLst>
              <a:ext uri="{FF2B5EF4-FFF2-40B4-BE49-F238E27FC236}">
                <a16:creationId xmlns:a16="http://schemas.microsoft.com/office/drawing/2014/main" xmlns="" id="{00000000-0008-0000-0800-000083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2" name="Łącznik prosty 131">
            <a:extLst>
              <a:ext uri="{FF2B5EF4-FFF2-40B4-BE49-F238E27FC236}">
                <a16:creationId xmlns:a16="http://schemas.microsoft.com/office/drawing/2014/main" xmlns="" id="{00000000-0008-0000-0800-000084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3" name="Łącznik prosty 132">
            <a:extLst>
              <a:ext uri="{FF2B5EF4-FFF2-40B4-BE49-F238E27FC236}">
                <a16:creationId xmlns:a16="http://schemas.microsoft.com/office/drawing/2014/main" xmlns="" id="{00000000-0008-0000-0800-000085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4" name="Łącznik prosty 133">
            <a:extLst>
              <a:ext uri="{FF2B5EF4-FFF2-40B4-BE49-F238E27FC236}">
                <a16:creationId xmlns:a16="http://schemas.microsoft.com/office/drawing/2014/main" xmlns="" id="{00000000-0008-0000-0800-000086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5" name="Łącznik prosty 134">
            <a:extLst>
              <a:ext uri="{FF2B5EF4-FFF2-40B4-BE49-F238E27FC236}">
                <a16:creationId xmlns:a16="http://schemas.microsoft.com/office/drawing/2014/main" xmlns="" id="{00000000-0008-0000-0800-000087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6" name="Łącznik prosty 135">
            <a:extLst>
              <a:ext uri="{FF2B5EF4-FFF2-40B4-BE49-F238E27FC236}">
                <a16:creationId xmlns:a16="http://schemas.microsoft.com/office/drawing/2014/main" xmlns="" id="{00000000-0008-0000-0800-000088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7" name="Łącznik prosty 136">
            <a:extLst>
              <a:ext uri="{FF2B5EF4-FFF2-40B4-BE49-F238E27FC236}">
                <a16:creationId xmlns:a16="http://schemas.microsoft.com/office/drawing/2014/main" xmlns="" id="{00000000-0008-0000-0800-000089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8" name="Łącznik prosty 137">
            <a:extLst>
              <a:ext uri="{FF2B5EF4-FFF2-40B4-BE49-F238E27FC236}">
                <a16:creationId xmlns:a16="http://schemas.microsoft.com/office/drawing/2014/main" xmlns="" id="{00000000-0008-0000-0800-00008A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9" name="Łącznik prosty 138">
            <a:extLst>
              <a:ext uri="{FF2B5EF4-FFF2-40B4-BE49-F238E27FC236}">
                <a16:creationId xmlns:a16="http://schemas.microsoft.com/office/drawing/2014/main" xmlns="" id="{00000000-0008-0000-0800-00008B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0" name="Łącznik prosty 139">
            <a:extLst>
              <a:ext uri="{FF2B5EF4-FFF2-40B4-BE49-F238E27FC236}">
                <a16:creationId xmlns:a16="http://schemas.microsoft.com/office/drawing/2014/main" xmlns="" id="{00000000-0008-0000-0800-00008C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1" name="Łącznik prosty 140">
            <a:extLst>
              <a:ext uri="{FF2B5EF4-FFF2-40B4-BE49-F238E27FC236}">
                <a16:creationId xmlns:a16="http://schemas.microsoft.com/office/drawing/2014/main" xmlns="" id="{00000000-0008-0000-0800-00008D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265697</xdr:colOff>
      <xdr:row>491</xdr:row>
      <xdr:rowOff>145382</xdr:rowOff>
    </xdr:from>
    <xdr:to>
      <xdr:col>14</xdr:col>
      <xdr:colOff>15310</xdr:colOff>
      <xdr:row>491</xdr:row>
      <xdr:rowOff>195513</xdr:rowOff>
    </xdr:to>
    <xdr:grpSp>
      <xdr:nvGrpSpPr>
        <xdr:cNvPr id="142" name="Grupa 141">
          <a:extLst>
            <a:ext uri="{FF2B5EF4-FFF2-40B4-BE49-F238E27FC236}">
              <a16:creationId xmlns:a16="http://schemas.microsoft.com/office/drawing/2014/main" xmlns="" id="{00000000-0008-0000-0800-00008E000000}"/>
            </a:ext>
          </a:extLst>
        </xdr:cNvPr>
        <xdr:cNvGrpSpPr/>
      </xdr:nvGrpSpPr>
      <xdr:grpSpPr>
        <a:xfrm>
          <a:off x="9128343" y="79018244"/>
          <a:ext cx="558505" cy="50131"/>
          <a:chOff x="2178844" y="32080200"/>
          <a:chExt cx="441821" cy="59834"/>
        </a:xfrm>
      </xdr:grpSpPr>
      <xdr:cxnSp macro="">
        <xdr:nvCxnSpPr>
          <xdr:cNvPr id="143" name="Łącznik prosty 142">
            <a:extLst>
              <a:ext uri="{FF2B5EF4-FFF2-40B4-BE49-F238E27FC236}">
                <a16:creationId xmlns:a16="http://schemas.microsoft.com/office/drawing/2014/main" xmlns="" id="{00000000-0008-0000-0800-00008F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4" name="Łącznik prosty 143">
            <a:extLst>
              <a:ext uri="{FF2B5EF4-FFF2-40B4-BE49-F238E27FC236}">
                <a16:creationId xmlns:a16="http://schemas.microsoft.com/office/drawing/2014/main" xmlns="" id="{00000000-0008-0000-0800-000090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5" name="Łącznik prosty 144">
            <a:extLst>
              <a:ext uri="{FF2B5EF4-FFF2-40B4-BE49-F238E27FC236}">
                <a16:creationId xmlns:a16="http://schemas.microsoft.com/office/drawing/2014/main" xmlns="" id="{00000000-0008-0000-0800-000091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6" name="Łącznik prosty 145">
            <a:extLst>
              <a:ext uri="{FF2B5EF4-FFF2-40B4-BE49-F238E27FC236}">
                <a16:creationId xmlns:a16="http://schemas.microsoft.com/office/drawing/2014/main" xmlns="" id="{00000000-0008-0000-0800-000092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7" name="Łącznik prosty 146">
            <a:extLst>
              <a:ext uri="{FF2B5EF4-FFF2-40B4-BE49-F238E27FC236}">
                <a16:creationId xmlns:a16="http://schemas.microsoft.com/office/drawing/2014/main" xmlns="" id="{00000000-0008-0000-0800-000093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485</xdr:row>
      <xdr:rowOff>141515</xdr:rowOff>
    </xdr:from>
    <xdr:to>
      <xdr:col>7</xdr:col>
      <xdr:colOff>24251</xdr:colOff>
      <xdr:row>485</xdr:row>
      <xdr:rowOff>187234</xdr:rowOff>
    </xdr:to>
    <xdr:grpSp>
      <xdr:nvGrpSpPr>
        <xdr:cNvPr id="148" name="Grupa 147">
          <a:extLst>
            <a:ext uri="{FF2B5EF4-FFF2-40B4-BE49-F238E27FC236}">
              <a16:creationId xmlns:a16="http://schemas.microsoft.com/office/drawing/2014/main" xmlns="" id="{00000000-0008-0000-0800-000094000000}"/>
            </a:ext>
          </a:extLst>
        </xdr:cNvPr>
        <xdr:cNvGrpSpPr/>
      </xdr:nvGrpSpPr>
      <xdr:grpSpPr>
        <a:xfrm>
          <a:off x="2350015" y="77918269"/>
          <a:ext cx="1789036" cy="45719"/>
          <a:chOff x="610115" y="190500"/>
          <a:chExt cx="1678459" cy="50006"/>
        </a:xfrm>
      </xdr:grpSpPr>
      <xdr:cxnSp macro="">
        <xdr:nvCxnSpPr>
          <xdr:cNvPr id="149" name="Łącznik prosty 148">
            <a:extLst>
              <a:ext uri="{FF2B5EF4-FFF2-40B4-BE49-F238E27FC236}">
                <a16:creationId xmlns:a16="http://schemas.microsoft.com/office/drawing/2014/main" xmlns="" id="{00000000-0008-0000-0800-000095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0" name="Łącznik prosty 149">
            <a:extLst>
              <a:ext uri="{FF2B5EF4-FFF2-40B4-BE49-F238E27FC236}">
                <a16:creationId xmlns:a16="http://schemas.microsoft.com/office/drawing/2014/main" xmlns="" id="{00000000-0008-0000-0800-000096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1" name="Łącznik prosty 150">
            <a:extLst>
              <a:ext uri="{FF2B5EF4-FFF2-40B4-BE49-F238E27FC236}">
                <a16:creationId xmlns:a16="http://schemas.microsoft.com/office/drawing/2014/main" xmlns="" id="{00000000-0008-0000-0800-000097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2" name="Łącznik prosty 151">
            <a:extLst>
              <a:ext uri="{FF2B5EF4-FFF2-40B4-BE49-F238E27FC236}">
                <a16:creationId xmlns:a16="http://schemas.microsoft.com/office/drawing/2014/main" xmlns="" id="{00000000-0008-0000-0800-000098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3" name="Łącznik prosty 152">
            <a:extLst>
              <a:ext uri="{FF2B5EF4-FFF2-40B4-BE49-F238E27FC236}">
                <a16:creationId xmlns:a16="http://schemas.microsoft.com/office/drawing/2014/main" xmlns="" id="{00000000-0008-0000-0800-000099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4" name="Łącznik prosty 153">
            <a:extLst>
              <a:ext uri="{FF2B5EF4-FFF2-40B4-BE49-F238E27FC236}">
                <a16:creationId xmlns:a16="http://schemas.microsoft.com/office/drawing/2014/main" xmlns="" id="{00000000-0008-0000-0800-00009A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5" name="Łącznik prosty 154">
            <a:extLst>
              <a:ext uri="{FF2B5EF4-FFF2-40B4-BE49-F238E27FC236}">
                <a16:creationId xmlns:a16="http://schemas.microsoft.com/office/drawing/2014/main" xmlns="" id="{00000000-0008-0000-0800-00009B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6" name="Łącznik prosty 155">
            <a:extLst>
              <a:ext uri="{FF2B5EF4-FFF2-40B4-BE49-F238E27FC236}">
                <a16:creationId xmlns:a16="http://schemas.microsoft.com/office/drawing/2014/main" xmlns="" id="{00000000-0008-0000-0800-00009C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7" name="Łącznik prosty 156">
            <a:extLst>
              <a:ext uri="{FF2B5EF4-FFF2-40B4-BE49-F238E27FC236}">
                <a16:creationId xmlns:a16="http://schemas.microsoft.com/office/drawing/2014/main" xmlns="" id="{00000000-0008-0000-0800-00009D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8" name="Łącznik prosty 157">
            <a:extLst>
              <a:ext uri="{FF2B5EF4-FFF2-40B4-BE49-F238E27FC236}">
                <a16:creationId xmlns:a16="http://schemas.microsoft.com/office/drawing/2014/main" xmlns="" id="{00000000-0008-0000-0800-00009E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9" name="Łącznik prosty 158">
            <a:extLst>
              <a:ext uri="{FF2B5EF4-FFF2-40B4-BE49-F238E27FC236}">
                <a16:creationId xmlns:a16="http://schemas.microsoft.com/office/drawing/2014/main" xmlns="" id="{00000000-0008-0000-0800-00009F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0" name="Łącznik prosty 159">
            <a:extLst>
              <a:ext uri="{FF2B5EF4-FFF2-40B4-BE49-F238E27FC236}">
                <a16:creationId xmlns:a16="http://schemas.microsoft.com/office/drawing/2014/main" xmlns="" id="{00000000-0008-0000-0800-0000A0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1" name="Łącznik prosty 160">
            <a:extLst>
              <a:ext uri="{FF2B5EF4-FFF2-40B4-BE49-F238E27FC236}">
                <a16:creationId xmlns:a16="http://schemas.microsoft.com/office/drawing/2014/main" xmlns="" id="{00000000-0008-0000-0800-0000A1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265697</xdr:colOff>
      <xdr:row>571</xdr:row>
      <xdr:rowOff>145382</xdr:rowOff>
    </xdr:from>
    <xdr:to>
      <xdr:col>14</xdr:col>
      <xdr:colOff>15310</xdr:colOff>
      <xdr:row>571</xdr:row>
      <xdr:rowOff>195513</xdr:rowOff>
    </xdr:to>
    <xdr:grpSp>
      <xdr:nvGrpSpPr>
        <xdr:cNvPr id="162" name="Grupa 161">
          <a:extLst>
            <a:ext uri="{FF2B5EF4-FFF2-40B4-BE49-F238E27FC236}">
              <a16:creationId xmlns:a16="http://schemas.microsoft.com/office/drawing/2014/main" xmlns="" id="{00000000-0008-0000-0800-0000A2000000}"/>
            </a:ext>
          </a:extLst>
        </xdr:cNvPr>
        <xdr:cNvGrpSpPr/>
      </xdr:nvGrpSpPr>
      <xdr:grpSpPr>
        <a:xfrm>
          <a:off x="9128343" y="91913628"/>
          <a:ext cx="558505" cy="50131"/>
          <a:chOff x="2178844" y="32080200"/>
          <a:chExt cx="441821" cy="59834"/>
        </a:xfrm>
      </xdr:grpSpPr>
      <xdr:cxnSp macro="">
        <xdr:nvCxnSpPr>
          <xdr:cNvPr id="163" name="Łącznik prosty 162">
            <a:extLst>
              <a:ext uri="{FF2B5EF4-FFF2-40B4-BE49-F238E27FC236}">
                <a16:creationId xmlns:a16="http://schemas.microsoft.com/office/drawing/2014/main" xmlns="" id="{00000000-0008-0000-0800-0000A3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4" name="Łącznik prosty 163">
            <a:extLst>
              <a:ext uri="{FF2B5EF4-FFF2-40B4-BE49-F238E27FC236}">
                <a16:creationId xmlns:a16="http://schemas.microsoft.com/office/drawing/2014/main" xmlns="" id="{00000000-0008-0000-0800-0000A4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5" name="Łącznik prosty 164">
            <a:extLst>
              <a:ext uri="{FF2B5EF4-FFF2-40B4-BE49-F238E27FC236}">
                <a16:creationId xmlns:a16="http://schemas.microsoft.com/office/drawing/2014/main" xmlns="" id="{00000000-0008-0000-0800-0000A5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6" name="Łącznik prosty 165">
            <a:extLst>
              <a:ext uri="{FF2B5EF4-FFF2-40B4-BE49-F238E27FC236}">
                <a16:creationId xmlns:a16="http://schemas.microsoft.com/office/drawing/2014/main" xmlns="" id="{00000000-0008-0000-0800-0000A6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67" name="Łącznik prosty 166">
            <a:extLst>
              <a:ext uri="{FF2B5EF4-FFF2-40B4-BE49-F238E27FC236}">
                <a16:creationId xmlns:a16="http://schemas.microsoft.com/office/drawing/2014/main" xmlns="" id="{00000000-0008-0000-0800-0000A7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565</xdr:row>
      <xdr:rowOff>141515</xdr:rowOff>
    </xdr:from>
    <xdr:to>
      <xdr:col>7</xdr:col>
      <xdr:colOff>24251</xdr:colOff>
      <xdr:row>565</xdr:row>
      <xdr:rowOff>187234</xdr:rowOff>
    </xdr:to>
    <xdr:grpSp>
      <xdr:nvGrpSpPr>
        <xdr:cNvPr id="168" name="Grupa 167">
          <a:extLst>
            <a:ext uri="{FF2B5EF4-FFF2-40B4-BE49-F238E27FC236}">
              <a16:creationId xmlns:a16="http://schemas.microsoft.com/office/drawing/2014/main" xmlns="" id="{00000000-0008-0000-0800-0000A8000000}"/>
            </a:ext>
          </a:extLst>
        </xdr:cNvPr>
        <xdr:cNvGrpSpPr/>
      </xdr:nvGrpSpPr>
      <xdr:grpSpPr>
        <a:xfrm>
          <a:off x="2350015" y="90813653"/>
          <a:ext cx="1789036" cy="45719"/>
          <a:chOff x="610115" y="190500"/>
          <a:chExt cx="1678459" cy="50006"/>
        </a:xfrm>
      </xdr:grpSpPr>
      <xdr:cxnSp macro="">
        <xdr:nvCxnSpPr>
          <xdr:cNvPr id="169" name="Łącznik prosty 168">
            <a:extLst>
              <a:ext uri="{FF2B5EF4-FFF2-40B4-BE49-F238E27FC236}">
                <a16:creationId xmlns:a16="http://schemas.microsoft.com/office/drawing/2014/main" xmlns="" id="{00000000-0008-0000-0800-0000A9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0" name="Łącznik prosty 169">
            <a:extLst>
              <a:ext uri="{FF2B5EF4-FFF2-40B4-BE49-F238E27FC236}">
                <a16:creationId xmlns:a16="http://schemas.microsoft.com/office/drawing/2014/main" xmlns="" id="{00000000-0008-0000-0800-0000AA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1" name="Łącznik prosty 170">
            <a:extLst>
              <a:ext uri="{FF2B5EF4-FFF2-40B4-BE49-F238E27FC236}">
                <a16:creationId xmlns:a16="http://schemas.microsoft.com/office/drawing/2014/main" xmlns="" id="{00000000-0008-0000-0800-0000AB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2" name="Łącznik prosty 171">
            <a:extLst>
              <a:ext uri="{FF2B5EF4-FFF2-40B4-BE49-F238E27FC236}">
                <a16:creationId xmlns:a16="http://schemas.microsoft.com/office/drawing/2014/main" xmlns="" id="{00000000-0008-0000-0800-0000AC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3" name="Łącznik prosty 172">
            <a:extLst>
              <a:ext uri="{FF2B5EF4-FFF2-40B4-BE49-F238E27FC236}">
                <a16:creationId xmlns:a16="http://schemas.microsoft.com/office/drawing/2014/main" xmlns="" id="{00000000-0008-0000-0800-0000AD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4" name="Łącznik prosty 173">
            <a:extLst>
              <a:ext uri="{FF2B5EF4-FFF2-40B4-BE49-F238E27FC236}">
                <a16:creationId xmlns:a16="http://schemas.microsoft.com/office/drawing/2014/main" xmlns="" id="{00000000-0008-0000-0800-0000AE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5" name="Łącznik prosty 174">
            <a:extLst>
              <a:ext uri="{FF2B5EF4-FFF2-40B4-BE49-F238E27FC236}">
                <a16:creationId xmlns:a16="http://schemas.microsoft.com/office/drawing/2014/main" xmlns="" id="{00000000-0008-0000-0800-0000AF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6" name="Łącznik prosty 175">
            <a:extLst>
              <a:ext uri="{FF2B5EF4-FFF2-40B4-BE49-F238E27FC236}">
                <a16:creationId xmlns:a16="http://schemas.microsoft.com/office/drawing/2014/main" xmlns="" id="{00000000-0008-0000-0800-0000B0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7" name="Łącznik prosty 176">
            <a:extLst>
              <a:ext uri="{FF2B5EF4-FFF2-40B4-BE49-F238E27FC236}">
                <a16:creationId xmlns:a16="http://schemas.microsoft.com/office/drawing/2014/main" xmlns="" id="{00000000-0008-0000-0800-0000B1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8" name="Łącznik prosty 177">
            <a:extLst>
              <a:ext uri="{FF2B5EF4-FFF2-40B4-BE49-F238E27FC236}">
                <a16:creationId xmlns:a16="http://schemas.microsoft.com/office/drawing/2014/main" xmlns="" id="{00000000-0008-0000-0800-0000B2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9" name="Łącznik prosty 178">
            <a:extLst>
              <a:ext uri="{FF2B5EF4-FFF2-40B4-BE49-F238E27FC236}">
                <a16:creationId xmlns:a16="http://schemas.microsoft.com/office/drawing/2014/main" xmlns="" id="{00000000-0008-0000-0800-0000B3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0" name="Łącznik prosty 179">
            <a:extLst>
              <a:ext uri="{FF2B5EF4-FFF2-40B4-BE49-F238E27FC236}">
                <a16:creationId xmlns:a16="http://schemas.microsoft.com/office/drawing/2014/main" xmlns="" id="{00000000-0008-0000-0800-0000B4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1" name="Łącznik prosty 180">
            <a:extLst>
              <a:ext uri="{FF2B5EF4-FFF2-40B4-BE49-F238E27FC236}">
                <a16:creationId xmlns:a16="http://schemas.microsoft.com/office/drawing/2014/main" xmlns="" id="{00000000-0008-0000-0800-0000B5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265697</xdr:colOff>
      <xdr:row>651</xdr:row>
      <xdr:rowOff>145382</xdr:rowOff>
    </xdr:from>
    <xdr:to>
      <xdr:col>14</xdr:col>
      <xdr:colOff>15310</xdr:colOff>
      <xdr:row>651</xdr:row>
      <xdr:rowOff>195513</xdr:rowOff>
    </xdr:to>
    <xdr:grpSp>
      <xdr:nvGrpSpPr>
        <xdr:cNvPr id="182" name="Grupa 181">
          <a:extLst>
            <a:ext uri="{FF2B5EF4-FFF2-40B4-BE49-F238E27FC236}">
              <a16:creationId xmlns:a16="http://schemas.microsoft.com/office/drawing/2014/main" xmlns="" id="{00000000-0008-0000-0800-0000B6000000}"/>
            </a:ext>
          </a:extLst>
        </xdr:cNvPr>
        <xdr:cNvGrpSpPr/>
      </xdr:nvGrpSpPr>
      <xdr:grpSpPr>
        <a:xfrm>
          <a:off x="9128343" y="104809013"/>
          <a:ext cx="558505" cy="50131"/>
          <a:chOff x="2178844" y="32080200"/>
          <a:chExt cx="441821" cy="59834"/>
        </a:xfrm>
      </xdr:grpSpPr>
      <xdr:cxnSp macro="">
        <xdr:nvCxnSpPr>
          <xdr:cNvPr id="183" name="Łącznik prosty 182">
            <a:extLst>
              <a:ext uri="{FF2B5EF4-FFF2-40B4-BE49-F238E27FC236}">
                <a16:creationId xmlns:a16="http://schemas.microsoft.com/office/drawing/2014/main" xmlns="" id="{00000000-0008-0000-0800-0000B7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4" name="Łącznik prosty 183">
            <a:extLst>
              <a:ext uri="{FF2B5EF4-FFF2-40B4-BE49-F238E27FC236}">
                <a16:creationId xmlns:a16="http://schemas.microsoft.com/office/drawing/2014/main" xmlns="" id="{00000000-0008-0000-0800-0000B8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5" name="Łącznik prosty 184">
            <a:extLst>
              <a:ext uri="{FF2B5EF4-FFF2-40B4-BE49-F238E27FC236}">
                <a16:creationId xmlns:a16="http://schemas.microsoft.com/office/drawing/2014/main" xmlns="" id="{00000000-0008-0000-0800-0000B9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6" name="Łącznik prosty 185">
            <a:extLst>
              <a:ext uri="{FF2B5EF4-FFF2-40B4-BE49-F238E27FC236}">
                <a16:creationId xmlns:a16="http://schemas.microsoft.com/office/drawing/2014/main" xmlns="" id="{00000000-0008-0000-0800-0000BA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7" name="Łącznik prosty 186">
            <a:extLst>
              <a:ext uri="{FF2B5EF4-FFF2-40B4-BE49-F238E27FC236}">
                <a16:creationId xmlns:a16="http://schemas.microsoft.com/office/drawing/2014/main" xmlns="" id="{00000000-0008-0000-0800-0000BB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645</xdr:row>
      <xdr:rowOff>141515</xdr:rowOff>
    </xdr:from>
    <xdr:to>
      <xdr:col>7</xdr:col>
      <xdr:colOff>24251</xdr:colOff>
      <xdr:row>645</xdr:row>
      <xdr:rowOff>187234</xdr:rowOff>
    </xdr:to>
    <xdr:grpSp>
      <xdr:nvGrpSpPr>
        <xdr:cNvPr id="188" name="Grupa 187">
          <a:extLst>
            <a:ext uri="{FF2B5EF4-FFF2-40B4-BE49-F238E27FC236}">
              <a16:creationId xmlns:a16="http://schemas.microsoft.com/office/drawing/2014/main" xmlns="" id="{00000000-0008-0000-0800-0000BC000000}"/>
            </a:ext>
          </a:extLst>
        </xdr:cNvPr>
        <xdr:cNvGrpSpPr/>
      </xdr:nvGrpSpPr>
      <xdr:grpSpPr>
        <a:xfrm>
          <a:off x="2350015" y="103709038"/>
          <a:ext cx="1789036" cy="45719"/>
          <a:chOff x="610115" y="190500"/>
          <a:chExt cx="1678459" cy="50006"/>
        </a:xfrm>
      </xdr:grpSpPr>
      <xdr:cxnSp macro="">
        <xdr:nvCxnSpPr>
          <xdr:cNvPr id="189" name="Łącznik prosty 188">
            <a:extLst>
              <a:ext uri="{FF2B5EF4-FFF2-40B4-BE49-F238E27FC236}">
                <a16:creationId xmlns:a16="http://schemas.microsoft.com/office/drawing/2014/main" xmlns="" id="{00000000-0008-0000-0800-0000BD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0" name="Łącznik prosty 189">
            <a:extLst>
              <a:ext uri="{FF2B5EF4-FFF2-40B4-BE49-F238E27FC236}">
                <a16:creationId xmlns:a16="http://schemas.microsoft.com/office/drawing/2014/main" xmlns="" id="{00000000-0008-0000-0800-0000BE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1" name="Łącznik prosty 190">
            <a:extLst>
              <a:ext uri="{FF2B5EF4-FFF2-40B4-BE49-F238E27FC236}">
                <a16:creationId xmlns:a16="http://schemas.microsoft.com/office/drawing/2014/main" xmlns="" id="{00000000-0008-0000-0800-0000BF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2" name="Łącznik prosty 191">
            <a:extLst>
              <a:ext uri="{FF2B5EF4-FFF2-40B4-BE49-F238E27FC236}">
                <a16:creationId xmlns:a16="http://schemas.microsoft.com/office/drawing/2014/main" xmlns="" id="{00000000-0008-0000-0800-0000C0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3" name="Łącznik prosty 192">
            <a:extLst>
              <a:ext uri="{FF2B5EF4-FFF2-40B4-BE49-F238E27FC236}">
                <a16:creationId xmlns:a16="http://schemas.microsoft.com/office/drawing/2014/main" xmlns="" id="{00000000-0008-0000-0800-0000C1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4" name="Łącznik prosty 193">
            <a:extLst>
              <a:ext uri="{FF2B5EF4-FFF2-40B4-BE49-F238E27FC236}">
                <a16:creationId xmlns:a16="http://schemas.microsoft.com/office/drawing/2014/main" xmlns="" id="{00000000-0008-0000-0800-0000C2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5" name="Łącznik prosty 194">
            <a:extLst>
              <a:ext uri="{FF2B5EF4-FFF2-40B4-BE49-F238E27FC236}">
                <a16:creationId xmlns:a16="http://schemas.microsoft.com/office/drawing/2014/main" xmlns="" id="{00000000-0008-0000-0800-0000C3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6" name="Łącznik prosty 195">
            <a:extLst>
              <a:ext uri="{FF2B5EF4-FFF2-40B4-BE49-F238E27FC236}">
                <a16:creationId xmlns:a16="http://schemas.microsoft.com/office/drawing/2014/main" xmlns="" id="{00000000-0008-0000-0800-0000C4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7" name="Łącznik prosty 196">
            <a:extLst>
              <a:ext uri="{FF2B5EF4-FFF2-40B4-BE49-F238E27FC236}">
                <a16:creationId xmlns:a16="http://schemas.microsoft.com/office/drawing/2014/main" xmlns="" id="{00000000-0008-0000-0800-0000C5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8" name="Łącznik prosty 197">
            <a:extLst>
              <a:ext uri="{FF2B5EF4-FFF2-40B4-BE49-F238E27FC236}">
                <a16:creationId xmlns:a16="http://schemas.microsoft.com/office/drawing/2014/main" xmlns="" id="{00000000-0008-0000-0800-0000C6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99" name="Łącznik prosty 198">
            <a:extLst>
              <a:ext uri="{FF2B5EF4-FFF2-40B4-BE49-F238E27FC236}">
                <a16:creationId xmlns:a16="http://schemas.microsoft.com/office/drawing/2014/main" xmlns="" id="{00000000-0008-0000-0800-0000C7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0" name="Łącznik prosty 199">
            <a:extLst>
              <a:ext uri="{FF2B5EF4-FFF2-40B4-BE49-F238E27FC236}">
                <a16:creationId xmlns:a16="http://schemas.microsoft.com/office/drawing/2014/main" xmlns="" id="{00000000-0008-0000-0800-0000C8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1" name="Łącznik prosty 200">
            <a:extLst>
              <a:ext uri="{FF2B5EF4-FFF2-40B4-BE49-F238E27FC236}">
                <a16:creationId xmlns:a16="http://schemas.microsoft.com/office/drawing/2014/main" xmlns="" id="{00000000-0008-0000-0800-0000C9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265697</xdr:colOff>
      <xdr:row>731</xdr:row>
      <xdr:rowOff>145382</xdr:rowOff>
    </xdr:from>
    <xdr:to>
      <xdr:col>14</xdr:col>
      <xdr:colOff>15310</xdr:colOff>
      <xdr:row>731</xdr:row>
      <xdr:rowOff>195513</xdr:rowOff>
    </xdr:to>
    <xdr:grpSp>
      <xdr:nvGrpSpPr>
        <xdr:cNvPr id="202" name="Grupa 201">
          <a:extLst>
            <a:ext uri="{FF2B5EF4-FFF2-40B4-BE49-F238E27FC236}">
              <a16:creationId xmlns:a16="http://schemas.microsoft.com/office/drawing/2014/main" xmlns="" id="{00000000-0008-0000-0800-0000CA000000}"/>
            </a:ext>
          </a:extLst>
        </xdr:cNvPr>
        <xdr:cNvGrpSpPr/>
      </xdr:nvGrpSpPr>
      <xdr:grpSpPr>
        <a:xfrm>
          <a:off x="9128343" y="117704397"/>
          <a:ext cx="558505" cy="50131"/>
          <a:chOff x="2178844" y="32080200"/>
          <a:chExt cx="441821" cy="59834"/>
        </a:xfrm>
      </xdr:grpSpPr>
      <xdr:cxnSp macro="">
        <xdr:nvCxnSpPr>
          <xdr:cNvPr id="203" name="Łącznik prosty 202">
            <a:extLst>
              <a:ext uri="{FF2B5EF4-FFF2-40B4-BE49-F238E27FC236}">
                <a16:creationId xmlns:a16="http://schemas.microsoft.com/office/drawing/2014/main" xmlns="" id="{00000000-0008-0000-0800-0000CB000000}"/>
              </a:ext>
            </a:extLst>
          </xdr:cNvPr>
          <xdr:cNvCxnSpPr/>
        </xdr:nvCxnSpPr>
        <xdr:spPr>
          <a:xfrm>
            <a:off x="2179200"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4" name="Łącznik prosty 203">
            <a:extLst>
              <a:ext uri="{FF2B5EF4-FFF2-40B4-BE49-F238E27FC236}">
                <a16:creationId xmlns:a16="http://schemas.microsoft.com/office/drawing/2014/main" xmlns="" id="{00000000-0008-0000-0800-0000CC000000}"/>
              </a:ext>
            </a:extLst>
          </xdr:cNvPr>
          <xdr:cNvCxnSpPr/>
        </xdr:nvCxnSpPr>
        <xdr:spPr>
          <a:xfrm>
            <a:off x="2326327"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5" name="Łącznik prosty 204">
            <a:extLst>
              <a:ext uri="{FF2B5EF4-FFF2-40B4-BE49-F238E27FC236}">
                <a16:creationId xmlns:a16="http://schemas.microsoft.com/office/drawing/2014/main" xmlns="" id="{00000000-0008-0000-0800-0000CD000000}"/>
              </a:ext>
            </a:extLst>
          </xdr:cNvPr>
          <xdr:cNvCxnSpPr/>
        </xdr:nvCxnSpPr>
        <xdr:spPr>
          <a:xfrm>
            <a:off x="2472959"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6" name="Łącznik prosty 205">
            <a:extLst>
              <a:ext uri="{FF2B5EF4-FFF2-40B4-BE49-F238E27FC236}">
                <a16:creationId xmlns:a16="http://schemas.microsoft.com/office/drawing/2014/main" xmlns="" id="{00000000-0008-0000-0800-0000CE000000}"/>
              </a:ext>
            </a:extLst>
          </xdr:cNvPr>
          <xdr:cNvCxnSpPr/>
        </xdr:nvCxnSpPr>
        <xdr:spPr>
          <a:xfrm>
            <a:off x="2619591" y="32080200"/>
            <a:ext cx="0" cy="598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7" name="Łącznik prosty 206">
            <a:extLst>
              <a:ext uri="{FF2B5EF4-FFF2-40B4-BE49-F238E27FC236}">
                <a16:creationId xmlns:a16="http://schemas.microsoft.com/office/drawing/2014/main" xmlns="" id="{00000000-0008-0000-0800-0000CF000000}"/>
              </a:ext>
            </a:extLst>
          </xdr:cNvPr>
          <xdr:cNvCxnSpPr/>
        </xdr:nvCxnSpPr>
        <xdr:spPr>
          <a:xfrm>
            <a:off x="2178844" y="32134969"/>
            <a:ext cx="441821" cy="3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210553</xdr:colOff>
      <xdr:row>725</xdr:row>
      <xdr:rowOff>141515</xdr:rowOff>
    </xdr:from>
    <xdr:to>
      <xdr:col>7</xdr:col>
      <xdr:colOff>24251</xdr:colOff>
      <xdr:row>725</xdr:row>
      <xdr:rowOff>187234</xdr:rowOff>
    </xdr:to>
    <xdr:grpSp>
      <xdr:nvGrpSpPr>
        <xdr:cNvPr id="208" name="Grupa 207">
          <a:extLst>
            <a:ext uri="{FF2B5EF4-FFF2-40B4-BE49-F238E27FC236}">
              <a16:creationId xmlns:a16="http://schemas.microsoft.com/office/drawing/2014/main" xmlns="" id="{00000000-0008-0000-0800-0000D0000000}"/>
            </a:ext>
          </a:extLst>
        </xdr:cNvPr>
        <xdr:cNvGrpSpPr/>
      </xdr:nvGrpSpPr>
      <xdr:grpSpPr>
        <a:xfrm>
          <a:off x="2350015" y="116604423"/>
          <a:ext cx="1789036" cy="45719"/>
          <a:chOff x="610115" y="190500"/>
          <a:chExt cx="1678459" cy="50006"/>
        </a:xfrm>
      </xdr:grpSpPr>
      <xdr:cxnSp macro="">
        <xdr:nvCxnSpPr>
          <xdr:cNvPr id="209" name="Łącznik prosty 208">
            <a:extLst>
              <a:ext uri="{FF2B5EF4-FFF2-40B4-BE49-F238E27FC236}">
                <a16:creationId xmlns:a16="http://schemas.microsoft.com/office/drawing/2014/main" xmlns="" id="{00000000-0008-0000-0800-0000D1000000}"/>
              </a:ext>
            </a:extLst>
          </xdr:cNvPr>
          <xdr:cNvCxnSpPr/>
        </xdr:nvCxnSpPr>
        <xdr:spPr>
          <a:xfrm>
            <a:off x="6101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0" name="Łącznik prosty 209">
            <a:extLst>
              <a:ext uri="{FF2B5EF4-FFF2-40B4-BE49-F238E27FC236}">
                <a16:creationId xmlns:a16="http://schemas.microsoft.com/office/drawing/2014/main" xmlns="" id="{00000000-0008-0000-0800-0000D2000000}"/>
              </a:ext>
            </a:extLst>
          </xdr:cNvPr>
          <xdr:cNvCxnSpPr/>
        </xdr:nvCxnSpPr>
        <xdr:spPr>
          <a:xfrm>
            <a:off x="7625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1" name="Łącznik prosty 210">
            <a:extLst>
              <a:ext uri="{FF2B5EF4-FFF2-40B4-BE49-F238E27FC236}">
                <a16:creationId xmlns:a16="http://schemas.microsoft.com/office/drawing/2014/main" xmlns="" id="{00000000-0008-0000-0800-0000D3000000}"/>
              </a:ext>
            </a:extLst>
          </xdr:cNvPr>
          <xdr:cNvCxnSpPr/>
        </xdr:nvCxnSpPr>
        <xdr:spPr>
          <a:xfrm>
            <a:off x="9149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2" name="Łącznik prosty 211">
            <a:extLst>
              <a:ext uri="{FF2B5EF4-FFF2-40B4-BE49-F238E27FC236}">
                <a16:creationId xmlns:a16="http://schemas.microsoft.com/office/drawing/2014/main" xmlns="" id="{00000000-0008-0000-0800-0000D4000000}"/>
              </a:ext>
            </a:extLst>
          </xdr:cNvPr>
          <xdr:cNvCxnSpPr/>
        </xdr:nvCxnSpPr>
        <xdr:spPr>
          <a:xfrm>
            <a:off x="106731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3" name="Łącznik prosty 212">
            <a:extLst>
              <a:ext uri="{FF2B5EF4-FFF2-40B4-BE49-F238E27FC236}">
                <a16:creationId xmlns:a16="http://schemas.microsoft.com/office/drawing/2014/main" xmlns="" id="{00000000-0008-0000-0800-0000D5000000}"/>
              </a:ext>
            </a:extLst>
          </xdr:cNvPr>
          <xdr:cNvCxnSpPr/>
        </xdr:nvCxnSpPr>
        <xdr:spPr>
          <a:xfrm>
            <a:off x="12202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4" name="Łącznik prosty 213">
            <a:extLst>
              <a:ext uri="{FF2B5EF4-FFF2-40B4-BE49-F238E27FC236}">
                <a16:creationId xmlns:a16="http://schemas.microsoft.com/office/drawing/2014/main" xmlns="" id="{00000000-0008-0000-0800-0000D6000000}"/>
              </a:ext>
            </a:extLst>
          </xdr:cNvPr>
          <xdr:cNvCxnSpPr/>
        </xdr:nvCxnSpPr>
        <xdr:spPr>
          <a:xfrm>
            <a:off x="13726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5" name="Łącznik prosty 214">
            <a:extLst>
              <a:ext uri="{FF2B5EF4-FFF2-40B4-BE49-F238E27FC236}">
                <a16:creationId xmlns:a16="http://schemas.microsoft.com/office/drawing/2014/main" xmlns="" id="{00000000-0008-0000-0800-0000D7000000}"/>
              </a:ext>
            </a:extLst>
          </xdr:cNvPr>
          <xdr:cNvCxnSpPr/>
        </xdr:nvCxnSpPr>
        <xdr:spPr>
          <a:xfrm>
            <a:off x="15250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6" name="Łącznik prosty 215">
            <a:extLst>
              <a:ext uri="{FF2B5EF4-FFF2-40B4-BE49-F238E27FC236}">
                <a16:creationId xmlns:a16="http://schemas.microsoft.com/office/drawing/2014/main" xmlns="" id="{00000000-0008-0000-0800-0000D8000000}"/>
              </a:ext>
            </a:extLst>
          </xdr:cNvPr>
          <xdr:cNvCxnSpPr/>
        </xdr:nvCxnSpPr>
        <xdr:spPr>
          <a:xfrm>
            <a:off x="1677430"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7" name="Łącznik prosty 216">
            <a:extLst>
              <a:ext uri="{FF2B5EF4-FFF2-40B4-BE49-F238E27FC236}">
                <a16:creationId xmlns:a16="http://schemas.microsoft.com/office/drawing/2014/main" xmlns="" id="{00000000-0008-0000-0800-0000D9000000}"/>
              </a:ext>
            </a:extLst>
          </xdr:cNvPr>
          <xdr:cNvCxnSpPr/>
        </xdr:nvCxnSpPr>
        <xdr:spPr>
          <a:xfrm>
            <a:off x="18303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8" name="Łącznik prosty 217">
            <a:extLst>
              <a:ext uri="{FF2B5EF4-FFF2-40B4-BE49-F238E27FC236}">
                <a16:creationId xmlns:a16="http://schemas.microsoft.com/office/drawing/2014/main" xmlns="" id="{00000000-0008-0000-0800-0000DA000000}"/>
              </a:ext>
            </a:extLst>
          </xdr:cNvPr>
          <xdr:cNvCxnSpPr/>
        </xdr:nvCxnSpPr>
        <xdr:spPr>
          <a:xfrm>
            <a:off x="19827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9" name="Łącznik prosty 218">
            <a:extLst>
              <a:ext uri="{FF2B5EF4-FFF2-40B4-BE49-F238E27FC236}">
                <a16:creationId xmlns:a16="http://schemas.microsoft.com/office/drawing/2014/main" xmlns="" id="{00000000-0008-0000-0800-0000DB000000}"/>
              </a:ext>
            </a:extLst>
          </xdr:cNvPr>
          <xdr:cNvCxnSpPr/>
        </xdr:nvCxnSpPr>
        <xdr:spPr>
          <a:xfrm>
            <a:off x="21351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0" name="Łącznik prosty 219">
            <a:extLst>
              <a:ext uri="{FF2B5EF4-FFF2-40B4-BE49-F238E27FC236}">
                <a16:creationId xmlns:a16="http://schemas.microsoft.com/office/drawing/2014/main" xmlns="" id="{00000000-0008-0000-0800-0000DC000000}"/>
              </a:ext>
            </a:extLst>
          </xdr:cNvPr>
          <xdr:cNvCxnSpPr/>
        </xdr:nvCxnSpPr>
        <xdr:spPr>
          <a:xfrm>
            <a:off x="2287545" y="190500"/>
            <a:ext cx="0" cy="500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1" name="Łącznik prosty 220">
            <a:extLst>
              <a:ext uri="{FF2B5EF4-FFF2-40B4-BE49-F238E27FC236}">
                <a16:creationId xmlns:a16="http://schemas.microsoft.com/office/drawing/2014/main" xmlns="" id="{00000000-0008-0000-0800-0000DD000000}"/>
              </a:ext>
            </a:extLst>
          </xdr:cNvPr>
          <xdr:cNvCxnSpPr/>
        </xdr:nvCxnSpPr>
        <xdr:spPr>
          <a:xfrm>
            <a:off x="610115" y="236838"/>
            <a:ext cx="1678459" cy="25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0</xdr:colOff>
      <xdr:row>6</xdr:row>
      <xdr:rowOff>0</xdr:rowOff>
    </xdr:from>
    <xdr:to>
      <xdr:col>13</xdr:col>
      <xdr:colOff>401852</xdr:colOff>
      <xdr:row>7</xdr:row>
      <xdr:rowOff>171459</xdr:rowOff>
    </xdr:to>
    <xdr:sp macro="[0]!Menu_Start" textlink="">
      <xdr:nvSpPr>
        <xdr:cNvPr id="227" name="Prostokąt zaokrąglony 10">
          <a:extLst>
            <a:ext uri="{FF2B5EF4-FFF2-40B4-BE49-F238E27FC236}">
              <a16:creationId xmlns:a16="http://schemas.microsoft.com/office/drawing/2014/main" xmlns="" id="{B3CA8B28-E6B6-4159-B828-00E09E0AF8B9}"/>
            </a:ext>
          </a:extLst>
        </xdr:cNvPr>
        <xdr:cNvSpPr/>
      </xdr:nvSpPr>
      <xdr:spPr>
        <a:xfrm>
          <a:off x="8496300" y="746760"/>
          <a:ext cx="1194332" cy="28575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l-PL" sz="1100" b="1">
              <a:solidFill>
                <a:sysClr val="windowText" lastClr="000000"/>
              </a:solidFill>
            </a:rPr>
            <a:t>Menu</a:t>
          </a:r>
        </a:p>
      </xdr:txBody>
    </xdr:sp>
    <xdr:clientData fPrintsWithSheet="0"/>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_DN1">
    <tabColor theme="8" tint="-0.499984740745262"/>
  </sheetPr>
  <dimension ref="A1:XFC264"/>
  <sheetViews>
    <sheetView showGridLines="0" showRowColHeaders="0" tabSelected="1" view="pageBreakPreview" topLeftCell="B2" zoomScale="175" zoomScaleNormal="175" zoomScaleSheetLayoutView="175" workbookViewId="0">
      <selection activeCell="B6" sqref="B6:L6"/>
    </sheetView>
  </sheetViews>
  <sheetFormatPr defaultRowHeight="12" x14ac:dyDescent="0.2"/>
  <cols>
    <col min="1" max="1" width="3.44140625" style="57" hidden="1" customWidth="1"/>
    <col min="2" max="2" width="3.33203125" style="53" customWidth="1"/>
    <col min="3" max="4" width="4.6640625" style="53" customWidth="1"/>
    <col min="5" max="5" width="3.33203125" style="53" customWidth="1"/>
    <col min="6" max="7" width="2.109375" style="53" customWidth="1"/>
    <col min="8" max="8" width="3.33203125" style="53" customWidth="1"/>
    <col min="9" max="10" width="4.6640625" style="53" customWidth="1"/>
    <col min="11" max="11" width="3.33203125" style="53" customWidth="1"/>
    <col min="12" max="12" width="2.109375" style="53" customWidth="1"/>
    <col min="13" max="15" width="4.6640625" style="53" customWidth="1"/>
    <col min="16" max="16" width="3.33203125" style="53" customWidth="1"/>
    <col min="17" max="17" width="2.109375" style="53" customWidth="1"/>
    <col min="18" max="26" width="4.6640625" style="53" customWidth="1"/>
    <col min="27" max="27" width="9.6640625" style="49" hidden="1" customWidth="1"/>
    <col min="28" max="28" width="5.6640625" style="45" hidden="1" customWidth="1"/>
    <col min="29" max="33" width="2.6640625" style="45" hidden="1" customWidth="1"/>
    <col min="34" max="41" width="3.44140625" style="45" hidden="1" customWidth="1"/>
    <col min="42" max="50" width="9.33203125" style="45" hidden="1" customWidth="1"/>
    <col min="51" max="52" width="4.77734375" style="62" hidden="1" customWidth="1"/>
    <col min="53" max="53" width="12.44140625" style="46" hidden="1" customWidth="1"/>
    <col min="54" max="54" width="3.33203125" style="47" hidden="1" customWidth="1"/>
    <col min="55" max="55" width="72.33203125" style="48" hidden="1" customWidth="1"/>
    <col min="56" max="16383" width="9.33203125" style="45" hidden="1" customWidth="1"/>
    <col min="16384" max="16384" width="3.109375" style="45" customWidth="1"/>
  </cols>
  <sheetData>
    <row r="1" spans="1:55" ht="11.4" hidden="1" x14ac:dyDescent="0.2">
      <c r="A1" s="285">
        <v>15</v>
      </c>
      <c r="B1" s="286">
        <v>2.5</v>
      </c>
      <c r="C1" s="287">
        <v>3.83</v>
      </c>
      <c r="D1" s="286">
        <f t="shared" ref="D1" si="0">$C$1</f>
        <v>3.83</v>
      </c>
      <c r="E1" s="287">
        <v>2.5</v>
      </c>
      <c r="F1" s="287">
        <f>$C$1-E1</f>
        <v>1.33</v>
      </c>
      <c r="G1" s="286">
        <f>$C$1-H1</f>
        <v>1.33</v>
      </c>
      <c r="H1" s="286">
        <v>2.5</v>
      </c>
      <c r="I1" s="287">
        <f t="shared" ref="I1:Z1" si="1">$C$1</f>
        <v>3.83</v>
      </c>
      <c r="J1" s="286">
        <f t="shared" si="1"/>
        <v>3.83</v>
      </c>
      <c r="K1" s="287">
        <v>2.5</v>
      </c>
      <c r="L1" s="287">
        <f>$C$1-K1</f>
        <v>1.33</v>
      </c>
      <c r="M1" s="286">
        <f t="shared" si="1"/>
        <v>3.83</v>
      </c>
      <c r="N1" s="287">
        <f t="shared" si="1"/>
        <v>3.83</v>
      </c>
      <c r="O1" s="286">
        <f t="shared" si="1"/>
        <v>3.83</v>
      </c>
      <c r="P1" s="287">
        <v>2.5</v>
      </c>
      <c r="Q1" s="287">
        <f>C1-P1</f>
        <v>1.33</v>
      </c>
      <c r="R1" s="286">
        <f t="shared" si="1"/>
        <v>3.83</v>
      </c>
      <c r="S1" s="287">
        <f t="shared" si="1"/>
        <v>3.83</v>
      </c>
      <c r="T1" s="286">
        <f t="shared" si="1"/>
        <v>3.83</v>
      </c>
      <c r="U1" s="287">
        <f t="shared" si="1"/>
        <v>3.83</v>
      </c>
      <c r="V1" s="286">
        <f t="shared" si="1"/>
        <v>3.83</v>
      </c>
      <c r="W1" s="287">
        <f t="shared" si="1"/>
        <v>3.83</v>
      </c>
      <c r="X1" s="286">
        <f t="shared" si="1"/>
        <v>3.83</v>
      </c>
      <c r="Y1" s="287">
        <f t="shared" si="1"/>
        <v>3.83</v>
      </c>
      <c r="Z1" s="286">
        <f t="shared" si="1"/>
        <v>3.83</v>
      </c>
      <c r="AA1" s="288" t="s">
        <v>411</v>
      </c>
      <c r="AB1" s="289"/>
      <c r="AC1" s="289"/>
      <c r="AD1" s="289"/>
      <c r="AE1" s="289"/>
      <c r="AF1" s="289"/>
      <c r="AG1" s="289"/>
      <c r="BA1" s="55">
        <f>COUNTA(BC:BC)</f>
        <v>80</v>
      </c>
      <c r="BC1" s="48" t="b">
        <f>B6&amp;";"&amp;K21&amp;";"&amp;P21&amp;";"&amp;Q24&amp;";"&amp;E28&amp;";"&amp;P28&amp;";"&amp;E35&amp;";"&amp;K35&amp;";"&amp;P35&amp;";"&amp;C38&amp;";"&amp;P38&amp;";"&amp;J40&amp;";"&amp;C43&amp;";"&amp;N43&amp;";"&amp;U43&amp;";"&amp;C46&amp;";"&amp;J46&amp;";"&amp;S46&amp;";"&amp;C48&amp;";"&amp;K48&amp;";"&amp;U48&amp;";"&amp;X48&amp;";"&amp;C50&amp;";"&amp;P50&amp;";"&amp;C53&amp;";"&amp;J53&amp;";"&amp;S53&amp;";"&amp;C55&amp;";"&amp;K55&amp;";"&amp;U55&amp;";"&amp;X55&amp;";"&amp;C57&amp;";"&amp;P57&amp;";"&amp;C209&amp;";"&amp;P209&amp;";"&amp;C224&amp;";"&amp;P224&amp;";"&amp;F226&amp;";"&amp;C229&amp;";"&amp;P229&amp;";"&amp;F231&amp;";"&amp;C233&amp;";"&amp;P233&amp;";"&amp;F235=Dane!E19</f>
        <v>1</v>
      </c>
    </row>
    <row r="2" spans="1:55" ht="9" customHeight="1" x14ac:dyDescent="0.2">
      <c r="A2" s="285">
        <f>$A$3</f>
        <v>9</v>
      </c>
      <c r="B2" s="725" t="s">
        <v>422</v>
      </c>
      <c r="C2" s="725"/>
      <c r="D2" s="725"/>
      <c r="E2" s="725"/>
      <c r="F2" s="725"/>
      <c r="G2" s="725"/>
      <c r="H2" s="725"/>
      <c r="I2" s="725"/>
      <c r="J2" s="725"/>
      <c r="K2" s="725"/>
      <c r="L2" s="725"/>
      <c r="M2" s="725"/>
      <c r="N2" s="725"/>
      <c r="O2" s="725"/>
      <c r="P2" s="725"/>
      <c r="Q2" s="725"/>
      <c r="R2" s="725"/>
      <c r="S2" s="725"/>
      <c r="T2" s="725"/>
      <c r="U2" s="725"/>
      <c r="V2" s="725"/>
      <c r="W2" s="725"/>
      <c r="X2" s="725"/>
      <c r="Y2" s="725"/>
      <c r="Z2" s="725"/>
      <c r="AA2" s="288" t="s">
        <v>412</v>
      </c>
      <c r="AB2" s="289"/>
      <c r="AC2" s="289"/>
      <c r="AD2" s="289"/>
      <c r="AE2" s="289"/>
      <c r="AF2" s="289"/>
      <c r="AG2" s="289"/>
      <c r="BA2" s="55">
        <f>SUM(BB:BB)</f>
        <v>17</v>
      </c>
    </row>
    <row r="3" spans="1:55" ht="9" customHeight="1" thickBot="1" x14ac:dyDescent="0.25">
      <c r="A3" s="290">
        <v>9</v>
      </c>
      <c r="B3" s="552" t="s">
        <v>0</v>
      </c>
      <c r="C3" s="552"/>
      <c r="D3" s="552"/>
      <c r="E3" s="552"/>
      <c r="F3" s="552"/>
      <c r="G3" s="552"/>
      <c r="H3" s="552"/>
      <c r="I3" s="552"/>
      <c r="J3" s="552"/>
      <c r="K3" s="552"/>
      <c r="L3" s="552"/>
      <c r="M3" s="552"/>
      <c r="N3" s="552"/>
      <c r="O3" s="552"/>
      <c r="P3" s="552"/>
      <c r="Q3" s="552"/>
      <c r="R3" s="552"/>
      <c r="S3" s="552"/>
      <c r="T3" s="552"/>
      <c r="U3" s="552"/>
      <c r="V3" s="552"/>
      <c r="W3" s="552"/>
      <c r="X3" s="552"/>
      <c r="Y3" s="552"/>
      <c r="Z3" s="552"/>
      <c r="AA3" s="291"/>
      <c r="AB3" s="289"/>
      <c r="AC3" s="289"/>
      <c r="AD3" s="289"/>
      <c r="AE3" s="289"/>
      <c r="AF3" s="289"/>
      <c r="AG3" s="289"/>
      <c r="BA3" s="55">
        <f>IF(LEN(C209&amp;P209)=0,1,0)</f>
        <v>1</v>
      </c>
      <c r="BC3" s="48" t="s">
        <v>753</v>
      </c>
    </row>
    <row r="4" spans="1:55" ht="4.5" customHeight="1" x14ac:dyDescent="0.2">
      <c r="A4" s="290">
        <v>4.5</v>
      </c>
      <c r="B4" s="292"/>
      <c r="C4" s="292"/>
      <c r="D4" s="292"/>
      <c r="E4" s="292"/>
      <c r="F4" s="292"/>
      <c r="G4" s="292"/>
      <c r="H4" s="292"/>
      <c r="I4" s="292"/>
      <c r="J4" s="292"/>
      <c r="K4" s="292"/>
      <c r="L4" s="292"/>
      <c r="M4" s="292"/>
      <c r="N4" s="292"/>
      <c r="O4" s="292"/>
      <c r="P4" s="292"/>
      <c r="Q4" s="292"/>
      <c r="R4" s="292"/>
      <c r="S4" s="292"/>
      <c r="T4" s="292"/>
      <c r="U4" s="292"/>
      <c r="V4" s="292"/>
      <c r="W4" s="292"/>
      <c r="X4" s="292"/>
      <c r="Y4" s="292"/>
      <c r="Z4" s="292"/>
      <c r="AA4" s="291"/>
      <c r="AB4" s="289"/>
      <c r="AC4" s="289"/>
      <c r="AD4" s="289"/>
      <c r="AE4" s="289"/>
      <c r="AF4" s="289"/>
      <c r="AG4" s="289"/>
      <c r="BA4" s="46">
        <v>209</v>
      </c>
    </row>
    <row r="5" spans="1:55" ht="9" customHeight="1" x14ac:dyDescent="0.2">
      <c r="A5" s="285">
        <f>$A$3</f>
        <v>9</v>
      </c>
      <c r="B5" s="540" t="s">
        <v>86</v>
      </c>
      <c r="C5" s="541"/>
      <c r="D5" s="541"/>
      <c r="E5" s="541"/>
      <c r="F5" s="541"/>
      <c r="G5" s="541"/>
      <c r="H5" s="541"/>
      <c r="I5" s="541"/>
      <c r="J5" s="541"/>
      <c r="K5" s="541"/>
      <c r="L5" s="541"/>
      <c r="M5" s="541"/>
      <c r="N5" s="542"/>
      <c r="O5" s="588" t="s">
        <v>1</v>
      </c>
      <c r="P5" s="589"/>
      <c r="Q5" s="589"/>
      <c r="R5" s="589"/>
      <c r="S5" s="589"/>
      <c r="T5" s="589"/>
      <c r="U5" s="589"/>
      <c r="V5" s="589"/>
      <c r="W5" s="589"/>
      <c r="X5" s="589"/>
      <c r="Y5" s="589"/>
      <c r="Z5" s="590"/>
      <c r="AA5" s="291"/>
      <c r="AB5" s="289"/>
      <c r="AC5" s="289"/>
      <c r="AD5" s="289"/>
      <c r="AE5" s="289"/>
      <c r="AF5" s="289"/>
      <c r="AG5" s="289"/>
      <c r="AY5" s="62" t="s">
        <v>839</v>
      </c>
      <c r="AZ5" s="62" t="s">
        <v>840</v>
      </c>
      <c r="BA5" s="46">
        <v>3</v>
      </c>
    </row>
    <row r="6" spans="1:55" ht="16.5" customHeight="1" x14ac:dyDescent="0.2">
      <c r="A6" s="290">
        <v>16.5</v>
      </c>
      <c r="B6" s="729"/>
      <c r="C6" s="730"/>
      <c r="D6" s="730"/>
      <c r="E6" s="730"/>
      <c r="F6" s="730"/>
      <c r="G6" s="730"/>
      <c r="H6" s="730"/>
      <c r="I6" s="730"/>
      <c r="J6" s="730"/>
      <c r="K6" s="730"/>
      <c r="L6" s="730"/>
      <c r="M6" s="293"/>
      <c r="N6" s="294"/>
      <c r="O6" s="731"/>
      <c r="P6" s="732"/>
      <c r="Q6" s="732"/>
      <c r="R6" s="732"/>
      <c r="S6" s="732"/>
      <c r="T6" s="732"/>
      <c r="U6" s="732"/>
      <c r="V6" s="732"/>
      <c r="W6" s="732"/>
      <c r="X6" s="732"/>
      <c r="Y6" s="732"/>
      <c r="Z6" s="733"/>
      <c r="AA6" s="291">
        <f>LEN(B6)</f>
        <v>0</v>
      </c>
      <c r="AB6" s="289"/>
      <c r="AC6" s="289"/>
      <c r="AD6" s="289"/>
      <c r="AE6" s="289"/>
      <c r="AF6" s="289"/>
      <c r="AG6" s="289"/>
      <c r="AY6" s="62">
        <v>6</v>
      </c>
      <c r="AZ6" s="62">
        <v>2</v>
      </c>
      <c r="BA6" s="50">
        <v>1</v>
      </c>
      <c r="BB6" s="51">
        <f>IF(E35&lt;&gt;"",IF(B6&lt;&gt;"",0,1),IF(B6&lt;&gt;"",0,1))</f>
        <v>1</v>
      </c>
      <c r="BC6" s="52" t="str">
        <f>IF(E35&lt;&gt;"",IF(B6&lt;&gt;"","ok","Pole 1 [Identyfikator podatkowy NIP/numer PESEL]. Jeżeli deklarację składa osoba fizyczna nieprowadząca działalności gospodarczej, której nie nadano nr PESEL należy wpisać -brak."),IF(B6&lt;&gt;"","ok","Pole 1 [Identyfikator podatkowy NIP/numer PESEL]. Jeżeli deklarację składa inny podmiot niż osoba fizyczna należy wipsać NIP."))</f>
        <v>Pole 1 [Identyfikator podatkowy NIP/numer PESEL]. Jeżeli deklarację składa inny podmiot niż osoba fizyczna należy wipsać NIP.</v>
      </c>
    </row>
    <row r="7" spans="1:55" ht="16.5" customHeight="1" x14ac:dyDescent="0.2">
      <c r="A7" s="290">
        <v>16.5</v>
      </c>
      <c r="B7" s="742" t="s">
        <v>2</v>
      </c>
      <c r="C7" s="743"/>
      <c r="D7" s="743"/>
      <c r="E7" s="743"/>
      <c r="F7" s="743"/>
      <c r="G7" s="743"/>
      <c r="H7" s="743"/>
      <c r="I7" s="743"/>
      <c r="J7" s="743"/>
      <c r="K7" s="743"/>
      <c r="L7" s="743"/>
      <c r="M7" s="743"/>
      <c r="N7" s="743"/>
      <c r="O7" s="743"/>
      <c r="P7" s="743"/>
      <c r="Q7" s="743"/>
      <c r="R7" s="743"/>
      <c r="S7" s="743"/>
      <c r="T7" s="743"/>
      <c r="U7" s="743"/>
      <c r="V7" s="743"/>
      <c r="W7" s="743"/>
      <c r="X7" s="743"/>
      <c r="Y7" s="743"/>
      <c r="Z7" s="744"/>
      <c r="AA7" s="291">
        <f>SUM(BB7:BB10)</f>
        <v>1</v>
      </c>
      <c r="AB7" s="289"/>
      <c r="AC7" s="289"/>
      <c r="AD7" s="289"/>
      <c r="AE7" s="289"/>
      <c r="AF7" s="289"/>
      <c r="AG7" s="289"/>
      <c r="AY7" s="62">
        <v>6</v>
      </c>
      <c r="AZ7" s="62">
        <v>2</v>
      </c>
      <c r="BA7" s="50" t="s">
        <v>123</v>
      </c>
      <c r="BB7" s="51">
        <f>IF(OR(LEN(B6)=10,LEN(B6)=11,B6="brak"),0,1)</f>
        <v>1</v>
      </c>
      <c r="BC7" s="52" t="s">
        <v>410</v>
      </c>
    </row>
    <row r="8" spans="1:55" ht="16.5" customHeight="1" x14ac:dyDescent="0.2">
      <c r="A8" s="285">
        <f>$A$7</f>
        <v>16.5</v>
      </c>
      <c r="B8" s="745" t="s">
        <v>3</v>
      </c>
      <c r="C8" s="746"/>
      <c r="D8" s="746"/>
      <c r="E8" s="746"/>
      <c r="F8" s="746"/>
      <c r="G8" s="746"/>
      <c r="H8" s="746"/>
      <c r="I8" s="746"/>
      <c r="J8" s="746"/>
      <c r="K8" s="746"/>
      <c r="L8" s="746"/>
      <c r="M8" s="746"/>
      <c r="N8" s="746"/>
      <c r="O8" s="746"/>
      <c r="P8" s="746"/>
      <c r="Q8" s="746"/>
      <c r="R8" s="746"/>
      <c r="S8" s="746"/>
      <c r="T8" s="746"/>
      <c r="U8" s="746"/>
      <c r="V8" s="746"/>
      <c r="W8" s="746"/>
      <c r="X8" s="746"/>
      <c r="Y8" s="746"/>
      <c r="Z8" s="747"/>
      <c r="AA8" s="291"/>
      <c r="AB8" s="289"/>
      <c r="AC8" s="289"/>
      <c r="AD8" s="289"/>
      <c r="AE8" s="289"/>
      <c r="AF8" s="289"/>
      <c r="AG8" s="289"/>
      <c r="AY8" s="62">
        <v>6</v>
      </c>
      <c r="AZ8" s="62">
        <v>2</v>
      </c>
      <c r="BA8" s="50" t="s">
        <v>121</v>
      </c>
      <c r="BB8" s="51">
        <f>IF(LEN(B6)=10,IF(MOD(MOD(6*MID(B6,1,1)+5*MID(B6,2,1)+7*MID(B6,3,1)+2*MID(B6,4,1)+3*MID(B6,5,1)+4*MID(B6,6,1)+5*MID(B6,7,1)+6*MID(B6,8,1)+7*MID(B6,9,1),11),10) = 1*MID(B6,10,1),0,1),0)</f>
        <v>0</v>
      </c>
      <c r="BC8" s="52" t="s">
        <v>124</v>
      </c>
    </row>
    <row r="9" spans="1:55" ht="9" customHeight="1" x14ac:dyDescent="0.2">
      <c r="A9" s="285">
        <f>$A$3</f>
        <v>9</v>
      </c>
      <c r="B9" s="295"/>
      <c r="C9" s="296"/>
      <c r="D9" s="296"/>
      <c r="E9" s="296"/>
      <c r="F9" s="296"/>
      <c r="G9" s="296"/>
      <c r="H9" s="296"/>
      <c r="I9" s="296"/>
      <c r="J9" s="296"/>
      <c r="K9" s="296"/>
      <c r="L9" s="296"/>
      <c r="M9" s="510" t="s">
        <v>75</v>
      </c>
      <c r="N9" s="511"/>
      <c r="O9" s="511"/>
      <c r="P9" s="511"/>
      <c r="Q9" s="512"/>
      <c r="R9" s="502"/>
      <c r="S9" s="503"/>
      <c r="T9" s="503"/>
      <c r="U9" s="503"/>
      <c r="V9" s="503"/>
      <c r="W9" s="503"/>
      <c r="X9" s="503"/>
      <c r="Y9" s="503"/>
      <c r="Z9" s="504"/>
      <c r="AA9" s="291"/>
      <c r="AB9" s="289"/>
      <c r="AC9" s="289"/>
      <c r="AD9" s="289"/>
      <c r="AE9" s="289"/>
      <c r="AF9" s="289"/>
      <c r="AG9" s="289"/>
      <c r="AY9" s="62">
        <v>6</v>
      </c>
      <c r="AZ9" s="62">
        <v>2</v>
      </c>
      <c r="BA9" s="50" t="s">
        <v>122</v>
      </c>
      <c r="BB9" s="51">
        <f>IF(LEN(B6)=11,IF(MOD(10-MOD(1*MID(B6,1,1)+3*MID(B6,2,1)+7*MID(B6,3,1)+9*MID(B6,4,1)+1*MID(B6,5,1)+3*MID(B6,6,1)+5*MID(B6,7,1)+9*MID(B6,8,1)+1*MID(B6,9,1)+ 3*MID(B6,10,1),10),10)=1*MID(B6,11,1),0,1),0)</f>
        <v>0</v>
      </c>
      <c r="BC9" s="52" t="s">
        <v>125</v>
      </c>
    </row>
    <row r="10" spans="1:55" ht="16.5" customHeight="1" x14ac:dyDescent="0.2">
      <c r="A10" s="285">
        <f>$A$6</f>
        <v>16.5</v>
      </c>
      <c r="B10" s="737" t="s">
        <v>4</v>
      </c>
      <c r="C10" s="738"/>
      <c r="D10" s="738"/>
      <c r="E10" s="738"/>
      <c r="F10" s="738"/>
      <c r="G10" s="738"/>
      <c r="H10" s="738"/>
      <c r="I10" s="738"/>
      <c r="J10" s="738"/>
      <c r="K10" s="738"/>
      <c r="L10" s="739"/>
      <c r="M10" s="734">
        <f>Dane!AN1</f>
        <v>2020</v>
      </c>
      <c r="N10" s="735"/>
      <c r="O10" s="735"/>
      <c r="P10" s="735"/>
      <c r="Q10" s="736"/>
      <c r="R10" s="502"/>
      <c r="S10" s="503"/>
      <c r="T10" s="503"/>
      <c r="U10" s="503"/>
      <c r="V10" s="503"/>
      <c r="W10" s="503"/>
      <c r="X10" s="503"/>
      <c r="Y10" s="503"/>
      <c r="Z10" s="504"/>
      <c r="AA10" s="291"/>
      <c r="AB10" s="289"/>
      <c r="AC10" s="289"/>
      <c r="AD10" s="289"/>
      <c r="AE10" s="289"/>
      <c r="AF10" s="289"/>
      <c r="AG10" s="289"/>
      <c r="AY10" s="62">
        <v>6</v>
      </c>
      <c r="AZ10" s="62">
        <v>2</v>
      </c>
      <c r="BA10" s="50" t="s">
        <v>122</v>
      </c>
      <c r="BB10" s="51">
        <f>IF(AND(LEN(B6)=11,OR(K35&lt;&gt;"",P35&lt;&gt;"")       ),1,0)</f>
        <v>0</v>
      </c>
      <c r="BC10" s="52" t="s">
        <v>421</v>
      </c>
    </row>
    <row r="11" spans="1:55" ht="4.5" customHeight="1" x14ac:dyDescent="0.2">
      <c r="A11" s="285">
        <f>$A$4</f>
        <v>4.5</v>
      </c>
      <c r="B11" s="299"/>
      <c r="C11" s="297"/>
      <c r="D11" s="297"/>
      <c r="E11" s="297"/>
      <c r="F11" s="300"/>
      <c r="G11" s="300"/>
      <c r="H11" s="300"/>
      <c r="I11" s="300"/>
      <c r="J11" s="300"/>
      <c r="K11" s="300"/>
      <c r="L11" s="300"/>
      <c r="M11" s="300"/>
      <c r="N11" s="297"/>
      <c r="O11" s="297"/>
      <c r="P11" s="297"/>
      <c r="Q11" s="297"/>
      <c r="R11" s="297"/>
      <c r="S11" s="297"/>
      <c r="T11" s="297"/>
      <c r="U11" s="297"/>
      <c r="V11" s="297"/>
      <c r="W11" s="297"/>
      <c r="X11" s="297"/>
      <c r="Y11" s="297"/>
      <c r="Z11" s="298"/>
      <c r="AA11" s="291"/>
      <c r="AB11" s="289"/>
      <c r="AC11" s="289"/>
      <c r="AD11" s="289"/>
      <c r="AE11" s="289"/>
      <c r="AF11" s="289"/>
      <c r="AG11" s="289"/>
      <c r="BA11" s="50"/>
      <c r="BB11" s="51"/>
      <c r="BC11" s="52"/>
    </row>
    <row r="12" spans="1:55" ht="17.25" customHeight="1" x14ac:dyDescent="0.2">
      <c r="A12" s="285">
        <v>17.25</v>
      </c>
      <c r="B12" s="675" t="s">
        <v>63</v>
      </c>
      <c r="C12" s="676"/>
      <c r="D12" s="676"/>
      <c r="E12" s="589" t="s">
        <v>64</v>
      </c>
      <c r="F12" s="589"/>
      <c r="G12" s="589"/>
      <c r="H12" s="589"/>
      <c r="I12" s="589"/>
      <c r="J12" s="589"/>
      <c r="K12" s="589"/>
      <c r="L12" s="589"/>
      <c r="M12" s="589"/>
      <c r="N12" s="589"/>
      <c r="O12" s="589"/>
      <c r="P12" s="589"/>
      <c r="Q12" s="589"/>
      <c r="R12" s="589"/>
      <c r="S12" s="589"/>
      <c r="T12" s="589"/>
      <c r="U12" s="589"/>
      <c r="V12" s="589"/>
      <c r="W12" s="589"/>
      <c r="X12" s="589"/>
      <c r="Y12" s="589"/>
      <c r="Z12" s="590"/>
      <c r="AA12" s="291"/>
      <c r="AB12" s="289"/>
      <c r="AC12" s="289"/>
      <c r="AD12" s="289"/>
      <c r="AE12" s="289"/>
      <c r="AF12" s="289"/>
      <c r="AG12" s="289"/>
      <c r="BA12" s="50"/>
      <c r="BB12" s="51"/>
      <c r="BC12" s="52"/>
    </row>
    <row r="13" spans="1:55" ht="66.75" customHeight="1" x14ac:dyDescent="0.2">
      <c r="A13" s="285">
        <v>66.75</v>
      </c>
      <c r="B13" s="652" t="s">
        <v>65</v>
      </c>
      <c r="C13" s="653"/>
      <c r="D13" s="653"/>
      <c r="E13" s="659" t="s">
        <v>66</v>
      </c>
      <c r="F13" s="659"/>
      <c r="G13" s="659"/>
      <c r="H13" s="659"/>
      <c r="I13" s="659"/>
      <c r="J13" s="659"/>
      <c r="K13" s="659"/>
      <c r="L13" s="659"/>
      <c r="M13" s="659"/>
      <c r="N13" s="659"/>
      <c r="O13" s="659"/>
      <c r="P13" s="659"/>
      <c r="Q13" s="659"/>
      <c r="R13" s="659"/>
      <c r="S13" s="659"/>
      <c r="T13" s="659"/>
      <c r="U13" s="659"/>
      <c r="V13" s="659"/>
      <c r="W13" s="659"/>
      <c r="X13" s="659"/>
      <c r="Y13" s="659"/>
      <c r="Z13" s="660"/>
      <c r="AA13" s="291"/>
      <c r="AB13" s="289"/>
      <c r="AC13" s="289"/>
      <c r="AD13" s="289"/>
      <c r="AE13" s="289"/>
      <c r="AF13" s="289"/>
      <c r="AG13" s="289"/>
      <c r="BA13" s="50"/>
      <c r="BB13" s="51"/>
      <c r="BC13" s="52"/>
    </row>
    <row r="14" spans="1:55" ht="24.75" customHeight="1" x14ac:dyDescent="0.2">
      <c r="A14" s="285">
        <v>24.75</v>
      </c>
      <c r="B14" s="652" t="s">
        <v>67</v>
      </c>
      <c r="C14" s="653"/>
      <c r="D14" s="653"/>
      <c r="E14" s="659" t="s">
        <v>68</v>
      </c>
      <c r="F14" s="659"/>
      <c r="G14" s="659"/>
      <c r="H14" s="659"/>
      <c r="I14" s="659"/>
      <c r="J14" s="659"/>
      <c r="K14" s="659"/>
      <c r="L14" s="659"/>
      <c r="M14" s="659"/>
      <c r="N14" s="659"/>
      <c r="O14" s="659"/>
      <c r="P14" s="659"/>
      <c r="Q14" s="659"/>
      <c r="R14" s="659"/>
      <c r="S14" s="659"/>
      <c r="T14" s="659"/>
      <c r="U14" s="659"/>
      <c r="V14" s="659"/>
      <c r="W14" s="659"/>
      <c r="X14" s="659"/>
      <c r="Y14" s="659"/>
      <c r="Z14" s="660"/>
      <c r="AA14" s="291"/>
      <c r="AB14" s="289"/>
      <c r="AC14" s="289"/>
      <c r="AD14" s="289"/>
      <c r="AE14" s="289"/>
      <c r="AF14" s="289"/>
      <c r="AG14" s="289"/>
      <c r="BA14" s="50"/>
      <c r="BB14" s="51"/>
      <c r="BC14" s="52"/>
    </row>
    <row r="15" spans="1:55" ht="9" customHeight="1" thickBot="1" x14ac:dyDescent="0.25">
      <c r="A15" s="285">
        <f>$A$3</f>
        <v>9</v>
      </c>
      <c r="B15" s="664" t="s">
        <v>69</v>
      </c>
      <c r="C15" s="665"/>
      <c r="D15" s="665"/>
      <c r="E15" s="617" t="s">
        <v>70</v>
      </c>
      <c r="F15" s="617"/>
      <c r="G15" s="617"/>
      <c r="H15" s="617"/>
      <c r="I15" s="617"/>
      <c r="J15" s="617"/>
      <c r="K15" s="617"/>
      <c r="L15" s="617"/>
      <c r="M15" s="617"/>
      <c r="N15" s="617"/>
      <c r="O15" s="617"/>
      <c r="P15" s="617"/>
      <c r="Q15" s="617"/>
      <c r="R15" s="617"/>
      <c r="S15" s="617"/>
      <c r="T15" s="617"/>
      <c r="U15" s="617"/>
      <c r="V15" s="617"/>
      <c r="W15" s="617"/>
      <c r="X15" s="617"/>
      <c r="Y15" s="617"/>
      <c r="Z15" s="618"/>
      <c r="AA15" s="291"/>
      <c r="AB15" s="289"/>
      <c r="AC15" s="289"/>
      <c r="AD15" s="289"/>
      <c r="AE15" s="289"/>
      <c r="AF15" s="289"/>
      <c r="AG15" s="289"/>
      <c r="BA15" s="50"/>
      <c r="BB15" s="51"/>
      <c r="BC15" s="52"/>
    </row>
    <row r="16" spans="1:55" ht="4.5" customHeight="1" thickBot="1" x14ac:dyDescent="0.25">
      <c r="A16" s="285">
        <v>4.5</v>
      </c>
      <c r="B16" s="301"/>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3"/>
      <c r="AA16" s="291"/>
      <c r="AB16" s="289"/>
      <c r="AC16" s="289"/>
      <c r="AD16" s="289"/>
      <c r="AE16" s="289"/>
      <c r="AF16" s="289"/>
      <c r="AG16" s="289"/>
      <c r="BA16" s="50"/>
      <c r="BB16" s="51"/>
      <c r="BC16" s="52"/>
    </row>
    <row r="17" spans="1:55" ht="16.5" customHeight="1" x14ac:dyDescent="0.2">
      <c r="A17" s="285">
        <f>$A$7</f>
        <v>16.5</v>
      </c>
      <c r="B17" s="570" t="s">
        <v>423</v>
      </c>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2"/>
      <c r="AA17" s="291"/>
      <c r="AB17" s="289"/>
      <c r="AC17" s="289"/>
      <c r="AD17" s="289"/>
      <c r="AE17" s="289"/>
      <c r="AF17" s="289"/>
      <c r="AG17" s="289"/>
      <c r="BA17" s="50"/>
      <c r="BB17" s="51"/>
      <c r="BC17" s="52"/>
    </row>
    <row r="18" spans="1:55" ht="9" customHeight="1" x14ac:dyDescent="0.2">
      <c r="A18" s="285">
        <f>$A$3</f>
        <v>9</v>
      </c>
      <c r="B18" s="304"/>
      <c r="C18" s="510" t="s">
        <v>5</v>
      </c>
      <c r="D18" s="511"/>
      <c r="E18" s="511"/>
      <c r="F18" s="511"/>
      <c r="G18" s="511"/>
      <c r="H18" s="511"/>
      <c r="I18" s="511"/>
      <c r="J18" s="511"/>
      <c r="K18" s="511"/>
      <c r="L18" s="511"/>
      <c r="M18" s="511"/>
      <c r="N18" s="511"/>
      <c r="O18" s="511"/>
      <c r="P18" s="511"/>
      <c r="Q18" s="511"/>
      <c r="R18" s="511"/>
      <c r="S18" s="511"/>
      <c r="T18" s="511"/>
      <c r="U18" s="511"/>
      <c r="V18" s="511"/>
      <c r="W18" s="511"/>
      <c r="X18" s="511"/>
      <c r="Y18" s="511"/>
      <c r="Z18" s="512"/>
      <c r="AA18" s="291"/>
      <c r="AB18" s="289"/>
      <c r="AC18" s="289"/>
      <c r="AD18" s="289"/>
      <c r="AE18" s="289"/>
      <c r="AF18" s="289"/>
      <c r="AG18" s="289"/>
      <c r="BA18" s="50"/>
      <c r="BB18" s="51"/>
      <c r="BC18" s="52"/>
    </row>
    <row r="19" spans="1:55" ht="16.5" customHeight="1" x14ac:dyDescent="0.2">
      <c r="A19" s="285">
        <f>$A$6</f>
        <v>16.5</v>
      </c>
      <c r="B19" s="304"/>
      <c r="C19" s="726" t="str">
        <f>Organ</f>
        <v>Burmistrz Miasta Kluczborka, ul.Katowicka 1, 46-200 Kluczbork</v>
      </c>
      <c r="D19" s="727"/>
      <c r="E19" s="727"/>
      <c r="F19" s="727"/>
      <c r="G19" s="727"/>
      <c r="H19" s="727"/>
      <c r="I19" s="727"/>
      <c r="J19" s="727"/>
      <c r="K19" s="727"/>
      <c r="L19" s="727"/>
      <c r="M19" s="727"/>
      <c r="N19" s="727"/>
      <c r="O19" s="727"/>
      <c r="P19" s="727"/>
      <c r="Q19" s="727"/>
      <c r="R19" s="727"/>
      <c r="S19" s="727"/>
      <c r="T19" s="727"/>
      <c r="U19" s="727"/>
      <c r="V19" s="727"/>
      <c r="W19" s="727"/>
      <c r="X19" s="727"/>
      <c r="Y19" s="727"/>
      <c r="Z19" s="728"/>
      <c r="AA19" s="291"/>
      <c r="AB19" s="289"/>
      <c r="AC19" s="289"/>
      <c r="AD19" s="289"/>
      <c r="AE19" s="289"/>
      <c r="AF19" s="289"/>
      <c r="AG19" s="289"/>
      <c r="BA19" s="50"/>
      <c r="BB19" s="51"/>
      <c r="BC19" s="52"/>
    </row>
    <row r="20" spans="1:55" ht="9" customHeight="1" x14ac:dyDescent="0.2">
      <c r="A20" s="285">
        <f>$A$3</f>
        <v>9</v>
      </c>
      <c r="B20" s="304"/>
      <c r="C20" s="510" t="s">
        <v>87</v>
      </c>
      <c r="D20" s="511"/>
      <c r="E20" s="511"/>
      <c r="F20" s="511"/>
      <c r="G20" s="511"/>
      <c r="H20" s="511"/>
      <c r="I20" s="511"/>
      <c r="J20" s="511"/>
      <c r="K20" s="511"/>
      <c r="L20" s="511"/>
      <c r="M20" s="511"/>
      <c r="N20" s="511"/>
      <c r="O20" s="511"/>
      <c r="P20" s="511"/>
      <c r="Q20" s="511"/>
      <c r="R20" s="511"/>
      <c r="S20" s="511"/>
      <c r="T20" s="511"/>
      <c r="U20" s="511"/>
      <c r="V20" s="511"/>
      <c r="W20" s="511"/>
      <c r="X20" s="511"/>
      <c r="Y20" s="511"/>
      <c r="Z20" s="512"/>
      <c r="AA20" s="291"/>
      <c r="AB20" s="289"/>
      <c r="AC20" s="289"/>
      <c r="AD20" s="289"/>
      <c r="AE20" s="289"/>
      <c r="AF20" s="289"/>
      <c r="AG20" s="289"/>
      <c r="BA20" s="50"/>
      <c r="BB20" s="51"/>
      <c r="BC20" s="52"/>
    </row>
    <row r="21" spans="1:55" ht="15" customHeight="1" thickBot="1" x14ac:dyDescent="0.35">
      <c r="A21" s="290">
        <v>15</v>
      </c>
      <c r="B21" s="305"/>
      <c r="C21" s="306"/>
      <c r="D21" s="307"/>
      <c r="E21" s="307"/>
      <c r="F21" s="307"/>
      <c r="G21" s="307"/>
      <c r="H21" s="307"/>
      <c r="I21" s="307"/>
      <c r="J21" s="307"/>
      <c r="K21" s="308"/>
      <c r="L21" s="309" t="s">
        <v>84</v>
      </c>
      <c r="M21" s="307"/>
      <c r="N21" s="307"/>
      <c r="O21" s="307"/>
      <c r="P21" s="308"/>
      <c r="Q21" s="310" t="s">
        <v>424</v>
      </c>
      <c r="R21" s="292"/>
      <c r="S21" s="307"/>
      <c r="T21" s="307"/>
      <c r="U21" s="307"/>
      <c r="V21" s="307"/>
      <c r="W21" s="307"/>
      <c r="X21" s="307"/>
      <c r="Y21" s="307"/>
      <c r="Z21" s="311"/>
      <c r="AA21" s="291"/>
      <c r="AB21" s="289"/>
      <c r="AC21" s="289"/>
      <c r="AD21" s="289"/>
      <c r="AE21" s="289"/>
      <c r="AF21" s="289"/>
      <c r="AG21" s="289"/>
      <c r="AY21" s="62">
        <v>21</v>
      </c>
      <c r="AZ21" s="62">
        <v>11</v>
      </c>
      <c r="BA21" s="50" t="s">
        <v>119</v>
      </c>
      <c r="BB21" s="51">
        <f>IF(LEN(K21&amp;P21)=1,0,1)</f>
        <v>1</v>
      </c>
      <c r="BC21" s="52" t="s">
        <v>414</v>
      </c>
    </row>
    <row r="22" spans="1:55" ht="4.5" customHeight="1" x14ac:dyDescent="0.2">
      <c r="A22" s="285">
        <f>$A$4</f>
        <v>4.5</v>
      </c>
      <c r="B22" s="304"/>
      <c r="C22" s="661"/>
      <c r="D22" s="662"/>
      <c r="E22" s="662"/>
      <c r="F22" s="662"/>
      <c r="G22" s="662"/>
      <c r="H22" s="662"/>
      <c r="I22" s="662"/>
      <c r="J22" s="662"/>
      <c r="K22" s="662"/>
      <c r="L22" s="662"/>
      <c r="M22" s="662"/>
      <c r="N22" s="662"/>
      <c r="O22" s="662"/>
      <c r="P22" s="662"/>
      <c r="Q22" s="662"/>
      <c r="R22" s="662"/>
      <c r="S22" s="662"/>
      <c r="T22" s="662"/>
      <c r="U22" s="662"/>
      <c r="V22" s="662"/>
      <c r="W22" s="662"/>
      <c r="X22" s="662"/>
      <c r="Y22" s="662"/>
      <c r="Z22" s="663"/>
      <c r="AA22" s="291"/>
      <c r="AB22" s="289"/>
      <c r="AC22" s="289"/>
      <c r="AD22" s="289"/>
      <c r="AE22" s="289"/>
      <c r="AF22" s="289"/>
      <c r="AG22" s="289"/>
      <c r="BA22" s="50"/>
      <c r="BB22" s="51"/>
      <c r="BC22" s="52"/>
    </row>
    <row r="23" spans="1:55" ht="9" customHeight="1" x14ac:dyDescent="0.2">
      <c r="A23" s="285">
        <f>$A$3</f>
        <v>9</v>
      </c>
      <c r="B23" s="304"/>
      <c r="C23" s="510" t="s">
        <v>85</v>
      </c>
      <c r="D23" s="511"/>
      <c r="E23" s="511"/>
      <c r="F23" s="511"/>
      <c r="G23" s="511"/>
      <c r="H23" s="511"/>
      <c r="I23" s="511"/>
      <c r="J23" s="511"/>
      <c r="K23" s="511"/>
      <c r="L23" s="511"/>
      <c r="M23" s="511"/>
      <c r="N23" s="511"/>
      <c r="O23" s="511"/>
      <c r="P23" s="511"/>
      <c r="Q23" s="511"/>
      <c r="R23" s="511"/>
      <c r="S23" s="511"/>
      <c r="T23" s="511"/>
      <c r="U23" s="511"/>
      <c r="V23" s="511"/>
      <c r="W23" s="511"/>
      <c r="X23" s="511"/>
      <c r="Y23" s="511"/>
      <c r="Z23" s="512"/>
      <c r="AA23" s="291"/>
      <c r="AB23" s="289"/>
      <c r="AC23" s="289"/>
      <c r="AD23" s="289"/>
      <c r="AE23" s="289"/>
      <c r="AF23" s="289"/>
      <c r="AG23" s="289"/>
      <c r="BA23" s="50"/>
      <c r="BB23" s="51"/>
      <c r="BC23" s="52"/>
    </row>
    <row r="24" spans="1:55" ht="16.5" customHeight="1" thickBot="1" x14ac:dyDescent="0.25">
      <c r="A24" s="285">
        <f>$A$6</f>
        <v>16.5</v>
      </c>
      <c r="B24" s="312"/>
      <c r="C24" s="657" t="s">
        <v>76</v>
      </c>
      <c r="D24" s="658"/>
      <c r="E24" s="658"/>
      <c r="F24" s="658"/>
      <c r="G24" s="658"/>
      <c r="H24" s="658"/>
      <c r="I24" s="658"/>
      <c r="J24" s="658"/>
      <c r="K24" s="658"/>
      <c r="L24" s="658"/>
      <c r="M24" s="658"/>
      <c r="N24" s="658"/>
      <c r="O24" s="658"/>
      <c r="P24" s="658"/>
      <c r="Q24" s="740"/>
      <c r="R24" s="741"/>
      <c r="S24" s="313"/>
      <c r="T24" s="313"/>
      <c r="U24" s="313"/>
      <c r="V24" s="313"/>
      <c r="W24" s="313"/>
      <c r="X24" s="313"/>
      <c r="Y24" s="313"/>
      <c r="Z24" s="314"/>
      <c r="AA24" s="291">
        <f>13-Q24</f>
        <v>13</v>
      </c>
      <c r="AB24" s="289"/>
      <c r="AC24" s="289"/>
      <c r="AD24" s="289"/>
      <c r="AE24" s="289"/>
      <c r="AF24" s="289"/>
      <c r="AG24" s="289"/>
      <c r="AY24" s="62">
        <v>24</v>
      </c>
      <c r="AZ24" s="62">
        <v>17</v>
      </c>
      <c r="BA24" s="50">
        <v>6</v>
      </c>
      <c r="BB24" s="51">
        <f>IF(AND(Q24&gt;=1,Q24&lt;=12),0,1)</f>
        <v>1</v>
      </c>
      <c r="BC24" s="52" t="s">
        <v>413</v>
      </c>
    </row>
    <row r="25" spans="1:55" ht="4.5" customHeight="1" thickBot="1" x14ac:dyDescent="0.25">
      <c r="A25" s="285">
        <v>4.5</v>
      </c>
      <c r="B25" s="301"/>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3"/>
      <c r="AA25" s="291"/>
      <c r="AB25" s="289"/>
      <c r="AC25" s="289"/>
      <c r="AD25" s="289"/>
      <c r="AE25" s="289"/>
      <c r="AF25" s="289"/>
      <c r="AG25" s="289"/>
      <c r="BA25" s="50"/>
      <c r="BB25" s="51"/>
      <c r="BC25" s="52"/>
    </row>
    <row r="26" spans="1:55" ht="16.5" customHeight="1" x14ac:dyDescent="0.2">
      <c r="A26" s="285">
        <f>$A$7</f>
        <v>16.5</v>
      </c>
      <c r="B26" s="570" t="s">
        <v>6</v>
      </c>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2"/>
      <c r="AA26" s="291"/>
      <c r="AB26" s="289"/>
      <c r="AC26" s="289"/>
      <c r="AD26" s="289"/>
      <c r="AE26" s="289"/>
      <c r="AF26" s="289"/>
      <c r="AG26" s="289"/>
      <c r="BA26" s="50"/>
      <c r="BB26" s="51"/>
      <c r="BC26" s="52"/>
    </row>
    <row r="27" spans="1:55" ht="9" customHeight="1" x14ac:dyDescent="0.2">
      <c r="A27" s="285">
        <f>$A$3</f>
        <v>9</v>
      </c>
      <c r="B27" s="315"/>
      <c r="C27" s="510" t="s">
        <v>88</v>
      </c>
      <c r="D27" s="511"/>
      <c r="E27" s="511"/>
      <c r="F27" s="511"/>
      <c r="G27" s="511"/>
      <c r="H27" s="511"/>
      <c r="I27" s="511"/>
      <c r="J27" s="511"/>
      <c r="K27" s="511"/>
      <c r="L27" s="511"/>
      <c r="M27" s="511"/>
      <c r="N27" s="511"/>
      <c r="O27" s="511"/>
      <c r="P27" s="511"/>
      <c r="Q27" s="511"/>
      <c r="R27" s="511"/>
      <c r="S27" s="511"/>
      <c r="T27" s="511"/>
      <c r="U27" s="511"/>
      <c r="V27" s="511"/>
      <c r="W27" s="511"/>
      <c r="X27" s="511"/>
      <c r="Y27" s="511"/>
      <c r="Z27" s="512"/>
      <c r="AA27" s="291"/>
      <c r="AB27" s="289"/>
      <c r="AC27" s="289"/>
      <c r="AD27" s="289"/>
      <c r="AE27" s="289"/>
      <c r="AF27" s="289"/>
      <c r="AG27" s="289"/>
      <c r="BA27" s="50"/>
      <c r="BB27" s="51"/>
      <c r="BC27" s="52"/>
    </row>
    <row r="28" spans="1:55" ht="15" customHeight="1" thickBot="1" x14ac:dyDescent="0.35">
      <c r="A28" s="285">
        <f>$A$21</f>
        <v>15</v>
      </c>
      <c r="B28" s="305"/>
      <c r="C28" s="299"/>
      <c r="D28" s="297"/>
      <c r="E28" s="308"/>
      <c r="F28" s="310" t="s">
        <v>83</v>
      </c>
      <c r="G28" s="297"/>
      <c r="H28" s="297"/>
      <c r="I28" s="297"/>
      <c r="J28" s="297"/>
      <c r="K28" s="297"/>
      <c r="L28" s="297"/>
      <c r="M28" s="297"/>
      <c r="N28" s="297"/>
      <c r="O28" s="297"/>
      <c r="P28" s="308"/>
      <c r="Q28" s="310" t="s">
        <v>79</v>
      </c>
      <c r="R28" s="292"/>
      <c r="S28" s="297"/>
      <c r="T28" s="297"/>
      <c r="U28" s="297"/>
      <c r="V28" s="297"/>
      <c r="W28" s="297"/>
      <c r="X28" s="297"/>
      <c r="Y28" s="297"/>
      <c r="Z28" s="298"/>
      <c r="AA28" s="291"/>
      <c r="AB28" s="289"/>
      <c r="AC28" s="289"/>
      <c r="AD28" s="289"/>
      <c r="AE28" s="289"/>
      <c r="AF28" s="289"/>
      <c r="AG28" s="289"/>
      <c r="AY28" s="62">
        <v>28</v>
      </c>
      <c r="AZ28" s="62">
        <v>5</v>
      </c>
      <c r="BA28" s="50" t="s">
        <v>127</v>
      </c>
      <c r="BB28" s="51">
        <f>IF(LEN(E28&amp;P28)=1,0,1)</f>
        <v>1</v>
      </c>
      <c r="BC28" s="52" t="s">
        <v>409</v>
      </c>
    </row>
    <row r="29" spans="1:55" ht="4.5" customHeight="1" thickBot="1" x14ac:dyDescent="0.25">
      <c r="A29" s="285">
        <f>$A$4</f>
        <v>4.5</v>
      </c>
      <c r="B29" s="312"/>
      <c r="C29" s="316"/>
      <c r="D29" s="317"/>
      <c r="E29" s="317"/>
      <c r="F29" s="317"/>
      <c r="G29" s="317"/>
      <c r="H29" s="317"/>
      <c r="I29" s="317"/>
      <c r="J29" s="317"/>
      <c r="K29" s="317"/>
      <c r="L29" s="317"/>
      <c r="M29" s="317"/>
      <c r="N29" s="317"/>
      <c r="O29" s="317"/>
      <c r="P29" s="317"/>
      <c r="Q29" s="317"/>
      <c r="R29" s="317"/>
      <c r="S29" s="317"/>
      <c r="T29" s="317"/>
      <c r="U29" s="317"/>
      <c r="V29" s="317"/>
      <c r="W29" s="317"/>
      <c r="X29" s="317"/>
      <c r="Y29" s="317"/>
      <c r="Z29" s="318"/>
      <c r="AA29" s="291"/>
      <c r="AB29" s="289"/>
      <c r="AC29" s="289"/>
      <c r="AD29" s="289"/>
      <c r="AE29" s="289"/>
      <c r="AF29" s="289"/>
      <c r="AG29" s="289"/>
      <c r="BA29" s="50"/>
      <c r="BB29" s="51"/>
      <c r="BC29" s="52"/>
    </row>
    <row r="30" spans="1:55" ht="4.5" customHeight="1" thickBot="1" x14ac:dyDescent="0.25">
      <c r="A30" s="285">
        <v>4.5</v>
      </c>
      <c r="B30" s="301"/>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3"/>
      <c r="AA30" s="291"/>
      <c r="AB30" s="289"/>
      <c r="AC30" s="289"/>
      <c r="AD30" s="289"/>
      <c r="AE30" s="289"/>
      <c r="AF30" s="289"/>
      <c r="AG30" s="289"/>
      <c r="BA30" s="50"/>
      <c r="BB30" s="51"/>
      <c r="BC30" s="52"/>
    </row>
    <row r="31" spans="1:55" ht="16.5" customHeight="1" x14ac:dyDescent="0.2">
      <c r="A31" s="285">
        <f>$A$7</f>
        <v>16.5</v>
      </c>
      <c r="B31" s="570" t="s">
        <v>77</v>
      </c>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2"/>
      <c r="AA31" s="291"/>
      <c r="AB31" s="289"/>
      <c r="AC31" s="289"/>
      <c r="AD31" s="289"/>
      <c r="AE31" s="289"/>
      <c r="AF31" s="289"/>
      <c r="AG31" s="289"/>
      <c r="BA31" s="50"/>
      <c r="BB31" s="51"/>
      <c r="BC31" s="52"/>
    </row>
    <row r="32" spans="1:55" ht="9" customHeight="1" x14ac:dyDescent="0.2">
      <c r="A32" s="285">
        <f>$A$3</f>
        <v>9</v>
      </c>
      <c r="B32" s="688" t="s">
        <v>78</v>
      </c>
      <c r="C32" s="689"/>
      <c r="D32" s="689"/>
      <c r="E32" s="689"/>
      <c r="F32" s="689"/>
      <c r="G32" s="689"/>
      <c r="H32" s="689"/>
      <c r="I32" s="689"/>
      <c r="J32" s="689"/>
      <c r="K32" s="689"/>
      <c r="L32" s="689"/>
      <c r="M32" s="689"/>
      <c r="N32" s="689"/>
      <c r="O32" s="689"/>
      <c r="P32" s="689"/>
      <c r="Q32" s="689"/>
      <c r="R32" s="689"/>
      <c r="S32" s="689"/>
      <c r="T32" s="689"/>
      <c r="U32" s="689"/>
      <c r="V32" s="689"/>
      <c r="W32" s="689"/>
      <c r="X32" s="689"/>
      <c r="Y32" s="689"/>
      <c r="Z32" s="690"/>
      <c r="AA32" s="291"/>
      <c r="AB32" s="289"/>
      <c r="AC32" s="289"/>
      <c r="AD32" s="289"/>
      <c r="AE32" s="289"/>
      <c r="AF32" s="289"/>
      <c r="AG32" s="289"/>
      <c r="AY32" s="62">
        <v>35</v>
      </c>
      <c r="AZ32" s="62">
        <v>5</v>
      </c>
      <c r="BA32" s="50" t="s">
        <v>128</v>
      </c>
      <c r="BB32" s="51">
        <f>IF(LEN(E35&amp;K35&amp;P35)&lt;&gt;1,1,0)</f>
        <v>1</v>
      </c>
      <c r="BC32" s="52" t="s">
        <v>135</v>
      </c>
    </row>
    <row r="33" spans="1:55" ht="16.5" customHeight="1" x14ac:dyDescent="0.2">
      <c r="A33" s="285">
        <f>$A$7</f>
        <v>16.5</v>
      </c>
      <c r="B33" s="564" t="s">
        <v>7</v>
      </c>
      <c r="C33" s="565"/>
      <c r="D33" s="565"/>
      <c r="E33" s="565"/>
      <c r="F33" s="565"/>
      <c r="G33" s="565"/>
      <c r="H33" s="565"/>
      <c r="I33" s="565"/>
      <c r="J33" s="565"/>
      <c r="K33" s="565"/>
      <c r="L33" s="565"/>
      <c r="M33" s="565"/>
      <c r="N33" s="565"/>
      <c r="O33" s="565"/>
      <c r="P33" s="565"/>
      <c r="Q33" s="565"/>
      <c r="R33" s="565"/>
      <c r="S33" s="565"/>
      <c r="T33" s="565"/>
      <c r="U33" s="565"/>
      <c r="V33" s="565"/>
      <c r="W33" s="565"/>
      <c r="X33" s="565"/>
      <c r="Y33" s="565"/>
      <c r="Z33" s="566"/>
      <c r="AA33" s="291"/>
      <c r="AB33" s="289"/>
      <c r="AC33" s="289"/>
      <c r="AD33" s="289"/>
      <c r="AE33" s="289"/>
      <c r="AF33" s="289"/>
      <c r="AG33" s="289"/>
      <c r="AY33" s="62">
        <v>35</v>
      </c>
      <c r="AZ33" s="62">
        <v>5</v>
      </c>
      <c r="BA33" s="50" t="s">
        <v>129</v>
      </c>
      <c r="BB33" s="51">
        <f>IF(AND(LEN(B6)&lt;&gt;10,K35&lt;&gt;""),1-BB32,0)</f>
        <v>0</v>
      </c>
      <c r="BC33" s="52" t="s">
        <v>408</v>
      </c>
    </row>
    <row r="34" spans="1:55" ht="9" customHeight="1" x14ac:dyDescent="0.2">
      <c r="A34" s="285">
        <f>$A$3</f>
        <v>9</v>
      </c>
      <c r="B34" s="304"/>
      <c r="C34" s="510" t="s">
        <v>71</v>
      </c>
      <c r="D34" s="511"/>
      <c r="E34" s="511"/>
      <c r="F34" s="511"/>
      <c r="G34" s="511"/>
      <c r="H34" s="511"/>
      <c r="I34" s="511"/>
      <c r="J34" s="511"/>
      <c r="K34" s="511"/>
      <c r="L34" s="511"/>
      <c r="M34" s="511"/>
      <c r="N34" s="511"/>
      <c r="O34" s="511"/>
      <c r="P34" s="511"/>
      <c r="Q34" s="511"/>
      <c r="R34" s="511"/>
      <c r="S34" s="511"/>
      <c r="T34" s="511"/>
      <c r="U34" s="511"/>
      <c r="V34" s="511"/>
      <c r="W34" s="511"/>
      <c r="X34" s="511"/>
      <c r="Y34" s="511"/>
      <c r="Z34" s="512"/>
      <c r="AA34" s="291"/>
      <c r="AB34" s="289"/>
      <c r="AC34" s="289"/>
      <c r="AD34" s="289"/>
      <c r="AE34" s="289"/>
      <c r="AF34" s="289"/>
      <c r="AG34" s="289"/>
      <c r="AY34" s="62">
        <v>35</v>
      </c>
      <c r="AZ34" s="62">
        <v>5</v>
      </c>
      <c r="BA34" s="50" t="s">
        <v>130</v>
      </c>
      <c r="BB34" s="51">
        <f>IF(AND(LEN(B6)&lt;&gt;10,P35&lt;&gt;""),1-BB32,0)</f>
        <v>0</v>
      </c>
      <c r="BC34" s="52" t="s">
        <v>407</v>
      </c>
    </row>
    <row r="35" spans="1:55" ht="15" customHeight="1" thickBot="1" x14ac:dyDescent="0.35">
      <c r="A35" s="285">
        <f>$A$21</f>
        <v>15</v>
      </c>
      <c r="B35" s="305"/>
      <c r="C35" s="299"/>
      <c r="D35" s="297"/>
      <c r="E35" s="308"/>
      <c r="F35" s="654" t="s">
        <v>82</v>
      </c>
      <c r="G35" s="654"/>
      <c r="H35" s="654"/>
      <c r="I35" s="654"/>
      <c r="J35" s="319"/>
      <c r="K35" s="308"/>
      <c r="L35" s="655" t="s">
        <v>81</v>
      </c>
      <c r="M35" s="654"/>
      <c r="N35" s="654"/>
      <c r="O35" s="656"/>
      <c r="P35" s="308"/>
      <c r="Q35" s="655" t="s">
        <v>80</v>
      </c>
      <c r="R35" s="654"/>
      <c r="S35" s="654"/>
      <c r="T35" s="654"/>
      <c r="U35" s="654"/>
      <c r="V35" s="654"/>
      <c r="W35" s="654"/>
      <c r="X35" s="654"/>
      <c r="Y35" s="654"/>
      <c r="Z35" s="656"/>
      <c r="AA35" s="291">
        <f>SUM(BB32:BB34)</f>
        <v>1</v>
      </c>
      <c r="AB35" s="289"/>
      <c r="AC35" s="289"/>
      <c r="AD35" s="289"/>
      <c r="AE35" s="289"/>
      <c r="AF35" s="289"/>
      <c r="AG35" s="289"/>
      <c r="BA35" s="50"/>
      <c r="BB35" s="51"/>
      <c r="BC35" s="52"/>
    </row>
    <row r="36" spans="1:55" ht="4.5" customHeight="1" x14ac:dyDescent="0.2">
      <c r="A36" s="285">
        <f>$A$4</f>
        <v>4.5</v>
      </c>
      <c r="B36" s="304"/>
      <c r="C36" s="685"/>
      <c r="D36" s="686"/>
      <c r="E36" s="686"/>
      <c r="F36" s="686"/>
      <c r="G36" s="686"/>
      <c r="H36" s="686"/>
      <c r="I36" s="686"/>
      <c r="J36" s="686"/>
      <c r="K36" s="686"/>
      <c r="L36" s="686"/>
      <c r="M36" s="686"/>
      <c r="N36" s="686"/>
      <c r="O36" s="686"/>
      <c r="P36" s="686"/>
      <c r="Q36" s="686"/>
      <c r="R36" s="686"/>
      <c r="S36" s="686"/>
      <c r="T36" s="686"/>
      <c r="U36" s="686"/>
      <c r="V36" s="686"/>
      <c r="W36" s="686"/>
      <c r="X36" s="686"/>
      <c r="Y36" s="686"/>
      <c r="Z36" s="687"/>
      <c r="AA36" s="291"/>
      <c r="AB36" s="289"/>
      <c r="AC36" s="289"/>
      <c r="AD36" s="289"/>
      <c r="AE36" s="289"/>
      <c r="AF36" s="289"/>
      <c r="AG36" s="289"/>
      <c r="BA36" s="50"/>
      <c r="BB36" s="51"/>
      <c r="BC36" s="52"/>
    </row>
    <row r="37" spans="1:55" ht="9" customHeight="1" x14ac:dyDescent="0.2">
      <c r="A37" s="285">
        <f>$A$3</f>
        <v>9</v>
      </c>
      <c r="B37" s="304"/>
      <c r="C37" s="540" t="s">
        <v>8</v>
      </c>
      <c r="D37" s="541"/>
      <c r="E37" s="541"/>
      <c r="F37" s="541"/>
      <c r="G37" s="541"/>
      <c r="H37" s="541"/>
      <c r="I37" s="541"/>
      <c r="J37" s="541"/>
      <c r="K37" s="541"/>
      <c r="L37" s="541"/>
      <c r="M37" s="541"/>
      <c r="N37" s="541"/>
      <c r="O37" s="542"/>
      <c r="P37" s="510" t="s">
        <v>9</v>
      </c>
      <c r="Q37" s="511"/>
      <c r="R37" s="511"/>
      <c r="S37" s="511"/>
      <c r="T37" s="511"/>
      <c r="U37" s="511"/>
      <c r="V37" s="511"/>
      <c r="W37" s="511"/>
      <c r="X37" s="511"/>
      <c r="Y37" s="511"/>
      <c r="Z37" s="512"/>
      <c r="AA37" s="291"/>
      <c r="AB37" s="289">
        <v>12345678512347</v>
      </c>
      <c r="AC37" s="289"/>
      <c r="AD37" s="289"/>
      <c r="AE37" s="289"/>
      <c r="AF37" s="289"/>
      <c r="AG37" s="289"/>
      <c r="BA37" s="50"/>
      <c r="BB37" s="51"/>
      <c r="BC37" s="52"/>
    </row>
    <row r="38" spans="1:55" ht="16.5" customHeight="1" x14ac:dyDescent="0.3">
      <c r="A38" s="285">
        <f>$A$6</f>
        <v>16.5</v>
      </c>
      <c r="B38" s="304"/>
      <c r="C38" s="680"/>
      <c r="D38" s="683"/>
      <c r="E38" s="683"/>
      <c r="F38" s="683"/>
      <c r="G38" s="683"/>
      <c r="H38" s="683"/>
      <c r="I38" s="683"/>
      <c r="J38" s="683"/>
      <c r="K38" s="683"/>
      <c r="L38" s="683"/>
      <c r="M38" s="683"/>
      <c r="N38" s="683"/>
      <c r="O38" s="684"/>
      <c r="P38" s="680"/>
      <c r="Q38" s="681"/>
      <c r="R38" s="681"/>
      <c r="S38" s="681"/>
      <c r="T38" s="681"/>
      <c r="U38" s="681"/>
      <c r="V38" s="681"/>
      <c r="W38" s="681"/>
      <c r="X38" s="681"/>
      <c r="Y38" s="681"/>
      <c r="Z38" s="682"/>
      <c r="AA38" s="291"/>
      <c r="AB38" s="320" t="str">
        <f>"00000000000000"&amp;J40</f>
        <v>00000000000000</v>
      </c>
      <c r="AC38" s="289"/>
      <c r="AD38" s="289"/>
      <c r="AE38" s="289"/>
      <c r="AF38" s="289"/>
      <c r="AG38" s="289"/>
      <c r="AY38" s="62">
        <v>38</v>
      </c>
      <c r="AZ38" s="62">
        <v>3</v>
      </c>
      <c r="BA38" s="50">
        <v>9</v>
      </c>
      <c r="BB38" s="51">
        <f>IF(C38="",1,0)</f>
        <v>1</v>
      </c>
      <c r="BC38" s="52" t="s">
        <v>136</v>
      </c>
    </row>
    <row r="39" spans="1:55" ht="9" customHeight="1" x14ac:dyDescent="0.2">
      <c r="A39" s="285">
        <f>$A$3</f>
        <v>9</v>
      </c>
      <c r="B39" s="304"/>
      <c r="C39" s="510" t="s">
        <v>89</v>
      </c>
      <c r="D39" s="511"/>
      <c r="E39" s="511"/>
      <c r="F39" s="511"/>
      <c r="G39" s="511"/>
      <c r="H39" s="511"/>
      <c r="I39" s="511"/>
      <c r="J39" s="511"/>
      <c r="K39" s="511"/>
      <c r="L39" s="511"/>
      <c r="M39" s="511"/>
      <c r="N39" s="511"/>
      <c r="O39" s="511"/>
      <c r="P39" s="511"/>
      <c r="Q39" s="511"/>
      <c r="R39" s="511"/>
      <c r="S39" s="511"/>
      <c r="T39" s="511"/>
      <c r="U39" s="511"/>
      <c r="V39" s="511"/>
      <c r="W39" s="511"/>
      <c r="X39" s="511"/>
      <c r="Y39" s="511"/>
      <c r="Z39" s="512"/>
      <c r="AA39" s="291"/>
      <c r="AB39" s="321"/>
      <c r="AC39" s="321" t="s">
        <v>131</v>
      </c>
      <c r="AD39" s="321" t="s">
        <v>211</v>
      </c>
      <c r="AE39" s="321" t="s">
        <v>465</v>
      </c>
      <c r="AF39" s="321" t="s">
        <v>211</v>
      </c>
      <c r="AG39" s="321" t="s">
        <v>465</v>
      </c>
      <c r="AH39" s="62"/>
      <c r="AI39" s="62"/>
      <c r="AY39" s="62">
        <v>38</v>
      </c>
      <c r="AZ39" s="62">
        <v>16</v>
      </c>
      <c r="BA39" s="50">
        <v>10</v>
      </c>
      <c r="BB39" s="51">
        <f>IF(P38="",1,0)</f>
        <v>1</v>
      </c>
      <c r="BC39" s="52" t="s">
        <v>137</v>
      </c>
    </row>
    <row r="40" spans="1:55" ht="16.5" customHeight="1" x14ac:dyDescent="0.2">
      <c r="A40" s="285">
        <f>$A$6</f>
        <v>16.5</v>
      </c>
      <c r="B40" s="304"/>
      <c r="C40" s="322"/>
      <c r="D40" s="323"/>
      <c r="E40" s="323"/>
      <c r="F40" s="323"/>
      <c r="G40" s="323"/>
      <c r="H40" s="323"/>
      <c r="I40" s="323"/>
      <c r="J40" s="722"/>
      <c r="K40" s="723"/>
      <c r="L40" s="723"/>
      <c r="M40" s="723"/>
      <c r="N40" s="723"/>
      <c r="O40" s="723"/>
      <c r="P40" s="723"/>
      <c r="Q40" s="723"/>
      <c r="R40" s="723"/>
      <c r="S40" s="723"/>
      <c r="T40" s="723"/>
      <c r="U40" s="323"/>
      <c r="V40" s="323"/>
      <c r="W40" s="323"/>
      <c r="X40" s="323"/>
      <c r="Y40" s="323"/>
      <c r="Z40" s="324"/>
      <c r="AA40" s="291">
        <f>LEN(J40)</f>
        <v>0</v>
      </c>
      <c r="AB40" s="321">
        <v>14</v>
      </c>
      <c r="AC40" s="321" t="str">
        <f>LEFT(RIGHT($AB$38,AB40),1)</f>
        <v>0</v>
      </c>
      <c r="AD40" s="325"/>
      <c r="AE40" s="321">
        <v>2</v>
      </c>
      <c r="AF40" s="321">
        <f>AD40*$AC40</f>
        <v>0</v>
      </c>
      <c r="AG40" s="321">
        <f t="shared" ref="AG40:AG52" si="2">AE40*$AC40</f>
        <v>0</v>
      </c>
      <c r="AH40" s="62"/>
      <c r="AI40" s="62"/>
      <c r="AY40" s="62">
        <v>40</v>
      </c>
      <c r="AZ40" s="62">
        <v>10</v>
      </c>
      <c r="BA40" s="50" t="s">
        <v>131</v>
      </c>
      <c r="BB40" s="51">
        <f>IF(LEN(J40)&gt;14,"Podany REGON jest za długi.",IF(LEN(J40)&lt;=9,IF(AC53+0=AF53,0,1),IF(LEN(J40)&gt;9,IF(AC53+0=AG53,0,1),1)))</f>
        <v>0</v>
      </c>
      <c r="BC40" s="52" t="str">
        <f>IF(LEN(J40)&gt;14,"Podany REGON jest za długi.",IF(LEN(J40)&lt;=9,IF(AC53+0=AF53,"REGON 9 cyfr ok","Podany REGON jest błędny"),IF(LEN(J40)&gt;9,IF(AC53+0=AG53,"REGON 14 cyfr ok","Podany REGON jest błędny"),1)))</f>
        <v>REGON 9 cyfr ok</v>
      </c>
    </row>
    <row r="41" spans="1:55" ht="9" customHeight="1" x14ac:dyDescent="0.2">
      <c r="A41" s="285">
        <f>$A$3</f>
        <v>9</v>
      </c>
      <c r="B41" s="691" t="s">
        <v>10</v>
      </c>
      <c r="C41" s="692"/>
      <c r="D41" s="692"/>
      <c r="E41" s="692"/>
      <c r="F41" s="692"/>
      <c r="G41" s="692"/>
      <c r="H41" s="692"/>
      <c r="I41" s="692"/>
      <c r="J41" s="692"/>
      <c r="K41" s="692"/>
      <c r="L41" s="692"/>
      <c r="M41" s="692"/>
      <c r="N41" s="692"/>
      <c r="O41" s="692"/>
      <c r="P41" s="692"/>
      <c r="Q41" s="692"/>
      <c r="R41" s="692"/>
      <c r="S41" s="692"/>
      <c r="T41" s="692"/>
      <c r="U41" s="692"/>
      <c r="V41" s="692"/>
      <c r="W41" s="692"/>
      <c r="X41" s="692"/>
      <c r="Y41" s="692"/>
      <c r="Z41" s="693"/>
      <c r="AA41" s="291"/>
      <c r="AB41" s="321">
        <f>AB40-1</f>
        <v>13</v>
      </c>
      <c r="AC41" s="321" t="str">
        <f t="shared" ref="AC41:AC53" si="3">LEFT(RIGHT($AB$38,AB41),1)</f>
        <v>0</v>
      </c>
      <c r="AD41" s="325"/>
      <c r="AE41" s="321">
        <v>4</v>
      </c>
      <c r="AF41" s="321">
        <f t="shared" ref="AF41:AF52" si="4">AD41*$AC41</f>
        <v>0</v>
      </c>
      <c r="AG41" s="321">
        <f t="shared" si="2"/>
        <v>0</v>
      </c>
      <c r="AH41" s="62"/>
      <c r="AI41" s="62"/>
      <c r="AL41" s="62"/>
      <c r="AM41" s="62"/>
      <c r="BA41" s="50"/>
      <c r="BB41" s="51"/>
      <c r="BC41" s="52"/>
    </row>
    <row r="42" spans="1:55" ht="9" customHeight="1" x14ac:dyDescent="0.2">
      <c r="A42" s="285">
        <f>$A$3</f>
        <v>9</v>
      </c>
      <c r="B42" s="304"/>
      <c r="C42" s="510" t="s">
        <v>96</v>
      </c>
      <c r="D42" s="511"/>
      <c r="E42" s="511"/>
      <c r="F42" s="511"/>
      <c r="G42" s="511"/>
      <c r="H42" s="511"/>
      <c r="I42" s="511"/>
      <c r="J42" s="511"/>
      <c r="K42" s="511"/>
      <c r="L42" s="511"/>
      <c r="M42" s="512"/>
      <c r="N42" s="510" t="s">
        <v>11</v>
      </c>
      <c r="O42" s="511"/>
      <c r="P42" s="511"/>
      <c r="Q42" s="511"/>
      <c r="R42" s="511"/>
      <c r="S42" s="511"/>
      <c r="T42" s="512"/>
      <c r="U42" s="510" t="s">
        <v>12</v>
      </c>
      <c r="V42" s="511"/>
      <c r="W42" s="511"/>
      <c r="X42" s="511"/>
      <c r="Y42" s="511"/>
      <c r="Z42" s="512"/>
      <c r="AA42" s="291"/>
      <c r="AB42" s="321">
        <f t="shared" ref="AB42:AB53" si="5">AB41-1</f>
        <v>12</v>
      </c>
      <c r="AC42" s="321" t="str">
        <f t="shared" si="3"/>
        <v>0</v>
      </c>
      <c r="AD42" s="325"/>
      <c r="AE42" s="321">
        <v>8</v>
      </c>
      <c r="AF42" s="321">
        <f t="shared" si="4"/>
        <v>0</v>
      </c>
      <c r="AG42" s="321">
        <f t="shared" si="2"/>
        <v>0</v>
      </c>
      <c r="AH42" s="62"/>
      <c r="AI42" s="62"/>
      <c r="AL42" s="62"/>
      <c r="AM42" s="62"/>
      <c r="AY42" s="62">
        <v>43</v>
      </c>
      <c r="AZ42" s="62">
        <v>3</v>
      </c>
      <c r="BA42" s="50">
        <v>12</v>
      </c>
      <c r="BB42" s="51">
        <f>IF(AND(E35&lt;&gt;"",C43="",B6="brak"),1,0)</f>
        <v>0</v>
      </c>
      <c r="BC42" s="52" t="s">
        <v>132</v>
      </c>
    </row>
    <row r="43" spans="1:55" ht="16.5" customHeight="1" x14ac:dyDescent="0.3">
      <c r="A43" s="285">
        <f>$A$6</f>
        <v>16.5</v>
      </c>
      <c r="B43" s="304"/>
      <c r="C43" s="694"/>
      <c r="D43" s="695"/>
      <c r="E43" s="695"/>
      <c r="F43" s="695"/>
      <c r="G43" s="695"/>
      <c r="H43" s="695"/>
      <c r="I43" s="695"/>
      <c r="J43" s="695"/>
      <c r="K43" s="695"/>
      <c r="L43" s="695"/>
      <c r="M43" s="696"/>
      <c r="N43" s="559"/>
      <c r="O43" s="560"/>
      <c r="P43" s="560"/>
      <c r="Q43" s="560"/>
      <c r="R43" s="560"/>
      <c r="S43" s="560"/>
      <c r="T43" s="561"/>
      <c r="U43" s="559"/>
      <c r="V43" s="574"/>
      <c r="W43" s="574"/>
      <c r="X43" s="574"/>
      <c r="Y43" s="574"/>
      <c r="Z43" s="575"/>
      <c r="AA43" s="291"/>
      <c r="AB43" s="321">
        <f t="shared" si="5"/>
        <v>11</v>
      </c>
      <c r="AC43" s="321" t="str">
        <f t="shared" si="3"/>
        <v>0</v>
      </c>
      <c r="AD43" s="325"/>
      <c r="AE43" s="321">
        <v>5</v>
      </c>
      <c r="AF43" s="321">
        <f t="shared" si="4"/>
        <v>0</v>
      </c>
      <c r="AG43" s="321">
        <f t="shared" si="2"/>
        <v>0</v>
      </c>
      <c r="AH43" s="62"/>
      <c r="AI43" s="62"/>
      <c r="AL43" s="62"/>
      <c r="AM43" s="62"/>
      <c r="AY43" s="62">
        <v>43</v>
      </c>
      <c r="AZ43" s="62">
        <v>14</v>
      </c>
      <c r="BA43" s="50">
        <v>13</v>
      </c>
      <c r="BB43" s="51">
        <f>IF(AND(E35&lt;&gt;"",N43="",B6="brak"),1,0)</f>
        <v>0</v>
      </c>
      <c r="BC43" s="52" t="s">
        <v>133</v>
      </c>
    </row>
    <row r="44" spans="1:55" ht="16.5" customHeight="1" x14ac:dyDescent="0.2">
      <c r="A44" s="285">
        <f>$A$7</f>
        <v>16.5</v>
      </c>
      <c r="B44" s="582" t="s">
        <v>545</v>
      </c>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4"/>
      <c r="AA44" s="291"/>
      <c r="AB44" s="321">
        <f t="shared" si="5"/>
        <v>10</v>
      </c>
      <c r="AC44" s="321" t="str">
        <f t="shared" si="3"/>
        <v>0</v>
      </c>
      <c r="AD44" s="325"/>
      <c r="AE44" s="321">
        <v>0</v>
      </c>
      <c r="AF44" s="321">
        <f t="shared" si="4"/>
        <v>0</v>
      </c>
      <c r="AG44" s="321">
        <f t="shared" si="2"/>
        <v>0</v>
      </c>
      <c r="AH44" s="62"/>
      <c r="AI44" s="62"/>
      <c r="AL44" s="62"/>
      <c r="AM44" s="62"/>
      <c r="AY44" s="62">
        <v>43</v>
      </c>
      <c r="AZ44" s="62">
        <v>21</v>
      </c>
      <c r="BA44" s="50">
        <v>14</v>
      </c>
      <c r="BB44" s="51">
        <f>IF(AND(E35&lt;&gt;"",U43="",B6="brak"),1,0)</f>
        <v>0</v>
      </c>
      <c r="BC44" s="52" t="s">
        <v>134</v>
      </c>
    </row>
    <row r="45" spans="1:55" ht="9" customHeight="1" x14ac:dyDescent="0.2">
      <c r="A45" s="285">
        <f>$A$3</f>
        <v>9</v>
      </c>
      <c r="B45" s="304"/>
      <c r="C45" s="540" t="s">
        <v>13</v>
      </c>
      <c r="D45" s="541"/>
      <c r="E45" s="541"/>
      <c r="F45" s="541"/>
      <c r="G45" s="541"/>
      <c r="H45" s="541"/>
      <c r="I45" s="542"/>
      <c r="J45" s="540" t="s">
        <v>14</v>
      </c>
      <c r="K45" s="541"/>
      <c r="L45" s="541"/>
      <c r="M45" s="541"/>
      <c r="N45" s="541"/>
      <c r="O45" s="541"/>
      <c r="P45" s="541"/>
      <c r="Q45" s="541"/>
      <c r="R45" s="542"/>
      <c r="S45" s="540" t="s">
        <v>15</v>
      </c>
      <c r="T45" s="541"/>
      <c r="U45" s="541"/>
      <c r="V45" s="541"/>
      <c r="W45" s="541"/>
      <c r="X45" s="541"/>
      <c r="Y45" s="541"/>
      <c r="Z45" s="542"/>
      <c r="AA45" s="291"/>
      <c r="AB45" s="321">
        <f t="shared" si="5"/>
        <v>9</v>
      </c>
      <c r="AC45" s="321" t="str">
        <f t="shared" si="3"/>
        <v>0</v>
      </c>
      <c r="AD45" s="321">
        <v>8</v>
      </c>
      <c r="AE45" s="321">
        <v>9</v>
      </c>
      <c r="AF45" s="321">
        <f t="shared" si="4"/>
        <v>0</v>
      </c>
      <c r="AG45" s="321">
        <f t="shared" si="2"/>
        <v>0</v>
      </c>
      <c r="AH45" s="62"/>
      <c r="AI45" s="62"/>
      <c r="AL45" s="62"/>
      <c r="AM45" s="62"/>
      <c r="AY45" s="62">
        <v>46</v>
      </c>
      <c r="AZ45" s="62">
        <v>3</v>
      </c>
      <c r="BA45" s="50">
        <v>15</v>
      </c>
      <c r="BB45" s="51">
        <f>IF(C46="",1,0)</f>
        <v>1</v>
      </c>
      <c r="BC45" s="52" t="s">
        <v>138</v>
      </c>
    </row>
    <row r="46" spans="1:55" ht="16.5" customHeight="1" x14ac:dyDescent="0.3">
      <c r="A46" s="285">
        <f>$A$6</f>
        <v>16.5</v>
      </c>
      <c r="B46" s="304"/>
      <c r="C46" s="559"/>
      <c r="D46" s="560"/>
      <c r="E46" s="560"/>
      <c r="F46" s="560"/>
      <c r="G46" s="560"/>
      <c r="H46" s="560"/>
      <c r="I46" s="561"/>
      <c r="J46" s="559"/>
      <c r="K46" s="560"/>
      <c r="L46" s="560"/>
      <c r="M46" s="560"/>
      <c r="N46" s="560"/>
      <c r="O46" s="560"/>
      <c r="P46" s="560"/>
      <c r="Q46" s="560"/>
      <c r="R46" s="561"/>
      <c r="S46" s="559"/>
      <c r="T46" s="574"/>
      <c r="U46" s="574"/>
      <c r="V46" s="574"/>
      <c r="W46" s="574"/>
      <c r="X46" s="574"/>
      <c r="Y46" s="574"/>
      <c r="Z46" s="575"/>
      <c r="AA46" s="291"/>
      <c r="AB46" s="321">
        <f t="shared" si="5"/>
        <v>8</v>
      </c>
      <c r="AC46" s="321" t="str">
        <f t="shared" si="3"/>
        <v>0</v>
      </c>
      <c r="AD46" s="321">
        <v>9</v>
      </c>
      <c r="AE46" s="321">
        <v>7</v>
      </c>
      <c r="AF46" s="321">
        <f t="shared" si="4"/>
        <v>0</v>
      </c>
      <c r="AG46" s="321">
        <f t="shared" si="2"/>
        <v>0</v>
      </c>
      <c r="AH46" s="62"/>
      <c r="AI46" s="62"/>
      <c r="AL46" s="62"/>
      <c r="AM46" s="62"/>
      <c r="AY46" s="62">
        <v>46</v>
      </c>
      <c r="AZ46" s="62">
        <v>10</v>
      </c>
      <c r="BA46" s="50">
        <v>16</v>
      </c>
      <c r="BB46" s="51">
        <f>IF(J46="",1,0)</f>
        <v>1</v>
      </c>
      <c r="BC46" s="52" t="s">
        <v>139</v>
      </c>
    </row>
    <row r="47" spans="1:55" ht="9" customHeight="1" x14ac:dyDescent="0.2">
      <c r="A47" s="285">
        <f>$A$3</f>
        <v>9</v>
      </c>
      <c r="B47" s="304"/>
      <c r="C47" s="540" t="s">
        <v>16</v>
      </c>
      <c r="D47" s="541"/>
      <c r="E47" s="541"/>
      <c r="F47" s="541"/>
      <c r="G47" s="541"/>
      <c r="H47" s="541"/>
      <c r="I47" s="541"/>
      <c r="J47" s="542"/>
      <c r="K47" s="540" t="s">
        <v>17</v>
      </c>
      <c r="L47" s="541"/>
      <c r="M47" s="541"/>
      <c r="N47" s="541"/>
      <c r="O47" s="541"/>
      <c r="P47" s="541"/>
      <c r="Q47" s="541"/>
      <c r="R47" s="541"/>
      <c r="S47" s="541"/>
      <c r="T47" s="542"/>
      <c r="U47" s="540" t="s">
        <v>18</v>
      </c>
      <c r="V47" s="541"/>
      <c r="W47" s="542"/>
      <c r="X47" s="540" t="s">
        <v>19</v>
      </c>
      <c r="Y47" s="541"/>
      <c r="Z47" s="542"/>
      <c r="AA47" s="291"/>
      <c r="AB47" s="321">
        <f t="shared" si="5"/>
        <v>7</v>
      </c>
      <c r="AC47" s="321" t="str">
        <f t="shared" si="3"/>
        <v>0</v>
      </c>
      <c r="AD47" s="321">
        <v>2</v>
      </c>
      <c r="AE47" s="321">
        <v>3</v>
      </c>
      <c r="AF47" s="321">
        <f t="shared" si="4"/>
        <v>0</v>
      </c>
      <c r="AG47" s="321">
        <f t="shared" si="2"/>
        <v>0</v>
      </c>
      <c r="AH47" s="62"/>
      <c r="AI47" s="62"/>
      <c r="AL47" s="62"/>
      <c r="AM47" s="62"/>
      <c r="AY47" s="62">
        <v>46</v>
      </c>
      <c r="AZ47" s="62">
        <v>19</v>
      </c>
      <c r="BA47" s="50">
        <v>17</v>
      </c>
      <c r="BB47" s="51">
        <f>IF(S46="",1,0)</f>
        <v>1</v>
      </c>
      <c r="BC47" s="52" t="s">
        <v>140</v>
      </c>
    </row>
    <row r="48" spans="1:55" ht="16.5" customHeight="1" x14ac:dyDescent="0.3">
      <c r="A48" s="285">
        <f>$A$6</f>
        <v>16.5</v>
      </c>
      <c r="B48" s="304"/>
      <c r="C48" s="559"/>
      <c r="D48" s="560"/>
      <c r="E48" s="560"/>
      <c r="F48" s="560"/>
      <c r="G48" s="560"/>
      <c r="H48" s="560"/>
      <c r="I48" s="560"/>
      <c r="J48" s="561"/>
      <c r="K48" s="559"/>
      <c r="L48" s="560"/>
      <c r="M48" s="560"/>
      <c r="N48" s="560"/>
      <c r="O48" s="560"/>
      <c r="P48" s="560"/>
      <c r="Q48" s="560"/>
      <c r="R48" s="560"/>
      <c r="S48" s="560"/>
      <c r="T48" s="561"/>
      <c r="U48" s="559"/>
      <c r="V48" s="560"/>
      <c r="W48" s="561"/>
      <c r="X48" s="559"/>
      <c r="Y48" s="574"/>
      <c r="Z48" s="575"/>
      <c r="AA48" s="291"/>
      <c r="AB48" s="321">
        <f t="shared" si="5"/>
        <v>6</v>
      </c>
      <c r="AC48" s="321" t="str">
        <f t="shared" si="3"/>
        <v>0</v>
      </c>
      <c r="AD48" s="321">
        <v>3</v>
      </c>
      <c r="AE48" s="321">
        <v>6</v>
      </c>
      <c r="AF48" s="321">
        <f t="shared" si="4"/>
        <v>0</v>
      </c>
      <c r="AG48" s="321">
        <f t="shared" si="2"/>
        <v>0</v>
      </c>
      <c r="AH48" s="62"/>
      <c r="AI48" s="62"/>
      <c r="AL48" s="62"/>
      <c r="AM48" s="62"/>
      <c r="AY48" s="62">
        <v>48</v>
      </c>
      <c r="AZ48" s="62">
        <v>3</v>
      </c>
      <c r="BA48" s="50">
        <v>18</v>
      </c>
      <c r="BB48" s="51">
        <f>IF(C48="",1,0)</f>
        <v>1</v>
      </c>
      <c r="BC48" s="52" t="s">
        <v>141</v>
      </c>
    </row>
    <row r="49" spans="1:55" ht="9" customHeight="1" x14ac:dyDescent="0.2">
      <c r="A49" s="285">
        <f>$A$3</f>
        <v>9</v>
      </c>
      <c r="B49" s="304"/>
      <c r="C49" s="540" t="s">
        <v>20</v>
      </c>
      <c r="D49" s="541"/>
      <c r="E49" s="541"/>
      <c r="F49" s="541"/>
      <c r="G49" s="541"/>
      <c r="H49" s="541"/>
      <c r="I49" s="541"/>
      <c r="J49" s="541"/>
      <c r="K49" s="541"/>
      <c r="L49" s="541"/>
      <c r="M49" s="541"/>
      <c r="N49" s="541"/>
      <c r="O49" s="542"/>
      <c r="P49" s="540" t="s">
        <v>21</v>
      </c>
      <c r="Q49" s="541"/>
      <c r="R49" s="541"/>
      <c r="S49" s="541"/>
      <c r="T49" s="541"/>
      <c r="U49" s="541"/>
      <c r="V49" s="541"/>
      <c r="W49" s="541"/>
      <c r="X49" s="541"/>
      <c r="Y49" s="541"/>
      <c r="Z49" s="542"/>
      <c r="AA49" s="291"/>
      <c r="AB49" s="321">
        <f t="shared" si="5"/>
        <v>5</v>
      </c>
      <c r="AC49" s="321" t="str">
        <f t="shared" si="3"/>
        <v>0</v>
      </c>
      <c r="AD49" s="321">
        <v>4</v>
      </c>
      <c r="AE49" s="321">
        <v>1</v>
      </c>
      <c r="AF49" s="321">
        <f t="shared" si="4"/>
        <v>0</v>
      </c>
      <c r="AG49" s="321">
        <f t="shared" si="2"/>
        <v>0</v>
      </c>
      <c r="AH49" s="62"/>
      <c r="AI49" s="62"/>
      <c r="AL49" s="62"/>
      <c r="AM49" s="62"/>
      <c r="AY49" s="62">
        <v>48</v>
      </c>
      <c r="AZ49" s="62">
        <v>11</v>
      </c>
      <c r="BA49" s="50" t="s">
        <v>142</v>
      </c>
      <c r="BB49" s="51">
        <f>IF(AND(K48="",U48="",X48=""),1,0)</f>
        <v>1</v>
      </c>
      <c r="BC49" s="52" t="s">
        <v>144</v>
      </c>
    </row>
    <row r="50" spans="1:55" ht="16.5" customHeight="1" x14ac:dyDescent="0.3">
      <c r="A50" s="285">
        <f>$A$6</f>
        <v>16.5</v>
      </c>
      <c r="B50" s="312"/>
      <c r="C50" s="559"/>
      <c r="D50" s="560"/>
      <c r="E50" s="560"/>
      <c r="F50" s="560"/>
      <c r="G50" s="560"/>
      <c r="H50" s="560"/>
      <c r="I50" s="560"/>
      <c r="J50" s="560"/>
      <c r="K50" s="560"/>
      <c r="L50" s="560"/>
      <c r="M50" s="560"/>
      <c r="N50" s="560"/>
      <c r="O50" s="561"/>
      <c r="P50" s="559"/>
      <c r="Q50" s="574"/>
      <c r="R50" s="574"/>
      <c r="S50" s="574"/>
      <c r="T50" s="574"/>
      <c r="U50" s="574"/>
      <c r="V50" s="574"/>
      <c r="W50" s="574"/>
      <c r="X50" s="574"/>
      <c r="Y50" s="574"/>
      <c r="Z50" s="575"/>
      <c r="AA50" s="291"/>
      <c r="AB50" s="321">
        <f t="shared" si="5"/>
        <v>4</v>
      </c>
      <c r="AC50" s="321" t="str">
        <f t="shared" si="3"/>
        <v>0</v>
      </c>
      <c r="AD50" s="321">
        <v>5</v>
      </c>
      <c r="AE50" s="321">
        <v>2</v>
      </c>
      <c r="AF50" s="321">
        <f t="shared" si="4"/>
        <v>0</v>
      </c>
      <c r="AG50" s="321">
        <f t="shared" si="2"/>
        <v>0</v>
      </c>
      <c r="AH50" s="62"/>
      <c r="AI50" s="62"/>
      <c r="AL50" s="62"/>
      <c r="AM50" s="62"/>
      <c r="AY50" s="62">
        <v>50</v>
      </c>
      <c r="AZ50" s="62">
        <v>3</v>
      </c>
      <c r="BA50" s="50">
        <v>22</v>
      </c>
      <c r="BB50" s="51">
        <f t="shared" ref="BB50" si="6">IF(C50="",1,0)</f>
        <v>1</v>
      </c>
      <c r="BC50" s="52" t="s">
        <v>145</v>
      </c>
    </row>
    <row r="51" spans="1:55" ht="16.5" customHeight="1" x14ac:dyDescent="0.2">
      <c r="A51" s="285">
        <f>$A$7</f>
        <v>16.5</v>
      </c>
      <c r="B51" s="582" t="s">
        <v>90</v>
      </c>
      <c r="C51" s="565"/>
      <c r="D51" s="565"/>
      <c r="E51" s="565"/>
      <c r="F51" s="565"/>
      <c r="G51" s="565"/>
      <c r="H51" s="565"/>
      <c r="I51" s="565"/>
      <c r="J51" s="565"/>
      <c r="K51" s="565"/>
      <c r="L51" s="565"/>
      <c r="M51" s="565"/>
      <c r="N51" s="565"/>
      <c r="O51" s="565"/>
      <c r="P51" s="565"/>
      <c r="Q51" s="565"/>
      <c r="R51" s="565"/>
      <c r="S51" s="565"/>
      <c r="T51" s="565"/>
      <c r="U51" s="565"/>
      <c r="V51" s="565"/>
      <c r="W51" s="565"/>
      <c r="X51" s="565"/>
      <c r="Y51" s="565"/>
      <c r="Z51" s="566"/>
      <c r="AA51" s="291"/>
      <c r="AB51" s="321">
        <f t="shared" si="5"/>
        <v>3</v>
      </c>
      <c r="AC51" s="321" t="str">
        <f t="shared" si="3"/>
        <v>0</v>
      </c>
      <c r="AD51" s="321">
        <v>6</v>
      </c>
      <c r="AE51" s="321">
        <v>4</v>
      </c>
      <c r="AF51" s="321">
        <f t="shared" si="4"/>
        <v>0</v>
      </c>
      <c r="AG51" s="321">
        <f t="shared" si="2"/>
        <v>0</v>
      </c>
      <c r="AH51" s="62"/>
      <c r="AI51" s="62"/>
      <c r="AL51" s="62"/>
      <c r="AM51" s="62"/>
      <c r="AY51" s="62">
        <v>50</v>
      </c>
      <c r="AZ51" s="62">
        <v>16</v>
      </c>
      <c r="BA51" s="50">
        <v>23</v>
      </c>
      <c r="BB51" s="51">
        <f>IF(P50="",1,0)</f>
        <v>1</v>
      </c>
      <c r="BC51" s="52" t="s">
        <v>146</v>
      </c>
    </row>
    <row r="52" spans="1:55" ht="9" customHeight="1" x14ac:dyDescent="0.2">
      <c r="A52" s="285">
        <f>$A$3</f>
        <v>9</v>
      </c>
      <c r="B52" s="304"/>
      <c r="C52" s="540" t="s">
        <v>22</v>
      </c>
      <c r="D52" s="541"/>
      <c r="E52" s="541"/>
      <c r="F52" s="541"/>
      <c r="G52" s="541"/>
      <c r="H52" s="541"/>
      <c r="I52" s="542"/>
      <c r="J52" s="540" t="s">
        <v>23</v>
      </c>
      <c r="K52" s="541"/>
      <c r="L52" s="541"/>
      <c r="M52" s="541"/>
      <c r="N52" s="541"/>
      <c r="O52" s="541"/>
      <c r="P52" s="541"/>
      <c r="Q52" s="541"/>
      <c r="R52" s="542"/>
      <c r="S52" s="540" t="s">
        <v>24</v>
      </c>
      <c r="T52" s="541"/>
      <c r="U52" s="541"/>
      <c r="V52" s="541"/>
      <c r="W52" s="541"/>
      <c r="X52" s="541"/>
      <c r="Y52" s="541"/>
      <c r="Z52" s="542"/>
      <c r="AA52" s="291"/>
      <c r="AB52" s="321">
        <f t="shared" si="5"/>
        <v>2</v>
      </c>
      <c r="AC52" s="321" t="str">
        <f t="shared" si="3"/>
        <v>0</v>
      </c>
      <c r="AD52" s="321">
        <v>7</v>
      </c>
      <c r="AE52" s="321">
        <v>8</v>
      </c>
      <c r="AF52" s="321">
        <f t="shared" si="4"/>
        <v>0</v>
      </c>
      <c r="AG52" s="321">
        <f t="shared" si="2"/>
        <v>0</v>
      </c>
      <c r="AH52" s="62"/>
      <c r="AI52" s="62"/>
      <c r="AL52" s="62"/>
      <c r="AM52" s="62"/>
      <c r="BA52" s="50"/>
      <c r="BB52" s="51"/>
      <c r="BC52" s="52"/>
    </row>
    <row r="53" spans="1:55" ht="16.5" customHeight="1" x14ac:dyDescent="0.3">
      <c r="A53" s="285">
        <f>$A$6</f>
        <v>16.5</v>
      </c>
      <c r="B53" s="304"/>
      <c r="C53" s="559"/>
      <c r="D53" s="560"/>
      <c r="E53" s="560"/>
      <c r="F53" s="560"/>
      <c r="G53" s="560"/>
      <c r="H53" s="560"/>
      <c r="I53" s="561"/>
      <c r="J53" s="559"/>
      <c r="K53" s="560"/>
      <c r="L53" s="560"/>
      <c r="M53" s="560"/>
      <c r="N53" s="560"/>
      <c r="O53" s="560"/>
      <c r="P53" s="560"/>
      <c r="Q53" s="560"/>
      <c r="R53" s="561"/>
      <c r="S53" s="559"/>
      <c r="T53" s="574"/>
      <c r="U53" s="574"/>
      <c r="V53" s="574"/>
      <c r="W53" s="574"/>
      <c r="X53" s="574"/>
      <c r="Y53" s="574"/>
      <c r="Z53" s="575"/>
      <c r="AA53" s="291"/>
      <c r="AB53" s="321">
        <f t="shared" si="5"/>
        <v>1</v>
      </c>
      <c r="AC53" s="321" t="str">
        <f t="shared" si="3"/>
        <v>0</v>
      </c>
      <c r="AD53" s="325"/>
      <c r="AE53" s="325"/>
      <c r="AF53" s="321">
        <f>MOD(MOD(SUM(AF40:AF52),11),10)</f>
        <v>0</v>
      </c>
      <c r="AG53" s="321">
        <f>MOD(MOD(SUM(AG40:AG52),11),10)</f>
        <v>0</v>
      </c>
      <c r="AH53" s="62"/>
      <c r="AI53" s="62"/>
      <c r="AL53" s="62"/>
      <c r="AM53" s="62"/>
      <c r="AY53" s="62">
        <v>53</v>
      </c>
      <c r="AZ53" s="62">
        <v>3</v>
      </c>
      <c r="BA53" s="50" t="s">
        <v>415</v>
      </c>
      <c r="BB53" s="51">
        <f>IF(AND(C46=C53,J46=J53,S46=S53,C48=C55,K48=K55,U48=U55,X48=X55,C50=C57,P50=P57),1,0)</f>
        <v>1</v>
      </c>
      <c r="BC53" s="52" t="s">
        <v>416</v>
      </c>
    </row>
    <row r="54" spans="1:55" ht="9" customHeight="1" x14ac:dyDescent="0.2">
      <c r="A54" s="285">
        <f>$A$3</f>
        <v>9</v>
      </c>
      <c r="B54" s="304"/>
      <c r="C54" s="540" t="s">
        <v>25</v>
      </c>
      <c r="D54" s="541"/>
      <c r="E54" s="541"/>
      <c r="F54" s="541"/>
      <c r="G54" s="541"/>
      <c r="H54" s="541"/>
      <c r="I54" s="541"/>
      <c r="J54" s="542"/>
      <c r="K54" s="540" t="s">
        <v>26</v>
      </c>
      <c r="L54" s="541"/>
      <c r="M54" s="541"/>
      <c r="N54" s="541"/>
      <c r="O54" s="541"/>
      <c r="P54" s="541"/>
      <c r="Q54" s="541"/>
      <c r="R54" s="541"/>
      <c r="S54" s="541"/>
      <c r="T54" s="542"/>
      <c r="U54" s="540" t="s">
        <v>27</v>
      </c>
      <c r="V54" s="541"/>
      <c r="W54" s="542"/>
      <c r="X54" s="540" t="s">
        <v>28</v>
      </c>
      <c r="Y54" s="541"/>
      <c r="Z54" s="542"/>
      <c r="AA54" s="291"/>
      <c r="AB54" s="289"/>
      <c r="AC54" s="289"/>
      <c r="AD54" s="289"/>
      <c r="AE54" s="289"/>
      <c r="AF54" s="289"/>
      <c r="AG54" s="289"/>
      <c r="BA54" s="50"/>
      <c r="BB54" s="51"/>
      <c r="BC54" s="52"/>
    </row>
    <row r="55" spans="1:55" ht="16.5" customHeight="1" x14ac:dyDescent="0.3">
      <c r="A55" s="285">
        <f>$A$6</f>
        <v>16.5</v>
      </c>
      <c r="B55" s="304"/>
      <c r="C55" s="559"/>
      <c r="D55" s="560"/>
      <c r="E55" s="560"/>
      <c r="F55" s="560"/>
      <c r="G55" s="560"/>
      <c r="H55" s="560"/>
      <c r="I55" s="560"/>
      <c r="J55" s="561"/>
      <c r="K55" s="559"/>
      <c r="L55" s="560"/>
      <c r="M55" s="560"/>
      <c r="N55" s="560"/>
      <c r="O55" s="560"/>
      <c r="P55" s="560"/>
      <c r="Q55" s="560"/>
      <c r="R55" s="560"/>
      <c r="S55" s="560"/>
      <c r="T55" s="561"/>
      <c r="U55" s="559"/>
      <c r="V55" s="560"/>
      <c r="W55" s="561"/>
      <c r="X55" s="559"/>
      <c r="Y55" s="574"/>
      <c r="Z55" s="575"/>
      <c r="AA55" s="291"/>
      <c r="AB55" s="289"/>
      <c r="AC55" s="289"/>
      <c r="AD55" s="289"/>
      <c r="AE55" s="289"/>
      <c r="AF55" s="289"/>
      <c r="AG55" s="289"/>
      <c r="BA55" s="50"/>
      <c r="BB55" s="51"/>
      <c r="BC55" s="52"/>
    </row>
    <row r="56" spans="1:55" ht="9" customHeight="1" x14ac:dyDescent="0.2">
      <c r="A56" s="285">
        <f>$A$3</f>
        <v>9</v>
      </c>
      <c r="B56" s="304"/>
      <c r="C56" s="540" t="s">
        <v>29</v>
      </c>
      <c r="D56" s="541"/>
      <c r="E56" s="541"/>
      <c r="F56" s="541"/>
      <c r="G56" s="541"/>
      <c r="H56" s="541"/>
      <c r="I56" s="541"/>
      <c r="J56" s="541"/>
      <c r="K56" s="541"/>
      <c r="L56" s="541"/>
      <c r="M56" s="541"/>
      <c r="N56" s="541"/>
      <c r="O56" s="542"/>
      <c r="P56" s="540" t="s">
        <v>30</v>
      </c>
      <c r="Q56" s="541"/>
      <c r="R56" s="541"/>
      <c r="S56" s="541"/>
      <c r="T56" s="541"/>
      <c r="U56" s="541"/>
      <c r="V56" s="541"/>
      <c r="W56" s="541"/>
      <c r="X56" s="541"/>
      <c r="Y56" s="541"/>
      <c r="Z56" s="542"/>
      <c r="AA56" s="291"/>
      <c r="AB56" s="289"/>
      <c r="AC56" s="289"/>
      <c r="AD56" s="289"/>
      <c r="AE56" s="289"/>
      <c r="AF56" s="289"/>
      <c r="AG56" s="289"/>
      <c r="BA56" s="50"/>
      <c r="BB56" s="51"/>
      <c r="BC56" s="52"/>
    </row>
    <row r="57" spans="1:55" ht="16.5" customHeight="1" x14ac:dyDescent="0.3">
      <c r="A57" s="285">
        <f>$A$6</f>
        <v>16.5</v>
      </c>
      <c r="B57" s="312"/>
      <c r="C57" s="559"/>
      <c r="D57" s="560"/>
      <c r="E57" s="560"/>
      <c r="F57" s="560"/>
      <c r="G57" s="560"/>
      <c r="H57" s="560"/>
      <c r="I57" s="560"/>
      <c r="J57" s="560"/>
      <c r="K57" s="560"/>
      <c r="L57" s="560"/>
      <c r="M57" s="560"/>
      <c r="N57" s="560"/>
      <c r="O57" s="561"/>
      <c r="P57" s="559"/>
      <c r="Q57" s="574"/>
      <c r="R57" s="574"/>
      <c r="S57" s="574"/>
      <c r="T57" s="574"/>
      <c r="U57" s="574"/>
      <c r="V57" s="574"/>
      <c r="W57" s="574"/>
      <c r="X57" s="574"/>
      <c r="Y57" s="574"/>
      <c r="Z57" s="575"/>
      <c r="AA57" s="291"/>
      <c r="AB57" s="289"/>
      <c r="AC57" s="289"/>
      <c r="AD57" s="289"/>
      <c r="AE57" s="289"/>
      <c r="AF57" s="289"/>
      <c r="AG57" s="289"/>
      <c r="BA57" s="50"/>
      <c r="BB57" s="51"/>
      <c r="BC57" s="52"/>
    </row>
    <row r="58" spans="1:55" ht="9" customHeight="1" x14ac:dyDescent="0.2">
      <c r="A58" s="285">
        <f>$A$3</f>
        <v>9</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291"/>
      <c r="AB58" s="289"/>
      <c r="AC58" s="289"/>
      <c r="AD58" s="289"/>
      <c r="AE58" s="289"/>
      <c r="AF58" s="289"/>
      <c r="AG58" s="289"/>
      <c r="BA58" s="50"/>
      <c r="BB58" s="51"/>
      <c r="BC58" s="52"/>
    </row>
    <row r="59" spans="1:55" ht="16.5" customHeight="1" x14ac:dyDescent="0.2">
      <c r="A59" s="285">
        <f>$A$6</f>
        <v>16.5</v>
      </c>
      <c r="B59" s="292"/>
      <c r="C59" s="700" t="str">
        <f ca="1">Wersja</f>
        <v>2020..6.15.0.44055</v>
      </c>
      <c r="D59" s="700"/>
      <c r="E59" s="700"/>
      <c r="F59" s="700"/>
      <c r="G59" s="700"/>
      <c r="H59" s="700"/>
      <c r="I59" s="700"/>
      <c r="J59" s="700"/>
      <c r="K59" s="300"/>
      <c r="L59" s="300"/>
      <c r="M59" s="292"/>
      <c r="N59" s="300"/>
      <c r="O59" s="297"/>
      <c r="P59" s="297"/>
      <c r="Q59" s="297"/>
      <c r="R59" s="297"/>
      <c r="S59" s="297"/>
      <c r="T59" s="297"/>
      <c r="U59" s="297"/>
      <c r="V59" s="553" t="s">
        <v>426</v>
      </c>
      <c r="W59" s="554"/>
      <c r="X59" s="554"/>
      <c r="Y59" s="555"/>
      <c r="Z59" s="326" t="s">
        <v>427</v>
      </c>
      <c r="AA59" s="291"/>
      <c r="AB59" s="289"/>
      <c r="AC59" s="289"/>
      <c r="AD59" s="289"/>
      <c r="AE59" s="289"/>
      <c r="AF59" s="289"/>
      <c r="AG59" s="289"/>
      <c r="BA59" s="50"/>
      <c r="BB59" s="51"/>
      <c r="BC59" s="52"/>
    </row>
    <row r="60" spans="1:55" ht="9" customHeight="1" x14ac:dyDescent="0.2">
      <c r="A60" s="290">
        <v>9</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1"/>
      <c r="AB60" s="289"/>
      <c r="AC60" s="289"/>
      <c r="AD60" s="289"/>
      <c r="AE60" s="289"/>
      <c r="AF60" s="289"/>
      <c r="AG60" s="289"/>
      <c r="BA60" s="50"/>
      <c r="BB60" s="51"/>
      <c r="BC60" s="52"/>
    </row>
    <row r="61" spans="1:55" ht="9" customHeight="1" thickBot="1" x14ac:dyDescent="0.25">
      <c r="A61" s="290">
        <v>9</v>
      </c>
      <c r="B61" s="552" t="s">
        <v>0</v>
      </c>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291"/>
      <c r="AB61" s="289"/>
      <c r="AC61" s="289"/>
      <c r="AD61" s="289"/>
      <c r="AE61" s="289"/>
      <c r="AF61" s="289"/>
      <c r="AG61" s="289"/>
      <c r="BA61" s="50"/>
      <c r="BB61" s="51"/>
      <c r="BC61" s="52"/>
    </row>
    <row r="62" spans="1:55" ht="4.5" customHeight="1" x14ac:dyDescent="0.2">
      <c r="A62" s="290">
        <v>4.5</v>
      </c>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291"/>
      <c r="AB62" s="289"/>
      <c r="AC62" s="289"/>
      <c r="AD62" s="289"/>
      <c r="AE62" s="289"/>
      <c r="AF62" s="289"/>
      <c r="AG62" s="289"/>
      <c r="BA62" s="50"/>
      <c r="BB62" s="51"/>
      <c r="BC62" s="52"/>
    </row>
    <row r="63" spans="1:55" ht="4.5" customHeight="1" x14ac:dyDescent="0.2">
      <c r="A63" s="285">
        <f>$A$4</f>
        <v>4.5</v>
      </c>
      <c r="B63" s="328"/>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30"/>
      <c r="AA63" s="291"/>
      <c r="AB63" s="289"/>
      <c r="AC63" s="289"/>
      <c r="AD63" s="289"/>
      <c r="AE63" s="289"/>
      <c r="AF63" s="289"/>
      <c r="AG63" s="289"/>
      <c r="BA63" s="50"/>
      <c r="BB63" s="51"/>
      <c r="BC63" s="52"/>
    </row>
    <row r="64" spans="1:55" ht="16.5" customHeight="1" x14ac:dyDescent="0.2">
      <c r="A64" s="285">
        <f>$A$7</f>
        <v>16.5</v>
      </c>
      <c r="B64" s="719" t="s">
        <v>31</v>
      </c>
      <c r="C64" s="720"/>
      <c r="D64" s="720"/>
      <c r="E64" s="720"/>
      <c r="F64" s="720"/>
      <c r="G64" s="720"/>
      <c r="H64" s="720"/>
      <c r="I64" s="720"/>
      <c r="J64" s="720"/>
      <c r="K64" s="720"/>
      <c r="L64" s="720"/>
      <c r="M64" s="720"/>
      <c r="N64" s="720"/>
      <c r="O64" s="720"/>
      <c r="P64" s="720"/>
      <c r="Q64" s="720"/>
      <c r="R64" s="720"/>
      <c r="S64" s="720"/>
      <c r="T64" s="720"/>
      <c r="U64" s="720"/>
      <c r="V64" s="720"/>
      <c r="W64" s="720"/>
      <c r="X64" s="720"/>
      <c r="Y64" s="720"/>
      <c r="Z64" s="721"/>
      <c r="AA64" s="291"/>
      <c r="AB64" s="289"/>
      <c r="AC64" s="289"/>
      <c r="AD64" s="289"/>
      <c r="AE64" s="289"/>
      <c r="AF64" s="289"/>
      <c r="AG64" s="289"/>
      <c r="BA64" s="50"/>
      <c r="BB64" s="51"/>
      <c r="BC64" s="52"/>
    </row>
    <row r="65" spans="1:55" ht="9" customHeight="1" x14ac:dyDescent="0.2">
      <c r="A65" s="285">
        <f>$A$3</f>
        <v>9</v>
      </c>
      <c r="B65" s="533" t="s">
        <v>32</v>
      </c>
      <c r="C65" s="534"/>
      <c r="D65" s="534"/>
      <c r="E65" s="534"/>
      <c r="F65" s="534"/>
      <c r="G65" s="534"/>
      <c r="H65" s="534"/>
      <c r="I65" s="534"/>
      <c r="J65" s="534"/>
      <c r="K65" s="534"/>
      <c r="L65" s="534"/>
      <c r="M65" s="534"/>
      <c r="N65" s="331"/>
      <c r="O65" s="331"/>
      <c r="P65" s="331"/>
      <c r="Q65" s="331"/>
      <c r="R65" s="331"/>
      <c r="S65" s="331"/>
      <c r="T65" s="331"/>
      <c r="U65" s="331"/>
      <c r="V65" s="331"/>
      <c r="W65" s="331"/>
      <c r="X65" s="331"/>
      <c r="Y65" s="331"/>
      <c r="Z65" s="332"/>
      <c r="AA65" s="291"/>
      <c r="AB65" s="289"/>
      <c r="AC65" s="289"/>
      <c r="AD65" s="289"/>
      <c r="AE65" s="289"/>
      <c r="AF65" s="289"/>
      <c r="AG65" s="289"/>
      <c r="BA65" s="50"/>
      <c r="BB65" s="51"/>
      <c r="BC65" s="52"/>
    </row>
    <row r="66" spans="1:55" ht="16.5" customHeight="1" x14ac:dyDescent="0.2">
      <c r="A66" s="285">
        <f>$A$7</f>
        <v>16.5</v>
      </c>
      <c r="B66" s="535"/>
      <c r="C66" s="536"/>
      <c r="D66" s="536"/>
      <c r="E66" s="536"/>
      <c r="F66" s="536"/>
      <c r="G66" s="536"/>
      <c r="H66" s="536"/>
      <c r="I66" s="536"/>
      <c r="J66" s="536"/>
      <c r="K66" s="536"/>
      <c r="L66" s="536"/>
      <c r="M66" s="536"/>
      <c r="N66" s="524" t="s">
        <v>428</v>
      </c>
      <c r="O66" s="525"/>
      <c r="P66" s="525"/>
      <c r="Q66" s="525"/>
      <c r="R66" s="526"/>
      <c r="S66" s="524" t="s">
        <v>93</v>
      </c>
      <c r="T66" s="525"/>
      <c r="U66" s="525"/>
      <c r="V66" s="526"/>
      <c r="W66" s="524" t="s">
        <v>429</v>
      </c>
      <c r="X66" s="525"/>
      <c r="Y66" s="525"/>
      <c r="Z66" s="526"/>
      <c r="AA66" s="291"/>
      <c r="AB66" s="289"/>
      <c r="AC66" s="289"/>
      <c r="AD66" s="289"/>
      <c r="AE66" s="289"/>
      <c r="AF66" s="289"/>
      <c r="AG66" s="289"/>
      <c r="BA66" s="50"/>
      <c r="BB66" s="51"/>
      <c r="BC66" s="52"/>
    </row>
    <row r="67" spans="1:55" ht="9" customHeight="1" x14ac:dyDescent="0.2">
      <c r="A67" s="285">
        <f>$A$3</f>
        <v>9</v>
      </c>
      <c r="B67" s="535"/>
      <c r="C67" s="536"/>
      <c r="D67" s="536"/>
      <c r="E67" s="536"/>
      <c r="F67" s="536"/>
      <c r="G67" s="536"/>
      <c r="H67" s="536"/>
      <c r="I67" s="536"/>
      <c r="J67" s="536"/>
      <c r="K67" s="536"/>
      <c r="L67" s="536"/>
      <c r="M67" s="536"/>
      <c r="N67" s="527"/>
      <c r="O67" s="528"/>
      <c r="P67" s="528"/>
      <c r="Q67" s="528"/>
      <c r="R67" s="529"/>
      <c r="S67" s="530" t="s">
        <v>445</v>
      </c>
      <c r="T67" s="531"/>
      <c r="U67" s="531"/>
      <c r="V67" s="532"/>
      <c r="W67" s="530" t="s">
        <v>445</v>
      </c>
      <c r="X67" s="531"/>
      <c r="Y67" s="531"/>
      <c r="Z67" s="532"/>
      <c r="AA67" s="291"/>
      <c r="AB67" s="289"/>
      <c r="AC67" s="289"/>
      <c r="AD67" s="289"/>
      <c r="AE67" s="289"/>
      <c r="AF67" s="289"/>
      <c r="AG67" s="289"/>
      <c r="BA67" s="50"/>
      <c r="BB67" s="51"/>
      <c r="BC67" s="52"/>
    </row>
    <row r="68" spans="1:55" ht="9" customHeight="1" x14ac:dyDescent="0.2">
      <c r="A68" s="285">
        <f>$A$3</f>
        <v>9</v>
      </c>
      <c r="B68" s="304"/>
      <c r="C68" s="540" t="s">
        <v>449</v>
      </c>
      <c r="D68" s="541"/>
      <c r="E68" s="541"/>
      <c r="F68" s="541"/>
      <c r="G68" s="541"/>
      <c r="H68" s="541"/>
      <c r="I68" s="541"/>
      <c r="J68" s="541"/>
      <c r="K68" s="541"/>
      <c r="L68" s="541"/>
      <c r="M68" s="542"/>
      <c r="N68" s="333" t="s">
        <v>783</v>
      </c>
      <c r="O68" s="516"/>
      <c r="P68" s="517"/>
      <c r="Q68" s="517"/>
      <c r="R68" s="518"/>
      <c r="S68" s="513" t="s">
        <v>784</v>
      </c>
      <c r="T68" s="514"/>
      <c r="U68" s="514"/>
      <c r="V68" s="515"/>
      <c r="W68" s="513" t="s">
        <v>785</v>
      </c>
      <c r="X68" s="514"/>
      <c r="Y68" s="514"/>
      <c r="Z68" s="515"/>
      <c r="AA68" s="291"/>
      <c r="AB68" s="289"/>
      <c r="AC68" s="289"/>
      <c r="AD68" s="289"/>
      <c r="AE68" s="289"/>
      <c r="AF68" s="289"/>
      <c r="AG68" s="289"/>
      <c r="AY68" s="62">
        <v>68</v>
      </c>
      <c r="AZ68" s="62">
        <v>15</v>
      </c>
      <c r="BA68" s="50">
        <v>33</v>
      </c>
      <c r="BB68" s="51">
        <f>IF(O68&lt;0,1,0)</f>
        <v>0</v>
      </c>
      <c r="BC68" s="52" t="str">
        <f>"Powierzchnia wykazana w polu "&amp;BA68&amp;" nie może być mniejsza od zera"</f>
        <v>Powierzchnia wykazana w polu 33 nie może być mniejsza od zera</v>
      </c>
    </row>
    <row r="69" spans="1:55" ht="19.5" customHeight="1" x14ac:dyDescent="0.3">
      <c r="A69" s="334">
        <v>19.5</v>
      </c>
      <c r="B69" s="304"/>
      <c r="C69" s="543" t="s">
        <v>450</v>
      </c>
      <c r="D69" s="544"/>
      <c r="E69" s="544"/>
      <c r="F69" s="544"/>
      <c r="G69" s="544"/>
      <c r="H69" s="544"/>
      <c r="I69" s="544"/>
      <c r="J69" s="544"/>
      <c r="K69" s="544"/>
      <c r="L69" s="544"/>
      <c r="M69" s="545"/>
      <c r="N69" s="292"/>
      <c r="O69" s="609"/>
      <c r="P69" s="519"/>
      <c r="Q69" s="519"/>
      <c r="R69" s="520"/>
      <c r="S69" s="591">
        <f>Dane!AN2</f>
        <v>0.92</v>
      </c>
      <c r="T69" s="592"/>
      <c r="U69" s="592"/>
      <c r="V69" s="593"/>
      <c r="W69" s="594" t="str">
        <f>IF(AND($AA$24&gt;=1,$AA$24&lt;=12),ROUND(O68*S69*$AA$24/12,2),"Pole 6 - ???")</f>
        <v>Pole 6 - ???</v>
      </c>
      <c r="X69" s="595"/>
      <c r="Y69" s="595"/>
      <c r="Z69" s="596"/>
      <c r="AA69" s="291">
        <f>Dane!AU2</f>
        <v>0</v>
      </c>
      <c r="AB69" s="289"/>
      <c r="AC69" s="289"/>
      <c r="AD69" s="289"/>
      <c r="AE69" s="289"/>
      <c r="AF69" s="289"/>
      <c r="AG69" s="289"/>
      <c r="AY69" s="62">
        <v>68</v>
      </c>
      <c r="AZ69" s="62">
        <v>15</v>
      </c>
      <c r="BA69" s="50" t="str">
        <f>IF(O68&gt;AA69,"większa o ","mniejsza o ")&amp; ABS(O68-AA69)</f>
        <v>mniejsza o 0</v>
      </c>
      <c r="BB69" s="51">
        <f>IF(O68=AA69,0,1)</f>
        <v>0</v>
      </c>
      <c r="BC69" s="52" t="str">
        <f>"Powierzchnia gruntów wykazana w polu "&amp;N68&amp;" jest " &amp;BA69&amp; " od sumy gruntów w zał. ZDN-1"</f>
        <v>Powierzchnia gruntów wykazana w polu 33. jest mniejsza o 0 od sumy gruntów w zał. ZDN-1</v>
      </c>
    </row>
    <row r="70" spans="1:55" ht="9" customHeight="1" x14ac:dyDescent="0.2">
      <c r="A70" s="285">
        <f>$A$3</f>
        <v>9</v>
      </c>
      <c r="B70" s="304"/>
      <c r="C70" s="540" t="s">
        <v>451</v>
      </c>
      <c r="D70" s="541"/>
      <c r="E70" s="541"/>
      <c r="F70" s="541"/>
      <c r="G70" s="541"/>
      <c r="H70" s="541"/>
      <c r="I70" s="541"/>
      <c r="J70" s="541"/>
      <c r="K70" s="541"/>
      <c r="L70" s="541"/>
      <c r="M70" s="542"/>
      <c r="N70" s="333" t="s">
        <v>788</v>
      </c>
      <c r="O70" s="634"/>
      <c r="P70" s="635"/>
      <c r="Q70" s="635"/>
      <c r="R70" s="636"/>
      <c r="S70" s="513" t="s">
        <v>787</v>
      </c>
      <c r="T70" s="514"/>
      <c r="U70" s="514"/>
      <c r="V70" s="515"/>
      <c r="W70" s="513" t="s">
        <v>786</v>
      </c>
      <c r="X70" s="514"/>
      <c r="Y70" s="514"/>
      <c r="Z70" s="515"/>
      <c r="AA70" s="291"/>
      <c r="AB70" s="289"/>
      <c r="AC70" s="289"/>
      <c r="AD70" s="289"/>
      <c r="AE70" s="289"/>
      <c r="AF70" s="289"/>
      <c r="AG70" s="289"/>
      <c r="AY70" s="62">
        <v>70</v>
      </c>
      <c r="AZ70" s="62">
        <v>15</v>
      </c>
      <c r="BA70" s="50">
        <v>36</v>
      </c>
      <c r="BB70" s="51">
        <f>IF(O70&lt;0,1,0)</f>
        <v>0</v>
      </c>
      <c r="BC70" s="52" t="str">
        <f>"Powierzchnia wykazana w polu "&amp;BA70&amp;" nie może być mniejsza od zera"</f>
        <v>Powierzchnia wykazana w polu 36 nie może być mniejsza od zera</v>
      </c>
    </row>
    <row r="71" spans="1:55" ht="19.5" customHeight="1" x14ac:dyDescent="0.3">
      <c r="A71" s="285">
        <f>$A$69</f>
        <v>19.5</v>
      </c>
      <c r="B71" s="304"/>
      <c r="C71" s="543" t="s">
        <v>452</v>
      </c>
      <c r="D71" s="544"/>
      <c r="E71" s="544"/>
      <c r="F71" s="544"/>
      <c r="G71" s="544"/>
      <c r="H71" s="544"/>
      <c r="I71" s="544"/>
      <c r="J71" s="544"/>
      <c r="K71" s="544"/>
      <c r="L71" s="544"/>
      <c r="M71" s="545"/>
      <c r="N71" s="292"/>
      <c r="O71" s="637"/>
      <c r="P71" s="638"/>
      <c r="Q71" s="638"/>
      <c r="R71" s="639"/>
      <c r="S71" s="591">
        <f>Dane!AN3</f>
        <v>4.79</v>
      </c>
      <c r="T71" s="592"/>
      <c r="U71" s="592"/>
      <c r="V71" s="593"/>
      <c r="W71" s="594" t="str">
        <f>IF(AND($AA$24&gt;=1,$AA$24&lt;=12),ROUND(O70*S71*$AA$24/12,2),"Pole 6 - ???")</f>
        <v>Pole 6 - ???</v>
      </c>
      <c r="X71" s="595"/>
      <c r="Y71" s="595"/>
      <c r="Z71" s="596"/>
      <c r="AA71" s="291">
        <f>Dane!AU3</f>
        <v>0</v>
      </c>
      <c r="AB71" s="289"/>
      <c r="AC71" s="289"/>
      <c r="AD71" s="289"/>
      <c r="AE71" s="289"/>
      <c r="AF71" s="289"/>
      <c r="AG71" s="289"/>
      <c r="AY71" s="62">
        <v>70</v>
      </c>
      <c r="AZ71" s="62">
        <v>15</v>
      </c>
      <c r="BA71" s="50" t="str">
        <f>IF(O70&gt;AA71,"większa o ","mniejsza o ")&amp; ABS(O70-AA71)</f>
        <v>mniejsza o 0</v>
      </c>
      <c r="BB71" s="51">
        <f>IF(O70=AA71,0,1)</f>
        <v>0</v>
      </c>
      <c r="BC71" s="52" t="str">
        <f>"Powierzchnia gruntów wykazana w polu "&amp;N70&amp;" jest " &amp;BA71&amp; " od sumy gruntów w zał. ZDN-1"</f>
        <v>Powierzchnia gruntów wykazana w polu 36. jest mniejsza o 0 od sumy gruntów w zał. ZDN-1</v>
      </c>
    </row>
    <row r="72" spans="1:55" ht="9" customHeight="1" x14ac:dyDescent="0.2">
      <c r="A72" s="285">
        <f>$A$3</f>
        <v>9</v>
      </c>
      <c r="B72" s="304"/>
      <c r="C72" s="540" t="s">
        <v>453</v>
      </c>
      <c r="D72" s="541"/>
      <c r="E72" s="541"/>
      <c r="F72" s="541"/>
      <c r="G72" s="541"/>
      <c r="H72" s="541"/>
      <c r="I72" s="541"/>
      <c r="J72" s="541"/>
      <c r="K72" s="541"/>
      <c r="L72" s="541"/>
      <c r="M72" s="542"/>
      <c r="N72" s="333" t="s">
        <v>642</v>
      </c>
      <c r="O72" s="516"/>
      <c r="P72" s="517"/>
      <c r="Q72" s="517"/>
      <c r="R72" s="518"/>
      <c r="S72" s="513" t="s">
        <v>643</v>
      </c>
      <c r="T72" s="514"/>
      <c r="U72" s="514"/>
      <c r="V72" s="515"/>
      <c r="W72" s="513" t="s">
        <v>644</v>
      </c>
      <c r="X72" s="514"/>
      <c r="Y72" s="514"/>
      <c r="Z72" s="515"/>
      <c r="AA72" s="291"/>
      <c r="AB72" s="289"/>
      <c r="AC72" s="289"/>
      <c r="AD72" s="289"/>
      <c r="AE72" s="289"/>
      <c r="AF72" s="289"/>
      <c r="AG72" s="289"/>
      <c r="AY72" s="62">
        <v>72</v>
      </c>
      <c r="AZ72" s="62">
        <v>15</v>
      </c>
      <c r="BA72" s="50">
        <v>39</v>
      </c>
      <c r="BB72" s="51">
        <f>IF(O72&lt;0,1,0)</f>
        <v>0</v>
      </c>
      <c r="BC72" s="52" t="str">
        <f>"Powierzchnia wykazana w polu "&amp;BA72&amp;" nie może być mniejsza od zera"</f>
        <v>Powierzchnia wykazana w polu 39 nie może być mniejsza od zera</v>
      </c>
    </row>
    <row r="73" spans="1:55" ht="19.5" customHeight="1" x14ac:dyDescent="0.3">
      <c r="A73" s="285">
        <f>$A$69</f>
        <v>19.5</v>
      </c>
      <c r="B73" s="304"/>
      <c r="C73" s="543" t="s">
        <v>454</v>
      </c>
      <c r="D73" s="544"/>
      <c r="E73" s="544"/>
      <c r="F73" s="544"/>
      <c r="G73" s="544"/>
      <c r="H73" s="544"/>
      <c r="I73" s="544"/>
      <c r="J73" s="544"/>
      <c r="K73" s="544"/>
      <c r="L73" s="544"/>
      <c r="M73" s="545"/>
      <c r="N73" s="292"/>
      <c r="O73" s="609"/>
      <c r="P73" s="519"/>
      <c r="Q73" s="519"/>
      <c r="R73" s="520"/>
      <c r="S73" s="591">
        <f>Dane!AN4</f>
        <v>0.45</v>
      </c>
      <c r="T73" s="592"/>
      <c r="U73" s="592"/>
      <c r="V73" s="593"/>
      <c r="W73" s="594" t="str">
        <f>IF(AND($AA$24&gt;=1,$AA$24&lt;=12),ROUND(O72*S73*$AA$24/12,2),"Pole 6 - ???")</f>
        <v>Pole 6 - ???</v>
      </c>
      <c r="X73" s="595"/>
      <c r="Y73" s="595"/>
      <c r="Z73" s="596"/>
      <c r="AA73" s="291">
        <f>Dane!AU4</f>
        <v>0</v>
      </c>
      <c r="AB73" s="289"/>
      <c r="AC73" s="289"/>
      <c r="AD73" s="289"/>
      <c r="AE73" s="289"/>
      <c r="AF73" s="289"/>
      <c r="AG73" s="289"/>
      <c r="AY73" s="62">
        <v>72</v>
      </c>
      <c r="AZ73" s="62">
        <v>15</v>
      </c>
      <c r="BA73" s="50" t="str">
        <f>IF(O72&gt;AA73,"większa o ","mniejsza o ")&amp; ABS(O72-AA73)</f>
        <v>mniejsza o 0</v>
      </c>
      <c r="BB73" s="51">
        <f>IF(O72=AA73,0,1)</f>
        <v>0</v>
      </c>
      <c r="BC73" s="52" t="str">
        <f>"Powierzchnia gruntów wykazana w polu "&amp;N72&amp;" jest " &amp;BA73&amp; " od sumy gruntów w zał. ZDN-1"</f>
        <v>Powierzchnia gruntów wykazana w polu 39. jest mniejsza o 0 od sumy gruntów w zał. ZDN-1</v>
      </c>
    </row>
    <row r="74" spans="1:55" ht="9" customHeight="1" x14ac:dyDescent="0.2">
      <c r="A74" s="285">
        <f>$A$3</f>
        <v>9</v>
      </c>
      <c r="B74" s="304"/>
      <c r="C74" s="540" t="s">
        <v>455</v>
      </c>
      <c r="D74" s="541"/>
      <c r="E74" s="541"/>
      <c r="F74" s="541"/>
      <c r="G74" s="541"/>
      <c r="H74" s="541"/>
      <c r="I74" s="541"/>
      <c r="J74" s="541"/>
      <c r="K74" s="541"/>
      <c r="L74" s="541"/>
      <c r="M74" s="542"/>
      <c r="N74" s="333" t="s">
        <v>645</v>
      </c>
      <c r="O74" s="516"/>
      <c r="P74" s="517"/>
      <c r="Q74" s="517"/>
      <c r="R74" s="518"/>
      <c r="S74" s="513" t="s">
        <v>651</v>
      </c>
      <c r="T74" s="514"/>
      <c r="U74" s="514"/>
      <c r="V74" s="515"/>
      <c r="W74" s="513" t="s">
        <v>646</v>
      </c>
      <c r="X74" s="514"/>
      <c r="Y74" s="514"/>
      <c r="Z74" s="515"/>
      <c r="AA74" s="291"/>
      <c r="AB74" s="289"/>
      <c r="AC74" s="289"/>
      <c r="AD74" s="289"/>
      <c r="AE74" s="289"/>
      <c r="AF74" s="289"/>
      <c r="AG74" s="289"/>
      <c r="AY74" s="62">
        <v>74</v>
      </c>
      <c r="AZ74" s="62">
        <v>15</v>
      </c>
      <c r="BA74" s="50">
        <v>42</v>
      </c>
      <c r="BB74" s="51">
        <f>IF(O74&lt;0,1,0)</f>
        <v>0</v>
      </c>
      <c r="BC74" s="52" t="str">
        <f>"Powierzchnia wykazana w polu "&amp;BA74&amp;" nie może być mniejsza od zera"</f>
        <v>Powierzchnia wykazana w polu 42 nie może być mniejsza od zera</v>
      </c>
    </row>
    <row r="75" spans="1:55" ht="87.75" customHeight="1" x14ac:dyDescent="0.3">
      <c r="A75" s="285">
        <f>$A$69*4.5</f>
        <v>87.75</v>
      </c>
      <c r="B75" s="304"/>
      <c r="C75" s="543" t="s">
        <v>456</v>
      </c>
      <c r="D75" s="544"/>
      <c r="E75" s="544"/>
      <c r="F75" s="544"/>
      <c r="G75" s="544"/>
      <c r="H75" s="544"/>
      <c r="I75" s="544"/>
      <c r="J75" s="544"/>
      <c r="K75" s="544"/>
      <c r="L75" s="544"/>
      <c r="M75" s="545"/>
      <c r="N75" s="335"/>
      <c r="O75" s="519"/>
      <c r="P75" s="519"/>
      <c r="Q75" s="519"/>
      <c r="R75" s="520"/>
      <c r="S75" s="591">
        <f>Dane!AN6</f>
        <v>3.06</v>
      </c>
      <c r="T75" s="592"/>
      <c r="U75" s="592"/>
      <c r="V75" s="593"/>
      <c r="W75" s="594" t="str">
        <f>IF(AND($AA$24&gt;=1,$AA$24&lt;=12),ROUND(O74*S75*$AA$24/12,2),"Pole 6 - ???")</f>
        <v>Pole 6 - ???</v>
      </c>
      <c r="X75" s="595"/>
      <c r="Y75" s="595"/>
      <c r="Z75" s="596"/>
      <c r="AA75" s="291">
        <f>Dane!AU6</f>
        <v>0</v>
      </c>
      <c r="AB75" s="289"/>
      <c r="AC75" s="289"/>
      <c r="AD75" s="289"/>
      <c r="AE75" s="289"/>
      <c r="AF75" s="289"/>
      <c r="AG75" s="289"/>
      <c r="AY75" s="62">
        <v>74</v>
      </c>
      <c r="AZ75" s="62">
        <v>15</v>
      </c>
      <c r="BA75" s="50" t="str">
        <f>IF(O74&gt;AA75,"większa o ","mniejsza o ")&amp; ABS(O74-AA75)</f>
        <v>mniejsza o 0</v>
      </c>
      <c r="BB75" s="51">
        <f>IF(O74=AA75,0,1)</f>
        <v>0</v>
      </c>
      <c r="BC75" s="52" t="str">
        <f>"Powierzchnia gruntów wykazana w polu "&amp;N74&amp;" jest " &amp;BA75&amp; " od sumy gruntów w zał. ZDN-1"</f>
        <v>Powierzchnia gruntów wykazana w polu 42. jest mniejsza o 0 od sumy gruntów w zał. ZDN-1</v>
      </c>
    </row>
    <row r="76" spans="1:55" ht="24.75" customHeight="1" x14ac:dyDescent="0.2">
      <c r="A76" s="285">
        <f>$A$7*1.5</f>
        <v>24.75</v>
      </c>
      <c r="B76" s="564" t="s">
        <v>98</v>
      </c>
      <c r="C76" s="565"/>
      <c r="D76" s="565"/>
      <c r="E76" s="565"/>
      <c r="F76" s="565"/>
      <c r="G76" s="565"/>
      <c r="H76" s="565"/>
      <c r="I76" s="565"/>
      <c r="J76" s="565"/>
      <c r="K76" s="565"/>
      <c r="L76" s="565"/>
      <c r="M76" s="565"/>
      <c r="N76" s="565"/>
      <c r="O76" s="565"/>
      <c r="P76" s="565"/>
      <c r="Q76" s="565"/>
      <c r="R76" s="565"/>
      <c r="S76" s="565"/>
      <c r="T76" s="565"/>
      <c r="U76" s="565"/>
      <c r="V76" s="565"/>
      <c r="W76" s="565"/>
      <c r="X76" s="565"/>
      <c r="Y76" s="565"/>
      <c r="Z76" s="566"/>
      <c r="AA76" s="291"/>
      <c r="AB76" s="289"/>
      <c r="AC76" s="289"/>
      <c r="AD76" s="289"/>
      <c r="AE76" s="289"/>
      <c r="AF76" s="289"/>
      <c r="AG76" s="289"/>
      <c r="BA76" s="50"/>
      <c r="BB76" s="51"/>
      <c r="BC76" s="52"/>
    </row>
    <row r="77" spans="1:55" ht="9" customHeight="1" x14ac:dyDescent="0.2">
      <c r="A77" s="285">
        <f>$A$3</f>
        <v>9</v>
      </c>
      <c r="B77" s="304"/>
      <c r="C77" s="540" t="s">
        <v>72</v>
      </c>
      <c r="D77" s="541"/>
      <c r="E77" s="541"/>
      <c r="F77" s="541"/>
      <c r="G77" s="541"/>
      <c r="H77" s="541"/>
      <c r="I77" s="541"/>
      <c r="J77" s="541"/>
      <c r="K77" s="541"/>
      <c r="L77" s="541"/>
      <c r="M77" s="542"/>
      <c r="N77" s="333" t="s">
        <v>647</v>
      </c>
      <c r="O77" s="516"/>
      <c r="P77" s="516"/>
      <c r="Q77" s="516"/>
      <c r="R77" s="606"/>
      <c r="S77" s="513" t="s">
        <v>653</v>
      </c>
      <c r="T77" s="514"/>
      <c r="U77" s="514"/>
      <c r="V77" s="515"/>
      <c r="W77" s="513" t="s">
        <v>648</v>
      </c>
      <c r="X77" s="514"/>
      <c r="Y77" s="514"/>
      <c r="Z77" s="515"/>
      <c r="AA77" s="291"/>
      <c r="AB77" s="289"/>
      <c r="AC77" s="289"/>
      <c r="AD77" s="289"/>
      <c r="AE77" s="289"/>
      <c r="AF77" s="289"/>
      <c r="AG77" s="289"/>
      <c r="AY77" s="62">
        <v>46</v>
      </c>
      <c r="AZ77" s="62">
        <v>15</v>
      </c>
      <c r="BA77" s="50">
        <v>46</v>
      </c>
      <c r="BB77" s="51">
        <f>IF(O77&lt;0,1,0)</f>
        <v>0</v>
      </c>
      <c r="BC77" s="52" t="str">
        <f>"Powierzchnia wykazana w polu "&amp;BA77&amp;" nie może być mniejsza od zera"</f>
        <v>Powierzchnia wykazana w polu 46 nie może być mniejsza od zera</v>
      </c>
    </row>
    <row r="78" spans="1:55" ht="9" customHeight="1" x14ac:dyDescent="0.2">
      <c r="A78" s="285">
        <f>$A$3</f>
        <v>9</v>
      </c>
      <c r="B78" s="304"/>
      <c r="C78" s="537" t="s">
        <v>466</v>
      </c>
      <c r="D78" s="538"/>
      <c r="E78" s="538"/>
      <c r="F78" s="538"/>
      <c r="G78" s="538"/>
      <c r="H78" s="538"/>
      <c r="I78" s="538"/>
      <c r="J78" s="538"/>
      <c r="K78" s="538"/>
      <c r="L78" s="538"/>
      <c r="M78" s="539"/>
      <c r="N78" s="295"/>
      <c r="O78" s="607"/>
      <c r="P78" s="607"/>
      <c r="Q78" s="607"/>
      <c r="R78" s="608"/>
      <c r="S78" s="603">
        <f>Dane!AN5</f>
        <v>0.22</v>
      </c>
      <c r="T78" s="604"/>
      <c r="U78" s="604"/>
      <c r="V78" s="605"/>
      <c r="W78" s="600" t="str">
        <f>IF(AND($AA$24&gt;=1,$AA$24&lt;=12),ROUND(O77*S78*$AA$24/12,2),"Pole 6 - ???")</f>
        <v>Pole 6 - ???</v>
      </c>
      <c r="X78" s="601"/>
      <c r="Y78" s="601"/>
      <c r="Z78" s="602"/>
      <c r="AA78" s="291">
        <f>Dane!AU5</f>
        <v>0</v>
      </c>
      <c r="AB78" s="289"/>
      <c r="AC78" s="289"/>
      <c r="AD78" s="289"/>
      <c r="AE78" s="289"/>
      <c r="AF78" s="289"/>
      <c r="AG78" s="289"/>
      <c r="AY78" s="62">
        <v>46</v>
      </c>
      <c r="AZ78" s="62">
        <v>15</v>
      </c>
      <c r="BA78" s="50" t="str">
        <f>IF(O77&gt;AA78,"większa o ","mniejsza o ")&amp; ABS(O77-AA78)</f>
        <v>mniejsza o 0</v>
      </c>
      <c r="BB78" s="51">
        <f>IF(O77=AA78,0,1)</f>
        <v>0</v>
      </c>
      <c r="BC78" s="52" t="str">
        <f>"Powierzchnia gruntów wykazana w polu "&amp;N77&amp;" jest " &amp;BA78&amp; " od sumy gruntów w zał. ZDN-1"</f>
        <v>Powierzchnia gruntów wykazana w polu 46. jest mniejsza o 0 od sumy gruntów w zał. ZDN-1</v>
      </c>
    </row>
    <row r="79" spans="1:55" ht="39" customHeight="1" x14ac:dyDescent="0.2">
      <c r="A79" s="285">
        <f>$A$69*2</f>
        <v>39</v>
      </c>
      <c r="B79" s="304"/>
      <c r="C79" s="597" t="s">
        <v>467</v>
      </c>
      <c r="D79" s="598"/>
      <c r="E79" s="598"/>
      <c r="F79" s="598"/>
      <c r="G79" s="598"/>
      <c r="H79" s="598"/>
      <c r="I79" s="598"/>
      <c r="J79" s="598"/>
      <c r="K79" s="598"/>
      <c r="L79" s="598"/>
      <c r="M79" s="599"/>
      <c r="N79" s="336"/>
      <c r="O79" s="609"/>
      <c r="P79" s="609"/>
      <c r="Q79" s="609"/>
      <c r="R79" s="610"/>
      <c r="S79" s="591"/>
      <c r="T79" s="592"/>
      <c r="U79" s="592"/>
      <c r="V79" s="593"/>
      <c r="W79" s="594"/>
      <c r="X79" s="595"/>
      <c r="Y79" s="595"/>
      <c r="Z79" s="596"/>
      <c r="AA79" s="291"/>
      <c r="AB79" s="289"/>
      <c r="AC79" s="289"/>
      <c r="AD79" s="289"/>
      <c r="AE79" s="289"/>
      <c r="AF79" s="289"/>
      <c r="AG79" s="289"/>
      <c r="BA79" s="50"/>
      <c r="BB79" s="51"/>
      <c r="BC79" s="52"/>
    </row>
    <row r="80" spans="1:55" ht="9" customHeight="1" x14ac:dyDescent="0.2">
      <c r="A80" s="285">
        <f>$A$3</f>
        <v>9</v>
      </c>
      <c r="B80" s="304"/>
      <c r="C80" s="540" t="s">
        <v>73</v>
      </c>
      <c r="D80" s="541"/>
      <c r="E80" s="541"/>
      <c r="F80" s="541"/>
      <c r="G80" s="541"/>
      <c r="H80" s="541"/>
      <c r="I80" s="541"/>
      <c r="J80" s="541"/>
      <c r="K80" s="541"/>
      <c r="L80" s="541"/>
      <c r="M80" s="542"/>
      <c r="N80" s="337" t="s">
        <v>649</v>
      </c>
      <c r="O80" s="601"/>
      <c r="P80" s="601"/>
      <c r="Q80" s="601"/>
      <c r="R80" s="602"/>
      <c r="S80" s="521" t="s">
        <v>655</v>
      </c>
      <c r="T80" s="522"/>
      <c r="U80" s="522"/>
      <c r="V80" s="523"/>
      <c r="W80" s="521" t="s">
        <v>650</v>
      </c>
      <c r="X80" s="522"/>
      <c r="Y80" s="522"/>
      <c r="Z80" s="523"/>
      <c r="AA80" s="291"/>
      <c r="AB80" s="289"/>
      <c r="AC80" s="289"/>
      <c r="AD80" s="289"/>
      <c r="AE80" s="289"/>
      <c r="AF80" s="289"/>
      <c r="AG80" s="289"/>
      <c r="BA80" s="50"/>
      <c r="BB80" s="51"/>
      <c r="BC80" s="52"/>
    </row>
    <row r="81" spans="1:55" ht="19.5" customHeight="1" x14ac:dyDescent="0.3">
      <c r="A81" s="285">
        <f>$A$69</f>
        <v>19.5</v>
      </c>
      <c r="B81" s="304"/>
      <c r="C81" s="631"/>
      <c r="D81" s="632"/>
      <c r="E81" s="632"/>
      <c r="F81" s="632"/>
      <c r="G81" s="632"/>
      <c r="H81" s="632"/>
      <c r="I81" s="632"/>
      <c r="J81" s="632"/>
      <c r="K81" s="632"/>
      <c r="L81" s="632"/>
      <c r="M81" s="633"/>
      <c r="N81" s="335"/>
      <c r="O81" s="595"/>
      <c r="P81" s="595"/>
      <c r="Q81" s="595"/>
      <c r="R81" s="596"/>
      <c r="S81" s="591"/>
      <c r="T81" s="592"/>
      <c r="U81" s="592"/>
      <c r="V81" s="593"/>
      <c r="W81" s="594"/>
      <c r="X81" s="595"/>
      <c r="Y81" s="595"/>
      <c r="Z81" s="596"/>
      <c r="AA81" s="291"/>
      <c r="AB81" s="289"/>
      <c r="AC81" s="289"/>
      <c r="AD81" s="289"/>
      <c r="AE81" s="289"/>
      <c r="AF81" s="289"/>
      <c r="AG81" s="289"/>
      <c r="BA81" s="50"/>
      <c r="BB81" s="51"/>
      <c r="BC81" s="52"/>
    </row>
    <row r="82" spans="1:55" ht="24.75" customHeight="1" x14ac:dyDescent="0.2">
      <c r="A82" s="285">
        <f>$A$7*1.5</f>
        <v>24.75</v>
      </c>
      <c r="B82" s="564" t="s">
        <v>99</v>
      </c>
      <c r="C82" s="565"/>
      <c r="D82" s="565"/>
      <c r="E82" s="565"/>
      <c r="F82" s="565"/>
      <c r="G82" s="565"/>
      <c r="H82" s="565"/>
      <c r="I82" s="565"/>
      <c r="J82" s="565"/>
      <c r="K82" s="565"/>
      <c r="L82" s="565"/>
      <c r="M82" s="565"/>
      <c r="N82" s="565"/>
      <c r="O82" s="565"/>
      <c r="P82" s="565"/>
      <c r="Q82" s="565"/>
      <c r="R82" s="565"/>
      <c r="S82" s="565"/>
      <c r="T82" s="565"/>
      <c r="U82" s="565"/>
      <c r="V82" s="565"/>
      <c r="W82" s="565"/>
      <c r="X82" s="565"/>
      <c r="Y82" s="565"/>
      <c r="Z82" s="566"/>
      <c r="AA82" s="291"/>
      <c r="AB82" s="289"/>
      <c r="AC82" s="289"/>
      <c r="AD82" s="289"/>
      <c r="AE82" s="289"/>
      <c r="AF82" s="289"/>
      <c r="AG82" s="289"/>
      <c r="BA82" s="50"/>
      <c r="BB82" s="51"/>
      <c r="BC82" s="52"/>
    </row>
    <row r="83" spans="1:55" ht="9" customHeight="1" x14ac:dyDescent="0.2">
      <c r="A83" s="285">
        <f>$A$3</f>
        <v>9</v>
      </c>
      <c r="B83" s="338"/>
      <c r="C83" s="540" t="s">
        <v>72</v>
      </c>
      <c r="D83" s="541"/>
      <c r="E83" s="541"/>
      <c r="F83" s="541"/>
      <c r="G83" s="541"/>
      <c r="H83" s="541"/>
      <c r="I83" s="541"/>
      <c r="J83" s="541"/>
      <c r="K83" s="541"/>
      <c r="L83" s="541"/>
      <c r="M83" s="542"/>
      <c r="N83" s="333" t="s">
        <v>647</v>
      </c>
      <c r="O83" s="611"/>
      <c r="P83" s="611"/>
      <c r="Q83" s="611"/>
      <c r="R83" s="612"/>
      <c r="S83" s="513" t="s">
        <v>653</v>
      </c>
      <c r="T83" s="514"/>
      <c r="U83" s="514"/>
      <c r="V83" s="515"/>
      <c r="W83" s="513" t="s">
        <v>648</v>
      </c>
      <c r="X83" s="514"/>
      <c r="Y83" s="514"/>
      <c r="Z83" s="515"/>
      <c r="AA83" s="291"/>
      <c r="AB83" s="289"/>
      <c r="AC83" s="289"/>
      <c r="AD83" s="289"/>
      <c r="AE83" s="289"/>
      <c r="AF83" s="289"/>
      <c r="AG83" s="289"/>
      <c r="BA83" s="50"/>
      <c r="BB83" s="51"/>
      <c r="BC83" s="52"/>
    </row>
    <row r="84" spans="1:55" ht="19.5" customHeight="1" x14ac:dyDescent="0.3">
      <c r="A84" s="285">
        <f>$A$69</f>
        <v>19.5</v>
      </c>
      <c r="B84" s="338"/>
      <c r="C84" s="631"/>
      <c r="D84" s="632"/>
      <c r="E84" s="632"/>
      <c r="F84" s="632"/>
      <c r="G84" s="632"/>
      <c r="H84" s="632"/>
      <c r="I84" s="632"/>
      <c r="J84" s="632"/>
      <c r="K84" s="632"/>
      <c r="L84" s="632"/>
      <c r="M84" s="633"/>
      <c r="N84" s="339"/>
      <c r="O84" s="595"/>
      <c r="P84" s="595"/>
      <c r="Q84" s="595"/>
      <c r="R84" s="596"/>
      <c r="S84" s="591"/>
      <c r="T84" s="592"/>
      <c r="U84" s="592"/>
      <c r="V84" s="593"/>
      <c r="W84" s="594"/>
      <c r="X84" s="595"/>
      <c r="Y84" s="595"/>
      <c r="Z84" s="596"/>
      <c r="AA84" s="291"/>
      <c r="AB84" s="289"/>
      <c r="AC84" s="289"/>
      <c r="AD84" s="289"/>
      <c r="AE84" s="289"/>
      <c r="AF84" s="289"/>
      <c r="AG84" s="289"/>
      <c r="BA84" s="50"/>
      <c r="BB84" s="51"/>
      <c r="BC84" s="52"/>
    </row>
    <row r="85" spans="1:55" ht="9" customHeight="1" x14ac:dyDescent="0.2">
      <c r="A85" s="285">
        <f>$A$3</f>
        <v>9</v>
      </c>
      <c r="B85" s="338"/>
      <c r="C85" s="540" t="s">
        <v>73</v>
      </c>
      <c r="D85" s="541"/>
      <c r="E85" s="541"/>
      <c r="F85" s="541"/>
      <c r="G85" s="541"/>
      <c r="H85" s="541"/>
      <c r="I85" s="541"/>
      <c r="J85" s="541"/>
      <c r="K85" s="541"/>
      <c r="L85" s="541"/>
      <c r="M85" s="542"/>
      <c r="N85" s="333" t="s">
        <v>649</v>
      </c>
      <c r="O85" s="622"/>
      <c r="P85" s="611"/>
      <c r="Q85" s="611"/>
      <c r="R85" s="612"/>
      <c r="S85" s="513" t="s">
        <v>655</v>
      </c>
      <c r="T85" s="514"/>
      <c r="U85" s="514"/>
      <c r="V85" s="515"/>
      <c r="W85" s="513" t="s">
        <v>650</v>
      </c>
      <c r="X85" s="514"/>
      <c r="Y85" s="514"/>
      <c r="Z85" s="515"/>
      <c r="AA85" s="291"/>
      <c r="AB85" s="289"/>
      <c r="AC85" s="289"/>
      <c r="AD85" s="289"/>
      <c r="AE85" s="289"/>
      <c r="AF85" s="289"/>
      <c r="AG85" s="289"/>
      <c r="BA85" s="50"/>
      <c r="BB85" s="51"/>
      <c r="BC85" s="52"/>
    </row>
    <row r="86" spans="1:55" ht="19.5" customHeight="1" x14ac:dyDescent="0.3">
      <c r="A86" s="285">
        <f>$A$69</f>
        <v>19.5</v>
      </c>
      <c r="B86" s="338"/>
      <c r="C86" s="631"/>
      <c r="D86" s="632"/>
      <c r="E86" s="632"/>
      <c r="F86" s="632"/>
      <c r="G86" s="632"/>
      <c r="H86" s="632"/>
      <c r="I86" s="632"/>
      <c r="J86" s="632"/>
      <c r="K86" s="632"/>
      <c r="L86" s="632"/>
      <c r="M86" s="633"/>
      <c r="N86" s="339"/>
      <c r="O86" s="595"/>
      <c r="P86" s="595"/>
      <c r="Q86" s="595"/>
      <c r="R86" s="596"/>
      <c r="S86" s="591"/>
      <c r="T86" s="592"/>
      <c r="U86" s="592"/>
      <c r="V86" s="593"/>
      <c r="W86" s="594"/>
      <c r="X86" s="595"/>
      <c r="Y86" s="595"/>
      <c r="Z86" s="596"/>
      <c r="AA86" s="291"/>
      <c r="AB86" s="289"/>
      <c r="AC86" s="289"/>
      <c r="AD86" s="289"/>
      <c r="AE86" s="289"/>
      <c r="AF86" s="289"/>
      <c r="AG86" s="289"/>
      <c r="BA86" s="50"/>
      <c r="BB86" s="51"/>
      <c r="BC86" s="52"/>
    </row>
    <row r="87" spans="1:55" ht="49.5" customHeight="1" x14ac:dyDescent="0.2">
      <c r="A87" s="285">
        <f>$A$7*3</f>
        <v>49.5</v>
      </c>
      <c r="B87" s="582" t="s">
        <v>546</v>
      </c>
      <c r="C87" s="583"/>
      <c r="D87" s="583"/>
      <c r="E87" s="583"/>
      <c r="F87" s="583"/>
      <c r="G87" s="583"/>
      <c r="H87" s="583"/>
      <c r="I87" s="583"/>
      <c r="J87" s="583"/>
      <c r="K87" s="583"/>
      <c r="L87" s="583"/>
      <c r="M87" s="583"/>
      <c r="N87" s="583"/>
      <c r="O87" s="583"/>
      <c r="P87" s="583"/>
      <c r="Q87" s="583"/>
      <c r="R87" s="583"/>
      <c r="S87" s="583"/>
      <c r="T87" s="583"/>
      <c r="U87" s="583"/>
      <c r="V87" s="583"/>
      <c r="W87" s="583"/>
      <c r="X87" s="583"/>
      <c r="Y87" s="583"/>
      <c r="Z87" s="584"/>
      <c r="AA87" s="291">
        <f>SUM(AA91:AA175)</f>
        <v>0</v>
      </c>
      <c r="AB87" s="289"/>
      <c r="AC87" s="289"/>
      <c r="AD87" s="289"/>
      <c r="AE87" s="289"/>
      <c r="AF87" s="289"/>
      <c r="AG87" s="289"/>
      <c r="BA87" s="50"/>
      <c r="BB87" s="51"/>
      <c r="BC87" s="52" t="s">
        <v>149</v>
      </c>
    </row>
    <row r="88" spans="1:55" ht="16.5" customHeight="1" x14ac:dyDescent="0.2">
      <c r="A88" s="285">
        <f>$A$7</f>
        <v>16.5</v>
      </c>
      <c r="B88" s="304"/>
      <c r="C88" s="340"/>
      <c r="D88" s="340"/>
      <c r="E88" s="340"/>
      <c r="F88" s="340"/>
      <c r="G88" s="340"/>
      <c r="H88" s="340"/>
      <c r="I88" s="340"/>
      <c r="J88" s="340"/>
      <c r="K88" s="340"/>
      <c r="L88" s="340"/>
      <c r="M88" s="340"/>
      <c r="N88" s="524" t="s">
        <v>428</v>
      </c>
      <c r="O88" s="525"/>
      <c r="P88" s="525"/>
      <c r="Q88" s="525"/>
      <c r="R88" s="526"/>
      <c r="S88" s="524" t="s">
        <v>93</v>
      </c>
      <c r="T88" s="525"/>
      <c r="U88" s="525"/>
      <c r="V88" s="526"/>
      <c r="W88" s="524" t="s">
        <v>429</v>
      </c>
      <c r="X88" s="525"/>
      <c r="Y88" s="525"/>
      <c r="Z88" s="526"/>
      <c r="AA88" s="291"/>
      <c r="AB88" s="289"/>
      <c r="AC88" s="289"/>
      <c r="AD88" s="289"/>
      <c r="AE88" s="289"/>
      <c r="AF88" s="289"/>
      <c r="AG88" s="289"/>
      <c r="BA88" s="50"/>
      <c r="BB88" s="51"/>
      <c r="BC88" s="52"/>
    </row>
    <row r="89" spans="1:55" ht="9" customHeight="1" x14ac:dyDescent="0.2">
      <c r="A89" s="285">
        <f>$A$3</f>
        <v>9</v>
      </c>
      <c r="B89" s="304"/>
      <c r="C89" s="340"/>
      <c r="D89" s="340"/>
      <c r="E89" s="340"/>
      <c r="F89" s="340"/>
      <c r="G89" s="340"/>
      <c r="H89" s="340"/>
      <c r="I89" s="340"/>
      <c r="J89" s="340"/>
      <c r="K89" s="340"/>
      <c r="L89" s="340"/>
      <c r="M89" s="340"/>
      <c r="N89" s="527"/>
      <c r="O89" s="528"/>
      <c r="P89" s="528"/>
      <c r="Q89" s="528"/>
      <c r="R89" s="529"/>
      <c r="S89" s="530" t="s">
        <v>445</v>
      </c>
      <c r="T89" s="531"/>
      <c r="U89" s="531"/>
      <c r="V89" s="532"/>
      <c r="W89" s="530" t="s">
        <v>445</v>
      </c>
      <c r="X89" s="531"/>
      <c r="Y89" s="531"/>
      <c r="Z89" s="532"/>
      <c r="AA89" s="291"/>
      <c r="AB89" s="289"/>
      <c r="AC89" s="289"/>
      <c r="AD89" s="289"/>
      <c r="AE89" s="289"/>
      <c r="AF89" s="289"/>
      <c r="AG89" s="289"/>
      <c r="BA89" s="50"/>
      <c r="BB89" s="51"/>
      <c r="BC89" s="52"/>
    </row>
    <row r="90" spans="1:55" ht="9" customHeight="1" x14ac:dyDescent="0.2">
      <c r="A90" s="285">
        <f>$A$3</f>
        <v>9</v>
      </c>
      <c r="B90" s="304"/>
      <c r="C90" s="709" t="s">
        <v>33</v>
      </c>
      <c r="D90" s="710"/>
      <c r="E90" s="710"/>
      <c r="F90" s="710"/>
      <c r="G90" s="710"/>
      <c r="H90" s="710"/>
      <c r="I90" s="710"/>
      <c r="J90" s="710"/>
      <c r="K90" s="710"/>
      <c r="L90" s="710"/>
      <c r="M90" s="711"/>
      <c r="N90" s="513" t="s">
        <v>656</v>
      </c>
      <c r="O90" s="514"/>
      <c r="P90" s="514"/>
      <c r="Q90" s="514"/>
      <c r="R90" s="515"/>
      <c r="S90" s="513" t="s">
        <v>791</v>
      </c>
      <c r="T90" s="514"/>
      <c r="U90" s="514"/>
      <c r="V90" s="515"/>
      <c r="W90" s="513" t="s">
        <v>792</v>
      </c>
      <c r="X90" s="514"/>
      <c r="Y90" s="514"/>
      <c r="Z90" s="515"/>
      <c r="AA90" s="291"/>
      <c r="AB90" s="289"/>
      <c r="AC90" s="289"/>
      <c r="AD90" s="289"/>
      <c r="AE90" s="289"/>
      <c r="AF90" s="289"/>
      <c r="AG90" s="289"/>
      <c r="BA90" s="50"/>
      <c r="BB90" s="51"/>
      <c r="BC90" s="52"/>
    </row>
    <row r="91" spans="1:55" ht="19.5" customHeight="1" x14ac:dyDescent="0.3">
      <c r="A91" s="285">
        <f>$A$69</f>
        <v>19.5</v>
      </c>
      <c r="B91" s="304"/>
      <c r="C91" s="341"/>
      <c r="D91" s="342"/>
      <c r="E91" s="342"/>
      <c r="F91" s="342"/>
      <c r="G91" s="342"/>
      <c r="H91" s="342"/>
      <c r="I91" s="342"/>
      <c r="J91" s="342"/>
      <c r="K91" s="342"/>
      <c r="L91" s="342"/>
      <c r="M91" s="343"/>
      <c r="N91" s="715">
        <f>SUM(O92:R95)</f>
        <v>0</v>
      </c>
      <c r="O91" s="716"/>
      <c r="P91" s="717"/>
      <c r="Q91" s="717"/>
      <c r="R91" s="718"/>
      <c r="S91" s="591">
        <f>Dane!AN7</f>
        <v>0.79</v>
      </c>
      <c r="T91" s="592"/>
      <c r="U91" s="592"/>
      <c r="V91" s="593"/>
      <c r="W91" s="594" t="str">
        <f>IF(AND($AA$24&gt;=1,$AA$24&lt;=12),ROUND(N91*S91*$AA$24/12,2),"Pole 6 - ???")</f>
        <v>Pole 6 - ???</v>
      </c>
      <c r="X91" s="595"/>
      <c r="Y91" s="595"/>
      <c r="Z91" s="596"/>
      <c r="AA91" s="291">
        <f>Dane!AU7</f>
        <v>0</v>
      </c>
      <c r="AB91" s="289"/>
      <c r="AC91" s="289"/>
      <c r="AD91" s="289"/>
      <c r="AE91" s="289"/>
      <c r="AF91" s="289"/>
      <c r="AG91" s="289"/>
      <c r="AY91" s="62">
        <v>94</v>
      </c>
      <c r="AZ91" s="62">
        <v>15</v>
      </c>
      <c r="BA91" s="50" t="str">
        <f>IF(O90&gt;AA91,"większa o ","mniejsza o ")&amp; ABS(O90-AA91)</f>
        <v>mniejsza o 0</v>
      </c>
      <c r="BB91" s="51">
        <f>IF(N91=AA91,0,1)</f>
        <v>0</v>
      </c>
      <c r="BC91" s="52" t="str">
        <f>"Powierzchnia budynków wykazana w polu "&amp;N90&amp;" jest " &amp;BA91&amp; " od sumy budynków w zał. ZDN-1"</f>
        <v>Powierzchnia budynków wykazana w polu 53. jest mniejsza o 0 od sumy budynków w zał. ZDN-1</v>
      </c>
    </row>
    <row r="92" spans="1:55" ht="9" customHeight="1" x14ac:dyDescent="0.2">
      <c r="A92" s="285">
        <f>$A$3</f>
        <v>9</v>
      </c>
      <c r="B92" s="304"/>
      <c r="C92" s="588" t="s">
        <v>34</v>
      </c>
      <c r="D92" s="589"/>
      <c r="E92" s="589"/>
      <c r="F92" s="589"/>
      <c r="G92" s="589"/>
      <c r="H92" s="590"/>
      <c r="I92" s="588" t="s">
        <v>35</v>
      </c>
      <c r="J92" s="589"/>
      <c r="K92" s="589"/>
      <c r="L92" s="589"/>
      <c r="M92" s="589"/>
      <c r="N92" s="344" t="s">
        <v>789</v>
      </c>
      <c r="O92" s="623"/>
      <c r="P92" s="624"/>
      <c r="Q92" s="624"/>
      <c r="R92" s="625"/>
      <c r="S92" s="675"/>
      <c r="T92" s="676"/>
      <c r="U92" s="676"/>
      <c r="V92" s="676"/>
      <c r="W92" s="676"/>
      <c r="X92" s="676"/>
      <c r="Y92" s="676"/>
      <c r="Z92" s="677"/>
      <c r="AA92" s="291"/>
      <c r="AB92" s="289"/>
      <c r="AC92" s="289"/>
      <c r="AD92" s="289"/>
      <c r="AE92" s="289"/>
      <c r="AF92" s="289"/>
      <c r="AG92" s="289"/>
      <c r="BA92" s="50"/>
      <c r="BB92" s="51"/>
      <c r="BC92" s="52"/>
    </row>
    <row r="93" spans="1:55" ht="19.5" customHeight="1" x14ac:dyDescent="0.2">
      <c r="A93" s="285">
        <f>$A$69</f>
        <v>19.5</v>
      </c>
      <c r="B93" s="304"/>
      <c r="C93" s="697"/>
      <c r="D93" s="659"/>
      <c r="E93" s="659"/>
      <c r="F93" s="659"/>
      <c r="G93" s="659"/>
      <c r="H93" s="660"/>
      <c r="I93" s="616"/>
      <c r="J93" s="617"/>
      <c r="K93" s="617"/>
      <c r="L93" s="617"/>
      <c r="M93" s="617"/>
      <c r="N93" s="345"/>
      <c r="O93" s="628"/>
      <c r="P93" s="626"/>
      <c r="Q93" s="626"/>
      <c r="R93" s="627"/>
      <c r="S93" s="652"/>
      <c r="T93" s="653"/>
      <c r="U93" s="653"/>
      <c r="V93" s="653"/>
      <c r="W93" s="653"/>
      <c r="X93" s="653"/>
      <c r="Y93" s="653"/>
      <c r="Z93" s="678"/>
      <c r="AA93" s="291"/>
      <c r="AB93" s="289"/>
      <c r="AC93" s="289"/>
      <c r="AD93" s="289"/>
      <c r="AE93" s="289"/>
      <c r="AF93" s="289"/>
      <c r="AG93" s="289"/>
      <c r="AY93" s="62">
        <v>92</v>
      </c>
      <c r="AZ93" s="62">
        <v>15</v>
      </c>
      <c r="BA93" s="50">
        <v>56</v>
      </c>
      <c r="BB93" s="51">
        <f>IF(O92&lt;0,1,0)</f>
        <v>0</v>
      </c>
      <c r="BC93" s="52" t="str">
        <f>"Powierzchnia wykazana w polu "&amp;BA93&amp;" nie może być mniejsza od zera"</f>
        <v>Powierzchnia wykazana w polu 56 nie może być mniejsza od zera</v>
      </c>
    </row>
    <row r="94" spans="1:55" ht="9" customHeight="1" x14ac:dyDescent="0.2">
      <c r="A94" s="285">
        <f>$A$3</f>
        <v>9</v>
      </c>
      <c r="B94" s="304"/>
      <c r="C94" s="697"/>
      <c r="D94" s="659"/>
      <c r="E94" s="659"/>
      <c r="F94" s="659"/>
      <c r="G94" s="659"/>
      <c r="H94" s="660"/>
      <c r="I94" s="588" t="s">
        <v>36</v>
      </c>
      <c r="J94" s="589"/>
      <c r="K94" s="589"/>
      <c r="L94" s="589"/>
      <c r="M94" s="589"/>
      <c r="N94" s="333" t="s">
        <v>790</v>
      </c>
      <c r="O94" s="623"/>
      <c r="P94" s="624"/>
      <c r="Q94" s="624"/>
      <c r="R94" s="625"/>
      <c r="S94" s="652"/>
      <c r="T94" s="653"/>
      <c r="U94" s="653"/>
      <c r="V94" s="653"/>
      <c r="W94" s="653"/>
      <c r="X94" s="653"/>
      <c r="Y94" s="653"/>
      <c r="Z94" s="678"/>
      <c r="AA94" s="291"/>
      <c r="AB94" s="289"/>
      <c r="AC94" s="289"/>
      <c r="AD94" s="289"/>
      <c r="AE94" s="289"/>
      <c r="AF94" s="289"/>
      <c r="AG94" s="289"/>
      <c r="BA94" s="50"/>
      <c r="BB94" s="51"/>
      <c r="BC94" s="52"/>
    </row>
    <row r="95" spans="1:55" ht="19.5" customHeight="1" x14ac:dyDescent="0.2">
      <c r="A95" s="285">
        <f>$A$69</f>
        <v>19.5</v>
      </c>
      <c r="B95" s="312"/>
      <c r="C95" s="616"/>
      <c r="D95" s="617"/>
      <c r="E95" s="617"/>
      <c r="F95" s="617"/>
      <c r="G95" s="617"/>
      <c r="H95" s="618"/>
      <c r="I95" s="616"/>
      <c r="J95" s="617"/>
      <c r="K95" s="617"/>
      <c r="L95" s="617"/>
      <c r="M95" s="617"/>
      <c r="N95" s="335"/>
      <c r="O95" s="626"/>
      <c r="P95" s="626"/>
      <c r="Q95" s="626"/>
      <c r="R95" s="627"/>
      <c r="S95" s="664"/>
      <c r="T95" s="665"/>
      <c r="U95" s="665"/>
      <c r="V95" s="665"/>
      <c r="W95" s="665"/>
      <c r="X95" s="665"/>
      <c r="Y95" s="665"/>
      <c r="Z95" s="679"/>
      <c r="AA95" s="291"/>
      <c r="AB95" s="289"/>
      <c r="AC95" s="289"/>
      <c r="AD95" s="289"/>
      <c r="AE95" s="289"/>
      <c r="AF95" s="289"/>
      <c r="AG95" s="289"/>
      <c r="AY95" s="62">
        <v>94</v>
      </c>
      <c r="AZ95" s="62">
        <v>15</v>
      </c>
      <c r="BA95" s="50">
        <v>57</v>
      </c>
      <c r="BB95" s="51">
        <f>IF(O94&lt;0,1,0)</f>
        <v>0</v>
      </c>
      <c r="BC95" s="52" t="str">
        <f>"Powierzchnia wykazana w polu "&amp;BA95&amp;" nie może być mniejsza od zera"</f>
        <v>Powierzchnia wykazana w polu 57 nie może być mniejsza od zera</v>
      </c>
    </row>
    <row r="96" spans="1:55" ht="9" customHeight="1" x14ac:dyDescent="0.2">
      <c r="A96" s="285">
        <f>$A$3</f>
        <v>9</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1"/>
      <c r="AB96" s="289"/>
      <c r="AC96" s="289"/>
      <c r="AD96" s="289"/>
      <c r="AE96" s="289"/>
      <c r="AF96" s="289"/>
      <c r="AG96" s="289"/>
      <c r="BA96" s="50"/>
      <c r="BB96" s="51"/>
      <c r="BC96" s="52"/>
    </row>
    <row r="97" spans="1:55" ht="9" customHeight="1" x14ac:dyDescent="0.2">
      <c r="A97" s="285">
        <f t="shared" ref="A97:A109" si="7">$A$3</f>
        <v>9</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1"/>
      <c r="AB97" s="289"/>
      <c r="AC97" s="289"/>
      <c r="AD97" s="289"/>
      <c r="AE97" s="289"/>
      <c r="AF97" s="289"/>
      <c r="AG97" s="289"/>
      <c r="BA97" s="50"/>
      <c r="BB97" s="51"/>
      <c r="BC97" s="52"/>
    </row>
    <row r="98" spans="1:55" ht="9" customHeight="1" x14ac:dyDescent="0.2">
      <c r="A98" s="285">
        <f t="shared" si="7"/>
        <v>9</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1"/>
      <c r="AB98" s="289"/>
      <c r="AC98" s="289"/>
      <c r="AD98" s="289"/>
      <c r="AE98" s="289"/>
      <c r="AF98" s="289"/>
      <c r="AG98" s="289"/>
      <c r="BA98" s="50"/>
      <c r="BB98" s="51"/>
      <c r="BC98" s="52"/>
    </row>
    <row r="99" spans="1:55" ht="9" customHeight="1" x14ac:dyDescent="0.2">
      <c r="A99" s="285">
        <f t="shared" si="7"/>
        <v>9</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1"/>
      <c r="AB99" s="289"/>
      <c r="AC99" s="289"/>
      <c r="AD99" s="289"/>
      <c r="AE99" s="289"/>
      <c r="AF99" s="289"/>
      <c r="AG99" s="289"/>
      <c r="BA99" s="50"/>
      <c r="BB99" s="51"/>
      <c r="BC99" s="52"/>
    </row>
    <row r="100" spans="1:55" ht="9" customHeight="1" x14ac:dyDescent="0.2">
      <c r="A100" s="285">
        <f t="shared" si="7"/>
        <v>9</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1"/>
      <c r="AB100" s="289"/>
      <c r="AC100" s="289"/>
      <c r="AD100" s="289"/>
      <c r="AE100" s="289"/>
      <c r="AF100" s="289"/>
      <c r="AG100" s="289"/>
      <c r="BA100" s="50"/>
      <c r="BB100" s="51"/>
      <c r="BC100" s="52"/>
    </row>
    <row r="101" spans="1:55" ht="9" customHeight="1" x14ac:dyDescent="0.2">
      <c r="A101" s="285">
        <f t="shared" si="7"/>
        <v>9</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1"/>
      <c r="AB101" s="289"/>
      <c r="AC101" s="289"/>
      <c r="AD101" s="289"/>
      <c r="AE101" s="289"/>
      <c r="AF101" s="289"/>
      <c r="AG101" s="289"/>
      <c r="BA101" s="50"/>
      <c r="BB101" s="51"/>
      <c r="BC101" s="52"/>
    </row>
    <row r="102" spans="1:55" ht="9" customHeight="1" x14ac:dyDescent="0.2">
      <c r="A102" s="285">
        <f t="shared" si="7"/>
        <v>9</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1"/>
      <c r="AB102" s="289"/>
      <c r="AC102" s="289"/>
      <c r="AD102" s="289"/>
      <c r="AE102" s="289"/>
      <c r="AF102" s="289"/>
      <c r="AG102" s="289"/>
      <c r="BA102" s="50"/>
      <c r="BB102" s="51"/>
      <c r="BC102" s="52"/>
    </row>
    <row r="103" spans="1:55" ht="9" customHeight="1" x14ac:dyDescent="0.2">
      <c r="A103" s="285">
        <f t="shared" si="7"/>
        <v>9</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1"/>
      <c r="AB103" s="289"/>
      <c r="AC103" s="289"/>
      <c r="AD103" s="289"/>
      <c r="AE103" s="289"/>
      <c r="AF103" s="289"/>
      <c r="AG103" s="289"/>
      <c r="BA103" s="50"/>
      <c r="BB103" s="51"/>
      <c r="BC103" s="52"/>
    </row>
    <row r="104" spans="1:55" ht="9" customHeight="1" x14ac:dyDescent="0.2">
      <c r="A104" s="285">
        <f t="shared" si="7"/>
        <v>9</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1"/>
      <c r="AB104" s="289"/>
      <c r="AC104" s="289"/>
      <c r="AD104" s="289"/>
      <c r="AE104" s="289"/>
      <c r="AF104" s="289"/>
      <c r="AG104" s="289"/>
      <c r="BA104" s="50"/>
      <c r="BB104" s="51"/>
      <c r="BC104" s="52"/>
    </row>
    <row r="105" spans="1:55" ht="9" customHeight="1" x14ac:dyDescent="0.2">
      <c r="A105" s="285">
        <f t="shared" si="7"/>
        <v>9</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1"/>
      <c r="AB105" s="289"/>
      <c r="AC105" s="289"/>
      <c r="AD105" s="289"/>
      <c r="AE105" s="289"/>
      <c r="AF105" s="289"/>
      <c r="AG105" s="289"/>
      <c r="BA105" s="50"/>
      <c r="BB105" s="51"/>
      <c r="BC105" s="52"/>
    </row>
    <row r="106" spans="1:55" ht="9" customHeight="1" x14ac:dyDescent="0.2">
      <c r="A106" s="285">
        <f t="shared" si="7"/>
        <v>9</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1"/>
      <c r="AB106" s="289"/>
      <c r="AC106" s="289"/>
      <c r="AD106" s="289"/>
      <c r="AE106" s="289"/>
      <c r="AF106" s="289"/>
      <c r="AG106" s="289"/>
      <c r="BA106" s="50"/>
      <c r="BB106" s="51"/>
      <c r="BC106" s="52"/>
    </row>
    <row r="107" spans="1:55" ht="9" customHeight="1" x14ac:dyDescent="0.2">
      <c r="A107" s="285">
        <f t="shared" si="7"/>
        <v>9</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1"/>
      <c r="AB107" s="289"/>
      <c r="AC107" s="289"/>
      <c r="AD107" s="289"/>
      <c r="AE107" s="289"/>
      <c r="AF107" s="289"/>
      <c r="AG107" s="289"/>
      <c r="BA107" s="50"/>
      <c r="BB107" s="51"/>
      <c r="BC107" s="52"/>
    </row>
    <row r="108" spans="1:55" ht="9" customHeight="1" x14ac:dyDescent="0.2">
      <c r="A108" s="285">
        <f t="shared" si="7"/>
        <v>9</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1"/>
      <c r="AB108" s="289"/>
      <c r="AC108" s="289"/>
      <c r="AD108" s="289"/>
      <c r="AE108" s="289"/>
      <c r="AF108" s="289"/>
      <c r="AG108" s="289"/>
      <c r="BA108" s="50"/>
      <c r="BB108" s="51"/>
      <c r="BC108" s="52"/>
    </row>
    <row r="109" spans="1:55" ht="9" customHeight="1" x14ac:dyDescent="0.2">
      <c r="A109" s="285">
        <f t="shared" si="7"/>
        <v>9</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1"/>
      <c r="AB109" s="289"/>
      <c r="AC109" s="289"/>
      <c r="AD109" s="289"/>
      <c r="AE109" s="289"/>
      <c r="AF109" s="289"/>
      <c r="AG109" s="289"/>
      <c r="BA109" s="50"/>
      <c r="BB109" s="51"/>
      <c r="BC109" s="52"/>
    </row>
    <row r="110" spans="1:55" ht="16.5" customHeight="1" x14ac:dyDescent="0.2">
      <c r="A110" s="285">
        <f>$A$6</f>
        <v>16.5</v>
      </c>
      <c r="B110" s="553" t="s">
        <v>426</v>
      </c>
      <c r="C110" s="554"/>
      <c r="D110" s="554"/>
      <c r="E110" s="555"/>
      <c r="F110" s="556" t="s">
        <v>430</v>
      </c>
      <c r="G110" s="557"/>
      <c r="H110" s="346"/>
      <c r="I110" s="292"/>
      <c r="J110" s="292"/>
      <c r="K110" s="292"/>
      <c r="L110" s="292"/>
      <c r="M110" s="292"/>
      <c r="N110" s="292"/>
      <c r="O110" s="292"/>
      <c r="P110" s="292"/>
      <c r="Q110" s="292"/>
      <c r="R110" s="724" t="str">
        <f ca="1">Wersja</f>
        <v>2020..6.15.0.44055</v>
      </c>
      <c r="S110" s="724"/>
      <c r="T110" s="724"/>
      <c r="U110" s="724"/>
      <c r="V110" s="724"/>
      <c r="W110" s="724"/>
      <c r="X110" s="724"/>
      <c r="Y110" s="724"/>
      <c r="Z110" s="292"/>
      <c r="AA110" s="291"/>
      <c r="AB110" s="289"/>
      <c r="AC110" s="289"/>
      <c r="AD110" s="289"/>
      <c r="AE110" s="289"/>
      <c r="AF110" s="289"/>
      <c r="AG110" s="289"/>
      <c r="BA110" s="50"/>
      <c r="BB110" s="51"/>
      <c r="BC110" s="52"/>
    </row>
    <row r="111" spans="1:55" ht="9" customHeight="1" x14ac:dyDescent="0.2">
      <c r="A111" s="285">
        <f>$A$3</f>
        <v>9</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1"/>
      <c r="AB111" s="289"/>
      <c r="AC111" s="289"/>
      <c r="AD111" s="289"/>
      <c r="AE111" s="289"/>
      <c r="AF111" s="289"/>
      <c r="AG111" s="289"/>
      <c r="BA111" s="50"/>
      <c r="BB111" s="51"/>
      <c r="BC111" s="52"/>
    </row>
    <row r="112" spans="1:55" ht="9" customHeight="1" thickBot="1" x14ac:dyDescent="0.25">
      <c r="A112" s="290">
        <v>9</v>
      </c>
      <c r="B112" s="552" t="s">
        <v>0</v>
      </c>
      <c r="C112" s="552"/>
      <c r="D112" s="552"/>
      <c r="E112" s="552"/>
      <c r="F112" s="552"/>
      <c r="G112" s="552"/>
      <c r="H112" s="552"/>
      <c r="I112" s="552"/>
      <c r="J112" s="552"/>
      <c r="K112" s="552"/>
      <c r="L112" s="552"/>
      <c r="M112" s="552"/>
      <c r="N112" s="552"/>
      <c r="O112" s="552"/>
      <c r="P112" s="552"/>
      <c r="Q112" s="552"/>
      <c r="R112" s="552"/>
      <c r="S112" s="552"/>
      <c r="T112" s="552"/>
      <c r="U112" s="552"/>
      <c r="V112" s="552"/>
      <c r="W112" s="552"/>
      <c r="X112" s="552"/>
      <c r="Y112" s="552"/>
      <c r="Z112" s="552"/>
      <c r="AA112" s="291"/>
      <c r="AB112" s="289"/>
      <c r="AC112" s="289"/>
      <c r="AD112" s="289"/>
      <c r="AE112" s="289"/>
      <c r="AF112" s="289"/>
      <c r="AG112" s="289"/>
      <c r="BA112" s="50"/>
      <c r="BB112" s="51"/>
      <c r="BC112" s="52"/>
    </row>
    <row r="113" spans="1:55" ht="4.5" customHeight="1" x14ac:dyDescent="0.2">
      <c r="A113" s="290">
        <v>4.5</v>
      </c>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291"/>
      <c r="AB113" s="289"/>
      <c r="AC113" s="289"/>
      <c r="AD113" s="289"/>
      <c r="AE113" s="289"/>
      <c r="AF113" s="289"/>
      <c r="AG113" s="289"/>
      <c r="BA113" s="50"/>
      <c r="BB113" s="51"/>
      <c r="BC113" s="52"/>
    </row>
    <row r="114" spans="1:55" ht="9" customHeight="1" x14ac:dyDescent="0.2">
      <c r="A114" s="285">
        <f>$A$3</f>
        <v>9</v>
      </c>
      <c r="B114" s="347"/>
      <c r="C114" s="709" t="s">
        <v>457</v>
      </c>
      <c r="D114" s="710"/>
      <c r="E114" s="710"/>
      <c r="F114" s="710"/>
      <c r="G114" s="710"/>
      <c r="H114" s="710"/>
      <c r="I114" s="710"/>
      <c r="J114" s="710"/>
      <c r="K114" s="710"/>
      <c r="L114" s="710"/>
      <c r="M114" s="711"/>
      <c r="N114" s="513" t="s">
        <v>793</v>
      </c>
      <c r="O114" s="514"/>
      <c r="P114" s="514"/>
      <c r="Q114" s="514"/>
      <c r="R114" s="515"/>
      <c r="S114" s="513" t="s">
        <v>794</v>
      </c>
      <c r="T114" s="514"/>
      <c r="U114" s="514"/>
      <c r="V114" s="515"/>
      <c r="W114" s="513" t="s">
        <v>795</v>
      </c>
      <c r="X114" s="514"/>
      <c r="Y114" s="514"/>
      <c r="Z114" s="515"/>
      <c r="AA114" s="291"/>
      <c r="AB114" s="289"/>
      <c r="AC114" s="289"/>
      <c r="AD114" s="289"/>
      <c r="AE114" s="289"/>
      <c r="AF114" s="289"/>
      <c r="AG114" s="289"/>
      <c r="BA114" s="50"/>
      <c r="BB114" s="51"/>
      <c r="BC114" s="52"/>
    </row>
    <row r="115" spans="1:55" ht="19.5" customHeight="1" x14ac:dyDescent="0.3">
      <c r="A115" s="285">
        <f>$A$69</f>
        <v>19.5</v>
      </c>
      <c r="B115" s="304"/>
      <c r="C115" s="712" t="s">
        <v>458</v>
      </c>
      <c r="D115" s="713"/>
      <c r="E115" s="713"/>
      <c r="F115" s="713"/>
      <c r="G115" s="713"/>
      <c r="H115" s="713"/>
      <c r="I115" s="713"/>
      <c r="J115" s="713"/>
      <c r="K115" s="713"/>
      <c r="L115" s="713"/>
      <c r="M115" s="714"/>
      <c r="N115" s="600">
        <f>SUM(O116:R119)</f>
        <v>0</v>
      </c>
      <c r="O115" s="601"/>
      <c r="P115" s="601"/>
      <c r="Q115" s="601"/>
      <c r="R115" s="602"/>
      <c r="S115" s="591">
        <f>Dane!AN8</f>
        <v>22.75</v>
      </c>
      <c r="T115" s="592"/>
      <c r="U115" s="592"/>
      <c r="V115" s="593"/>
      <c r="W115" s="594" t="str">
        <f>IF(AND($AA$24&gt;=1,$AA$24&lt;=12),ROUND(N115*S115*$AA$24/12,2),"Pole 6 - ???")</f>
        <v>Pole 6 - ???</v>
      </c>
      <c r="X115" s="595"/>
      <c r="Y115" s="595"/>
      <c r="Z115" s="596"/>
      <c r="AA115" s="291">
        <f>Dane!AU8</f>
        <v>0</v>
      </c>
      <c r="AB115" s="289"/>
      <c r="AC115" s="289"/>
      <c r="AD115" s="289"/>
      <c r="AE115" s="289"/>
      <c r="AF115" s="289"/>
      <c r="AG115" s="289"/>
      <c r="AY115" s="62">
        <v>118</v>
      </c>
      <c r="AZ115" s="62">
        <v>15</v>
      </c>
      <c r="BA115" s="50" t="str">
        <f>IF(O114&gt;AA115,"większa o ","mniejsza o ")&amp; ABS(O114-AA115)</f>
        <v>mniejsza o 0</v>
      </c>
      <c r="BB115" s="51">
        <f>IF(N115=AA115,0,1)</f>
        <v>0</v>
      </c>
      <c r="BC115" s="52" t="str">
        <f>"Powierzchnia budynków wykazana w polu "&amp;N114&amp;" jest " &amp;BA115&amp; " od sumy budynków w zał. ZDN-1"</f>
        <v>Powierzchnia budynków wykazana w polu 58. jest mniejsza o 0 od sumy budynków w zał. ZDN-1</v>
      </c>
    </row>
    <row r="116" spans="1:55" ht="9" customHeight="1" x14ac:dyDescent="0.2">
      <c r="A116" s="285">
        <f>$A$3</f>
        <v>9</v>
      </c>
      <c r="B116" s="304"/>
      <c r="C116" s="588" t="s">
        <v>34</v>
      </c>
      <c r="D116" s="589"/>
      <c r="E116" s="589"/>
      <c r="F116" s="589"/>
      <c r="G116" s="589"/>
      <c r="H116" s="590"/>
      <c r="I116" s="588" t="s">
        <v>35</v>
      </c>
      <c r="J116" s="589"/>
      <c r="K116" s="589"/>
      <c r="L116" s="589"/>
      <c r="M116" s="590"/>
      <c r="N116" s="333" t="s">
        <v>796</v>
      </c>
      <c r="O116" s="623"/>
      <c r="P116" s="624"/>
      <c r="Q116" s="624"/>
      <c r="R116" s="625"/>
      <c r="S116" s="675"/>
      <c r="T116" s="676"/>
      <c r="U116" s="676"/>
      <c r="V116" s="676"/>
      <c r="W116" s="676"/>
      <c r="X116" s="676"/>
      <c r="Y116" s="676"/>
      <c r="Z116" s="677"/>
      <c r="AA116" s="291"/>
      <c r="AB116" s="289"/>
      <c r="AC116" s="289"/>
      <c r="AD116" s="289"/>
      <c r="AE116" s="289"/>
      <c r="AF116" s="289"/>
      <c r="AG116" s="289"/>
      <c r="BA116" s="50"/>
      <c r="BB116" s="51"/>
      <c r="BC116" s="52"/>
    </row>
    <row r="117" spans="1:55" ht="19.5" customHeight="1" x14ac:dyDescent="0.2">
      <c r="A117" s="285">
        <f>$A$69</f>
        <v>19.5</v>
      </c>
      <c r="B117" s="304"/>
      <c r="C117" s="697"/>
      <c r="D117" s="659"/>
      <c r="E117" s="659"/>
      <c r="F117" s="659"/>
      <c r="G117" s="659"/>
      <c r="H117" s="660"/>
      <c r="I117" s="616"/>
      <c r="J117" s="617"/>
      <c r="K117" s="617"/>
      <c r="L117" s="617"/>
      <c r="M117" s="618"/>
      <c r="N117" s="335"/>
      <c r="O117" s="628"/>
      <c r="P117" s="626"/>
      <c r="Q117" s="626"/>
      <c r="R117" s="627"/>
      <c r="S117" s="652"/>
      <c r="T117" s="653"/>
      <c r="U117" s="653"/>
      <c r="V117" s="653"/>
      <c r="W117" s="653"/>
      <c r="X117" s="653"/>
      <c r="Y117" s="653"/>
      <c r="Z117" s="678"/>
      <c r="AA117" s="291"/>
      <c r="AB117" s="289"/>
      <c r="AC117" s="289"/>
      <c r="AD117" s="289"/>
      <c r="AE117" s="289"/>
      <c r="AF117" s="289"/>
      <c r="AG117" s="289"/>
      <c r="AY117" s="62">
        <v>116</v>
      </c>
      <c r="AZ117" s="62">
        <v>15</v>
      </c>
      <c r="BA117" s="50">
        <v>61</v>
      </c>
      <c r="BB117" s="51">
        <f>IF(O116&lt;0,1,0)</f>
        <v>0</v>
      </c>
      <c r="BC117" s="52" t="str">
        <f>"Powierzchnia wykazana w polu "&amp;BA117&amp;" nie może być mniejsza od zera"</f>
        <v>Powierzchnia wykazana w polu 61 nie może być mniejsza od zera</v>
      </c>
    </row>
    <row r="118" spans="1:55" ht="9" customHeight="1" x14ac:dyDescent="0.2">
      <c r="A118" s="285">
        <f>$A$3</f>
        <v>9</v>
      </c>
      <c r="B118" s="304"/>
      <c r="C118" s="697"/>
      <c r="D118" s="659"/>
      <c r="E118" s="659"/>
      <c r="F118" s="659"/>
      <c r="G118" s="659"/>
      <c r="H118" s="660"/>
      <c r="I118" s="588" t="s">
        <v>36</v>
      </c>
      <c r="J118" s="589"/>
      <c r="K118" s="589"/>
      <c r="L118" s="589"/>
      <c r="M118" s="590"/>
      <c r="N118" s="333" t="s">
        <v>797</v>
      </c>
      <c r="O118" s="623"/>
      <c r="P118" s="624"/>
      <c r="Q118" s="624"/>
      <c r="R118" s="625"/>
      <c r="S118" s="652"/>
      <c r="T118" s="653"/>
      <c r="U118" s="653"/>
      <c r="V118" s="653"/>
      <c r="W118" s="653"/>
      <c r="X118" s="653"/>
      <c r="Y118" s="653"/>
      <c r="Z118" s="678"/>
      <c r="AA118" s="291"/>
      <c r="AB118" s="289"/>
      <c r="AC118" s="289"/>
      <c r="AD118" s="289"/>
      <c r="AE118" s="289"/>
      <c r="AF118" s="289"/>
      <c r="AG118" s="289"/>
      <c r="BA118" s="50"/>
      <c r="BB118" s="51"/>
      <c r="BC118" s="52"/>
    </row>
    <row r="119" spans="1:55" ht="19.5" customHeight="1" x14ac:dyDescent="0.2">
      <c r="A119" s="285">
        <f>$A$69</f>
        <v>19.5</v>
      </c>
      <c r="B119" s="304"/>
      <c r="C119" s="616"/>
      <c r="D119" s="617"/>
      <c r="E119" s="617"/>
      <c r="F119" s="617"/>
      <c r="G119" s="617"/>
      <c r="H119" s="618"/>
      <c r="I119" s="616"/>
      <c r="J119" s="617"/>
      <c r="K119" s="617"/>
      <c r="L119" s="617"/>
      <c r="M119" s="618"/>
      <c r="N119" s="335"/>
      <c r="O119" s="626"/>
      <c r="P119" s="626"/>
      <c r="Q119" s="626"/>
      <c r="R119" s="627"/>
      <c r="S119" s="664"/>
      <c r="T119" s="665"/>
      <c r="U119" s="665"/>
      <c r="V119" s="665"/>
      <c r="W119" s="665"/>
      <c r="X119" s="665"/>
      <c r="Y119" s="665"/>
      <c r="Z119" s="679"/>
      <c r="AA119" s="291"/>
      <c r="AB119" s="289"/>
      <c r="AC119" s="289"/>
      <c r="AD119" s="289"/>
      <c r="AE119" s="289"/>
      <c r="AF119" s="289"/>
      <c r="AG119" s="289"/>
      <c r="AY119" s="62">
        <v>118</v>
      </c>
      <c r="AZ119" s="62">
        <v>15</v>
      </c>
      <c r="BA119" s="50">
        <v>62</v>
      </c>
      <c r="BB119" s="51">
        <f>IF(O118&lt;0,1,0)</f>
        <v>0</v>
      </c>
      <c r="BC119" s="52" t="str">
        <f>"Powierzchnia wykazana w polu "&amp;BA119&amp;" nie może być mniejsza od zera"</f>
        <v>Powierzchnia wykazana w polu 62 nie może być mniejsza od zera</v>
      </c>
    </row>
    <row r="120" spans="1:55" ht="9" customHeight="1" x14ac:dyDescent="0.2">
      <c r="A120" s="285">
        <f>$A$3</f>
        <v>9</v>
      </c>
      <c r="B120" s="304"/>
      <c r="C120" s="709" t="s">
        <v>459</v>
      </c>
      <c r="D120" s="710"/>
      <c r="E120" s="710"/>
      <c r="F120" s="710"/>
      <c r="G120" s="710"/>
      <c r="H120" s="710"/>
      <c r="I120" s="710"/>
      <c r="J120" s="710"/>
      <c r="K120" s="710"/>
      <c r="L120" s="710"/>
      <c r="M120" s="711"/>
      <c r="N120" s="513" t="s">
        <v>798</v>
      </c>
      <c r="O120" s="514"/>
      <c r="P120" s="514"/>
      <c r="Q120" s="514"/>
      <c r="R120" s="515"/>
      <c r="S120" s="513" t="s">
        <v>799</v>
      </c>
      <c r="T120" s="514"/>
      <c r="U120" s="514"/>
      <c r="V120" s="515"/>
      <c r="W120" s="513" t="s">
        <v>800</v>
      </c>
      <c r="X120" s="514"/>
      <c r="Y120" s="514"/>
      <c r="Z120" s="515"/>
      <c r="AA120" s="291"/>
      <c r="AB120" s="289"/>
      <c r="AC120" s="289"/>
      <c r="AD120" s="289"/>
      <c r="AE120" s="289"/>
      <c r="AF120" s="289"/>
      <c r="AG120" s="289"/>
      <c r="BA120" s="50"/>
      <c r="BB120" s="51"/>
      <c r="BC120" s="52"/>
    </row>
    <row r="121" spans="1:55" ht="19.5" customHeight="1" x14ac:dyDescent="0.3">
      <c r="A121" s="285">
        <f>$A$69</f>
        <v>19.5</v>
      </c>
      <c r="B121" s="304"/>
      <c r="C121" s="712" t="s">
        <v>460</v>
      </c>
      <c r="D121" s="713"/>
      <c r="E121" s="713"/>
      <c r="F121" s="713"/>
      <c r="G121" s="713"/>
      <c r="H121" s="713"/>
      <c r="I121" s="713"/>
      <c r="J121" s="713"/>
      <c r="K121" s="713"/>
      <c r="L121" s="713"/>
      <c r="M121" s="714"/>
      <c r="N121" s="600">
        <f>SUM(O122:R125)</f>
        <v>0</v>
      </c>
      <c r="O121" s="601"/>
      <c r="P121" s="601"/>
      <c r="Q121" s="601"/>
      <c r="R121" s="602"/>
      <c r="S121" s="591">
        <f>Dane!AN10</f>
        <v>11.1</v>
      </c>
      <c r="T121" s="592"/>
      <c r="U121" s="592"/>
      <c r="V121" s="593"/>
      <c r="W121" s="594" t="str">
        <f>IF(AND($AA$24&gt;=1,$AA$24&lt;=12),ROUND(N121*S121*$AA$24/12,2),"Pole 6 - ???")</f>
        <v>Pole 6 - ???</v>
      </c>
      <c r="X121" s="595"/>
      <c r="Y121" s="595"/>
      <c r="Z121" s="596"/>
      <c r="AA121" s="291">
        <f>Dane!AU10</f>
        <v>0</v>
      </c>
      <c r="AB121" s="289"/>
      <c r="AC121" s="289"/>
      <c r="AD121" s="289"/>
      <c r="AE121" s="289"/>
      <c r="AF121" s="289"/>
      <c r="AG121" s="289"/>
      <c r="AY121" s="62">
        <v>124</v>
      </c>
      <c r="AZ121" s="62">
        <v>15</v>
      </c>
      <c r="BA121" s="50" t="str">
        <f>IF(O120&gt;AA121,"większa o ","mniejsza o ")&amp; ABS(O120-AA121)</f>
        <v>mniejsza o 0</v>
      </c>
      <c r="BB121" s="51">
        <f>IF(N121=AA121,0,1)</f>
        <v>0</v>
      </c>
      <c r="BC121" s="52" t="str">
        <f>"Powierzchnia budynków wykazana w polu "&amp;N120&amp;" jest " &amp;BA121&amp; " od sumy budynków w zał. ZDN-1"</f>
        <v>Powierzchnia budynków wykazana w polu 63. jest mniejsza o 0 od sumy budynków w zał. ZDN-1</v>
      </c>
    </row>
    <row r="122" spans="1:55" ht="9" customHeight="1" x14ac:dyDescent="0.2">
      <c r="A122" s="285">
        <f>$A$3</f>
        <v>9</v>
      </c>
      <c r="B122" s="304"/>
      <c r="C122" s="588" t="s">
        <v>34</v>
      </c>
      <c r="D122" s="589"/>
      <c r="E122" s="589"/>
      <c r="F122" s="589"/>
      <c r="G122" s="589"/>
      <c r="H122" s="590"/>
      <c r="I122" s="588" t="s">
        <v>35</v>
      </c>
      <c r="J122" s="589"/>
      <c r="K122" s="589"/>
      <c r="L122" s="589"/>
      <c r="M122" s="590"/>
      <c r="N122" s="333" t="s">
        <v>801</v>
      </c>
      <c r="O122" s="623"/>
      <c r="P122" s="624"/>
      <c r="Q122" s="624"/>
      <c r="R122" s="625"/>
      <c r="S122" s="675"/>
      <c r="T122" s="676"/>
      <c r="U122" s="676"/>
      <c r="V122" s="676"/>
      <c r="W122" s="676"/>
      <c r="X122" s="676"/>
      <c r="Y122" s="676"/>
      <c r="Z122" s="677"/>
      <c r="AA122" s="291"/>
      <c r="AB122" s="289"/>
      <c r="AC122" s="289"/>
      <c r="AD122" s="289"/>
      <c r="AE122" s="289"/>
      <c r="AF122" s="289"/>
      <c r="AG122" s="289"/>
      <c r="BA122" s="50"/>
      <c r="BB122" s="51"/>
      <c r="BC122" s="52"/>
    </row>
    <row r="123" spans="1:55" ht="19.5" customHeight="1" x14ac:dyDescent="0.2">
      <c r="A123" s="285">
        <f>$A$69</f>
        <v>19.5</v>
      </c>
      <c r="B123" s="304"/>
      <c r="C123" s="697"/>
      <c r="D123" s="659"/>
      <c r="E123" s="659"/>
      <c r="F123" s="659"/>
      <c r="G123" s="659"/>
      <c r="H123" s="660"/>
      <c r="I123" s="616"/>
      <c r="J123" s="617"/>
      <c r="K123" s="617"/>
      <c r="L123" s="617"/>
      <c r="M123" s="618"/>
      <c r="N123" s="335"/>
      <c r="O123" s="628"/>
      <c r="P123" s="626"/>
      <c r="Q123" s="626"/>
      <c r="R123" s="627"/>
      <c r="S123" s="652"/>
      <c r="T123" s="653"/>
      <c r="U123" s="653"/>
      <c r="V123" s="653"/>
      <c r="W123" s="653"/>
      <c r="X123" s="653"/>
      <c r="Y123" s="653"/>
      <c r="Z123" s="678"/>
      <c r="AA123" s="291"/>
      <c r="AB123" s="289"/>
      <c r="AC123" s="289"/>
      <c r="AD123" s="289"/>
      <c r="AE123" s="289"/>
      <c r="AF123" s="289"/>
      <c r="AG123" s="289"/>
      <c r="AY123" s="62">
        <v>122</v>
      </c>
      <c r="AZ123" s="62">
        <v>15</v>
      </c>
      <c r="BA123" s="50">
        <v>66</v>
      </c>
      <c r="BB123" s="51">
        <f>IF(O122&lt;0,1,0)</f>
        <v>0</v>
      </c>
      <c r="BC123" s="52" t="str">
        <f>"Powierzchnia wykazana w polu "&amp;BA123&amp;" nie może być mniejsza od zera"</f>
        <v>Powierzchnia wykazana w polu 66 nie może być mniejsza od zera</v>
      </c>
    </row>
    <row r="124" spans="1:55" ht="9" customHeight="1" x14ac:dyDescent="0.2">
      <c r="A124" s="285">
        <f>$A$3</f>
        <v>9</v>
      </c>
      <c r="B124" s="304"/>
      <c r="C124" s="697"/>
      <c r="D124" s="659"/>
      <c r="E124" s="659"/>
      <c r="F124" s="659"/>
      <c r="G124" s="659"/>
      <c r="H124" s="660"/>
      <c r="I124" s="588" t="s">
        <v>36</v>
      </c>
      <c r="J124" s="589"/>
      <c r="K124" s="589"/>
      <c r="L124" s="589"/>
      <c r="M124" s="590"/>
      <c r="N124" s="333" t="s">
        <v>802</v>
      </c>
      <c r="O124" s="623"/>
      <c r="P124" s="624"/>
      <c r="Q124" s="624"/>
      <c r="R124" s="625"/>
      <c r="S124" s="652"/>
      <c r="T124" s="653"/>
      <c r="U124" s="653"/>
      <c r="V124" s="653"/>
      <c r="W124" s="653"/>
      <c r="X124" s="653"/>
      <c r="Y124" s="653"/>
      <c r="Z124" s="678"/>
      <c r="AA124" s="291"/>
      <c r="AB124" s="289"/>
      <c r="AC124" s="289"/>
      <c r="AD124" s="289"/>
      <c r="AE124" s="289"/>
      <c r="AF124" s="289"/>
      <c r="AG124" s="289"/>
      <c r="BA124" s="50"/>
      <c r="BB124" s="51"/>
      <c r="BC124" s="52"/>
    </row>
    <row r="125" spans="1:55" ht="19.5" customHeight="1" x14ac:dyDescent="0.2">
      <c r="A125" s="285">
        <f>$A$69</f>
        <v>19.5</v>
      </c>
      <c r="B125" s="304"/>
      <c r="C125" s="616"/>
      <c r="D125" s="617"/>
      <c r="E125" s="617"/>
      <c r="F125" s="617"/>
      <c r="G125" s="617"/>
      <c r="H125" s="618"/>
      <c r="I125" s="616"/>
      <c r="J125" s="617"/>
      <c r="K125" s="617"/>
      <c r="L125" s="617"/>
      <c r="M125" s="618"/>
      <c r="N125" s="335"/>
      <c r="O125" s="626"/>
      <c r="P125" s="626"/>
      <c r="Q125" s="626"/>
      <c r="R125" s="627"/>
      <c r="S125" s="664"/>
      <c r="T125" s="665"/>
      <c r="U125" s="665"/>
      <c r="V125" s="665"/>
      <c r="W125" s="665"/>
      <c r="X125" s="665"/>
      <c r="Y125" s="665"/>
      <c r="Z125" s="679"/>
      <c r="AA125" s="291"/>
      <c r="AB125" s="289"/>
      <c r="AC125" s="289"/>
      <c r="AD125" s="289"/>
      <c r="AE125" s="289"/>
      <c r="AF125" s="289"/>
      <c r="AG125" s="289"/>
      <c r="AY125" s="62">
        <v>124</v>
      </c>
      <c r="AZ125" s="62">
        <v>15</v>
      </c>
      <c r="BA125" s="50">
        <v>67</v>
      </c>
      <c r="BB125" s="51">
        <f>IF(O124&lt;0,1,0)</f>
        <v>0</v>
      </c>
      <c r="BC125" s="52" t="str">
        <f>"Powierzchnia wykazana w polu "&amp;BA125&amp;" nie może być mniejsza od zera"</f>
        <v>Powierzchnia wykazana w polu 67 nie może być mniejsza od zera</v>
      </c>
    </row>
    <row r="126" spans="1:55" ht="9" customHeight="1" x14ac:dyDescent="0.2">
      <c r="A126" s="285">
        <f>$A$3</f>
        <v>9</v>
      </c>
      <c r="B126" s="338"/>
      <c r="C126" s="709" t="s">
        <v>461</v>
      </c>
      <c r="D126" s="710"/>
      <c r="E126" s="710"/>
      <c r="F126" s="710"/>
      <c r="G126" s="710"/>
      <c r="H126" s="710"/>
      <c r="I126" s="710"/>
      <c r="J126" s="710"/>
      <c r="K126" s="710"/>
      <c r="L126" s="710"/>
      <c r="M126" s="711"/>
      <c r="N126" s="513" t="s">
        <v>803</v>
      </c>
      <c r="O126" s="514"/>
      <c r="P126" s="514"/>
      <c r="Q126" s="514"/>
      <c r="R126" s="515"/>
      <c r="S126" s="513" t="s">
        <v>804</v>
      </c>
      <c r="T126" s="514"/>
      <c r="U126" s="514"/>
      <c r="V126" s="515"/>
      <c r="W126" s="513" t="s">
        <v>805</v>
      </c>
      <c r="X126" s="514"/>
      <c r="Y126" s="514"/>
      <c r="Z126" s="515"/>
      <c r="AA126" s="291"/>
      <c r="AB126" s="289"/>
      <c r="AC126" s="289"/>
      <c r="AD126" s="289"/>
      <c r="AE126" s="289"/>
      <c r="AF126" s="289"/>
      <c r="AG126" s="289"/>
      <c r="BA126" s="50"/>
      <c r="BB126" s="51"/>
      <c r="BC126" s="52"/>
    </row>
    <row r="127" spans="1:55" ht="19.5" customHeight="1" x14ac:dyDescent="0.3">
      <c r="A127" s="285">
        <f>$A$69</f>
        <v>19.5</v>
      </c>
      <c r="B127" s="338"/>
      <c r="C127" s="712" t="s">
        <v>462</v>
      </c>
      <c r="D127" s="713"/>
      <c r="E127" s="713"/>
      <c r="F127" s="713"/>
      <c r="G127" s="713"/>
      <c r="H127" s="713"/>
      <c r="I127" s="713"/>
      <c r="J127" s="713"/>
      <c r="K127" s="713"/>
      <c r="L127" s="713"/>
      <c r="M127" s="714"/>
      <c r="N127" s="600">
        <f>SUM(O128:R131)</f>
        <v>0</v>
      </c>
      <c r="O127" s="601"/>
      <c r="P127" s="601"/>
      <c r="Q127" s="601"/>
      <c r="R127" s="602"/>
      <c r="S127" s="591">
        <f>Dane!AN11</f>
        <v>4.8600000000000003</v>
      </c>
      <c r="T127" s="592"/>
      <c r="U127" s="592"/>
      <c r="V127" s="593"/>
      <c r="W127" s="594" t="str">
        <f>IF(AND($AA$24&gt;=1,$AA$24&lt;=12),ROUND(N127*S127*$AA$24/12,2),"Pole 6 - ???")</f>
        <v>Pole 6 - ???</v>
      </c>
      <c r="X127" s="595"/>
      <c r="Y127" s="595"/>
      <c r="Z127" s="596"/>
      <c r="AA127" s="291">
        <f>Dane!AU11</f>
        <v>0</v>
      </c>
      <c r="AB127" s="289"/>
      <c r="AC127" s="289"/>
      <c r="AD127" s="289"/>
      <c r="AE127" s="289"/>
      <c r="AF127" s="289"/>
      <c r="AG127" s="289"/>
      <c r="AY127" s="62">
        <v>130</v>
      </c>
      <c r="AZ127" s="62">
        <v>15</v>
      </c>
      <c r="BA127" s="50" t="str">
        <f>IF(O126&gt;AA127,"większa o ","mniejsza o ")&amp; ABS(O126-AA127)</f>
        <v>mniejsza o 0</v>
      </c>
      <c r="BB127" s="51">
        <f>IF(N127=AA127,0,1)</f>
        <v>0</v>
      </c>
      <c r="BC127" s="52" t="str">
        <f>"Powierzchnia budynków wykazana w polu "&amp;N126&amp;" jest " &amp;BA127&amp; " od sumy budynków w zał. ZDN-1"</f>
        <v>Powierzchnia budynków wykazana w polu 68. jest mniejsza o 0 od sumy budynków w zał. ZDN-1</v>
      </c>
    </row>
    <row r="128" spans="1:55" ht="9" customHeight="1" x14ac:dyDescent="0.2">
      <c r="A128" s="285">
        <f>$A$3</f>
        <v>9</v>
      </c>
      <c r="B128" s="338"/>
      <c r="C128" s="588" t="s">
        <v>34</v>
      </c>
      <c r="D128" s="589"/>
      <c r="E128" s="589"/>
      <c r="F128" s="589"/>
      <c r="G128" s="589"/>
      <c r="H128" s="590"/>
      <c r="I128" s="588" t="s">
        <v>35</v>
      </c>
      <c r="J128" s="589"/>
      <c r="K128" s="589"/>
      <c r="L128" s="589"/>
      <c r="M128" s="590"/>
      <c r="N128" s="333" t="s">
        <v>806</v>
      </c>
      <c r="O128" s="623"/>
      <c r="P128" s="624"/>
      <c r="Q128" s="624"/>
      <c r="R128" s="625"/>
      <c r="S128" s="675"/>
      <c r="T128" s="676"/>
      <c r="U128" s="676"/>
      <c r="V128" s="676"/>
      <c r="W128" s="676"/>
      <c r="X128" s="676"/>
      <c r="Y128" s="676"/>
      <c r="Z128" s="677"/>
      <c r="AA128" s="291"/>
      <c r="AB128" s="289"/>
      <c r="AC128" s="289"/>
      <c r="AD128" s="289"/>
      <c r="AE128" s="289"/>
      <c r="AF128" s="289"/>
      <c r="AG128" s="289"/>
      <c r="BA128" s="50"/>
      <c r="BB128" s="51"/>
      <c r="BC128" s="52"/>
    </row>
    <row r="129" spans="1:55" ht="19.5" customHeight="1" x14ac:dyDescent="0.2">
      <c r="A129" s="285">
        <f>$A$69</f>
        <v>19.5</v>
      </c>
      <c r="B129" s="338"/>
      <c r="C129" s="697"/>
      <c r="D129" s="659"/>
      <c r="E129" s="659"/>
      <c r="F129" s="659"/>
      <c r="G129" s="659"/>
      <c r="H129" s="660"/>
      <c r="I129" s="616"/>
      <c r="J129" s="617"/>
      <c r="K129" s="617"/>
      <c r="L129" s="617"/>
      <c r="M129" s="618"/>
      <c r="N129" s="335"/>
      <c r="O129" s="628"/>
      <c r="P129" s="626"/>
      <c r="Q129" s="626"/>
      <c r="R129" s="627"/>
      <c r="S129" s="652"/>
      <c r="T129" s="653"/>
      <c r="U129" s="653"/>
      <c r="V129" s="653"/>
      <c r="W129" s="653"/>
      <c r="X129" s="653"/>
      <c r="Y129" s="653"/>
      <c r="Z129" s="678"/>
      <c r="AA129" s="291"/>
      <c r="AB129" s="289"/>
      <c r="AC129" s="289"/>
      <c r="AD129" s="289"/>
      <c r="AE129" s="289"/>
      <c r="AF129" s="289"/>
      <c r="AG129" s="289"/>
      <c r="AY129" s="62">
        <v>128</v>
      </c>
      <c r="AZ129" s="62">
        <v>15</v>
      </c>
      <c r="BA129" s="50">
        <v>71</v>
      </c>
      <c r="BB129" s="51">
        <f>IF(O128&lt;0,1,0)</f>
        <v>0</v>
      </c>
      <c r="BC129" s="52" t="str">
        <f>"Powierzchnia wykazana w polu "&amp;BA129&amp;" nie może być mniejsza od zera"</f>
        <v>Powierzchnia wykazana w polu 71 nie może być mniejsza od zera</v>
      </c>
    </row>
    <row r="130" spans="1:55" ht="9" customHeight="1" x14ac:dyDescent="0.2">
      <c r="A130" s="285">
        <f>$A$3</f>
        <v>9</v>
      </c>
      <c r="B130" s="338"/>
      <c r="C130" s="697"/>
      <c r="D130" s="659"/>
      <c r="E130" s="659"/>
      <c r="F130" s="659"/>
      <c r="G130" s="659"/>
      <c r="H130" s="660"/>
      <c r="I130" s="588" t="s">
        <v>36</v>
      </c>
      <c r="J130" s="589"/>
      <c r="K130" s="589"/>
      <c r="L130" s="589"/>
      <c r="M130" s="590"/>
      <c r="N130" s="333" t="s">
        <v>807</v>
      </c>
      <c r="O130" s="623"/>
      <c r="P130" s="624"/>
      <c r="Q130" s="624"/>
      <c r="R130" s="625"/>
      <c r="S130" s="652"/>
      <c r="T130" s="653"/>
      <c r="U130" s="653"/>
      <c r="V130" s="653"/>
      <c r="W130" s="653"/>
      <c r="X130" s="653"/>
      <c r="Y130" s="653"/>
      <c r="Z130" s="678"/>
      <c r="AA130" s="291"/>
      <c r="AB130" s="289"/>
      <c r="AC130" s="289"/>
      <c r="AD130" s="289"/>
      <c r="AE130" s="289"/>
      <c r="AF130" s="289"/>
      <c r="AG130" s="289"/>
      <c r="BA130" s="50"/>
      <c r="BB130" s="51"/>
      <c r="BC130" s="52"/>
    </row>
    <row r="131" spans="1:55" ht="19.5" customHeight="1" x14ac:dyDescent="0.2">
      <c r="A131" s="285">
        <f>$A$69</f>
        <v>19.5</v>
      </c>
      <c r="B131" s="338"/>
      <c r="C131" s="616"/>
      <c r="D131" s="617"/>
      <c r="E131" s="617"/>
      <c r="F131" s="617"/>
      <c r="G131" s="617"/>
      <c r="H131" s="618"/>
      <c r="I131" s="616"/>
      <c r="J131" s="617"/>
      <c r="K131" s="617"/>
      <c r="L131" s="617"/>
      <c r="M131" s="618"/>
      <c r="N131" s="335"/>
      <c r="O131" s="626"/>
      <c r="P131" s="626"/>
      <c r="Q131" s="626"/>
      <c r="R131" s="627"/>
      <c r="S131" s="664"/>
      <c r="T131" s="665"/>
      <c r="U131" s="665"/>
      <c r="V131" s="665"/>
      <c r="W131" s="665"/>
      <c r="X131" s="665"/>
      <c r="Y131" s="665"/>
      <c r="Z131" s="679"/>
      <c r="AA131" s="291"/>
      <c r="AB131" s="289"/>
      <c r="AC131" s="289"/>
      <c r="AD131" s="289"/>
      <c r="AE131" s="289"/>
      <c r="AF131" s="289"/>
      <c r="AG131" s="289"/>
      <c r="AY131" s="62">
        <v>130</v>
      </c>
      <c r="AZ131" s="62">
        <v>15</v>
      </c>
      <c r="BA131" s="50">
        <v>73</v>
      </c>
      <c r="BB131" s="51">
        <f>IF(O130&lt;0,1,0)</f>
        <v>0</v>
      </c>
      <c r="BC131" s="52" t="str">
        <f>"Powierzchnia wykazana w polu "&amp;BA131&amp;" nie może być mniejsza od zera"</f>
        <v>Powierzchnia wykazana w polu 73 nie może być mniejsza od zera</v>
      </c>
    </row>
    <row r="132" spans="1:55" ht="9" customHeight="1" x14ac:dyDescent="0.2">
      <c r="A132" s="285">
        <f>$A$3</f>
        <v>9</v>
      </c>
      <c r="B132" s="338"/>
      <c r="C132" s="709" t="s">
        <v>453</v>
      </c>
      <c r="D132" s="710"/>
      <c r="E132" s="710"/>
      <c r="F132" s="710"/>
      <c r="G132" s="710"/>
      <c r="H132" s="710"/>
      <c r="I132" s="710"/>
      <c r="J132" s="710"/>
      <c r="K132" s="710"/>
      <c r="L132" s="710"/>
      <c r="M132" s="711"/>
      <c r="N132" s="513" t="s">
        <v>808</v>
      </c>
      <c r="O132" s="514"/>
      <c r="P132" s="514"/>
      <c r="Q132" s="514"/>
      <c r="R132" s="515"/>
      <c r="S132" s="513" t="s">
        <v>809</v>
      </c>
      <c r="T132" s="514"/>
      <c r="U132" s="514"/>
      <c r="V132" s="515"/>
      <c r="W132" s="513" t="s">
        <v>810</v>
      </c>
      <c r="X132" s="514"/>
      <c r="Y132" s="514"/>
      <c r="Z132" s="515"/>
      <c r="AA132" s="291"/>
      <c r="AB132" s="289"/>
      <c r="AC132" s="289"/>
      <c r="AD132" s="289"/>
      <c r="AE132" s="289"/>
      <c r="AF132" s="289"/>
      <c r="AG132" s="289"/>
      <c r="BA132" s="50"/>
      <c r="BB132" s="51"/>
      <c r="BC132" s="52"/>
    </row>
    <row r="133" spans="1:55" ht="19.5" customHeight="1" x14ac:dyDescent="0.3">
      <c r="A133" s="285">
        <f>$A$69</f>
        <v>19.5</v>
      </c>
      <c r="B133" s="338"/>
      <c r="C133" s="712" t="s">
        <v>463</v>
      </c>
      <c r="D133" s="713"/>
      <c r="E133" s="713"/>
      <c r="F133" s="713"/>
      <c r="G133" s="713"/>
      <c r="H133" s="713"/>
      <c r="I133" s="713"/>
      <c r="J133" s="713"/>
      <c r="K133" s="713"/>
      <c r="L133" s="713"/>
      <c r="M133" s="714"/>
      <c r="N133" s="600">
        <f>SUM(O134:R137)</f>
        <v>0</v>
      </c>
      <c r="O133" s="601"/>
      <c r="P133" s="601"/>
      <c r="Q133" s="601"/>
      <c r="R133" s="602"/>
      <c r="S133" s="591">
        <f>Dane!AN12</f>
        <v>6.25</v>
      </c>
      <c r="T133" s="592"/>
      <c r="U133" s="592"/>
      <c r="V133" s="593"/>
      <c r="W133" s="594" t="str">
        <f>IF(AND($AA$24&gt;=1,$AA$24&lt;=12),ROUND(N133*S133*$AA$24/12,2),"Pole 6 - ???")</f>
        <v>Pole 6 - ???</v>
      </c>
      <c r="X133" s="595"/>
      <c r="Y133" s="595"/>
      <c r="Z133" s="596"/>
      <c r="AA133" s="291">
        <f>Dane!AU12</f>
        <v>0</v>
      </c>
      <c r="AB133" s="289"/>
      <c r="AC133" s="289"/>
      <c r="AD133" s="289"/>
      <c r="AE133" s="289"/>
      <c r="AF133" s="289"/>
      <c r="AG133" s="289"/>
      <c r="AY133" s="62">
        <v>136</v>
      </c>
      <c r="AZ133" s="62">
        <v>15</v>
      </c>
      <c r="BA133" s="50" t="str">
        <f>IF(O132&gt;AA133,"większa o ","mniejsza o ")&amp; ABS(O132-AA133)</f>
        <v>mniejsza o 0</v>
      </c>
      <c r="BB133" s="51">
        <f>IF(N133=AA133,0,1)</f>
        <v>0</v>
      </c>
      <c r="BC133" s="52" t="str">
        <f>"Powierzchnia budynków wykazana w polu "&amp;N132&amp;" jest " &amp;BA133&amp; " od sumy budynków w zał. ZDN-1"</f>
        <v>Powierzchnia budynków wykazana w polu 73. jest mniejsza o 0 od sumy budynków w zał. ZDN-1</v>
      </c>
    </row>
    <row r="134" spans="1:55" ht="9" customHeight="1" x14ac:dyDescent="0.2">
      <c r="A134" s="285">
        <f>$A$3</f>
        <v>9</v>
      </c>
      <c r="B134" s="338"/>
      <c r="C134" s="588" t="s">
        <v>34</v>
      </c>
      <c r="D134" s="589"/>
      <c r="E134" s="589"/>
      <c r="F134" s="589"/>
      <c r="G134" s="589"/>
      <c r="H134" s="590"/>
      <c r="I134" s="588" t="s">
        <v>35</v>
      </c>
      <c r="J134" s="589"/>
      <c r="K134" s="589"/>
      <c r="L134" s="589"/>
      <c r="M134" s="590"/>
      <c r="N134" s="333" t="s">
        <v>811</v>
      </c>
      <c r="O134" s="623"/>
      <c r="P134" s="624"/>
      <c r="Q134" s="624"/>
      <c r="R134" s="625"/>
      <c r="S134" s="675"/>
      <c r="T134" s="676"/>
      <c r="U134" s="676"/>
      <c r="V134" s="676"/>
      <c r="W134" s="676"/>
      <c r="X134" s="676"/>
      <c r="Y134" s="676"/>
      <c r="Z134" s="677"/>
      <c r="AA134" s="291"/>
      <c r="AB134" s="289"/>
      <c r="AC134" s="289"/>
      <c r="AD134" s="289"/>
      <c r="AE134" s="289"/>
      <c r="AF134" s="289"/>
      <c r="AG134" s="289"/>
      <c r="BA134" s="50"/>
      <c r="BB134" s="51"/>
      <c r="BC134" s="52"/>
    </row>
    <row r="135" spans="1:55" ht="19.5" customHeight="1" x14ac:dyDescent="0.2">
      <c r="A135" s="285">
        <f>$A$69</f>
        <v>19.5</v>
      </c>
      <c r="B135" s="338"/>
      <c r="C135" s="697"/>
      <c r="D135" s="659"/>
      <c r="E135" s="659"/>
      <c r="F135" s="659"/>
      <c r="G135" s="659"/>
      <c r="H135" s="660"/>
      <c r="I135" s="616"/>
      <c r="J135" s="617"/>
      <c r="K135" s="617"/>
      <c r="L135" s="617"/>
      <c r="M135" s="618"/>
      <c r="N135" s="335"/>
      <c r="O135" s="628"/>
      <c r="P135" s="626"/>
      <c r="Q135" s="626"/>
      <c r="R135" s="627"/>
      <c r="S135" s="652"/>
      <c r="T135" s="653"/>
      <c r="U135" s="653"/>
      <c r="V135" s="653"/>
      <c r="W135" s="653"/>
      <c r="X135" s="653"/>
      <c r="Y135" s="653"/>
      <c r="Z135" s="678"/>
      <c r="AA135" s="291"/>
      <c r="AB135" s="289"/>
      <c r="AC135" s="289"/>
      <c r="AD135" s="289"/>
      <c r="AE135" s="289"/>
      <c r="AF135" s="289"/>
      <c r="AG135" s="289"/>
      <c r="AY135" s="62">
        <v>134</v>
      </c>
      <c r="AZ135" s="62">
        <v>15</v>
      </c>
      <c r="BA135" s="50">
        <v>76</v>
      </c>
      <c r="BB135" s="51">
        <f>IF(O134&lt;0,1,0)</f>
        <v>0</v>
      </c>
      <c r="BC135" s="52" t="str">
        <f>"Powierzchnia wykazana w polu "&amp;BA135&amp;" nie może być mniejsza od zera"</f>
        <v>Powierzchnia wykazana w polu 76 nie może być mniejsza od zera</v>
      </c>
    </row>
    <row r="136" spans="1:55" ht="9" customHeight="1" x14ac:dyDescent="0.2">
      <c r="A136" s="285">
        <f>$A$3</f>
        <v>9</v>
      </c>
      <c r="B136" s="338"/>
      <c r="C136" s="697"/>
      <c r="D136" s="659"/>
      <c r="E136" s="659"/>
      <c r="F136" s="659"/>
      <c r="G136" s="659"/>
      <c r="H136" s="660"/>
      <c r="I136" s="588" t="s">
        <v>36</v>
      </c>
      <c r="J136" s="589"/>
      <c r="K136" s="589"/>
      <c r="L136" s="589"/>
      <c r="M136" s="590"/>
      <c r="N136" s="333" t="s">
        <v>812</v>
      </c>
      <c r="O136" s="623"/>
      <c r="P136" s="624"/>
      <c r="Q136" s="624"/>
      <c r="R136" s="625"/>
      <c r="S136" s="652"/>
      <c r="T136" s="653"/>
      <c r="U136" s="653"/>
      <c r="V136" s="653"/>
      <c r="W136" s="653"/>
      <c r="X136" s="653"/>
      <c r="Y136" s="653"/>
      <c r="Z136" s="678"/>
      <c r="AA136" s="291"/>
      <c r="AB136" s="289"/>
      <c r="AC136" s="289"/>
      <c r="AD136" s="289"/>
      <c r="AE136" s="289"/>
      <c r="AF136" s="289"/>
      <c r="AG136" s="289"/>
      <c r="BA136" s="50"/>
      <c r="BB136" s="51"/>
      <c r="BC136" s="52"/>
    </row>
    <row r="137" spans="1:55" ht="19.5" customHeight="1" x14ac:dyDescent="0.2">
      <c r="A137" s="285">
        <f>$A$69</f>
        <v>19.5</v>
      </c>
      <c r="B137" s="338"/>
      <c r="C137" s="697"/>
      <c r="D137" s="659"/>
      <c r="E137" s="659"/>
      <c r="F137" s="659"/>
      <c r="G137" s="659"/>
      <c r="H137" s="660"/>
      <c r="I137" s="697"/>
      <c r="J137" s="659"/>
      <c r="K137" s="659"/>
      <c r="L137" s="659"/>
      <c r="M137" s="660"/>
      <c r="N137" s="335"/>
      <c r="O137" s="626"/>
      <c r="P137" s="626"/>
      <c r="Q137" s="626"/>
      <c r="R137" s="627"/>
      <c r="S137" s="664"/>
      <c r="T137" s="665"/>
      <c r="U137" s="665"/>
      <c r="V137" s="665"/>
      <c r="W137" s="665"/>
      <c r="X137" s="665"/>
      <c r="Y137" s="665"/>
      <c r="Z137" s="679"/>
      <c r="AA137" s="291"/>
      <c r="AB137" s="289"/>
      <c r="AC137" s="289"/>
      <c r="AD137" s="289"/>
      <c r="AE137" s="289"/>
      <c r="AF137" s="289"/>
      <c r="AG137" s="289"/>
      <c r="AY137" s="62">
        <v>136</v>
      </c>
      <c r="AZ137" s="62">
        <v>15</v>
      </c>
      <c r="BA137" s="50">
        <v>77</v>
      </c>
      <c r="BB137" s="51">
        <f>IF(O136&lt;0,1,0)</f>
        <v>0</v>
      </c>
      <c r="BC137" s="52" t="str">
        <f>"Powierzchnia wykazana w polu "&amp;BA137&amp;" nie może być mniejsza od zera"</f>
        <v>Powierzchnia wykazana w polu 77 nie może być mniejsza od zera</v>
      </c>
    </row>
    <row r="138" spans="1:55" ht="24.75" customHeight="1" x14ac:dyDescent="0.2">
      <c r="A138" s="285">
        <f>$A$7*1.5</f>
        <v>24.75</v>
      </c>
      <c r="B138" s="582" t="s">
        <v>431</v>
      </c>
      <c r="C138" s="583"/>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4"/>
      <c r="AA138" s="291"/>
      <c r="AB138" s="289"/>
      <c r="AC138" s="289"/>
      <c r="AD138" s="289"/>
      <c r="AE138" s="289"/>
      <c r="AF138" s="289"/>
      <c r="AG138" s="289"/>
      <c r="BA138" s="50"/>
      <c r="BB138" s="51"/>
      <c r="BC138" s="52"/>
    </row>
    <row r="139" spans="1:55" ht="9" customHeight="1" x14ac:dyDescent="0.2">
      <c r="A139" s="285">
        <f>$A$3</f>
        <v>9</v>
      </c>
      <c r="B139" s="304"/>
      <c r="C139" s="510" t="s">
        <v>74</v>
      </c>
      <c r="D139" s="511"/>
      <c r="E139" s="511"/>
      <c r="F139" s="511"/>
      <c r="G139" s="511"/>
      <c r="H139" s="511"/>
      <c r="I139" s="511"/>
      <c r="J139" s="511"/>
      <c r="K139" s="511"/>
      <c r="L139" s="511"/>
      <c r="M139" s="512"/>
      <c r="N139" s="513" t="s">
        <v>813</v>
      </c>
      <c r="O139" s="514"/>
      <c r="P139" s="514"/>
      <c r="Q139" s="514"/>
      <c r="R139" s="515"/>
      <c r="S139" s="513" t="s">
        <v>814</v>
      </c>
      <c r="T139" s="514"/>
      <c r="U139" s="514"/>
      <c r="V139" s="515"/>
      <c r="W139" s="513" t="s">
        <v>815</v>
      </c>
      <c r="X139" s="514"/>
      <c r="Y139" s="514"/>
      <c r="Z139" s="515"/>
      <c r="AA139" s="291"/>
      <c r="AB139" s="289"/>
      <c r="AC139" s="289"/>
      <c r="AD139" s="289"/>
      <c r="AE139" s="289"/>
      <c r="AF139" s="289"/>
      <c r="AG139" s="289"/>
      <c r="BA139" s="50"/>
      <c r="BB139" s="51"/>
      <c r="BC139" s="52"/>
    </row>
    <row r="140" spans="1:55" ht="48.75" customHeight="1" x14ac:dyDescent="0.3">
      <c r="A140" s="285">
        <f>$A$69*2.5</f>
        <v>48.75</v>
      </c>
      <c r="B140" s="304"/>
      <c r="C140" s="631" t="s">
        <v>117</v>
      </c>
      <c r="D140" s="632"/>
      <c r="E140" s="632"/>
      <c r="F140" s="632"/>
      <c r="G140" s="632"/>
      <c r="H140" s="632"/>
      <c r="I140" s="632"/>
      <c r="J140" s="632"/>
      <c r="K140" s="632"/>
      <c r="L140" s="632"/>
      <c r="M140" s="633"/>
      <c r="N140" s="600">
        <f>SUM(O141:R144)</f>
        <v>0</v>
      </c>
      <c r="O140" s="601"/>
      <c r="P140" s="601"/>
      <c r="Q140" s="601"/>
      <c r="R140" s="602"/>
      <c r="S140" s="591">
        <f>Dane!AN9</f>
        <v>0.1</v>
      </c>
      <c r="T140" s="592"/>
      <c r="U140" s="592"/>
      <c r="V140" s="593"/>
      <c r="W140" s="594" t="str">
        <f>IF(AND($AA$24&gt;=1,$AA$24&lt;=12),ROUND(N140*S140*$AA$24/12,2),"Pole 6 - ???")</f>
        <v>Pole 6 - ???</v>
      </c>
      <c r="X140" s="595"/>
      <c r="Y140" s="595"/>
      <c r="Z140" s="596"/>
      <c r="AA140" s="291">
        <f>Dane!AU9</f>
        <v>0</v>
      </c>
      <c r="AB140" s="289"/>
      <c r="AC140" s="289"/>
      <c r="AD140" s="289"/>
      <c r="AE140" s="289"/>
      <c r="AF140" s="289"/>
      <c r="AG140" s="289"/>
      <c r="AY140" s="62">
        <v>143</v>
      </c>
      <c r="AZ140" s="62">
        <v>15</v>
      </c>
      <c r="BA140" s="50" t="str">
        <f>IF(O139&gt;AA140,"większa o ","mniejsza o ")&amp; ABS(O139-AA140)</f>
        <v>mniejsza o 0</v>
      </c>
      <c r="BB140" s="51">
        <f>IF(N140=AA140,0,1)</f>
        <v>0</v>
      </c>
      <c r="BC140" s="52" t="str">
        <f>"Powierzchnia budynków wykazana w polu "&amp;N139&amp;" jest " &amp;BA140&amp; " od sumy budynków w zał. ZDN-1"</f>
        <v>Powierzchnia budynków wykazana w polu 79. jest mniejsza o 0 od sumy budynków w zał. ZDN-1</v>
      </c>
    </row>
    <row r="141" spans="1:55" ht="9" customHeight="1" x14ac:dyDescent="0.2">
      <c r="A141" s="285">
        <f>$A$3</f>
        <v>9</v>
      </c>
      <c r="B141" s="304"/>
      <c r="C141" s="588" t="s">
        <v>34</v>
      </c>
      <c r="D141" s="589"/>
      <c r="E141" s="589"/>
      <c r="F141" s="589"/>
      <c r="G141" s="589"/>
      <c r="H141" s="590"/>
      <c r="I141" s="588" t="s">
        <v>35</v>
      </c>
      <c r="J141" s="589"/>
      <c r="K141" s="589"/>
      <c r="L141" s="589"/>
      <c r="M141" s="590"/>
      <c r="N141" s="333" t="s">
        <v>816</v>
      </c>
      <c r="O141" s="623"/>
      <c r="P141" s="624"/>
      <c r="Q141" s="624"/>
      <c r="R141" s="625"/>
      <c r="S141" s="675"/>
      <c r="T141" s="676"/>
      <c r="U141" s="676"/>
      <c r="V141" s="676"/>
      <c r="W141" s="676"/>
      <c r="X141" s="676"/>
      <c r="Y141" s="676"/>
      <c r="Z141" s="677"/>
      <c r="AA141" s="291"/>
      <c r="AB141" s="289"/>
      <c r="AC141" s="289"/>
      <c r="AD141" s="289"/>
      <c r="AE141" s="289"/>
      <c r="AF141" s="289"/>
      <c r="AG141" s="289"/>
      <c r="BA141" s="50"/>
      <c r="BB141" s="51"/>
      <c r="BC141" s="52"/>
    </row>
    <row r="142" spans="1:55" ht="19.5" customHeight="1" x14ac:dyDescent="0.2">
      <c r="A142" s="285">
        <f>$A$69</f>
        <v>19.5</v>
      </c>
      <c r="B142" s="304"/>
      <c r="C142" s="697"/>
      <c r="D142" s="659"/>
      <c r="E142" s="659"/>
      <c r="F142" s="659"/>
      <c r="G142" s="659"/>
      <c r="H142" s="660"/>
      <c r="I142" s="616"/>
      <c r="J142" s="617"/>
      <c r="K142" s="617"/>
      <c r="L142" s="617"/>
      <c r="M142" s="618"/>
      <c r="N142" s="335"/>
      <c r="O142" s="628"/>
      <c r="P142" s="626"/>
      <c r="Q142" s="626"/>
      <c r="R142" s="627"/>
      <c r="S142" s="652"/>
      <c r="T142" s="653"/>
      <c r="U142" s="653"/>
      <c r="V142" s="653"/>
      <c r="W142" s="653"/>
      <c r="X142" s="653"/>
      <c r="Y142" s="653"/>
      <c r="Z142" s="678"/>
      <c r="AA142" s="291"/>
      <c r="AB142" s="289"/>
      <c r="AC142" s="289"/>
      <c r="AD142" s="289"/>
      <c r="AE142" s="289"/>
      <c r="AF142" s="289"/>
      <c r="AG142" s="289"/>
      <c r="AY142" s="62">
        <v>141</v>
      </c>
      <c r="AZ142" s="62">
        <v>15</v>
      </c>
      <c r="BA142" s="50">
        <v>82</v>
      </c>
      <c r="BB142" s="51">
        <f>IF(O141&lt;0,1,0)</f>
        <v>0</v>
      </c>
      <c r="BC142" s="52" t="str">
        <f>"Powierzchnia wykazana w polu "&amp;BA142&amp;" nie może być mniejsza od zera"</f>
        <v>Powierzchnia wykazana w polu 82 nie może być mniejsza od zera</v>
      </c>
    </row>
    <row r="143" spans="1:55" ht="9" customHeight="1" x14ac:dyDescent="0.2">
      <c r="A143" s="285">
        <f>$A$3</f>
        <v>9</v>
      </c>
      <c r="B143" s="304"/>
      <c r="C143" s="697"/>
      <c r="D143" s="659"/>
      <c r="E143" s="659"/>
      <c r="F143" s="659"/>
      <c r="G143" s="659"/>
      <c r="H143" s="660"/>
      <c r="I143" s="588" t="s">
        <v>36</v>
      </c>
      <c r="J143" s="589"/>
      <c r="K143" s="589"/>
      <c r="L143" s="589"/>
      <c r="M143" s="590"/>
      <c r="N143" s="333" t="s">
        <v>817</v>
      </c>
      <c r="O143" s="623"/>
      <c r="P143" s="624"/>
      <c r="Q143" s="624"/>
      <c r="R143" s="625"/>
      <c r="S143" s="652"/>
      <c r="T143" s="653"/>
      <c r="U143" s="653"/>
      <c r="V143" s="653"/>
      <c r="W143" s="653"/>
      <c r="X143" s="653"/>
      <c r="Y143" s="653"/>
      <c r="Z143" s="678"/>
      <c r="AA143" s="291"/>
      <c r="AB143" s="289"/>
      <c r="AC143" s="289"/>
      <c r="AD143" s="289"/>
      <c r="AE143" s="289"/>
      <c r="AF143" s="289"/>
      <c r="AG143" s="289"/>
      <c r="BA143" s="50"/>
      <c r="BB143" s="51"/>
      <c r="BC143" s="52"/>
    </row>
    <row r="144" spans="1:55" ht="19.5" customHeight="1" x14ac:dyDescent="0.2">
      <c r="A144" s="285">
        <f>$A$69</f>
        <v>19.5</v>
      </c>
      <c r="B144" s="304"/>
      <c r="C144" s="616"/>
      <c r="D144" s="617"/>
      <c r="E144" s="617"/>
      <c r="F144" s="617"/>
      <c r="G144" s="617"/>
      <c r="H144" s="618"/>
      <c r="I144" s="616"/>
      <c r="J144" s="617"/>
      <c r="K144" s="617"/>
      <c r="L144" s="617"/>
      <c r="M144" s="618"/>
      <c r="N144" s="335"/>
      <c r="O144" s="626"/>
      <c r="P144" s="626"/>
      <c r="Q144" s="626"/>
      <c r="R144" s="627"/>
      <c r="S144" s="664"/>
      <c r="T144" s="665"/>
      <c r="U144" s="665"/>
      <c r="V144" s="665"/>
      <c r="W144" s="665"/>
      <c r="X144" s="665"/>
      <c r="Y144" s="665"/>
      <c r="Z144" s="679"/>
      <c r="AA144" s="291"/>
      <c r="AB144" s="289"/>
      <c r="AC144" s="289"/>
      <c r="AD144" s="289"/>
      <c r="AE144" s="289"/>
      <c r="AF144" s="289"/>
      <c r="AG144" s="289"/>
      <c r="AY144" s="62">
        <v>143</v>
      </c>
      <c r="AZ144" s="62">
        <v>15</v>
      </c>
      <c r="BA144" s="50">
        <v>83</v>
      </c>
      <c r="BB144" s="51">
        <f>IF(O143&lt;0,1,0)</f>
        <v>0</v>
      </c>
      <c r="BC144" s="52" t="str">
        <f>"Powierzchnia wykazana w polu "&amp;BA144&amp;" nie może być mniejsza od zera"</f>
        <v>Powierzchnia wykazana w polu 83 nie może być mniejsza od zera</v>
      </c>
    </row>
    <row r="145" spans="1:55" ht="9" customHeight="1" x14ac:dyDescent="0.2">
      <c r="A145" s="285">
        <f>$A$3</f>
        <v>9</v>
      </c>
      <c r="B145" s="338"/>
      <c r="C145" s="510" t="s">
        <v>37</v>
      </c>
      <c r="D145" s="511"/>
      <c r="E145" s="511"/>
      <c r="F145" s="511"/>
      <c r="G145" s="511"/>
      <c r="H145" s="511"/>
      <c r="I145" s="511"/>
      <c r="J145" s="511"/>
      <c r="K145" s="511"/>
      <c r="L145" s="511"/>
      <c r="M145" s="512"/>
      <c r="N145" s="513" t="s">
        <v>818</v>
      </c>
      <c r="O145" s="514"/>
      <c r="P145" s="514"/>
      <c r="Q145" s="514"/>
      <c r="R145" s="515"/>
      <c r="S145" s="513" t="s">
        <v>819</v>
      </c>
      <c r="T145" s="514"/>
      <c r="U145" s="514"/>
      <c r="V145" s="515"/>
      <c r="W145" s="513" t="s">
        <v>820</v>
      </c>
      <c r="X145" s="514"/>
      <c r="Y145" s="514"/>
      <c r="Z145" s="515"/>
      <c r="AA145" s="291"/>
      <c r="AB145" s="289"/>
      <c r="AC145" s="289"/>
      <c r="AD145" s="289"/>
      <c r="AE145" s="289"/>
      <c r="AF145" s="289"/>
      <c r="AG145" s="289"/>
      <c r="BA145" s="50"/>
      <c r="BB145" s="51"/>
      <c r="BC145" s="52"/>
    </row>
    <row r="146" spans="1:55" ht="19.5" customHeight="1" x14ac:dyDescent="0.3">
      <c r="A146" s="285">
        <f>$A$69</f>
        <v>19.5</v>
      </c>
      <c r="B146" s="338"/>
      <c r="C146" s="631"/>
      <c r="D146" s="632"/>
      <c r="E146" s="632"/>
      <c r="F146" s="632"/>
      <c r="G146" s="632"/>
      <c r="H146" s="632"/>
      <c r="I146" s="632"/>
      <c r="J146" s="632"/>
      <c r="K146" s="632"/>
      <c r="L146" s="632"/>
      <c r="M146" s="633"/>
      <c r="N146" s="600"/>
      <c r="O146" s="601"/>
      <c r="P146" s="601"/>
      <c r="Q146" s="601"/>
      <c r="R146" s="602"/>
      <c r="S146" s="591"/>
      <c r="T146" s="592"/>
      <c r="U146" s="592"/>
      <c r="V146" s="593"/>
      <c r="W146" s="594"/>
      <c r="X146" s="595"/>
      <c r="Y146" s="595"/>
      <c r="Z146" s="596"/>
      <c r="AA146" s="291"/>
      <c r="AB146" s="289"/>
      <c r="AC146" s="289"/>
      <c r="AD146" s="289"/>
      <c r="AE146" s="289"/>
      <c r="AF146" s="289"/>
      <c r="AG146" s="289"/>
      <c r="BA146" s="50"/>
      <c r="BB146" s="51"/>
      <c r="BC146" s="52"/>
    </row>
    <row r="147" spans="1:55" ht="9" customHeight="1" x14ac:dyDescent="0.2">
      <c r="A147" s="285">
        <f>$A$3</f>
        <v>9</v>
      </c>
      <c r="B147" s="338"/>
      <c r="C147" s="666" t="s">
        <v>34</v>
      </c>
      <c r="D147" s="667"/>
      <c r="E147" s="667"/>
      <c r="F147" s="667"/>
      <c r="G147" s="667"/>
      <c r="H147" s="668"/>
      <c r="I147" s="666" t="s">
        <v>35</v>
      </c>
      <c r="J147" s="667"/>
      <c r="K147" s="667"/>
      <c r="L147" s="667"/>
      <c r="M147" s="668"/>
      <c r="N147" s="333" t="s">
        <v>821</v>
      </c>
      <c r="O147" s="611"/>
      <c r="P147" s="611"/>
      <c r="Q147" s="611"/>
      <c r="R147" s="612"/>
      <c r="S147" s="675"/>
      <c r="T147" s="676"/>
      <c r="U147" s="676"/>
      <c r="V147" s="676"/>
      <c r="W147" s="676"/>
      <c r="X147" s="676"/>
      <c r="Y147" s="676"/>
      <c r="Z147" s="677"/>
      <c r="AA147" s="291"/>
      <c r="AB147" s="289"/>
      <c r="AC147" s="289"/>
      <c r="AD147" s="289"/>
      <c r="AE147" s="289"/>
      <c r="AF147" s="289"/>
      <c r="AG147" s="289"/>
      <c r="BA147" s="50"/>
      <c r="BB147" s="51"/>
      <c r="BC147" s="52"/>
    </row>
    <row r="148" spans="1:55" ht="19.5" customHeight="1" x14ac:dyDescent="0.2">
      <c r="A148" s="285">
        <f>$A$69</f>
        <v>19.5</v>
      </c>
      <c r="B148" s="338"/>
      <c r="C148" s="669"/>
      <c r="D148" s="670"/>
      <c r="E148" s="670"/>
      <c r="F148" s="670"/>
      <c r="G148" s="670"/>
      <c r="H148" s="671"/>
      <c r="I148" s="672"/>
      <c r="J148" s="673"/>
      <c r="K148" s="673"/>
      <c r="L148" s="673"/>
      <c r="M148" s="674"/>
      <c r="N148" s="335"/>
      <c r="O148" s="595"/>
      <c r="P148" s="595"/>
      <c r="Q148" s="595"/>
      <c r="R148" s="596"/>
      <c r="S148" s="652"/>
      <c r="T148" s="653"/>
      <c r="U148" s="653"/>
      <c r="V148" s="653"/>
      <c r="W148" s="653"/>
      <c r="X148" s="653"/>
      <c r="Y148" s="653"/>
      <c r="Z148" s="678"/>
      <c r="AA148" s="291"/>
      <c r="AB148" s="289"/>
      <c r="AC148" s="289"/>
      <c r="AD148" s="289"/>
      <c r="AE148" s="289"/>
      <c r="AF148" s="289"/>
      <c r="AG148" s="289"/>
      <c r="BA148" s="50"/>
      <c r="BB148" s="51"/>
      <c r="BC148" s="52"/>
    </row>
    <row r="149" spans="1:55" ht="9" customHeight="1" x14ac:dyDescent="0.2">
      <c r="A149" s="285">
        <f>$A$3</f>
        <v>9</v>
      </c>
      <c r="B149" s="338"/>
      <c r="C149" s="669"/>
      <c r="D149" s="670"/>
      <c r="E149" s="670"/>
      <c r="F149" s="670"/>
      <c r="G149" s="670"/>
      <c r="H149" s="671"/>
      <c r="I149" s="666" t="s">
        <v>36</v>
      </c>
      <c r="J149" s="667"/>
      <c r="K149" s="667"/>
      <c r="L149" s="667"/>
      <c r="M149" s="668"/>
      <c r="N149" s="333" t="s">
        <v>822</v>
      </c>
      <c r="O149" s="611"/>
      <c r="P149" s="611"/>
      <c r="Q149" s="611"/>
      <c r="R149" s="612"/>
      <c r="S149" s="652"/>
      <c r="T149" s="653"/>
      <c r="U149" s="653"/>
      <c r="V149" s="653"/>
      <c r="W149" s="653"/>
      <c r="X149" s="653"/>
      <c r="Y149" s="653"/>
      <c r="Z149" s="678"/>
      <c r="AA149" s="291"/>
      <c r="AB149" s="289"/>
      <c r="AC149" s="289"/>
      <c r="AD149" s="289"/>
      <c r="AE149" s="289"/>
      <c r="AF149" s="289"/>
      <c r="AG149" s="289"/>
      <c r="BA149" s="50"/>
      <c r="BB149" s="51"/>
      <c r="BC149" s="52"/>
    </row>
    <row r="150" spans="1:55" ht="19.5" customHeight="1" x14ac:dyDescent="0.2">
      <c r="A150" s="285">
        <f>$A$69</f>
        <v>19.5</v>
      </c>
      <c r="B150" s="348"/>
      <c r="C150" s="672"/>
      <c r="D150" s="673"/>
      <c r="E150" s="673"/>
      <c r="F150" s="673"/>
      <c r="G150" s="673"/>
      <c r="H150" s="674"/>
      <c r="I150" s="672"/>
      <c r="J150" s="673"/>
      <c r="K150" s="673"/>
      <c r="L150" s="673"/>
      <c r="M150" s="674"/>
      <c r="N150" s="335"/>
      <c r="O150" s="595"/>
      <c r="P150" s="595"/>
      <c r="Q150" s="595"/>
      <c r="R150" s="596"/>
      <c r="S150" s="664"/>
      <c r="T150" s="665"/>
      <c r="U150" s="665"/>
      <c r="V150" s="665"/>
      <c r="W150" s="665"/>
      <c r="X150" s="665"/>
      <c r="Y150" s="665"/>
      <c r="Z150" s="679"/>
      <c r="AA150" s="291"/>
      <c r="AB150" s="289"/>
      <c r="AC150" s="289"/>
      <c r="AD150" s="289"/>
      <c r="AE150" s="289"/>
      <c r="AF150" s="289"/>
      <c r="AG150" s="289"/>
      <c r="BA150" s="50"/>
      <c r="BB150" s="51"/>
      <c r="BC150" s="52"/>
    </row>
    <row r="151" spans="1:55" ht="24.75" customHeight="1" x14ac:dyDescent="0.2">
      <c r="A151" s="285">
        <f>$A$7*1.5</f>
        <v>24.75</v>
      </c>
      <c r="B151" s="582" t="s">
        <v>97</v>
      </c>
      <c r="C151" s="583"/>
      <c r="D151" s="583"/>
      <c r="E151" s="583"/>
      <c r="F151" s="583"/>
      <c r="G151" s="583"/>
      <c r="H151" s="583"/>
      <c r="I151" s="583"/>
      <c r="J151" s="583"/>
      <c r="K151" s="583"/>
      <c r="L151" s="583"/>
      <c r="M151" s="583"/>
      <c r="N151" s="583"/>
      <c r="O151" s="583"/>
      <c r="P151" s="583"/>
      <c r="Q151" s="583"/>
      <c r="R151" s="583"/>
      <c r="S151" s="583"/>
      <c r="T151" s="583"/>
      <c r="U151" s="583"/>
      <c r="V151" s="583"/>
      <c r="W151" s="583"/>
      <c r="X151" s="583"/>
      <c r="Y151" s="583"/>
      <c r="Z151" s="584"/>
      <c r="AA151" s="291"/>
      <c r="AB151" s="289"/>
      <c r="AC151" s="289"/>
      <c r="AD151" s="289"/>
      <c r="AE151" s="289"/>
      <c r="AF151" s="289"/>
      <c r="AG151" s="289"/>
      <c r="BA151" s="50"/>
      <c r="BB151" s="51"/>
      <c r="BC151" s="52"/>
    </row>
    <row r="152" spans="1:55" ht="9" customHeight="1" x14ac:dyDescent="0.2">
      <c r="A152" s="285">
        <f>$A$3</f>
        <v>9</v>
      </c>
      <c r="B152" s="304"/>
      <c r="C152" s="510" t="s">
        <v>74</v>
      </c>
      <c r="D152" s="511"/>
      <c r="E152" s="511"/>
      <c r="F152" s="511"/>
      <c r="G152" s="511"/>
      <c r="H152" s="511"/>
      <c r="I152" s="511"/>
      <c r="J152" s="511"/>
      <c r="K152" s="511"/>
      <c r="L152" s="511"/>
      <c r="M152" s="512"/>
      <c r="N152" s="513" t="s">
        <v>813</v>
      </c>
      <c r="O152" s="514"/>
      <c r="P152" s="514"/>
      <c r="Q152" s="514"/>
      <c r="R152" s="515"/>
      <c r="S152" s="513" t="s">
        <v>814</v>
      </c>
      <c r="T152" s="514"/>
      <c r="U152" s="514"/>
      <c r="V152" s="515"/>
      <c r="W152" s="513" t="s">
        <v>815</v>
      </c>
      <c r="X152" s="514"/>
      <c r="Y152" s="514"/>
      <c r="Z152" s="515"/>
      <c r="AA152" s="291"/>
      <c r="AB152" s="289"/>
      <c r="AC152" s="289"/>
      <c r="AD152" s="289"/>
      <c r="AE152" s="289"/>
      <c r="AF152" s="289"/>
      <c r="AG152" s="289"/>
      <c r="BA152" s="50"/>
      <c r="BB152" s="51"/>
      <c r="BC152" s="52"/>
    </row>
    <row r="153" spans="1:55" ht="19.5" customHeight="1" x14ac:dyDescent="0.3">
      <c r="A153" s="285">
        <f>$A$69</f>
        <v>19.5</v>
      </c>
      <c r="B153" s="304"/>
      <c r="C153" s="631"/>
      <c r="D153" s="632"/>
      <c r="E153" s="632"/>
      <c r="F153" s="632"/>
      <c r="G153" s="632"/>
      <c r="H153" s="632"/>
      <c r="I153" s="632"/>
      <c r="J153" s="632"/>
      <c r="K153" s="632"/>
      <c r="L153" s="632"/>
      <c r="M153" s="633"/>
      <c r="N153" s="594"/>
      <c r="O153" s="595"/>
      <c r="P153" s="595"/>
      <c r="Q153" s="595"/>
      <c r="R153" s="596"/>
      <c r="S153" s="591"/>
      <c r="T153" s="592"/>
      <c r="U153" s="592"/>
      <c r="V153" s="593"/>
      <c r="W153" s="594"/>
      <c r="X153" s="595"/>
      <c r="Y153" s="595"/>
      <c r="Z153" s="596"/>
      <c r="AA153" s="291"/>
      <c r="AB153" s="289"/>
      <c r="AC153" s="289"/>
      <c r="AD153" s="289"/>
      <c r="AE153" s="289"/>
      <c r="AF153" s="289"/>
      <c r="AG153" s="289"/>
      <c r="BA153" s="50"/>
      <c r="BB153" s="51"/>
      <c r="BC153" s="52"/>
    </row>
    <row r="154" spans="1:55" ht="9" customHeight="1" x14ac:dyDescent="0.2">
      <c r="A154" s="285">
        <f>$A$3</f>
        <v>9</v>
      </c>
      <c r="B154" s="304"/>
      <c r="C154" s="697" t="s">
        <v>34</v>
      </c>
      <c r="D154" s="659"/>
      <c r="E154" s="659"/>
      <c r="F154" s="659"/>
      <c r="G154" s="659"/>
      <c r="H154" s="659"/>
      <c r="I154" s="659" t="s">
        <v>35</v>
      </c>
      <c r="J154" s="659"/>
      <c r="K154" s="659"/>
      <c r="L154" s="659"/>
      <c r="M154" s="660"/>
      <c r="N154" s="333" t="s">
        <v>816</v>
      </c>
      <c r="O154" s="611"/>
      <c r="P154" s="611"/>
      <c r="Q154" s="611"/>
      <c r="R154" s="612"/>
      <c r="S154" s="698"/>
      <c r="T154" s="698"/>
      <c r="U154" s="698"/>
      <c r="V154" s="698"/>
      <c r="W154" s="698"/>
      <c r="X154" s="698"/>
      <c r="Y154" s="698"/>
      <c r="Z154" s="699"/>
      <c r="AA154" s="291"/>
      <c r="AB154" s="289"/>
      <c r="AC154" s="289"/>
      <c r="AD154" s="289"/>
      <c r="AE154" s="289"/>
      <c r="AF154" s="289"/>
      <c r="AG154" s="289"/>
      <c r="BA154" s="50"/>
      <c r="BB154" s="51"/>
      <c r="BC154" s="52"/>
    </row>
    <row r="155" spans="1:55" ht="19.5" customHeight="1" x14ac:dyDescent="0.2">
      <c r="A155" s="285">
        <f>$A$69</f>
        <v>19.5</v>
      </c>
      <c r="B155" s="312"/>
      <c r="C155" s="616"/>
      <c r="D155" s="617"/>
      <c r="E155" s="617"/>
      <c r="F155" s="617"/>
      <c r="G155" s="617"/>
      <c r="H155" s="617"/>
      <c r="I155" s="617"/>
      <c r="J155" s="617"/>
      <c r="K155" s="617"/>
      <c r="L155" s="617"/>
      <c r="M155" s="618"/>
      <c r="N155" s="335"/>
      <c r="O155" s="595"/>
      <c r="P155" s="595"/>
      <c r="Q155" s="595"/>
      <c r="R155" s="596"/>
      <c r="S155" s="349"/>
      <c r="T155" s="349"/>
      <c r="U155" s="349"/>
      <c r="V155" s="349"/>
      <c r="W155" s="349"/>
      <c r="X155" s="349"/>
      <c r="Y155" s="349"/>
      <c r="Z155" s="350"/>
      <c r="AA155" s="291"/>
      <c r="AB155" s="289"/>
      <c r="AC155" s="289"/>
      <c r="AD155" s="289"/>
      <c r="AE155" s="289"/>
      <c r="AF155" s="289"/>
      <c r="AG155" s="289"/>
      <c r="BA155" s="50"/>
      <c r="BB155" s="51"/>
      <c r="BC155" s="52"/>
    </row>
    <row r="156" spans="1:55" ht="9" customHeight="1" x14ac:dyDescent="0.2">
      <c r="A156" s="285">
        <f>$A$3</f>
        <v>9</v>
      </c>
      <c r="B156" s="300"/>
      <c r="C156" s="300"/>
      <c r="D156" s="300"/>
      <c r="E156" s="300"/>
      <c r="F156" s="300"/>
      <c r="G156" s="300"/>
      <c r="H156" s="300"/>
      <c r="I156" s="300"/>
      <c r="J156" s="300"/>
      <c r="K156" s="300"/>
      <c r="L156" s="300"/>
      <c r="M156" s="300"/>
      <c r="N156" s="351"/>
      <c r="O156" s="351"/>
      <c r="P156" s="351"/>
      <c r="Q156" s="351"/>
      <c r="R156" s="351"/>
      <c r="S156" s="297"/>
      <c r="T156" s="297"/>
      <c r="U156" s="297"/>
      <c r="V156" s="297"/>
      <c r="W156" s="297"/>
      <c r="X156" s="297"/>
      <c r="Y156" s="297"/>
      <c r="Z156" s="297"/>
      <c r="AA156" s="291"/>
      <c r="AB156" s="289"/>
      <c r="AC156" s="289"/>
      <c r="AD156" s="289"/>
      <c r="AE156" s="289"/>
      <c r="AF156" s="289"/>
      <c r="AG156" s="289"/>
      <c r="BA156" s="50"/>
      <c r="BB156" s="51"/>
      <c r="BC156" s="52"/>
    </row>
    <row r="157" spans="1:55" ht="9" customHeight="1" x14ac:dyDescent="0.2">
      <c r="A157" s="285">
        <f t="shared" ref="A157" si="8">$A$3</f>
        <v>9</v>
      </c>
      <c r="B157" s="300"/>
      <c r="C157" s="300"/>
      <c r="D157" s="300"/>
      <c r="E157" s="300"/>
      <c r="F157" s="300"/>
      <c r="G157" s="300"/>
      <c r="H157" s="300"/>
      <c r="I157" s="300"/>
      <c r="J157" s="300"/>
      <c r="K157" s="300"/>
      <c r="L157" s="300"/>
      <c r="M157" s="300"/>
      <c r="N157" s="351"/>
      <c r="O157" s="351"/>
      <c r="P157" s="351"/>
      <c r="Q157" s="351"/>
      <c r="R157" s="351"/>
      <c r="S157" s="297"/>
      <c r="T157" s="297"/>
      <c r="U157" s="297"/>
      <c r="V157" s="297"/>
      <c r="W157" s="297"/>
      <c r="X157" s="297"/>
      <c r="Y157" s="297"/>
      <c r="Z157" s="297"/>
      <c r="AA157" s="291"/>
      <c r="AB157" s="289"/>
      <c r="AC157" s="289"/>
      <c r="AD157" s="289"/>
      <c r="AE157" s="289"/>
      <c r="AF157" s="289"/>
      <c r="AG157" s="289"/>
      <c r="BA157" s="50"/>
      <c r="BB157" s="51"/>
      <c r="BC157" s="52"/>
    </row>
    <row r="158" spans="1:55" ht="9" customHeight="1" x14ac:dyDescent="0.2">
      <c r="A158" s="285">
        <f t="shared" ref="A158:A163" si="9">$A$3</f>
        <v>9</v>
      </c>
      <c r="B158" s="300"/>
      <c r="C158" s="300"/>
      <c r="D158" s="300"/>
      <c r="E158" s="300"/>
      <c r="F158" s="300"/>
      <c r="G158" s="300"/>
      <c r="H158" s="300"/>
      <c r="I158" s="300"/>
      <c r="J158" s="300"/>
      <c r="K158" s="300"/>
      <c r="L158" s="300"/>
      <c r="M158" s="300"/>
      <c r="N158" s="351"/>
      <c r="O158" s="351"/>
      <c r="P158" s="351"/>
      <c r="Q158" s="351"/>
      <c r="R158" s="351"/>
      <c r="S158" s="297"/>
      <c r="T158" s="297"/>
      <c r="U158" s="297"/>
      <c r="V158" s="297"/>
      <c r="W158" s="297"/>
      <c r="X158" s="297"/>
      <c r="Y158" s="297"/>
      <c r="Z158" s="297"/>
      <c r="AA158" s="291"/>
      <c r="AB158" s="289"/>
      <c r="AC158" s="289"/>
      <c r="AD158" s="289"/>
      <c r="AE158" s="289"/>
      <c r="AF158" s="289"/>
      <c r="AG158" s="289"/>
      <c r="BA158" s="50"/>
      <c r="BB158" s="51"/>
      <c r="BC158" s="52"/>
    </row>
    <row r="159" spans="1:55" ht="9" customHeight="1" x14ac:dyDescent="0.2">
      <c r="A159" s="285">
        <f t="shared" si="9"/>
        <v>9</v>
      </c>
      <c r="B159" s="300"/>
      <c r="C159" s="300"/>
      <c r="D159" s="300"/>
      <c r="E159" s="300"/>
      <c r="F159" s="300"/>
      <c r="G159" s="300"/>
      <c r="H159" s="300"/>
      <c r="I159" s="300"/>
      <c r="J159" s="300"/>
      <c r="K159" s="300"/>
      <c r="L159" s="300"/>
      <c r="M159" s="300"/>
      <c r="N159" s="351"/>
      <c r="O159" s="351"/>
      <c r="P159" s="351"/>
      <c r="Q159" s="351"/>
      <c r="R159" s="351"/>
      <c r="S159" s="297"/>
      <c r="T159" s="297"/>
      <c r="U159" s="297"/>
      <c r="V159" s="297"/>
      <c r="W159" s="297"/>
      <c r="X159" s="297"/>
      <c r="Y159" s="297"/>
      <c r="Z159" s="297"/>
      <c r="AA159" s="291"/>
      <c r="AB159" s="289"/>
      <c r="AC159" s="289"/>
      <c r="AD159" s="289"/>
      <c r="AE159" s="289"/>
      <c r="AF159" s="289"/>
      <c r="AG159" s="289"/>
      <c r="BA159" s="50"/>
      <c r="BB159" s="51"/>
      <c r="BC159" s="52"/>
    </row>
    <row r="160" spans="1:55" ht="9" customHeight="1" x14ac:dyDescent="0.2">
      <c r="A160" s="285">
        <f t="shared" si="9"/>
        <v>9</v>
      </c>
      <c r="B160" s="300"/>
      <c r="C160" s="300"/>
      <c r="D160" s="300"/>
      <c r="E160" s="300"/>
      <c r="F160" s="300"/>
      <c r="G160" s="300"/>
      <c r="H160" s="300"/>
      <c r="I160" s="300"/>
      <c r="J160" s="300"/>
      <c r="K160" s="300"/>
      <c r="L160" s="300"/>
      <c r="M160" s="300"/>
      <c r="N160" s="351"/>
      <c r="O160" s="351"/>
      <c r="P160" s="351"/>
      <c r="Q160" s="351"/>
      <c r="R160" s="351"/>
      <c r="S160" s="297"/>
      <c r="T160" s="297"/>
      <c r="U160" s="297"/>
      <c r="V160" s="297"/>
      <c r="W160" s="297"/>
      <c r="X160" s="297"/>
      <c r="Y160" s="297"/>
      <c r="Z160" s="297"/>
      <c r="AA160" s="291"/>
      <c r="AB160" s="289"/>
      <c r="AC160" s="289"/>
      <c r="AD160" s="289"/>
      <c r="AE160" s="289"/>
      <c r="AF160" s="289"/>
      <c r="AG160" s="289"/>
      <c r="BA160" s="50"/>
      <c r="BB160" s="51"/>
      <c r="BC160" s="52"/>
    </row>
    <row r="161" spans="1:55" ht="9" customHeight="1" x14ac:dyDescent="0.2">
      <c r="A161" s="285">
        <f t="shared" si="9"/>
        <v>9</v>
      </c>
      <c r="B161" s="300"/>
      <c r="C161" s="300"/>
      <c r="D161" s="300"/>
      <c r="E161" s="300"/>
      <c r="F161" s="300"/>
      <c r="G161" s="300"/>
      <c r="H161" s="300"/>
      <c r="I161" s="300"/>
      <c r="J161" s="300"/>
      <c r="K161" s="300"/>
      <c r="L161" s="300"/>
      <c r="M161" s="300"/>
      <c r="N161" s="351"/>
      <c r="O161" s="351"/>
      <c r="P161" s="351"/>
      <c r="Q161" s="351"/>
      <c r="R161" s="351"/>
      <c r="S161" s="297"/>
      <c r="T161" s="297"/>
      <c r="U161" s="297"/>
      <c r="V161" s="297"/>
      <c r="W161" s="297"/>
      <c r="X161" s="297"/>
      <c r="Y161" s="297"/>
      <c r="Z161" s="297"/>
      <c r="AA161" s="291"/>
      <c r="AB161" s="289"/>
      <c r="AC161" s="289"/>
      <c r="AD161" s="289"/>
      <c r="AE161" s="289"/>
      <c r="AF161" s="289"/>
      <c r="AG161" s="289"/>
      <c r="BA161" s="50"/>
      <c r="BB161" s="51"/>
      <c r="BC161" s="52"/>
    </row>
    <row r="162" spans="1:55" ht="9" customHeight="1" x14ac:dyDescent="0.2">
      <c r="A162" s="285">
        <f t="shared" si="9"/>
        <v>9</v>
      </c>
      <c r="B162" s="300"/>
      <c r="C162" s="300"/>
      <c r="D162" s="300"/>
      <c r="E162" s="300"/>
      <c r="F162" s="300"/>
      <c r="G162" s="300"/>
      <c r="H162" s="300"/>
      <c r="I162" s="300"/>
      <c r="J162" s="300"/>
      <c r="K162" s="300"/>
      <c r="L162" s="300"/>
      <c r="M162" s="300"/>
      <c r="N162" s="351"/>
      <c r="O162" s="351"/>
      <c r="P162" s="351"/>
      <c r="Q162" s="351"/>
      <c r="R162" s="351"/>
      <c r="S162" s="297"/>
      <c r="T162" s="297"/>
      <c r="U162" s="297"/>
      <c r="V162" s="297"/>
      <c r="W162" s="297"/>
      <c r="X162" s="297"/>
      <c r="Y162" s="297"/>
      <c r="Z162" s="297"/>
      <c r="AA162" s="291"/>
      <c r="AB162" s="289"/>
      <c r="AC162" s="289"/>
      <c r="AD162" s="289"/>
      <c r="AE162" s="289"/>
      <c r="AF162" s="289"/>
      <c r="AG162" s="289"/>
      <c r="BA162" s="50"/>
      <c r="BB162" s="51"/>
      <c r="BC162" s="52"/>
    </row>
    <row r="163" spans="1:55" ht="9" customHeight="1" x14ac:dyDescent="0.2">
      <c r="A163" s="285">
        <f t="shared" si="9"/>
        <v>9</v>
      </c>
      <c r="B163" s="300"/>
      <c r="C163" s="300"/>
      <c r="D163" s="300"/>
      <c r="E163" s="300"/>
      <c r="F163" s="300"/>
      <c r="G163" s="300"/>
      <c r="H163" s="300"/>
      <c r="I163" s="300"/>
      <c r="J163" s="300"/>
      <c r="K163" s="300"/>
      <c r="L163" s="300"/>
      <c r="M163" s="300"/>
      <c r="N163" s="351"/>
      <c r="O163" s="351"/>
      <c r="P163" s="351"/>
      <c r="Q163" s="351"/>
      <c r="R163" s="351"/>
      <c r="S163" s="297"/>
      <c r="T163" s="297"/>
      <c r="U163" s="297"/>
      <c r="V163" s="297"/>
      <c r="W163" s="297"/>
      <c r="X163" s="297"/>
      <c r="Y163" s="297"/>
      <c r="Z163" s="297"/>
      <c r="AA163" s="291"/>
      <c r="AB163" s="289"/>
      <c r="AC163" s="289"/>
      <c r="AD163" s="289"/>
      <c r="AE163" s="289"/>
      <c r="AF163" s="289"/>
      <c r="AG163" s="289"/>
      <c r="BA163" s="50"/>
      <c r="BB163" s="51"/>
      <c r="BC163" s="52"/>
    </row>
    <row r="164" spans="1:55" ht="16.5" customHeight="1" x14ac:dyDescent="0.2">
      <c r="A164" s="285">
        <f>$A$6</f>
        <v>16.5</v>
      </c>
      <c r="B164" s="292"/>
      <c r="C164" s="700" t="str">
        <f ca="1">Wersja</f>
        <v>2020..6.15.0.44055</v>
      </c>
      <c r="D164" s="700"/>
      <c r="E164" s="700"/>
      <c r="F164" s="700"/>
      <c r="G164" s="700"/>
      <c r="H164" s="700"/>
      <c r="I164" s="700"/>
      <c r="J164" s="700"/>
      <c r="K164" s="300"/>
      <c r="L164" s="300"/>
      <c r="M164" s="292"/>
      <c r="N164" s="300"/>
      <c r="O164" s="297"/>
      <c r="P164" s="297"/>
      <c r="Q164" s="297"/>
      <c r="R164" s="297"/>
      <c r="S164" s="297"/>
      <c r="T164" s="297"/>
      <c r="U164" s="297"/>
      <c r="V164" s="553" t="s">
        <v>426</v>
      </c>
      <c r="W164" s="554"/>
      <c r="X164" s="554"/>
      <c r="Y164" s="555"/>
      <c r="Z164" s="352" t="s">
        <v>432</v>
      </c>
      <c r="AA164" s="291"/>
      <c r="AB164" s="289"/>
      <c r="AC164" s="289"/>
      <c r="AD164" s="289"/>
      <c r="AE164" s="289"/>
      <c r="AF164" s="289"/>
      <c r="AG164" s="289"/>
      <c r="BA164" s="50"/>
      <c r="BB164" s="51"/>
      <c r="BC164" s="52"/>
    </row>
    <row r="165" spans="1:55" ht="9" customHeight="1" x14ac:dyDescent="0.2">
      <c r="A165" s="285">
        <f>$A$3</f>
        <v>9</v>
      </c>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1"/>
      <c r="AB165" s="289"/>
      <c r="AC165" s="289"/>
      <c r="AD165" s="289"/>
      <c r="AE165" s="289"/>
      <c r="AF165" s="289"/>
      <c r="AG165" s="289"/>
      <c r="BA165" s="50"/>
      <c r="BB165" s="51"/>
      <c r="BC165" s="52"/>
    </row>
    <row r="166" spans="1:55" ht="9" customHeight="1" thickBot="1" x14ac:dyDescent="0.25">
      <c r="A166" s="290">
        <v>9</v>
      </c>
      <c r="B166" s="552" t="s">
        <v>0</v>
      </c>
      <c r="C166" s="552"/>
      <c r="D166" s="552"/>
      <c r="E166" s="552"/>
      <c r="F166" s="552"/>
      <c r="G166" s="552"/>
      <c r="H166" s="552"/>
      <c r="I166" s="552"/>
      <c r="J166" s="552"/>
      <c r="K166" s="552"/>
      <c r="L166" s="552"/>
      <c r="M166" s="552"/>
      <c r="N166" s="552"/>
      <c r="O166" s="552"/>
      <c r="P166" s="552"/>
      <c r="Q166" s="552"/>
      <c r="R166" s="552"/>
      <c r="S166" s="552"/>
      <c r="T166" s="552"/>
      <c r="U166" s="552"/>
      <c r="V166" s="552"/>
      <c r="W166" s="552"/>
      <c r="X166" s="552"/>
      <c r="Y166" s="552"/>
      <c r="Z166" s="552"/>
      <c r="AA166" s="291"/>
      <c r="AB166" s="289"/>
      <c r="AC166" s="289"/>
      <c r="AD166" s="289"/>
      <c r="AE166" s="289"/>
      <c r="AF166" s="289"/>
      <c r="AG166" s="289"/>
      <c r="BA166" s="50"/>
      <c r="BB166" s="51"/>
      <c r="BC166" s="52"/>
    </row>
    <row r="167" spans="1:55" ht="4.5" customHeight="1" x14ac:dyDescent="0.2">
      <c r="A167" s="290">
        <v>4.5</v>
      </c>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291"/>
      <c r="AB167" s="289"/>
      <c r="AC167" s="289"/>
      <c r="AD167" s="289"/>
      <c r="AE167" s="289"/>
      <c r="AF167" s="289"/>
      <c r="AG167" s="289"/>
      <c r="BA167" s="50"/>
      <c r="BB167" s="51"/>
      <c r="BC167" s="52"/>
    </row>
    <row r="168" spans="1:55" ht="9" customHeight="1" x14ac:dyDescent="0.2">
      <c r="A168" s="285">
        <f>$A$3</f>
        <v>9</v>
      </c>
      <c r="B168" s="347"/>
      <c r="C168" s="589"/>
      <c r="D168" s="589"/>
      <c r="E168" s="589"/>
      <c r="F168" s="589"/>
      <c r="G168" s="589"/>
      <c r="H168" s="589"/>
      <c r="I168" s="589" t="s">
        <v>36</v>
      </c>
      <c r="J168" s="589"/>
      <c r="K168" s="589"/>
      <c r="L168" s="589"/>
      <c r="M168" s="589"/>
      <c r="N168" s="333" t="s">
        <v>817</v>
      </c>
      <c r="O168" s="611"/>
      <c r="P168" s="611"/>
      <c r="Q168" s="611"/>
      <c r="R168" s="612"/>
      <c r="S168" s="588"/>
      <c r="T168" s="589"/>
      <c r="U168" s="589"/>
      <c r="V168" s="589"/>
      <c r="W168" s="589"/>
      <c r="X168" s="589"/>
      <c r="Y168" s="589"/>
      <c r="Z168" s="590"/>
      <c r="AA168" s="291"/>
      <c r="AB168" s="289"/>
      <c r="AC168" s="289"/>
      <c r="AD168" s="289"/>
      <c r="AE168" s="289"/>
      <c r="AF168" s="289"/>
      <c r="AG168" s="289"/>
      <c r="BA168" s="50"/>
      <c r="BB168" s="51"/>
      <c r="BC168" s="52"/>
    </row>
    <row r="169" spans="1:55" ht="19.5" customHeight="1" x14ac:dyDescent="0.2">
      <c r="A169" s="285">
        <f>$A$69</f>
        <v>19.5</v>
      </c>
      <c r="B169" s="304"/>
      <c r="C169" s="340"/>
      <c r="D169" s="340"/>
      <c r="E169" s="340"/>
      <c r="F169" s="340"/>
      <c r="G169" s="340"/>
      <c r="H169" s="340"/>
      <c r="I169" s="659"/>
      <c r="J169" s="659"/>
      <c r="K169" s="659"/>
      <c r="L169" s="659"/>
      <c r="M169" s="659"/>
      <c r="N169" s="335"/>
      <c r="O169" s="595"/>
      <c r="P169" s="595"/>
      <c r="Q169" s="595"/>
      <c r="R169" s="596"/>
      <c r="S169" s="340"/>
      <c r="T169" s="340"/>
      <c r="U169" s="340"/>
      <c r="V169" s="340"/>
      <c r="W169" s="340"/>
      <c r="X169" s="340"/>
      <c r="Y169" s="340"/>
      <c r="Z169" s="353"/>
      <c r="AA169" s="291"/>
      <c r="AB169" s="289"/>
      <c r="AC169" s="289"/>
      <c r="AD169" s="289"/>
      <c r="AE169" s="289"/>
      <c r="AF169" s="289"/>
      <c r="AG169" s="289"/>
      <c r="BA169" s="50"/>
      <c r="BB169" s="51"/>
      <c r="BC169" s="52"/>
    </row>
    <row r="170" spans="1:55" ht="9" customHeight="1" x14ac:dyDescent="0.2">
      <c r="A170" s="285">
        <f>$A$3</f>
        <v>9</v>
      </c>
      <c r="B170" s="304"/>
      <c r="C170" s="510" t="s">
        <v>37</v>
      </c>
      <c r="D170" s="511"/>
      <c r="E170" s="511"/>
      <c r="F170" s="511"/>
      <c r="G170" s="511"/>
      <c r="H170" s="511"/>
      <c r="I170" s="511"/>
      <c r="J170" s="511"/>
      <c r="K170" s="511"/>
      <c r="L170" s="511"/>
      <c r="M170" s="512"/>
      <c r="N170" s="513" t="s">
        <v>818</v>
      </c>
      <c r="O170" s="514"/>
      <c r="P170" s="514"/>
      <c r="Q170" s="514"/>
      <c r="R170" s="515"/>
      <c r="S170" s="513" t="s">
        <v>819</v>
      </c>
      <c r="T170" s="514"/>
      <c r="U170" s="514"/>
      <c r="V170" s="515"/>
      <c r="W170" s="513" t="s">
        <v>820</v>
      </c>
      <c r="X170" s="514"/>
      <c r="Y170" s="514"/>
      <c r="Z170" s="515"/>
      <c r="AA170" s="291"/>
      <c r="AB170" s="289"/>
      <c r="AC170" s="289"/>
      <c r="AD170" s="289"/>
      <c r="AE170" s="289"/>
      <c r="AF170" s="289"/>
      <c r="AG170" s="289"/>
      <c r="BA170" s="50"/>
      <c r="BB170" s="51"/>
      <c r="BC170" s="52"/>
    </row>
    <row r="171" spans="1:55" ht="19.5" customHeight="1" x14ac:dyDescent="0.3">
      <c r="A171" s="285">
        <f>$A$69</f>
        <v>19.5</v>
      </c>
      <c r="B171" s="304"/>
      <c r="C171" s="631"/>
      <c r="D171" s="632"/>
      <c r="E171" s="632"/>
      <c r="F171" s="632"/>
      <c r="G171" s="632"/>
      <c r="H171" s="632"/>
      <c r="I171" s="632"/>
      <c r="J171" s="632"/>
      <c r="K171" s="632"/>
      <c r="L171" s="632"/>
      <c r="M171" s="633"/>
      <c r="N171" s="600"/>
      <c r="O171" s="601"/>
      <c r="P171" s="601"/>
      <c r="Q171" s="601"/>
      <c r="R171" s="602"/>
      <c r="S171" s="591"/>
      <c r="T171" s="592"/>
      <c r="U171" s="592"/>
      <c r="V171" s="593"/>
      <c r="W171" s="594"/>
      <c r="X171" s="595"/>
      <c r="Y171" s="595"/>
      <c r="Z171" s="596"/>
      <c r="AA171" s="291"/>
      <c r="AB171" s="289"/>
      <c r="AC171" s="289"/>
      <c r="AD171" s="289"/>
      <c r="AE171" s="289"/>
      <c r="AF171" s="289"/>
      <c r="AG171" s="289"/>
      <c r="BA171" s="50"/>
      <c r="BB171" s="51"/>
      <c r="BC171" s="52"/>
    </row>
    <row r="172" spans="1:55" ht="9" customHeight="1" x14ac:dyDescent="0.2">
      <c r="A172" s="285">
        <f>$A$3</f>
        <v>9</v>
      </c>
      <c r="B172" s="304"/>
      <c r="C172" s="588" t="s">
        <v>34</v>
      </c>
      <c r="D172" s="589"/>
      <c r="E172" s="589"/>
      <c r="F172" s="589"/>
      <c r="G172" s="589"/>
      <c r="H172" s="590"/>
      <c r="I172" s="588" t="s">
        <v>35</v>
      </c>
      <c r="J172" s="589"/>
      <c r="K172" s="589"/>
      <c r="L172" s="589"/>
      <c r="M172" s="590"/>
      <c r="N172" s="333" t="s">
        <v>821</v>
      </c>
      <c r="O172" s="611"/>
      <c r="P172" s="611"/>
      <c r="Q172" s="611"/>
      <c r="R172" s="612"/>
      <c r="S172" s="675"/>
      <c r="T172" s="676"/>
      <c r="U172" s="676"/>
      <c r="V172" s="676"/>
      <c r="W172" s="676"/>
      <c r="X172" s="676"/>
      <c r="Y172" s="676"/>
      <c r="Z172" s="677"/>
      <c r="AA172" s="291"/>
      <c r="AB172" s="289"/>
      <c r="AC172" s="289"/>
      <c r="AD172" s="289"/>
      <c r="AE172" s="289"/>
      <c r="AF172" s="289"/>
      <c r="AG172" s="289"/>
      <c r="BA172" s="50"/>
      <c r="BB172" s="51"/>
      <c r="BC172" s="52"/>
    </row>
    <row r="173" spans="1:55" ht="19.5" customHeight="1" x14ac:dyDescent="0.2">
      <c r="A173" s="285">
        <f>$A$69</f>
        <v>19.5</v>
      </c>
      <c r="B173" s="304"/>
      <c r="C173" s="697"/>
      <c r="D173" s="659"/>
      <c r="E173" s="659"/>
      <c r="F173" s="659"/>
      <c r="G173" s="659"/>
      <c r="H173" s="660"/>
      <c r="I173" s="616"/>
      <c r="J173" s="617"/>
      <c r="K173" s="617"/>
      <c r="L173" s="617"/>
      <c r="M173" s="618"/>
      <c r="N173" s="335"/>
      <c r="O173" s="595"/>
      <c r="P173" s="595"/>
      <c r="Q173" s="595"/>
      <c r="R173" s="596"/>
      <c r="S173" s="652"/>
      <c r="T173" s="653"/>
      <c r="U173" s="653"/>
      <c r="V173" s="653"/>
      <c r="W173" s="653"/>
      <c r="X173" s="653"/>
      <c r="Y173" s="653"/>
      <c r="Z173" s="678"/>
      <c r="AA173" s="291"/>
      <c r="AB173" s="289"/>
      <c r="AC173" s="289"/>
      <c r="AD173" s="289"/>
      <c r="AE173" s="289"/>
      <c r="AF173" s="289"/>
      <c r="AG173" s="289"/>
      <c r="BA173" s="50"/>
      <c r="BB173" s="51"/>
      <c r="BC173" s="52"/>
    </row>
    <row r="174" spans="1:55" ht="9" customHeight="1" x14ac:dyDescent="0.2">
      <c r="A174" s="285">
        <f>$A$3</f>
        <v>9</v>
      </c>
      <c r="B174" s="304"/>
      <c r="C174" s="697"/>
      <c r="D174" s="659"/>
      <c r="E174" s="659"/>
      <c r="F174" s="659"/>
      <c r="G174" s="659"/>
      <c r="H174" s="660"/>
      <c r="I174" s="588" t="s">
        <v>36</v>
      </c>
      <c r="J174" s="589"/>
      <c r="K174" s="589"/>
      <c r="L174" s="589"/>
      <c r="M174" s="590"/>
      <c r="N174" s="333" t="s">
        <v>822</v>
      </c>
      <c r="O174" s="611"/>
      <c r="P174" s="611"/>
      <c r="Q174" s="611"/>
      <c r="R174" s="612"/>
      <c r="S174" s="652"/>
      <c r="T174" s="653"/>
      <c r="U174" s="653"/>
      <c r="V174" s="653"/>
      <c r="W174" s="653"/>
      <c r="X174" s="653"/>
      <c r="Y174" s="653"/>
      <c r="Z174" s="678"/>
      <c r="AA174" s="291"/>
      <c r="AB174" s="289"/>
      <c r="AC174" s="289"/>
      <c r="AD174" s="289"/>
      <c r="AE174" s="289"/>
      <c r="AF174" s="289"/>
      <c r="AG174" s="289"/>
      <c r="BA174" s="50"/>
      <c r="BB174" s="51"/>
      <c r="BC174" s="52"/>
    </row>
    <row r="175" spans="1:55" ht="19.5" customHeight="1" x14ac:dyDescent="0.2">
      <c r="A175" s="285">
        <f>$A$69</f>
        <v>19.5</v>
      </c>
      <c r="B175" s="312"/>
      <c r="C175" s="616"/>
      <c r="D175" s="617"/>
      <c r="E175" s="617"/>
      <c r="F175" s="617"/>
      <c r="G175" s="617"/>
      <c r="H175" s="618"/>
      <c r="I175" s="616"/>
      <c r="J175" s="617"/>
      <c r="K175" s="617"/>
      <c r="L175" s="617"/>
      <c r="M175" s="618"/>
      <c r="N175" s="335"/>
      <c r="O175" s="595"/>
      <c r="P175" s="595"/>
      <c r="Q175" s="595"/>
      <c r="R175" s="596"/>
      <c r="S175" s="664"/>
      <c r="T175" s="665"/>
      <c r="U175" s="665"/>
      <c r="V175" s="665"/>
      <c r="W175" s="665"/>
      <c r="X175" s="665"/>
      <c r="Y175" s="665"/>
      <c r="Z175" s="679"/>
      <c r="AA175" s="291"/>
      <c r="AB175" s="289"/>
      <c r="AC175" s="289"/>
      <c r="AD175" s="289"/>
      <c r="AE175" s="289"/>
      <c r="AF175" s="289"/>
      <c r="AG175" s="289"/>
      <c r="BA175" s="50"/>
      <c r="BB175" s="51"/>
      <c r="BC175" s="52"/>
    </row>
    <row r="176" spans="1:55" ht="16.5" customHeight="1" x14ac:dyDescent="0.25">
      <c r="A176" s="285">
        <f>$A$7</f>
        <v>16.5</v>
      </c>
      <c r="B176" s="703" t="s">
        <v>94</v>
      </c>
      <c r="C176" s="704"/>
      <c r="D176" s="704"/>
      <c r="E176" s="704"/>
      <c r="F176" s="704"/>
      <c r="G176" s="704"/>
      <c r="H176" s="704"/>
      <c r="I176" s="704"/>
      <c r="J176" s="704"/>
      <c r="K176" s="704"/>
      <c r="L176" s="704"/>
      <c r="M176" s="704"/>
      <c r="N176" s="704"/>
      <c r="O176" s="704"/>
      <c r="P176" s="704"/>
      <c r="Q176" s="704"/>
      <c r="R176" s="704"/>
      <c r="S176" s="704"/>
      <c r="T176" s="704"/>
      <c r="U176" s="704"/>
      <c r="V176" s="704"/>
      <c r="W176" s="704"/>
      <c r="X176" s="704"/>
      <c r="Y176" s="704"/>
      <c r="Z176" s="705"/>
      <c r="AA176" s="291"/>
      <c r="AB176" s="289"/>
      <c r="AC176" s="289"/>
      <c r="AD176" s="289"/>
      <c r="AE176" s="289"/>
      <c r="AF176" s="289"/>
      <c r="AG176" s="289"/>
      <c r="BA176" s="50"/>
      <c r="BB176" s="51"/>
      <c r="BC176" s="52" t="s">
        <v>150</v>
      </c>
    </row>
    <row r="177" spans="1:55" ht="18" customHeight="1" x14ac:dyDescent="0.2">
      <c r="A177" s="285">
        <v>18</v>
      </c>
      <c r="B177" s="304"/>
      <c r="C177" s="565" t="s">
        <v>95</v>
      </c>
      <c r="D177" s="565"/>
      <c r="E177" s="565"/>
      <c r="F177" s="565"/>
      <c r="G177" s="565"/>
      <c r="H177" s="565"/>
      <c r="I177" s="565"/>
      <c r="J177" s="565"/>
      <c r="K177" s="565"/>
      <c r="L177" s="565"/>
      <c r="M177" s="566"/>
      <c r="N177" s="524" t="s">
        <v>473</v>
      </c>
      <c r="O177" s="525"/>
      <c r="P177" s="525"/>
      <c r="Q177" s="525"/>
      <c r="R177" s="526"/>
      <c r="S177" s="524" t="s">
        <v>93</v>
      </c>
      <c r="T177" s="525"/>
      <c r="U177" s="525"/>
      <c r="V177" s="526"/>
      <c r="W177" s="524" t="s">
        <v>429</v>
      </c>
      <c r="X177" s="525"/>
      <c r="Y177" s="525"/>
      <c r="Z177" s="526"/>
      <c r="AA177" s="291"/>
      <c r="AB177" s="289"/>
      <c r="AC177" s="289"/>
      <c r="AD177" s="289"/>
      <c r="AE177" s="289"/>
      <c r="AF177" s="289"/>
      <c r="AG177" s="289"/>
      <c r="BA177" s="50"/>
      <c r="BB177" s="51"/>
      <c r="BC177" s="52"/>
    </row>
    <row r="178" spans="1:55" ht="9" customHeight="1" x14ac:dyDescent="0.2">
      <c r="A178" s="285">
        <f>$A$3</f>
        <v>9</v>
      </c>
      <c r="B178" s="304"/>
      <c r="C178" s="701"/>
      <c r="D178" s="701"/>
      <c r="E178" s="701"/>
      <c r="F178" s="701"/>
      <c r="G178" s="701"/>
      <c r="H178" s="701"/>
      <c r="I178" s="701"/>
      <c r="J178" s="701"/>
      <c r="K178" s="701"/>
      <c r="L178" s="701"/>
      <c r="M178" s="702"/>
      <c r="N178" s="706" t="s">
        <v>468</v>
      </c>
      <c r="O178" s="707"/>
      <c r="P178" s="707"/>
      <c r="Q178" s="707"/>
      <c r="R178" s="708"/>
      <c r="S178" s="530" t="s">
        <v>118</v>
      </c>
      <c r="T178" s="531"/>
      <c r="U178" s="531"/>
      <c r="V178" s="532"/>
      <c r="W178" s="530" t="s">
        <v>92</v>
      </c>
      <c r="X178" s="531"/>
      <c r="Y178" s="531"/>
      <c r="Z178" s="532"/>
      <c r="AA178" s="291"/>
      <c r="AB178" s="289"/>
      <c r="AC178" s="289"/>
      <c r="AD178" s="289"/>
      <c r="AE178" s="289"/>
      <c r="AF178" s="289"/>
      <c r="AG178" s="289"/>
      <c r="BA178" s="50"/>
      <c r="BB178" s="51"/>
      <c r="BC178" s="52"/>
    </row>
    <row r="179" spans="1:55" ht="9" customHeight="1" x14ac:dyDescent="0.2">
      <c r="A179" s="285">
        <f>$A$3</f>
        <v>9</v>
      </c>
      <c r="B179" s="304"/>
      <c r="C179" s="588" t="s">
        <v>38</v>
      </c>
      <c r="D179" s="589"/>
      <c r="E179" s="589"/>
      <c r="F179" s="589"/>
      <c r="G179" s="589"/>
      <c r="H179" s="589"/>
      <c r="I179" s="589"/>
      <c r="J179" s="589"/>
      <c r="K179" s="589"/>
      <c r="L179" s="589"/>
      <c r="M179" s="590"/>
      <c r="N179" s="333" t="s">
        <v>823</v>
      </c>
      <c r="O179" s="516"/>
      <c r="P179" s="517"/>
      <c r="Q179" s="517"/>
      <c r="R179" s="518"/>
      <c r="S179" s="513" t="s">
        <v>824</v>
      </c>
      <c r="T179" s="514"/>
      <c r="U179" s="514"/>
      <c r="V179" s="515"/>
      <c r="W179" s="513" t="s">
        <v>825</v>
      </c>
      <c r="X179" s="514"/>
      <c r="Y179" s="514"/>
      <c r="Z179" s="515"/>
      <c r="AA179" s="291"/>
      <c r="AB179" s="289"/>
      <c r="AC179" s="289"/>
      <c r="AD179" s="289"/>
      <c r="AE179" s="289"/>
      <c r="AF179" s="289"/>
      <c r="AG179" s="289"/>
      <c r="BA179" s="50"/>
      <c r="BB179" s="51"/>
      <c r="BC179" s="52"/>
    </row>
    <row r="180" spans="1:55" ht="19.5" customHeight="1" x14ac:dyDescent="0.3">
      <c r="A180" s="285">
        <f>$A$69</f>
        <v>19.5</v>
      </c>
      <c r="B180" s="312"/>
      <c r="C180" s="616"/>
      <c r="D180" s="617"/>
      <c r="E180" s="617"/>
      <c r="F180" s="617"/>
      <c r="G180" s="617"/>
      <c r="H180" s="617"/>
      <c r="I180" s="617"/>
      <c r="J180" s="617"/>
      <c r="K180" s="617"/>
      <c r="L180" s="617"/>
      <c r="M180" s="618"/>
      <c r="N180" s="335"/>
      <c r="O180" s="519"/>
      <c r="P180" s="519"/>
      <c r="Q180" s="519"/>
      <c r="R180" s="520"/>
      <c r="S180" s="591">
        <f>Dane!AN14</f>
        <v>2</v>
      </c>
      <c r="T180" s="592"/>
      <c r="U180" s="592"/>
      <c r="V180" s="593"/>
      <c r="W180" s="594" t="str">
        <f>IF(AND($AA$24&gt;=1,$AA$24&lt;=12),ROUND(O179*S180*$AA$24/1200,2),"Pole 6 - ???")</f>
        <v>Pole 6 - ???</v>
      </c>
      <c r="X180" s="595"/>
      <c r="Y180" s="595"/>
      <c r="Z180" s="596"/>
      <c r="AA180" s="291">
        <f>Dane!AU14</f>
        <v>0</v>
      </c>
      <c r="AB180" s="289"/>
      <c r="AC180" s="289"/>
      <c r="AD180" s="289"/>
      <c r="AE180" s="289"/>
      <c r="AF180" s="289"/>
      <c r="AG180" s="289"/>
      <c r="AY180" s="62">
        <v>179</v>
      </c>
      <c r="AZ180" s="62">
        <v>15</v>
      </c>
      <c r="BA180" s="50" t="str">
        <f>IF(O179&gt;AA180,"większa o ","mniejsza o ")&amp; ROUND(ABS(O179-AA180),4)</f>
        <v>mniejsza o 0</v>
      </c>
      <c r="BB180" s="51">
        <f>IF(O179=AA180,0,1)</f>
        <v>0</v>
      </c>
      <c r="BC180" s="52" t="str">
        <f>"Wartość budowli wykazana w polu "&amp;N179&amp;" jest " &amp;BA180&amp; " zł od łącznej wartości budowli w zał. ZDN-1"</f>
        <v>Wartość budowli wykazana w polu 90. jest mniejsza o 0 zł od łącznej wartości budowli w zał. ZDN-1</v>
      </c>
    </row>
    <row r="181" spans="1:55" ht="24.75" customHeight="1" x14ac:dyDescent="0.2">
      <c r="A181" s="285">
        <f>$A$7*1.5</f>
        <v>24.75</v>
      </c>
      <c r="B181" s="564" t="s">
        <v>433</v>
      </c>
      <c r="C181" s="565"/>
      <c r="D181" s="565"/>
      <c r="E181" s="565"/>
      <c r="F181" s="565"/>
      <c r="G181" s="565"/>
      <c r="H181" s="565"/>
      <c r="I181" s="565"/>
      <c r="J181" s="565"/>
      <c r="K181" s="565"/>
      <c r="L181" s="565"/>
      <c r="M181" s="565"/>
      <c r="N181" s="565"/>
      <c r="O181" s="565"/>
      <c r="P181" s="565"/>
      <c r="Q181" s="565"/>
      <c r="R181" s="565"/>
      <c r="S181" s="565"/>
      <c r="T181" s="565"/>
      <c r="U181" s="565"/>
      <c r="V181" s="565"/>
      <c r="W181" s="565"/>
      <c r="X181" s="565"/>
      <c r="Y181" s="565"/>
      <c r="Z181" s="566"/>
      <c r="AA181" s="354">
        <f>O179-QUOTIENT(O179,1)</f>
        <v>0</v>
      </c>
      <c r="AB181" s="289"/>
      <c r="AC181" s="289"/>
      <c r="AD181" s="289"/>
      <c r="AE181" s="289"/>
      <c r="AF181" s="289"/>
      <c r="AG181" s="289"/>
      <c r="AY181" s="62">
        <v>179</v>
      </c>
      <c r="AZ181" s="62">
        <v>15</v>
      </c>
      <c r="BA181" s="50">
        <f>IF(SUM(BB180:BB181)=0,0,1)</f>
        <v>0</v>
      </c>
      <c r="BB181" s="51">
        <f>IF(AA181=0,0,1)</f>
        <v>0</v>
      </c>
      <c r="BC181" s="52" t="s">
        <v>474</v>
      </c>
    </row>
    <row r="182" spans="1:55" ht="9" customHeight="1" x14ac:dyDescent="0.2">
      <c r="A182" s="285">
        <f>$A$3</f>
        <v>9</v>
      </c>
      <c r="B182" s="304"/>
      <c r="C182" s="510" t="s">
        <v>39</v>
      </c>
      <c r="D182" s="511"/>
      <c r="E182" s="511"/>
      <c r="F182" s="511"/>
      <c r="G182" s="511"/>
      <c r="H182" s="511"/>
      <c r="I182" s="511"/>
      <c r="J182" s="511"/>
      <c r="K182" s="511"/>
      <c r="L182" s="511"/>
      <c r="M182" s="512"/>
      <c r="N182" s="333" t="s">
        <v>826</v>
      </c>
      <c r="O182" s="516"/>
      <c r="P182" s="517"/>
      <c r="Q182" s="517"/>
      <c r="R182" s="518"/>
      <c r="S182" s="513" t="s">
        <v>827</v>
      </c>
      <c r="T182" s="514"/>
      <c r="U182" s="514"/>
      <c r="V182" s="515"/>
      <c r="W182" s="513" t="s">
        <v>828</v>
      </c>
      <c r="X182" s="514"/>
      <c r="Y182" s="514"/>
      <c r="Z182" s="515"/>
      <c r="AA182" s="291"/>
      <c r="AB182" s="289"/>
      <c r="AC182" s="289"/>
      <c r="AD182" s="289"/>
      <c r="AE182" s="289"/>
      <c r="AF182" s="289"/>
      <c r="AG182" s="289"/>
      <c r="BA182" s="50"/>
      <c r="BB182" s="51"/>
      <c r="BC182" s="52"/>
    </row>
    <row r="183" spans="1:55" ht="19.5" customHeight="1" x14ac:dyDescent="0.3">
      <c r="A183" s="285">
        <f>$A$69</f>
        <v>19.5</v>
      </c>
      <c r="B183" s="304"/>
      <c r="C183" s="597" t="s">
        <v>448</v>
      </c>
      <c r="D183" s="598"/>
      <c r="E183" s="598"/>
      <c r="F183" s="598"/>
      <c r="G183" s="598"/>
      <c r="H183" s="598"/>
      <c r="I183" s="598"/>
      <c r="J183" s="598"/>
      <c r="K183" s="598"/>
      <c r="L183" s="598"/>
      <c r="M183" s="599"/>
      <c r="N183" s="335"/>
      <c r="O183" s="519"/>
      <c r="P183" s="519"/>
      <c r="Q183" s="519"/>
      <c r="R183" s="520"/>
      <c r="S183" s="591">
        <f>Dane!AN13</f>
        <v>0.5</v>
      </c>
      <c r="T183" s="592"/>
      <c r="U183" s="592"/>
      <c r="V183" s="593"/>
      <c r="W183" s="594" t="str">
        <f>IF(AND($AA$24&gt;=1,$AA$24&lt;=12),ROUND(O182*S183*$AA$24/1200,2),"Pole 6 - ???")</f>
        <v>Pole 6 - ???</v>
      </c>
      <c r="X183" s="595"/>
      <c r="Y183" s="595"/>
      <c r="Z183" s="596"/>
      <c r="AA183" s="291">
        <f>Dane!AU13</f>
        <v>0</v>
      </c>
      <c r="AB183" s="289"/>
      <c r="AC183" s="289"/>
      <c r="AD183" s="289"/>
      <c r="AE183" s="289"/>
      <c r="AF183" s="289"/>
      <c r="AG183" s="289"/>
      <c r="AY183" s="62">
        <v>182</v>
      </c>
      <c r="AZ183" s="62">
        <v>15</v>
      </c>
      <c r="BA183" s="50" t="str">
        <f>IF(O182&gt;AA183,"większa o ","mniejsza o ")&amp; ABS(O182-AA183)</f>
        <v>mniejsza o 0</v>
      </c>
      <c r="BB183" s="51">
        <f>IF(O182=AA183,0,1)</f>
        <v>0</v>
      </c>
      <c r="BC183" s="52" t="str">
        <f>"Wartość budowli wykazana w polu "&amp;N182&amp;" jest " &amp;BA183&amp; " od sumy gruntów w zał. ZDN-1"</f>
        <v>Wartość budowli wykazana w polu 94. jest mniejsza o 0 od sumy gruntów w zał. ZDN-1</v>
      </c>
    </row>
    <row r="184" spans="1:55" ht="24.75" customHeight="1" x14ac:dyDescent="0.2">
      <c r="A184" s="285">
        <f>$A$7*1.5</f>
        <v>24.75</v>
      </c>
      <c r="B184" s="564" t="s">
        <v>434</v>
      </c>
      <c r="C184" s="565"/>
      <c r="D184" s="565"/>
      <c r="E184" s="565"/>
      <c r="F184" s="565"/>
      <c r="G184" s="565"/>
      <c r="H184" s="565"/>
      <c r="I184" s="565"/>
      <c r="J184" s="565"/>
      <c r="K184" s="565"/>
      <c r="L184" s="565"/>
      <c r="M184" s="565"/>
      <c r="N184" s="565"/>
      <c r="O184" s="565"/>
      <c r="P184" s="565"/>
      <c r="Q184" s="565"/>
      <c r="R184" s="565"/>
      <c r="S184" s="565"/>
      <c r="T184" s="565"/>
      <c r="U184" s="565"/>
      <c r="V184" s="565"/>
      <c r="W184" s="565"/>
      <c r="X184" s="565"/>
      <c r="Y184" s="565"/>
      <c r="Z184" s="566"/>
      <c r="AA184" s="354">
        <f>O182-QUOTIENT(O182,1)</f>
        <v>0</v>
      </c>
      <c r="AB184" s="289"/>
      <c r="AC184" s="289"/>
      <c r="AD184" s="289"/>
      <c r="AE184" s="289"/>
      <c r="AF184" s="289"/>
      <c r="AG184" s="289"/>
      <c r="BA184" s="50">
        <f>IF(SUM(BB183:BB184)=0,0,1)</f>
        <v>0</v>
      </c>
      <c r="BB184" s="51">
        <f>IF(AA184=0,0,1)</f>
        <v>0</v>
      </c>
      <c r="BC184" s="52" t="s">
        <v>474</v>
      </c>
    </row>
    <row r="185" spans="1:55" ht="9" customHeight="1" x14ac:dyDescent="0.2">
      <c r="A185" s="285">
        <f>$A$3</f>
        <v>9</v>
      </c>
      <c r="B185" s="304"/>
      <c r="C185" s="510" t="s">
        <v>39</v>
      </c>
      <c r="D185" s="511"/>
      <c r="E185" s="511"/>
      <c r="F185" s="511"/>
      <c r="G185" s="511"/>
      <c r="H185" s="511"/>
      <c r="I185" s="511"/>
      <c r="J185" s="511"/>
      <c r="K185" s="511"/>
      <c r="L185" s="511"/>
      <c r="M185" s="512"/>
      <c r="N185" s="333" t="s">
        <v>826</v>
      </c>
      <c r="O185" s="611"/>
      <c r="P185" s="611"/>
      <c r="Q185" s="611"/>
      <c r="R185" s="612"/>
      <c r="S185" s="513" t="s">
        <v>827</v>
      </c>
      <c r="T185" s="514"/>
      <c r="U185" s="514"/>
      <c r="V185" s="515"/>
      <c r="W185" s="513" t="s">
        <v>828</v>
      </c>
      <c r="X185" s="514"/>
      <c r="Y185" s="514"/>
      <c r="Z185" s="515"/>
      <c r="AA185" s="291"/>
      <c r="AB185" s="289"/>
      <c r="AC185" s="289"/>
      <c r="AD185" s="289"/>
      <c r="AE185" s="289"/>
      <c r="AF185" s="289"/>
      <c r="AG185" s="289"/>
      <c r="BA185" s="50"/>
      <c r="BB185" s="51"/>
      <c r="BC185" s="52"/>
    </row>
    <row r="186" spans="1:55" ht="19.5" customHeight="1" thickBot="1" x14ac:dyDescent="0.35">
      <c r="A186" s="285">
        <f>$A$69</f>
        <v>19.5</v>
      </c>
      <c r="B186" s="304"/>
      <c r="C186" s="597"/>
      <c r="D186" s="598"/>
      <c r="E186" s="598"/>
      <c r="F186" s="598"/>
      <c r="G186" s="598"/>
      <c r="H186" s="598"/>
      <c r="I186" s="598"/>
      <c r="J186" s="598"/>
      <c r="K186" s="598"/>
      <c r="L186" s="598"/>
      <c r="M186" s="599"/>
      <c r="N186" s="335"/>
      <c r="O186" s="595"/>
      <c r="P186" s="595"/>
      <c r="Q186" s="595"/>
      <c r="R186" s="596"/>
      <c r="S186" s="591"/>
      <c r="T186" s="592"/>
      <c r="U186" s="592"/>
      <c r="V186" s="593"/>
      <c r="W186" s="594"/>
      <c r="X186" s="595"/>
      <c r="Y186" s="595"/>
      <c r="Z186" s="596"/>
      <c r="AA186" s="291"/>
      <c r="AB186" s="289"/>
      <c r="AC186" s="289"/>
      <c r="AD186" s="289"/>
      <c r="AE186" s="289"/>
      <c r="AF186" s="289"/>
      <c r="AG186" s="289"/>
      <c r="BA186" s="50"/>
      <c r="BB186" s="51"/>
      <c r="BC186" s="52"/>
    </row>
    <row r="187" spans="1:55" ht="4.5" customHeight="1" thickBot="1" x14ac:dyDescent="0.25">
      <c r="A187" s="285">
        <v>4.5</v>
      </c>
      <c r="B187" s="301"/>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3"/>
      <c r="AA187" s="291"/>
      <c r="AB187" s="289"/>
      <c r="AC187" s="289"/>
      <c r="AD187" s="289"/>
      <c r="AE187" s="289"/>
      <c r="AF187" s="289"/>
      <c r="AG187" s="289"/>
      <c r="BA187" s="50"/>
      <c r="BB187" s="51"/>
      <c r="BC187" s="52"/>
    </row>
    <row r="188" spans="1:55" ht="16.5" customHeight="1" x14ac:dyDescent="0.2">
      <c r="A188" s="285">
        <f>$A$7</f>
        <v>16.5</v>
      </c>
      <c r="B188" s="549" t="s">
        <v>40</v>
      </c>
      <c r="C188" s="550"/>
      <c r="D188" s="550"/>
      <c r="E188" s="550"/>
      <c r="F188" s="550"/>
      <c r="G188" s="550"/>
      <c r="H188" s="550"/>
      <c r="I188" s="550"/>
      <c r="J188" s="550"/>
      <c r="K188" s="550"/>
      <c r="L188" s="550"/>
      <c r="M188" s="550"/>
      <c r="N188" s="550"/>
      <c r="O188" s="550"/>
      <c r="P188" s="550"/>
      <c r="Q188" s="550"/>
      <c r="R188" s="550"/>
      <c r="S188" s="550"/>
      <c r="T188" s="550"/>
      <c r="U188" s="550"/>
      <c r="V188" s="550"/>
      <c r="W188" s="550"/>
      <c r="X188" s="550"/>
      <c r="Y188" s="550"/>
      <c r="Z188" s="551"/>
      <c r="AA188" s="291"/>
      <c r="AB188" s="289"/>
      <c r="AC188" s="289"/>
      <c r="AD188" s="289"/>
      <c r="AE188" s="289"/>
      <c r="AF188" s="289"/>
      <c r="AG188" s="289"/>
      <c r="BA188" s="50"/>
      <c r="BB188" s="51"/>
      <c r="BC188" s="52"/>
    </row>
    <row r="189" spans="1:55" ht="9" customHeight="1" x14ac:dyDescent="0.2">
      <c r="A189" s="285">
        <f>$A$3</f>
        <v>9</v>
      </c>
      <c r="B189" s="304"/>
      <c r="C189" s="588" t="s">
        <v>435</v>
      </c>
      <c r="D189" s="589"/>
      <c r="E189" s="589"/>
      <c r="F189" s="589"/>
      <c r="G189" s="589"/>
      <c r="H189" s="589"/>
      <c r="I189" s="589"/>
      <c r="J189" s="589"/>
      <c r="K189" s="589"/>
      <c r="L189" s="589"/>
      <c r="M189" s="589"/>
      <c r="N189" s="589"/>
      <c r="O189" s="589"/>
      <c r="P189" s="589"/>
      <c r="Q189" s="589"/>
      <c r="R189" s="589"/>
      <c r="S189" s="589"/>
      <c r="T189" s="590"/>
      <c r="U189" s="615" t="s">
        <v>829</v>
      </c>
      <c r="V189" s="511"/>
      <c r="W189" s="511"/>
      <c r="X189" s="511"/>
      <c r="Y189" s="511"/>
      <c r="Z189" s="512"/>
      <c r="AA189" s="291"/>
      <c r="AB189" s="289"/>
      <c r="AC189" s="289"/>
      <c r="AD189" s="289"/>
      <c r="AE189" s="289"/>
      <c r="AF189" s="289"/>
      <c r="AG189" s="289"/>
      <c r="BA189" s="50"/>
      <c r="BB189" s="51"/>
      <c r="BC189" s="52"/>
    </row>
    <row r="190" spans="1:55" ht="19.5" customHeight="1" x14ac:dyDescent="0.3">
      <c r="A190" s="285">
        <f>$A$69</f>
        <v>19.5</v>
      </c>
      <c r="B190" s="304"/>
      <c r="C190" s="616"/>
      <c r="D190" s="617"/>
      <c r="E190" s="617"/>
      <c r="F190" s="617"/>
      <c r="G190" s="617"/>
      <c r="H190" s="617"/>
      <c r="I190" s="617"/>
      <c r="J190" s="617"/>
      <c r="K190" s="617"/>
      <c r="L190" s="617"/>
      <c r="M190" s="617"/>
      <c r="N190" s="617"/>
      <c r="O190" s="617"/>
      <c r="P190" s="617"/>
      <c r="Q190" s="617"/>
      <c r="R190" s="617"/>
      <c r="S190" s="617"/>
      <c r="T190" s="618"/>
      <c r="U190" s="650" t="str">
        <f>IF(AND($Q$24&gt;=1,$Q$24&lt;=12),QUOTIENT(SUM(W186,W183,W180,W171,W153,W146,W140,W133,W127,W121,W115,W91,W86,W84,W81,W78,W75,W73,W71,W69),1),"Pole 6 - ???")</f>
        <v>Pole 6 - ???</v>
      </c>
      <c r="V190" s="651"/>
      <c r="W190" s="651"/>
      <c r="X190" s="355" t="s">
        <v>468</v>
      </c>
      <c r="Y190" s="356" t="str">
        <f>IF(AND($AA$24&gt;=1,$AA$24&lt;=12),(AA190-U190)*100,"???")</f>
        <v>???</v>
      </c>
      <c r="Z190" s="357" t="s">
        <v>469</v>
      </c>
      <c r="AA190" s="291" t="str">
        <f>IF(AND($Q$24&gt;=1,$Q$24&lt;=12),SUM(W186,W183,W180,W171,W153,W146,W140,W133,W127,W121,W115,W91,W86,W84,W81,W78,W75,W73,W71,W69),"Pole 6 - ???")</f>
        <v>Pole 6 - ???</v>
      </c>
      <c r="AB190" s="289"/>
      <c r="AC190" s="289"/>
      <c r="AD190" s="289"/>
      <c r="AE190" s="289"/>
      <c r="AF190" s="289"/>
      <c r="AG190" s="289"/>
      <c r="BA190" s="50"/>
      <c r="BB190" s="51"/>
      <c r="BC190" s="52"/>
    </row>
    <row r="191" spans="1:55" ht="9" customHeight="1" x14ac:dyDescent="0.2">
      <c r="A191" s="285">
        <f>$A$3</f>
        <v>9</v>
      </c>
      <c r="B191" s="304"/>
      <c r="C191" s="588" t="s">
        <v>436</v>
      </c>
      <c r="D191" s="589"/>
      <c r="E191" s="589"/>
      <c r="F191" s="589"/>
      <c r="G191" s="589"/>
      <c r="H191" s="589"/>
      <c r="I191" s="589"/>
      <c r="J191" s="589"/>
      <c r="K191" s="589"/>
      <c r="L191" s="589"/>
      <c r="M191" s="589"/>
      <c r="N191" s="589"/>
      <c r="O191" s="589"/>
      <c r="P191" s="589"/>
      <c r="Q191" s="589"/>
      <c r="R191" s="589"/>
      <c r="S191" s="589"/>
      <c r="T191" s="590"/>
      <c r="U191" s="615" t="s">
        <v>830</v>
      </c>
      <c r="V191" s="511"/>
      <c r="W191" s="511"/>
      <c r="X191" s="511"/>
      <c r="Y191" s="511"/>
      <c r="Z191" s="512"/>
      <c r="AA191" s="291">
        <f>U192+Y192/100</f>
        <v>0</v>
      </c>
      <c r="AB191" s="289"/>
      <c r="AC191" s="289"/>
      <c r="AD191" s="289"/>
      <c r="AE191" s="289"/>
      <c r="AF191" s="289"/>
      <c r="AG191" s="289"/>
      <c r="BA191" s="50"/>
      <c r="BB191" s="51"/>
      <c r="BC191" s="52"/>
    </row>
    <row r="192" spans="1:55" ht="19.5" customHeight="1" x14ac:dyDescent="0.3">
      <c r="A192" s="285">
        <f>$A$69</f>
        <v>19.5</v>
      </c>
      <c r="B192" s="304"/>
      <c r="C192" s="616"/>
      <c r="D192" s="617"/>
      <c r="E192" s="617"/>
      <c r="F192" s="617"/>
      <c r="G192" s="617"/>
      <c r="H192" s="617"/>
      <c r="I192" s="617"/>
      <c r="J192" s="617"/>
      <c r="K192" s="617"/>
      <c r="L192" s="617"/>
      <c r="M192" s="617"/>
      <c r="N192" s="617"/>
      <c r="O192" s="617"/>
      <c r="P192" s="617"/>
      <c r="Q192" s="617"/>
      <c r="R192" s="617"/>
      <c r="S192" s="617"/>
      <c r="T192" s="618"/>
      <c r="U192" s="613"/>
      <c r="V192" s="614"/>
      <c r="W192" s="614"/>
      <c r="X192" s="355" t="s">
        <v>468</v>
      </c>
      <c r="Y192" s="358"/>
      <c r="Z192" s="357" t="s">
        <v>469</v>
      </c>
      <c r="AA192" s="291">
        <f>SUM(BB192:BB193)</f>
        <v>0</v>
      </c>
      <c r="AB192" s="289"/>
      <c r="AC192" s="289"/>
      <c r="AD192" s="289"/>
      <c r="AE192" s="289"/>
      <c r="AF192" s="289"/>
      <c r="AG192" s="289"/>
      <c r="AY192" s="62">
        <v>192</v>
      </c>
      <c r="AZ192" s="62">
        <v>21</v>
      </c>
      <c r="BA192" s="50" t="s">
        <v>756</v>
      </c>
      <c r="BB192" s="51">
        <f>IF(AND(U192&gt;0,Q24=1),1,0)</f>
        <v>0</v>
      </c>
      <c r="BC192" s="52" t="s">
        <v>148</v>
      </c>
    </row>
    <row r="193" spans="1:55" ht="9" customHeight="1" x14ac:dyDescent="0.2">
      <c r="A193" s="285">
        <f>$A$3</f>
        <v>9</v>
      </c>
      <c r="B193" s="304"/>
      <c r="C193" s="588" t="s">
        <v>437</v>
      </c>
      <c r="D193" s="589"/>
      <c r="E193" s="589"/>
      <c r="F193" s="589"/>
      <c r="G193" s="589"/>
      <c r="H193" s="589"/>
      <c r="I193" s="589"/>
      <c r="J193" s="589"/>
      <c r="K193" s="589"/>
      <c r="L193" s="589"/>
      <c r="M193" s="589"/>
      <c r="N193" s="589"/>
      <c r="O193" s="589"/>
      <c r="P193" s="589"/>
      <c r="Q193" s="589"/>
      <c r="R193" s="589"/>
      <c r="S193" s="589"/>
      <c r="T193" s="590"/>
      <c r="U193" s="615" t="s">
        <v>831</v>
      </c>
      <c r="V193" s="511"/>
      <c r="W193" s="511"/>
      <c r="X193" s="511"/>
      <c r="Y193" s="511"/>
      <c r="Z193" s="512"/>
      <c r="AA193" s="291"/>
      <c r="AB193" s="289"/>
      <c r="AC193" s="289"/>
      <c r="AD193" s="289"/>
      <c r="AE193" s="289"/>
      <c r="AF193" s="289"/>
      <c r="AG193" s="289"/>
      <c r="BA193" s="50" t="s">
        <v>755</v>
      </c>
      <c r="BB193" s="51">
        <f>IF(AND(K21&lt;&gt;"",AA191&lt;&gt;0),1,0)</f>
        <v>0</v>
      </c>
      <c r="BC193" s="52" t="s">
        <v>447</v>
      </c>
    </row>
    <row r="194" spans="1:55" ht="19.5" customHeight="1" x14ac:dyDescent="0.3">
      <c r="A194" s="285">
        <f>$A$69</f>
        <v>19.5</v>
      </c>
      <c r="B194" s="304"/>
      <c r="C194" s="616"/>
      <c r="D194" s="617"/>
      <c r="E194" s="617"/>
      <c r="F194" s="617"/>
      <c r="G194" s="617"/>
      <c r="H194" s="617"/>
      <c r="I194" s="617"/>
      <c r="J194" s="617"/>
      <c r="K194" s="617"/>
      <c r="L194" s="617"/>
      <c r="M194" s="617"/>
      <c r="N194" s="617"/>
      <c r="O194" s="617"/>
      <c r="P194" s="617"/>
      <c r="Q194" s="617"/>
      <c r="R194" s="617"/>
      <c r="S194" s="617"/>
      <c r="T194" s="618"/>
      <c r="U194" s="648">
        <f>ROUND(SUM(AA190:AA191),0)</f>
        <v>0</v>
      </c>
      <c r="V194" s="649"/>
      <c r="W194" s="649"/>
      <c r="X194" s="649"/>
      <c r="Y194" s="649"/>
      <c r="Z194" s="359" t="s">
        <v>468</v>
      </c>
      <c r="AA194" s="360">
        <f>SUM(K196:N201,W196:Y201)</f>
        <v>0</v>
      </c>
      <c r="AB194" s="289"/>
      <c r="AC194" s="289"/>
      <c r="AD194" s="289"/>
      <c r="AE194" s="289"/>
      <c r="AF194" s="289"/>
      <c r="AG194" s="289"/>
      <c r="AY194" s="62">
        <v>196</v>
      </c>
      <c r="AZ194" s="62">
        <v>11</v>
      </c>
      <c r="BA194" s="50" t="s">
        <v>147</v>
      </c>
      <c r="BB194" s="51">
        <f>IF(SUM(K196:N201,W196:Y201)=U194,0,1)</f>
        <v>0</v>
      </c>
      <c r="BC194" s="52" t="str">
        <f>IF(U194&gt;AA194,"Suma kwot rat (pola 100 - 111) jest mniejsza o " &amp;U194-AA194 &amp; " od wysokości zobowiązania podatkowego (pole 99).","Suma kwot rat (pola 100 - 111) jest większa o " &amp;AA194-U194 &amp; " od wysokości zobowiązania podatkowego (pole 99).")</f>
        <v>Suma kwot rat (pola 100 - 111) jest większa o 0 od wysokości zobowiązania podatkowego (pole 99).</v>
      </c>
    </row>
    <row r="195" spans="1:55" ht="16.5" customHeight="1" x14ac:dyDescent="0.2">
      <c r="A195" s="285">
        <f>$A$6</f>
        <v>16.5</v>
      </c>
      <c r="B195" s="361"/>
      <c r="C195" s="646" t="s">
        <v>446</v>
      </c>
      <c r="D195" s="646"/>
      <c r="E195" s="646"/>
      <c r="F195" s="646"/>
      <c r="G195" s="646"/>
      <c r="H195" s="646"/>
      <c r="I195" s="646"/>
      <c r="J195" s="646"/>
      <c r="K195" s="646"/>
      <c r="L195" s="646"/>
      <c r="M195" s="646"/>
      <c r="N195" s="646"/>
      <c r="O195" s="646"/>
      <c r="P195" s="646"/>
      <c r="Q195" s="646"/>
      <c r="R195" s="646"/>
      <c r="S195" s="646"/>
      <c r="T195" s="646"/>
      <c r="U195" s="646"/>
      <c r="V195" s="646"/>
      <c r="W195" s="646"/>
      <c r="X195" s="646"/>
      <c r="Y195" s="646"/>
      <c r="Z195" s="647"/>
      <c r="AA195" s="291"/>
      <c r="AB195" s="289"/>
      <c r="AC195" s="289"/>
      <c r="AD195" s="289"/>
      <c r="AE195" s="289"/>
      <c r="AF195" s="289"/>
      <c r="AG195" s="289"/>
      <c r="BA195" s="50"/>
      <c r="BB195" s="51"/>
      <c r="BC195" s="52"/>
    </row>
    <row r="196" spans="1:55" customFormat="1" ht="28.5" customHeight="1" x14ac:dyDescent="0.3">
      <c r="A196" s="285">
        <f>$A$71+$A$3</f>
        <v>28.5</v>
      </c>
      <c r="B196" s="640"/>
      <c r="C196" s="507" t="s">
        <v>630</v>
      </c>
      <c r="D196" s="508"/>
      <c r="E196" s="508"/>
      <c r="F196" s="508"/>
      <c r="G196" s="508"/>
      <c r="H196" s="508"/>
      <c r="I196" s="509"/>
      <c r="J196" s="362" t="s">
        <v>492</v>
      </c>
      <c r="K196" s="505"/>
      <c r="L196" s="506"/>
      <c r="M196" s="506"/>
      <c r="N196" s="506"/>
      <c r="O196" s="363" t="s">
        <v>468</v>
      </c>
      <c r="P196" s="507" t="s">
        <v>631</v>
      </c>
      <c r="Q196" s="508"/>
      <c r="R196" s="508"/>
      <c r="S196" s="508"/>
      <c r="T196" s="508"/>
      <c r="U196" s="509"/>
      <c r="V196" s="362" t="s">
        <v>491</v>
      </c>
      <c r="W196" s="505"/>
      <c r="X196" s="505"/>
      <c r="Y196" s="505"/>
      <c r="Z196" s="363" t="s">
        <v>468</v>
      </c>
      <c r="AA196" s="364"/>
      <c r="AB196" s="364"/>
      <c r="AC196" s="364"/>
      <c r="AD196" s="364"/>
      <c r="AE196" s="364"/>
      <c r="AF196" s="364"/>
      <c r="AG196" s="364"/>
      <c r="AY196" s="186">
        <v>196</v>
      </c>
      <c r="AZ196" s="186">
        <v>11</v>
      </c>
      <c r="BA196" s="169">
        <v>100</v>
      </c>
      <c r="BB196" s="169">
        <f>IF(K196&lt;0,1,0)</f>
        <v>0</v>
      </c>
      <c r="BC196" s="169" t="str">
        <f>"Kwota raty "&amp;BA196-99&amp;" nie może być mniejsza od zera"</f>
        <v>Kwota raty 1 nie może być mniejsza od zera</v>
      </c>
    </row>
    <row r="197" spans="1:55" customFormat="1" ht="28.5" customHeight="1" x14ac:dyDescent="0.3">
      <c r="A197" s="285">
        <f t="shared" ref="A197:A201" si="10">$A$71+$A$3</f>
        <v>28.5</v>
      </c>
      <c r="B197" s="641"/>
      <c r="C197" s="507" t="s">
        <v>632</v>
      </c>
      <c r="D197" s="508"/>
      <c r="E197" s="508"/>
      <c r="F197" s="508"/>
      <c r="G197" s="508"/>
      <c r="H197" s="508"/>
      <c r="I197" s="509"/>
      <c r="J197" s="362" t="s">
        <v>730</v>
      </c>
      <c r="K197" s="505"/>
      <c r="L197" s="506"/>
      <c r="M197" s="506"/>
      <c r="N197" s="506"/>
      <c r="O197" s="363" t="s">
        <v>468</v>
      </c>
      <c r="P197" s="507" t="s">
        <v>633</v>
      </c>
      <c r="Q197" s="508"/>
      <c r="R197" s="508"/>
      <c r="S197" s="508"/>
      <c r="T197" s="508"/>
      <c r="U197" s="509"/>
      <c r="V197" s="362" t="s">
        <v>735</v>
      </c>
      <c r="W197" s="505"/>
      <c r="X197" s="505"/>
      <c r="Y197" s="505"/>
      <c r="Z197" s="363" t="s">
        <v>468</v>
      </c>
      <c r="AA197" s="364"/>
      <c r="AB197" s="364"/>
      <c r="AC197" s="364"/>
      <c r="AD197" s="364"/>
      <c r="AE197" s="364"/>
      <c r="AF197" s="364"/>
      <c r="AG197" s="364"/>
      <c r="AY197" s="186">
        <v>169</v>
      </c>
      <c r="AZ197" s="186">
        <v>23</v>
      </c>
      <c r="BA197" s="169">
        <f>BA196+1</f>
        <v>101</v>
      </c>
      <c r="BB197" s="169">
        <f>IF(W196&lt;0,1,0)</f>
        <v>0</v>
      </c>
      <c r="BC197" s="169" t="str">
        <f t="shared" ref="BC197:BC207" si="11">"Kwota raty "&amp;BA197-99&amp;" nie może być mniejsza od zera"</f>
        <v>Kwota raty 2 nie może być mniejsza od zera</v>
      </c>
    </row>
    <row r="198" spans="1:55" customFormat="1" ht="28.5" customHeight="1" x14ac:dyDescent="0.3">
      <c r="A198" s="285">
        <f t="shared" si="10"/>
        <v>28.5</v>
      </c>
      <c r="B198" s="641"/>
      <c r="C198" s="507" t="s">
        <v>634</v>
      </c>
      <c r="D198" s="508"/>
      <c r="E198" s="508"/>
      <c r="F198" s="508"/>
      <c r="G198" s="508"/>
      <c r="H198" s="508"/>
      <c r="I198" s="509"/>
      <c r="J198" s="362" t="s">
        <v>731</v>
      </c>
      <c r="K198" s="505"/>
      <c r="L198" s="506"/>
      <c r="M198" s="506"/>
      <c r="N198" s="506"/>
      <c r="O198" s="363" t="s">
        <v>468</v>
      </c>
      <c r="P198" s="507" t="s">
        <v>635</v>
      </c>
      <c r="Q198" s="508"/>
      <c r="R198" s="508"/>
      <c r="S198" s="508"/>
      <c r="T198" s="508"/>
      <c r="U198" s="509"/>
      <c r="V198" s="362" t="s">
        <v>736</v>
      </c>
      <c r="W198" s="505"/>
      <c r="X198" s="505"/>
      <c r="Y198" s="505"/>
      <c r="Z198" s="363" t="s">
        <v>468</v>
      </c>
      <c r="AA198" s="364"/>
      <c r="AB198" s="364"/>
      <c r="AC198" s="364"/>
      <c r="AD198" s="364"/>
      <c r="AE198" s="364"/>
      <c r="AF198" s="364"/>
      <c r="AG198" s="364"/>
      <c r="AY198" s="186">
        <v>197</v>
      </c>
      <c r="AZ198" s="186">
        <v>11</v>
      </c>
      <c r="BA198" s="169">
        <f t="shared" ref="BA198:BA207" si="12">BA197+1</f>
        <v>102</v>
      </c>
      <c r="BB198" s="169">
        <f>IF(K197&lt;0,1,0)</f>
        <v>0</v>
      </c>
      <c r="BC198" s="169" t="str">
        <f t="shared" si="11"/>
        <v>Kwota raty 3 nie może być mniejsza od zera</v>
      </c>
    </row>
    <row r="199" spans="1:55" customFormat="1" ht="28.5" customHeight="1" x14ac:dyDescent="0.3">
      <c r="A199" s="285">
        <f t="shared" si="10"/>
        <v>28.5</v>
      </c>
      <c r="B199" s="641"/>
      <c r="C199" s="507" t="s">
        <v>636</v>
      </c>
      <c r="D199" s="508"/>
      <c r="E199" s="508"/>
      <c r="F199" s="508"/>
      <c r="G199" s="508"/>
      <c r="H199" s="508"/>
      <c r="I199" s="509"/>
      <c r="J199" s="362" t="s">
        <v>732</v>
      </c>
      <c r="K199" s="505"/>
      <c r="L199" s="506"/>
      <c r="M199" s="506"/>
      <c r="N199" s="506"/>
      <c r="O199" s="363" t="s">
        <v>468</v>
      </c>
      <c r="P199" s="507" t="s">
        <v>637</v>
      </c>
      <c r="Q199" s="508"/>
      <c r="R199" s="508"/>
      <c r="S199" s="508"/>
      <c r="T199" s="508"/>
      <c r="U199" s="509"/>
      <c r="V199" s="362" t="s">
        <v>737</v>
      </c>
      <c r="W199" s="505"/>
      <c r="X199" s="505"/>
      <c r="Y199" s="505"/>
      <c r="Z199" s="363" t="s">
        <v>468</v>
      </c>
      <c r="AA199" s="364"/>
      <c r="AB199" s="364"/>
      <c r="AC199" s="364"/>
      <c r="AD199" s="364"/>
      <c r="AE199" s="364"/>
      <c r="AF199" s="364"/>
      <c r="AG199" s="364"/>
      <c r="AY199" s="186">
        <v>197</v>
      </c>
      <c r="AZ199" s="186">
        <v>23</v>
      </c>
      <c r="BA199" s="169">
        <f t="shared" si="12"/>
        <v>103</v>
      </c>
      <c r="BB199" s="169">
        <f>IF(W197&lt;0,1,0)</f>
        <v>0</v>
      </c>
      <c r="BC199" s="169" t="str">
        <f t="shared" si="11"/>
        <v>Kwota raty 4 nie może być mniejsza od zera</v>
      </c>
    </row>
    <row r="200" spans="1:55" customFormat="1" ht="28.5" customHeight="1" x14ac:dyDescent="0.3">
      <c r="A200" s="285">
        <f t="shared" si="10"/>
        <v>28.5</v>
      </c>
      <c r="B200" s="641"/>
      <c r="C200" s="507" t="s">
        <v>638</v>
      </c>
      <c r="D200" s="508"/>
      <c r="E200" s="508"/>
      <c r="F200" s="508"/>
      <c r="G200" s="508"/>
      <c r="H200" s="508"/>
      <c r="I200" s="509"/>
      <c r="J200" s="362" t="s">
        <v>734</v>
      </c>
      <c r="K200" s="505"/>
      <c r="L200" s="506"/>
      <c r="M200" s="506"/>
      <c r="N200" s="506"/>
      <c r="O200" s="363" t="s">
        <v>468</v>
      </c>
      <c r="P200" s="507" t="s">
        <v>639</v>
      </c>
      <c r="Q200" s="508"/>
      <c r="R200" s="508"/>
      <c r="S200" s="508"/>
      <c r="T200" s="508"/>
      <c r="U200" s="509"/>
      <c r="V200" s="362" t="s">
        <v>738</v>
      </c>
      <c r="W200" s="505"/>
      <c r="X200" s="505"/>
      <c r="Y200" s="505"/>
      <c r="Z200" s="363" t="s">
        <v>468</v>
      </c>
      <c r="AA200" s="364"/>
      <c r="AB200" s="364"/>
      <c r="AC200" s="364"/>
      <c r="AD200" s="364"/>
      <c r="AE200" s="364"/>
      <c r="AF200" s="364"/>
      <c r="AG200" s="364"/>
      <c r="AY200" s="186">
        <v>198</v>
      </c>
      <c r="AZ200" s="186">
        <v>11</v>
      </c>
      <c r="BA200" s="169">
        <f t="shared" si="12"/>
        <v>104</v>
      </c>
      <c r="BB200" s="169">
        <f>IF(K198&lt;0,1,0)</f>
        <v>0</v>
      </c>
      <c r="BC200" s="169" t="str">
        <f t="shared" si="11"/>
        <v>Kwota raty 5 nie może być mniejsza od zera</v>
      </c>
    </row>
    <row r="201" spans="1:55" customFormat="1" ht="28.5" customHeight="1" thickBot="1" x14ac:dyDescent="0.35">
      <c r="A201" s="285">
        <f t="shared" si="10"/>
        <v>28.5</v>
      </c>
      <c r="B201" s="642"/>
      <c r="C201" s="507" t="s">
        <v>640</v>
      </c>
      <c r="D201" s="508"/>
      <c r="E201" s="508"/>
      <c r="F201" s="508"/>
      <c r="G201" s="508"/>
      <c r="H201" s="508"/>
      <c r="I201" s="509"/>
      <c r="J201" s="362" t="s">
        <v>733</v>
      </c>
      <c r="K201" s="505"/>
      <c r="L201" s="506"/>
      <c r="M201" s="506"/>
      <c r="N201" s="506"/>
      <c r="O201" s="363" t="s">
        <v>468</v>
      </c>
      <c r="P201" s="507" t="s">
        <v>641</v>
      </c>
      <c r="Q201" s="508"/>
      <c r="R201" s="508"/>
      <c r="S201" s="508"/>
      <c r="T201" s="508"/>
      <c r="U201" s="509"/>
      <c r="V201" s="362" t="s">
        <v>739</v>
      </c>
      <c r="W201" s="505"/>
      <c r="X201" s="505"/>
      <c r="Y201" s="505"/>
      <c r="Z201" s="363" t="s">
        <v>468</v>
      </c>
      <c r="AA201" s="364"/>
      <c r="AB201" s="364"/>
      <c r="AC201" s="364"/>
      <c r="AD201" s="364"/>
      <c r="AE201" s="364"/>
      <c r="AF201" s="364"/>
      <c r="AG201" s="364"/>
      <c r="AY201" s="186">
        <v>198</v>
      </c>
      <c r="AZ201" s="186">
        <v>23</v>
      </c>
      <c r="BA201" s="169">
        <f t="shared" si="12"/>
        <v>105</v>
      </c>
      <c r="BB201" s="169">
        <f>IF(W198&lt;0,1,0)</f>
        <v>0</v>
      </c>
      <c r="BC201" s="169" t="str">
        <f t="shared" si="11"/>
        <v>Kwota raty 6 nie może być mniejsza od zera</v>
      </c>
    </row>
    <row r="202" spans="1:55" ht="4.5" customHeight="1" thickBot="1" x14ac:dyDescent="0.3">
      <c r="A202" s="285">
        <v>4.5</v>
      </c>
      <c r="B202" s="301"/>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3"/>
      <c r="AA202" s="291"/>
      <c r="AB202" s="289"/>
      <c r="AC202" s="289"/>
      <c r="AD202" s="289"/>
      <c r="AE202" s="289"/>
      <c r="AF202" s="289"/>
      <c r="AG202" s="289"/>
      <c r="AY202" s="62">
        <v>199</v>
      </c>
      <c r="AZ202" s="186">
        <v>11</v>
      </c>
      <c r="BA202" s="169">
        <f t="shared" si="12"/>
        <v>106</v>
      </c>
      <c r="BB202" s="169">
        <f>IF(K199&lt;0,1,0)</f>
        <v>0</v>
      </c>
      <c r="BC202" s="169" t="str">
        <f t="shared" si="11"/>
        <v>Kwota raty 7 nie może być mniejsza od zera</v>
      </c>
    </row>
    <row r="203" spans="1:55" ht="16.5" customHeight="1" x14ac:dyDescent="0.25">
      <c r="A203" s="285">
        <f>$A$7</f>
        <v>16.5</v>
      </c>
      <c r="B203" s="549" t="s">
        <v>438</v>
      </c>
      <c r="C203" s="550"/>
      <c r="D203" s="550"/>
      <c r="E203" s="550"/>
      <c r="F203" s="550"/>
      <c r="G203" s="550"/>
      <c r="H203" s="550"/>
      <c r="I203" s="550"/>
      <c r="J203" s="550"/>
      <c r="K203" s="550"/>
      <c r="L203" s="550"/>
      <c r="M203" s="550"/>
      <c r="N203" s="550"/>
      <c r="O203" s="550"/>
      <c r="P203" s="550"/>
      <c r="Q203" s="550"/>
      <c r="R203" s="550"/>
      <c r="S203" s="550"/>
      <c r="T203" s="550"/>
      <c r="U203" s="550"/>
      <c r="V203" s="550"/>
      <c r="W203" s="550"/>
      <c r="X203" s="550"/>
      <c r="Y203" s="550"/>
      <c r="Z203" s="551"/>
      <c r="AA203" s="291"/>
      <c r="AB203" s="289"/>
      <c r="AC203" s="289"/>
      <c r="AD203" s="289"/>
      <c r="AE203" s="289"/>
      <c r="AF203" s="289"/>
      <c r="AG203" s="289"/>
      <c r="AY203" s="62">
        <v>199</v>
      </c>
      <c r="AZ203" s="186">
        <v>23</v>
      </c>
      <c r="BA203" s="169">
        <f t="shared" si="12"/>
        <v>107</v>
      </c>
      <c r="BB203" s="169">
        <f>IF(W199&lt;0,1,0)</f>
        <v>0</v>
      </c>
      <c r="BC203" s="169" t="str">
        <f t="shared" si="11"/>
        <v>Kwota raty 8 nie może być mniejsza od zera</v>
      </c>
    </row>
    <row r="204" spans="1:55" ht="9" customHeight="1" x14ac:dyDescent="0.25">
      <c r="A204" s="285">
        <f>$A$3</f>
        <v>9</v>
      </c>
      <c r="B204" s="304"/>
      <c r="C204" s="510" t="s">
        <v>470</v>
      </c>
      <c r="D204" s="511"/>
      <c r="E204" s="511"/>
      <c r="F204" s="511"/>
      <c r="G204" s="511"/>
      <c r="H204" s="511"/>
      <c r="I204" s="511"/>
      <c r="J204" s="511"/>
      <c r="K204" s="511"/>
      <c r="L204" s="511"/>
      <c r="M204" s="511"/>
      <c r="N204" s="511"/>
      <c r="O204" s="512"/>
      <c r="P204" s="510" t="s">
        <v>471</v>
      </c>
      <c r="Q204" s="511"/>
      <c r="R204" s="511"/>
      <c r="S204" s="511"/>
      <c r="T204" s="511"/>
      <c r="U204" s="511"/>
      <c r="V204" s="511"/>
      <c r="W204" s="511"/>
      <c r="X204" s="511"/>
      <c r="Y204" s="511"/>
      <c r="Z204" s="512"/>
      <c r="AA204" s="291">
        <f>SUM('ZDN-1'!Q:Q)</f>
        <v>0</v>
      </c>
      <c r="AB204" s="289"/>
      <c r="AC204" s="289"/>
      <c r="AD204" s="289"/>
      <c r="AE204" s="289"/>
      <c r="AF204" s="289"/>
      <c r="AG204" s="289"/>
      <c r="AY204" s="62">
        <v>200</v>
      </c>
      <c r="AZ204" s="186">
        <v>11</v>
      </c>
      <c r="BA204" s="169">
        <f t="shared" si="12"/>
        <v>108</v>
      </c>
      <c r="BB204" s="169">
        <f>IF(K200&lt;0,1,0)</f>
        <v>0</v>
      </c>
      <c r="BC204" s="169" t="str">
        <f t="shared" si="11"/>
        <v>Kwota raty 9 nie może być mniejsza od zera</v>
      </c>
    </row>
    <row r="205" spans="1:55" ht="19.5" customHeight="1" thickBot="1" x14ac:dyDescent="0.35">
      <c r="A205" s="285">
        <f>$A$69</f>
        <v>19.5</v>
      </c>
      <c r="B205" s="304"/>
      <c r="C205" s="365"/>
      <c r="D205" s="366"/>
      <c r="E205" s="366"/>
      <c r="F205" s="366"/>
      <c r="G205" s="366"/>
      <c r="H205" s="366"/>
      <c r="I205" s="620"/>
      <c r="J205" s="621"/>
      <c r="K205" s="366"/>
      <c r="L205" s="366"/>
      <c r="M205" s="366"/>
      <c r="N205" s="366"/>
      <c r="O205" s="367"/>
      <c r="P205" s="368"/>
      <c r="Q205" s="369"/>
      <c r="R205" s="369"/>
      <c r="S205" s="369"/>
      <c r="T205" s="369"/>
      <c r="U205" s="620"/>
      <c r="V205" s="621"/>
      <c r="W205" s="366"/>
      <c r="X205" s="369"/>
      <c r="Y205" s="369"/>
      <c r="Z205" s="370"/>
      <c r="AA205" s="291">
        <f>SUM('ZDN-2'!Q:Q)</f>
        <v>0</v>
      </c>
      <c r="AB205" s="289"/>
      <c r="AC205" s="289"/>
      <c r="AD205" s="289"/>
      <c r="AE205" s="289"/>
      <c r="AF205" s="289"/>
      <c r="AG205" s="289"/>
      <c r="AY205" s="62">
        <v>200</v>
      </c>
      <c r="AZ205" s="186">
        <v>23</v>
      </c>
      <c r="BA205" s="169">
        <f t="shared" si="12"/>
        <v>109</v>
      </c>
      <c r="BB205" s="169">
        <f>IF(W200&lt;0,1,0)</f>
        <v>0</v>
      </c>
      <c r="BC205" s="169" t="str">
        <f t="shared" si="11"/>
        <v>Kwota raty 10 nie może być mniejsza od zera</v>
      </c>
    </row>
    <row r="206" spans="1:55" ht="4.5" customHeight="1" thickBot="1" x14ac:dyDescent="0.3">
      <c r="A206" s="285">
        <v>4.5</v>
      </c>
      <c r="B206" s="301"/>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3"/>
      <c r="AA206" s="291"/>
      <c r="AB206" s="289"/>
      <c r="AC206" s="289"/>
      <c r="AD206" s="289"/>
      <c r="AE206" s="289"/>
      <c r="AF206" s="289"/>
      <c r="AG206" s="289"/>
      <c r="AY206" s="62">
        <v>201</v>
      </c>
      <c r="AZ206" s="186">
        <v>11</v>
      </c>
      <c r="BA206" s="169">
        <f t="shared" si="12"/>
        <v>110</v>
      </c>
      <c r="BB206" s="169">
        <f>IF(K201&lt;0,1,0)</f>
        <v>0</v>
      </c>
      <c r="BC206" s="169" t="str">
        <f t="shared" si="11"/>
        <v>Kwota raty 11 nie może być mniejsza od zera</v>
      </c>
    </row>
    <row r="207" spans="1:55" ht="33" customHeight="1" x14ac:dyDescent="0.25">
      <c r="A207" s="285">
        <f>$A$7*2</f>
        <v>33</v>
      </c>
      <c r="B207" s="570" t="s">
        <v>472</v>
      </c>
      <c r="C207" s="571"/>
      <c r="D207" s="571"/>
      <c r="E207" s="571"/>
      <c r="F207" s="571"/>
      <c r="G207" s="571"/>
      <c r="H207" s="571"/>
      <c r="I207" s="571"/>
      <c r="J207" s="571"/>
      <c r="K207" s="571"/>
      <c r="L207" s="571"/>
      <c r="M207" s="571"/>
      <c r="N207" s="571"/>
      <c r="O207" s="571"/>
      <c r="P207" s="571"/>
      <c r="Q207" s="571"/>
      <c r="R207" s="571"/>
      <c r="S207" s="571"/>
      <c r="T207" s="571"/>
      <c r="U207" s="571"/>
      <c r="V207" s="571"/>
      <c r="W207" s="571"/>
      <c r="X207" s="571"/>
      <c r="Y207" s="571"/>
      <c r="Z207" s="572"/>
      <c r="AA207" s="291"/>
      <c r="AB207" s="289"/>
      <c r="AC207" s="289"/>
      <c r="AD207" s="289"/>
      <c r="AE207" s="289"/>
      <c r="AF207" s="289"/>
      <c r="AG207" s="289"/>
      <c r="AY207" s="62">
        <v>201</v>
      </c>
      <c r="AZ207" s="186">
        <v>23</v>
      </c>
      <c r="BA207" s="169">
        <f t="shared" si="12"/>
        <v>111</v>
      </c>
      <c r="BB207" s="169">
        <f>IF(W201&lt;0,1,0)</f>
        <v>0</v>
      </c>
      <c r="BC207" s="169" t="str">
        <f t="shared" si="11"/>
        <v>Kwota raty 12 nie może być mniejsza od zera</v>
      </c>
    </row>
    <row r="208" spans="1:55" ht="9" customHeight="1" x14ac:dyDescent="0.2">
      <c r="A208" s="285">
        <f>$A$3</f>
        <v>9</v>
      </c>
      <c r="B208" s="304"/>
      <c r="C208" s="510" t="s">
        <v>45</v>
      </c>
      <c r="D208" s="511"/>
      <c r="E208" s="511"/>
      <c r="F208" s="511"/>
      <c r="G208" s="511"/>
      <c r="H208" s="511"/>
      <c r="I208" s="511"/>
      <c r="J208" s="511"/>
      <c r="K208" s="511"/>
      <c r="L208" s="511"/>
      <c r="M208" s="511"/>
      <c r="N208" s="511"/>
      <c r="O208" s="512"/>
      <c r="P208" s="510" t="s">
        <v>46</v>
      </c>
      <c r="Q208" s="511"/>
      <c r="R208" s="511"/>
      <c r="S208" s="511"/>
      <c r="T208" s="511"/>
      <c r="U208" s="511"/>
      <c r="V208" s="511"/>
      <c r="W208" s="511"/>
      <c r="X208" s="511"/>
      <c r="Y208" s="511"/>
      <c r="Z208" s="512"/>
      <c r="AA208" s="291"/>
      <c r="AB208" s="289"/>
      <c r="AC208" s="289"/>
      <c r="AD208" s="289"/>
      <c r="AE208" s="289"/>
      <c r="AF208" s="289"/>
      <c r="AG208" s="289"/>
      <c r="BA208" s="50"/>
      <c r="BB208" s="51"/>
      <c r="BC208" s="52"/>
    </row>
    <row r="209" spans="1:55" ht="19.5" customHeight="1" x14ac:dyDescent="0.3">
      <c r="A209" s="285">
        <f>$A$69</f>
        <v>19.5</v>
      </c>
      <c r="B209" s="312"/>
      <c r="C209" s="643"/>
      <c r="D209" s="644"/>
      <c r="E209" s="644"/>
      <c r="F209" s="644"/>
      <c r="G209" s="644"/>
      <c r="H209" s="644"/>
      <c r="I209" s="644"/>
      <c r="J209" s="644"/>
      <c r="K209" s="644"/>
      <c r="L209" s="644"/>
      <c r="M209" s="644"/>
      <c r="N209" s="644"/>
      <c r="O209" s="645"/>
      <c r="P209" s="559"/>
      <c r="Q209" s="574"/>
      <c r="R209" s="574"/>
      <c r="S209" s="574"/>
      <c r="T209" s="574"/>
      <c r="U209" s="574"/>
      <c r="V209" s="574"/>
      <c r="W209" s="574"/>
      <c r="X209" s="574"/>
      <c r="Y209" s="574"/>
      <c r="Z209" s="575"/>
      <c r="AA209" s="291"/>
      <c r="AB209" s="289"/>
      <c r="AC209" s="289"/>
      <c r="AD209" s="289"/>
      <c r="AE209" s="289"/>
      <c r="AF209" s="289"/>
      <c r="AG209" s="289"/>
      <c r="BA209" s="50"/>
      <c r="BB209" s="51"/>
      <c r="BC209" s="52"/>
    </row>
    <row r="210" spans="1:55" ht="9" customHeight="1" x14ac:dyDescent="0.2">
      <c r="A210" s="285">
        <f>$A$3</f>
        <v>9</v>
      </c>
      <c r="B210" s="300"/>
      <c r="C210" s="297"/>
      <c r="D210" s="297"/>
      <c r="E210" s="297"/>
      <c r="F210" s="297"/>
      <c r="G210" s="297"/>
      <c r="H210" s="297"/>
      <c r="I210" s="297"/>
      <c r="J210" s="297"/>
      <c r="K210" s="297"/>
      <c r="L210" s="297"/>
      <c r="M210" s="297"/>
      <c r="N210" s="297"/>
      <c r="O210" s="297"/>
      <c r="P210" s="297"/>
      <c r="Q210" s="297"/>
      <c r="R210" s="300"/>
      <c r="S210" s="300"/>
      <c r="T210" s="300"/>
      <c r="U210" s="300"/>
      <c r="V210" s="300"/>
      <c r="W210" s="300"/>
      <c r="X210" s="300"/>
      <c r="Y210" s="300"/>
      <c r="Z210" s="300"/>
      <c r="AA210" s="291"/>
      <c r="AB210" s="289"/>
      <c r="AC210" s="289"/>
      <c r="AD210" s="289"/>
      <c r="AE210" s="289"/>
      <c r="AF210" s="289"/>
      <c r="AG210" s="289"/>
      <c r="AY210" s="62">
        <v>205</v>
      </c>
      <c r="AZ210" s="62">
        <v>9</v>
      </c>
      <c r="BA210" s="50">
        <v>112</v>
      </c>
      <c r="BB210" s="51">
        <f>IF(I205=AA204,0,1)</f>
        <v>0</v>
      </c>
      <c r="BC210" s="52" t="str">
        <f>"Wypełniono "&amp;AA204&amp;" zał. ZDN-1, a w polu 112 wpisano "&amp;I205&amp;"."</f>
        <v>Wypełniono 0 zał. ZDN-1, a w polu 112 wpisano .</v>
      </c>
    </row>
    <row r="211" spans="1:55" ht="9" customHeight="1" x14ac:dyDescent="0.2">
      <c r="A211" s="285">
        <f>$A$3</f>
        <v>9</v>
      </c>
      <c r="B211" s="297"/>
      <c r="C211" s="297"/>
      <c r="D211" s="297"/>
      <c r="E211" s="297"/>
      <c r="F211" s="297"/>
      <c r="G211" s="297"/>
      <c r="H211" s="297"/>
      <c r="I211" s="297"/>
      <c r="J211" s="297"/>
      <c r="K211" s="297"/>
      <c r="L211" s="297"/>
      <c r="M211" s="297"/>
      <c r="N211" s="297"/>
      <c r="O211" s="297"/>
      <c r="P211" s="297"/>
      <c r="Q211" s="297"/>
      <c r="R211" s="297"/>
      <c r="S211" s="297"/>
      <c r="T211" s="297"/>
      <c r="U211" s="297"/>
      <c r="V211" s="297"/>
      <c r="W211" s="297"/>
      <c r="X211" s="297"/>
      <c r="Y211" s="297"/>
      <c r="Z211" s="297"/>
      <c r="AA211" s="291"/>
      <c r="AB211" s="289"/>
      <c r="AC211" s="289"/>
      <c r="AD211" s="289"/>
      <c r="AE211" s="289"/>
      <c r="AF211" s="289"/>
      <c r="AG211" s="289"/>
      <c r="AY211" s="62">
        <v>205</v>
      </c>
      <c r="AZ211" s="62">
        <v>21</v>
      </c>
      <c r="BA211" s="50">
        <v>113</v>
      </c>
      <c r="BB211" s="51">
        <f>IF(U205=AA205,0,1)</f>
        <v>0</v>
      </c>
      <c r="BC211" s="52" t="str">
        <f>"Wypełniono "&amp;AA205&amp;" zał. ZDN-2, a w polu 113 wpisano "&amp;U205&amp;"."</f>
        <v>Wypełniono 0 zał. ZDN-2, a w polu 113 wpisano .</v>
      </c>
    </row>
    <row r="212" spans="1:55" ht="9" hidden="1" customHeight="1" x14ac:dyDescent="0.2">
      <c r="A212" s="285">
        <v>0</v>
      </c>
      <c r="B212" s="297"/>
      <c r="C212" s="297"/>
      <c r="D212" s="297"/>
      <c r="E212" s="297"/>
      <c r="F212" s="297"/>
      <c r="G212" s="297"/>
      <c r="H212" s="297"/>
      <c r="I212" s="297"/>
      <c r="J212" s="297"/>
      <c r="K212" s="297"/>
      <c r="L212" s="297"/>
      <c r="M212" s="297"/>
      <c r="N212" s="297"/>
      <c r="O212" s="297"/>
      <c r="P212" s="297"/>
      <c r="Q212" s="297"/>
      <c r="R212" s="297"/>
      <c r="S212" s="297"/>
      <c r="T212" s="297"/>
      <c r="U212" s="297"/>
      <c r="V212" s="297"/>
      <c r="W212" s="297"/>
      <c r="X212" s="297"/>
      <c r="Y212" s="297"/>
      <c r="Z212" s="297"/>
      <c r="AA212" s="291"/>
      <c r="AB212" s="289"/>
      <c r="AC212" s="289"/>
      <c r="AD212" s="289"/>
      <c r="AE212" s="289"/>
      <c r="AF212" s="289"/>
      <c r="AG212" s="289"/>
      <c r="BA212" s="50"/>
      <c r="BB212" s="51"/>
      <c r="BC212" s="52"/>
    </row>
    <row r="213" spans="1:55" ht="9" hidden="1" customHeight="1" x14ac:dyDescent="0.2">
      <c r="A213" s="285">
        <v>0</v>
      </c>
      <c r="B213" s="297"/>
      <c r="C213" s="297"/>
      <c r="D213" s="297"/>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c r="AA213" s="291"/>
      <c r="AB213" s="289"/>
      <c r="AC213" s="289"/>
      <c r="AD213" s="289"/>
      <c r="AE213" s="289"/>
      <c r="AF213" s="289"/>
      <c r="AG213" s="289"/>
      <c r="BA213" s="50"/>
      <c r="BB213" s="51"/>
      <c r="BC213" s="52"/>
    </row>
    <row r="214" spans="1:55" ht="16.5" customHeight="1" x14ac:dyDescent="0.2">
      <c r="A214" s="285">
        <f>$A$6</f>
        <v>16.5</v>
      </c>
      <c r="B214" s="553" t="s">
        <v>426</v>
      </c>
      <c r="C214" s="554"/>
      <c r="D214" s="554"/>
      <c r="E214" s="555"/>
      <c r="F214" s="556" t="s">
        <v>439</v>
      </c>
      <c r="G214" s="557"/>
      <c r="H214" s="346"/>
      <c r="I214" s="292"/>
      <c r="J214" s="292"/>
      <c r="K214" s="292"/>
      <c r="L214" s="292"/>
      <c r="M214" s="292"/>
      <c r="N214" s="292"/>
      <c r="O214" s="292"/>
      <c r="P214" s="292"/>
      <c r="Q214" s="292"/>
      <c r="R214" s="724" t="str">
        <f ca="1">Wersja</f>
        <v>2020..6.15.0.44055</v>
      </c>
      <c r="S214" s="724"/>
      <c r="T214" s="724"/>
      <c r="U214" s="724"/>
      <c r="V214" s="724"/>
      <c r="W214" s="724"/>
      <c r="X214" s="724"/>
      <c r="Y214" s="724"/>
      <c r="Z214" s="292"/>
      <c r="AA214" s="291"/>
      <c r="AB214" s="289"/>
      <c r="AC214" s="289"/>
      <c r="AD214" s="289"/>
      <c r="AE214" s="289"/>
      <c r="AF214" s="289"/>
      <c r="AG214" s="289"/>
      <c r="BA214" s="50"/>
      <c r="BB214" s="51"/>
      <c r="BC214" s="52"/>
    </row>
    <row r="215" spans="1:55" ht="9" customHeight="1" x14ac:dyDescent="0.2">
      <c r="A215" s="285">
        <f>$A$3</f>
        <v>9</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1"/>
      <c r="AB215" s="289"/>
      <c r="AC215" s="289"/>
      <c r="AD215" s="289"/>
      <c r="AE215" s="289"/>
      <c r="AF215" s="289"/>
      <c r="AG215" s="289"/>
      <c r="BA215" s="50"/>
      <c r="BB215" s="51"/>
      <c r="BC215" s="52"/>
    </row>
    <row r="216" spans="1:55" ht="9" customHeight="1" thickBot="1" x14ac:dyDescent="0.25">
      <c r="A216" s="290">
        <v>9</v>
      </c>
      <c r="B216" s="552" t="s">
        <v>0</v>
      </c>
      <c r="C216" s="552"/>
      <c r="D216" s="552"/>
      <c r="E216" s="552"/>
      <c r="F216" s="552"/>
      <c r="G216" s="552"/>
      <c r="H216" s="552"/>
      <c r="I216" s="552"/>
      <c r="J216" s="552"/>
      <c r="K216" s="552"/>
      <c r="L216" s="552"/>
      <c r="M216" s="552"/>
      <c r="N216" s="552"/>
      <c r="O216" s="552"/>
      <c r="P216" s="552"/>
      <c r="Q216" s="552"/>
      <c r="R216" s="552"/>
      <c r="S216" s="552"/>
      <c r="T216" s="552"/>
      <c r="U216" s="552"/>
      <c r="V216" s="552"/>
      <c r="W216" s="552"/>
      <c r="X216" s="552"/>
      <c r="Y216" s="552"/>
      <c r="Z216" s="552"/>
      <c r="AA216" s="291"/>
      <c r="AB216" s="289"/>
      <c r="AC216" s="289"/>
      <c r="AD216" s="289"/>
      <c r="AE216" s="289"/>
      <c r="AF216" s="289"/>
      <c r="AG216" s="289"/>
      <c r="BA216" s="50"/>
      <c r="BB216" s="51"/>
      <c r="BC216" s="52"/>
    </row>
    <row r="217" spans="1:55" ht="4.5" customHeight="1" x14ac:dyDescent="0.2">
      <c r="A217" s="290">
        <v>4.5</v>
      </c>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291"/>
      <c r="AB217" s="289"/>
      <c r="AC217" s="289"/>
      <c r="AD217" s="289"/>
      <c r="AE217" s="289"/>
      <c r="AF217" s="289"/>
      <c r="AG217" s="289"/>
      <c r="BA217" s="50"/>
      <c r="BB217" s="51"/>
      <c r="BC217" s="52"/>
    </row>
    <row r="218" spans="1:55" ht="9" customHeight="1" x14ac:dyDescent="0.2">
      <c r="A218" s="285">
        <f>$A$3</f>
        <v>9</v>
      </c>
      <c r="B218" s="347"/>
      <c r="C218" s="510" t="s">
        <v>464</v>
      </c>
      <c r="D218" s="511"/>
      <c r="E218" s="511"/>
      <c r="F218" s="511"/>
      <c r="G218" s="511"/>
      <c r="H218" s="511"/>
      <c r="I218" s="511"/>
      <c r="J218" s="511"/>
      <c r="K218" s="511"/>
      <c r="L218" s="511"/>
      <c r="M218" s="511"/>
      <c r="N218" s="511"/>
      <c r="O218" s="511"/>
      <c r="P218" s="511"/>
      <c r="Q218" s="511"/>
      <c r="R218" s="511"/>
      <c r="S218" s="511"/>
      <c r="T218" s="511"/>
      <c r="U218" s="511"/>
      <c r="V218" s="511"/>
      <c r="W218" s="511"/>
      <c r="X218" s="511"/>
      <c r="Y218" s="511"/>
      <c r="Z218" s="512"/>
      <c r="AA218" s="291"/>
      <c r="AB218" s="289"/>
      <c r="AC218" s="289"/>
      <c r="AD218" s="289"/>
      <c r="AE218" s="289"/>
      <c r="AF218" s="289"/>
      <c r="AG218" s="289"/>
      <c r="BA218" s="50"/>
      <c r="BB218" s="51"/>
      <c r="BC218" s="52"/>
    </row>
    <row r="219" spans="1:55" ht="136.5" customHeight="1" thickBot="1" x14ac:dyDescent="0.25">
      <c r="A219" s="285">
        <f>$A$69*7</f>
        <v>136.5</v>
      </c>
      <c r="B219" s="304"/>
      <c r="C219" s="546"/>
      <c r="D219" s="547"/>
      <c r="E219" s="547"/>
      <c r="F219" s="547"/>
      <c r="G219" s="547"/>
      <c r="H219" s="547"/>
      <c r="I219" s="547"/>
      <c r="J219" s="547"/>
      <c r="K219" s="547"/>
      <c r="L219" s="547"/>
      <c r="M219" s="547"/>
      <c r="N219" s="547"/>
      <c r="O219" s="547"/>
      <c r="P219" s="547"/>
      <c r="Q219" s="547"/>
      <c r="R219" s="547"/>
      <c r="S219" s="547"/>
      <c r="T219" s="547"/>
      <c r="U219" s="547"/>
      <c r="V219" s="547"/>
      <c r="W219" s="547"/>
      <c r="X219" s="547"/>
      <c r="Y219" s="547"/>
      <c r="Z219" s="548"/>
      <c r="AA219" s="291"/>
      <c r="AB219" s="289"/>
      <c r="AC219" s="289"/>
      <c r="AD219" s="289"/>
      <c r="AE219" s="289"/>
      <c r="AF219" s="289"/>
      <c r="AG219" s="289"/>
      <c r="BA219" s="50"/>
      <c r="BB219" s="51"/>
      <c r="BC219" s="52"/>
    </row>
    <row r="220" spans="1:55" ht="4.5" customHeight="1" thickBot="1" x14ac:dyDescent="0.25">
      <c r="A220" s="285">
        <v>4.5</v>
      </c>
      <c r="B220" s="301"/>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3"/>
      <c r="AA220" s="291"/>
      <c r="AB220" s="289"/>
      <c r="AC220" s="289"/>
      <c r="AD220" s="289"/>
      <c r="AE220" s="289"/>
      <c r="AF220" s="289"/>
      <c r="AG220" s="289"/>
      <c r="BA220" s="50"/>
      <c r="BB220" s="51"/>
      <c r="BC220" s="52"/>
    </row>
    <row r="221" spans="1:55" ht="16.5" customHeight="1" x14ac:dyDescent="0.2">
      <c r="A221" s="285">
        <f>$A$7</f>
        <v>16.5</v>
      </c>
      <c r="B221" s="579" t="s">
        <v>47</v>
      </c>
      <c r="C221" s="580"/>
      <c r="D221" s="580"/>
      <c r="E221" s="580"/>
      <c r="F221" s="580"/>
      <c r="G221" s="580"/>
      <c r="H221" s="580"/>
      <c r="I221" s="580"/>
      <c r="J221" s="580"/>
      <c r="K221" s="580"/>
      <c r="L221" s="580"/>
      <c r="M221" s="580"/>
      <c r="N221" s="580"/>
      <c r="O221" s="580"/>
      <c r="P221" s="580"/>
      <c r="Q221" s="580"/>
      <c r="R221" s="580"/>
      <c r="S221" s="580"/>
      <c r="T221" s="580"/>
      <c r="U221" s="580"/>
      <c r="V221" s="580"/>
      <c r="W221" s="580"/>
      <c r="X221" s="580"/>
      <c r="Y221" s="580"/>
      <c r="Z221" s="581"/>
      <c r="AA221" s="291"/>
      <c r="AB221" s="289"/>
      <c r="AC221" s="289"/>
      <c r="AD221" s="289"/>
      <c r="AE221" s="289"/>
      <c r="AF221" s="289"/>
      <c r="AG221" s="289"/>
      <c r="BA221" s="50"/>
      <c r="BB221" s="51"/>
      <c r="BC221" s="52"/>
    </row>
    <row r="222" spans="1:55" ht="16.5" customHeight="1" x14ac:dyDescent="0.2">
      <c r="A222" s="285">
        <f>$A$7</f>
        <v>16.5</v>
      </c>
      <c r="B222" s="582" t="s">
        <v>48</v>
      </c>
      <c r="C222" s="583"/>
      <c r="D222" s="583"/>
      <c r="E222" s="583"/>
      <c r="F222" s="583"/>
      <c r="G222" s="583"/>
      <c r="H222" s="583"/>
      <c r="I222" s="583"/>
      <c r="J222" s="583"/>
      <c r="K222" s="583"/>
      <c r="L222" s="583"/>
      <c r="M222" s="583"/>
      <c r="N222" s="583"/>
      <c r="O222" s="583"/>
      <c r="P222" s="583"/>
      <c r="Q222" s="583"/>
      <c r="R222" s="583"/>
      <c r="S222" s="583"/>
      <c r="T222" s="583"/>
      <c r="U222" s="583"/>
      <c r="V222" s="583"/>
      <c r="W222" s="583"/>
      <c r="X222" s="583"/>
      <c r="Y222" s="583"/>
      <c r="Z222" s="584"/>
      <c r="AA222" s="291"/>
      <c r="AB222" s="289"/>
      <c r="AC222" s="289"/>
      <c r="AD222" s="289"/>
      <c r="AE222" s="289"/>
      <c r="AF222" s="289"/>
      <c r="AG222" s="289"/>
      <c r="BA222" s="50"/>
      <c r="BB222" s="51"/>
      <c r="BC222" s="52"/>
    </row>
    <row r="223" spans="1:55" ht="9" customHeight="1" x14ac:dyDescent="0.2">
      <c r="A223" s="285">
        <f>$A$3</f>
        <v>9</v>
      </c>
      <c r="B223" s="304"/>
      <c r="C223" s="540" t="s">
        <v>49</v>
      </c>
      <c r="D223" s="541"/>
      <c r="E223" s="541"/>
      <c r="F223" s="541"/>
      <c r="G223" s="541"/>
      <c r="H223" s="541"/>
      <c r="I223" s="541"/>
      <c r="J223" s="541"/>
      <c r="K223" s="541"/>
      <c r="L223" s="541"/>
      <c r="M223" s="541"/>
      <c r="N223" s="541"/>
      <c r="O223" s="542"/>
      <c r="P223" s="540" t="s">
        <v>50</v>
      </c>
      <c r="Q223" s="541"/>
      <c r="R223" s="541"/>
      <c r="S223" s="541"/>
      <c r="T223" s="541"/>
      <c r="U223" s="541"/>
      <c r="V223" s="541"/>
      <c r="W223" s="541"/>
      <c r="X223" s="541"/>
      <c r="Y223" s="541"/>
      <c r="Z223" s="542"/>
      <c r="AA223" s="291"/>
      <c r="AB223" s="289"/>
      <c r="AC223" s="289"/>
      <c r="AD223" s="289"/>
      <c r="AE223" s="289"/>
      <c r="AF223" s="289"/>
      <c r="AG223" s="289"/>
      <c r="BA223" s="50"/>
      <c r="BB223" s="51"/>
      <c r="BC223" s="52"/>
    </row>
    <row r="224" spans="1:55" ht="19.5" customHeight="1" x14ac:dyDescent="0.3">
      <c r="A224" s="285">
        <f>$A$69</f>
        <v>19.5</v>
      </c>
      <c r="B224" s="304"/>
      <c r="C224" s="559"/>
      <c r="D224" s="560"/>
      <c r="E224" s="560"/>
      <c r="F224" s="560"/>
      <c r="G224" s="560"/>
      <c r="H224" s="560"/>
      <c r="I224" s="560"/>
      <c r="J224" s="560"/>
      <c r="K224" s="560"/>
      <c r="L224" s="560"/>
      <c r="M224" s="560"/>
      <c r="N224" s="560"/>
      <c r="O224" s="561"/>
      <c r="P224" s="559"/>
      <c r="Q224" s="574"/>
      <c r="R224" s="574"/>
      <c r="S224" s="574"/>
      <c r="T224" s="574"/>
      <c r="U224" s="574"/>
      <c r="V224" s="574"/>
      <c r="W224" s="574"/>
      <c r="X224" s="574"/>
      <c r="Y224" s="574"/>
      <c r="Z224" s="575"/>
      <c r="AA224" s="291"/>
      <c r="AB224" s="289"/>
      <c r="AC224" s="289"/>
      <c r="AD224" s="289"/>
      <c r="AE224" s="289"/>
      <c r="AF224" s="289"/>
      <c r="AG224" s="289"/>
      <c r="AY224" s="62">
        <v>224</v>
      </c>
      <c r="AZ224" s="62">
        <v>3</v>
      </c>
      <c r="BA224" s="58" t="s">
        <v>417</v>
      </c>
      <c r="BB224" s="59">
        <f>IF(AND(LEN(K35&amp;P35)&gt;0,LEN(C224&amp;P224)),1,0)</f>
        <v>0</v>
      </c>
      <c r="BC224" s="60" t="s">
        <v>418</v>
      </c>
    </row>
    <row r="225" spans="1:55" ht="9" customHeight="1" x14ac:dyDescent="0.2">
      <c r="A225" s="285">
        <f>$A$3</f>
        <v>9</v>
      </c>
      <c r="B225" s="304"/>
      <c r="C225" s="540" t="s">
        <v>440</v>
      </c>
      <c r="D225" s="541"/>
      <c r="E225" s="541"/>
      <c r="F225" s="541"/>
      <c r="G225" s="541"/>
      <c r="H225" s="541"/>
      <c r="I225" s="541"/>
      <c r="J225" s="541"/>
      <c r="K225" s="541"/>
      <c r="L225" s="541"/>
      <c r="M225" s="541"/>
      <c r="N225" s="541"/>
      <c r="O225" s="542"/>
      <c r="P225" s="540" t="s">
        <v>51</v>
      </c>
      <c r="Q225" s="541"/>
      <c r="R225" s="541"/>
      <c r="S225" s="541"/>
      <c r="T225" s="541"/>
      <c r="U225" s="541"/>
      <c r="V225" s="541"/>
      <c r="W225" s="541"/>
      <c r="X225" s="541"/>
      <c r="Y225" s="541"/>
      <c r="Z225" s="542"/>
      <c r="AA225" s="291"/>
      <c r="AB225" s="289"/>
      <c r="AC225" s="289"/>
      <c r="AD225" s="289"/>
      <c r="AE225" s="289"/>
      <c r="AF225" s="289"/>
      <c r="AG225" s="289"/>
      <c r="AY225" s="62">
        <v>229</v>
      </c>
      <c r="AZ225" s="62">
        <v>3</v>
      </c>
      <c r="BA225" s="58" t="s">
        <v>419</v>
      </c>
      <c r="BB225" s="59">
        <f>IF(LEN(C224&amp;P224&amp;C229&amp;P229&amp;C233&amp;P233)=0,1,0)</f>
        <v>1</v>
      </c>
      <c r="BC225" s="60" t="s">
        <v>420</v>
      </c>
    </row>
    <row r="226" spans="1:55" ht="19.5" customHeight="1" x14ac:dyDescent="0.3">
      <c r="A226" s="285">
        <f>$A$69</f>
        <v>19.5</v>
      </c>
      <c r="B226" s="312"/>
      <c r="C226" s="335"/>
      <c r="D226" s="371"/>
      <c r="E226" s="371"/>
      <c r="F226" s="562"/>
      <c r="G226" s="563"/>
      <c r="H226" s="563"/>
      <c r="I226" s="563"/>
      <c r="J226" s="563"/>
      <c r="K226" s="563"/>
      <c r="L226" s="563"/>
      <c r="M226" s="563"/>
      <c r="N226" s="371"/>
      <c r="O226" s="372"/>
      <c r="P226" s="567" t="str">
        <f>IF(BA2&gt;0,InfoBłędy &amp; " [ "&amp;BA2&amp;" ] !!!","")</f>
        <v>Arkusz zawiera błędy [ 17 ] !!!</v>
      </c>
      <c r="Q226" s="568"/>
      <c r="R226" s="568"/>
      <c r="S226" s="568"/>
      <c r="T226" s="568"/>
      <c r="U226" s="568"/>
      <c r="V226" s="568"/>
      <c r="W226" s="568"/>
      <c r="X226" s="568"/>
      <c r="Y226" s="568"/>
      <c r="Z226" s="569"/>
      <c r="AA226" s="291"/>
      <c r="AB226" s="289"/>
      <c r="AC226" s="289"/>
      <c r="AD226" s="289"/>
      <c r="AE226" s="289"/>
      <c r="AF226" s="289"/>
      <c r="AG226" s="289"/>
      <c r="BA226" s="50"/>
      <c r="BB226" s="51"/>
      <c r="BC226" s="52"/>
    </row>
    <row r="227" spans="1:55" ht="16.5" customHeight="1" x14ac:dyDescent="0.2">
      <c r="A227" s="285">
        <f>$A$7</f>
        <v>16.5</v>
      </c>
      <c r="B227" s="564" t="s">
        <v>52</v>
      </c>
      <c r="C227" s="565"/>
      <c r="D227" s="565"/>
      <c r="E227" s="565"/>
      <c r="F227" s="565"/>
      <c r="G227" s="565"/>
      <c r="H227" s="565"/>
      <c r="I227" s="565"/>
      <c r="J227" s="565"/>
      <c r="K227" s="565"/>
      <c r="L227" s="565"/>
      <c r="M227" s="565"/>
      <c r="N227" s="565"/>
      <c r="O227" s="565"/>
      <c r="P227" s="565"/>
      <c r="Q227" s="565"/>
      <c r="R227" s="565"/>
      <c r="S227" s="565"/>
      <c r="T227" s="565"/>
      <c r="U227" s="565"/>
      <c r="V227" s="565"/>
      <c r="W227" s="565"/>
      <c r="X227" s="565"/>
      <c r="Y227" s="565"/>
      <c r="Z227" s="566"/>
      <c r="AA227" s="291"/>
      <c r="AB227" s="289"/>
      <c r="AC227" s="289"/>
      <c r="AD227" s="289"/>
      <c r="AE227" s="289"/>
      <c r="AF227" s="289"/>
      <c r="AG227" s="289"/>
      <c r="BA227" s="50"/>
      <c r="BB227" s="51"/>
      <c r="BC227" s="52"/>
    </row>
    <row r="228" spans="1:55" ht="9" customHeight="1" x14ac:dyDescent="0.2">
      <c r="A228" s="285">
        <f>$A$3</f>
        <v>9</v>
      </c>
      <c r="B228" s="304"/>
      <c r="C228" s="540" t="s">
        <v>53</v>
      </c>
      <c r="D228" s="541"/>
      <c r="E228" s="541"/>
      <c r="F228" s="541"/>
      <c r="G228" s="541"/>
      <c r="H228" s="541"/>
      <c r="I228" s="541"/>
      <c r="J228" s="541"/>
      <c r="K228" s="541"/>
      <c r="L228" s="541"/>
      <c r="M228" s="541"/>
      <c r="N228" s="541"/>
      <c r="O228" s="542"/>
      <c r="P228" s="540" t="s">
        <v>54</v>
      </c>
      <c r="Q228" s="541"/>
      <c r="R228" s="541"/>
      <c r="S228" s="541"/>
      <c r="T228" s="541"/>
      <c r="U228" s="541"/>
      <c r="V228" s="541"/>
      <c r="W228" s="541"/>
      <c r="X228" s="541"/>
      <c r="Y228" s="541"/>
      <c r="Z228" s="542"/>
      <c r="AA228" s="291"/>
      <c r="AB228" s="289"/>
      <c r="AC228" s="289"/>
      <c r="AD228" s="289"/>
      <c r="AE228" s="289"/>
      <c r="AF228" s="289"/>
      <c r="AG228" s="289"/>
      <c r="BA228" s="50"/>
      <c r="BB228" s="51"/>
      <c r="BC228" s="52"/>
    </row>
    <row r="229" spans="1:55" ht="19.5" customHeight="1" x14ac:dyDescent="0.3">
      <c r="A229" s="285">
        <f>$A$69</f>
        <v>19.5</v>
      </c>
      <c r="B229" s="304"/>
      <c r="C229" s="559"/>
      <c r="D229" s="560"/>
      <c r="E229" s="560"/>
      <c r="F229" s="560"/>
      <c r="G229" s="560"/>
      <c r="H229" s="560"/>
      <c r="I229" s="560"/>
      <c r="J229" s="560"/>
      <c r="K229" s="560"/>
      <c r="L229" s="560"/>
      <c r="M229" s="560"/>
      <c r="N229" s="560"/>
      <c r="O229" s="561"/>
      <c r="P229" s="559"/>
      <c r="Q229" s="574"/>
      <c r="R229" s="574"/>
      <c r="S229" s="574"/>
      <c r="T229" s="574"/>
      <c r="U229" s="574"/>
      <c r="V229" s="574"/>
      <c r="W229" s="574"/>
      <c r="X229" s="574"/>
      <c r="Y229" s="574"/>
      <c r="Z229" s="575"/>
      <c r="AA229" s="291"/>
      <c r="AB229" s="289"/>
      <c r="AC229" s="289"/>
      <c r="AD229" s="289"/>
      <c r="AE229" s="289"/>
      <c r="AF229" s="289"/>
      <c r="AG229" s="289"/>
      <c r="BA229" s="50"/>
      <c r="BB229" s="51"/>
      <c r="BC229" s="52"/>
    </row>
    <row r="230" spans="1:55" ht="9" customHeight="1" x14ac:dyDescent="0.2">
      <c r="A230" s="285">
        <f>$A$3</f>
        <v>9</v>
      </c>
      <c r="B230" s="304"/>
      <c r="C230" s="540" t="s">
        <v>441</v>
      </c>
      <c r="D230" s="541"/>
      <c r="E230" s="541"/>
      <c r="F230" s="541"/>
      <c r="G230" s="541"/>
      <c r="H230" s="541"/>
      <c r="I230" s="541"/>
      <c r="J230" s="541"/>
      <c r="K230" s="541"/>
      <c r="L230" s="541"/>
      <c r="M230" s="541"/>
      <c r="N230" s="541"/>
      <c r="O230" s="542"/>
      <c r="P230" s="540" t="s">
        <v>55</v>
      </c>
      <c r="Q230" s="541"/>
      <c r="R230" s="541"/>
      <c r="S230" s="541"/>
      <c r="T230" s="541"/>
      <c r="U230" s="541"/>
      <c r="V230" s="541"/>
      <c r="W230" s="541"/>
      <c r="X230" s="541"/>
      <c r="Y230" s="541"/>
      <c r="Z230" s="542"/>
      <c r="AA230" s="291"/>
      <c r="AB230" s="289"/>
      <c r="AC230" s="289"/>
      <c r="AD230" s="289"/>
      <c r="AE230" s="289"/>
      <c r="AF230" s="289"/>
      <c r="AG230" s="289"/>
      <c r="BA230" s="50"/>
      <c r="BB230" s="51"/>
      <c r="BC230" s="52"/>
    </row>
    <row r="231" spans="1:55" ht="19.5" customHeight="1" x14ac:dyDescent="0.3">
      <c r="A231" s="285">
        <f>$A$69</f>
        <v>19.5</v>
      </c>
      <c r="B231" s="304"/>
      <c r="C231" s="335"/>
      <c r="D231" s="371"/>
      <c r="E231" s="371"/>
      <c r="F231" s="562"/>
      <c r="G231" s="563"/>
      <c r="H231" s="563"/>
      <c r="I231" s="563"/>
      <c r="J231" s="563"/>
      <c r="K231" s="563"/>
      <c r="L231" s="563"/>
      <c r="M231" s="563"/>
      <c r="N231" s="371"/>
      <c r="O231" s="372"/>
      <c r="P231" s="576" t="str">
        <f>IF(BA2&gt;0,InfoBłędy &amp; " [ "&amp;BA2&amp;" ] !!!","")</f>
        <v>Arkusz zawiera błędy [ 17 ] !!!</v>
      </c>
      <c r="Q231" s="577"/>
      <c r="R231" s="577"/>
      <c r="S231" s="577"/>
      <c r="T231" s="577"/>
      <c r="U231" s="577"/>
      <c r="V231" s="577"/>
      <c r="W231" s="577"/>
      <c r="X231" s="577"/>
      <c r="Y231" s="577"/>
      <c r="Z231" s="578"/>
      <c r="AA231" s="291"/>
      <c r="AB231" s="289"/>
      <c r="AC231" s="289"/>
      <c r="AD231" s="289"/>
      <c r="AE231" s="289"/>
      <c r="AF231" s="289"/>
      <c r="AG231" s="289"/>
      <c r="BA231" s="50"/>
      <c r="BB231" s="51"/>
      <c r="BC231" s="52"/>
    </row>
    <row r="232" spans="1:55" ht="9" customHeight="1" x14ac:dyDescent="0.2">
      <c r="A232" s="285">
        <f>$A$3</f>
        <v>9</v>
      </c>
      <c r="B232" s="304"/>
      <c r="C232" s="540" t="s">
        <v>56</v>
      </c>
      <c r="D232" s="541"/>
      <c r="E232" s="541"/>
      <c r="F232" s="541"/>
      <c r="G232" s="541"/>
      <c r="H232" s="541"/>
      <c r="I232" s="541"/>
      <c r="J232" s="541"/>
      <c r="K232" s="541"/>
      <c r="L232" s="541"/>
      <c r="M232" s="541"/>
      <c r="N232" s="541"/>
      <c r="O232" s="542"/>
      <c r="P232" s="540" t="s">
        <v>57</v>
      </c>
      <c r="Q232" s="541"/>
      <c r="R232" s="541"/>
      <c r="S232" s="541"/>
      <c r="T232" s="541"/>
      <c r="U232" s="541"/>
      <c r="V232" s="541"/>
      <c r="W232" s="541"/>
      <c r="X232" s="541"/>
      <c r="Y232" s="541"/>
      <c r="Z232" s="542"/>
      <c r="AA232" s="291"/>
      <c r="AB232" s="289"/>
      <c r="AC232" s="289"/>
      <c r="AD232" s="289"/>
      <c r="AE232" s="289"/>
      <c r="AF232" s="289"/>
      <c r="AG232" s="289"/>
      <c r="BA232" s="50"/>
      <c r="BB232" s="51"/>
      <c r="BC232" s="52"/>
    </row>
    <row r="233" spans="1:55" ht="19.5" customHeight="1" x14ac:dyDescent="0.3">
      <c r="A233" s="285">
        <f>$A$69</f>
        <v>19.5</v>
      </c>
      <c r="B233" s="304"/>
      <c r="C233" s="559"/>
      <c r="D233" s="560"/>
      <c r="E233" s="560"/>
      <c r="F233" s="560"/>
      <c r="G233" s="560"/>
      <c r="H233" s="560"/>
      <c r="I233" s="560"/>
      <c r="J233" s="560"/>
      <c r="K233" s="560"/>
      <c r="L233" s="560"/>
      <c r="M233" s="560"/>
      <c r="N233" s="560"/>
      <c r="O233" s="561"/>
      <c r="P233" s="559"/>
      <c r="Q233" s="574"/>
      <c r="R233" s="574"/>
      <c r="S233" s="574"/>
      <c r="T233" s="574"/>
      <c r="U233" s="574"/>
      <c r="V233" s="574"/>
      <c r="W233" s="574"/>
      <c r="X233" s="574"/>
      <c r="Y233" s="574"/>
      <c r="Z233" s="575"/>
      <c r="AA233" s="291"/>
      <c r="AB233" s="289"/>
      <c r="AC233" s="289"/>
      <c r="AD233" s="289"/>
      <c r="AE233" s="289"/>
      <c r="AF233" s="289"/>
      <c r="AG233" s="289"/>
      <c r="BA233" s="50"/>
      <c r="BB233" s="51"/>
      <c r="BC233" s="52"/>
    </row>
    <row r="234" spans="1:55" ht="9" customHeight="1" x14ac:dyDescent="0.2">
      <c r="A234" s="285">
        <f>$A$3</f>
        <v>9</v>
      </c>
      <c r="B234" s="304"/>
      <c r="C234" s="540" t="s">
        <v>442</v>
      </c>
      <c r="D234" s="541"/>
      <c r="E234" s="541"/>
      <c r="F234" s="541"/>
      <c r="G234" s="541"/>
      <c r="H234" s="541"/>
      <c r="I234" s="541"/>
      <c r="J234" s="541"/>
      <c r="K234" s="541"/>
      <c r="L234" s="541"/>
      <c r="M234" s="541"/>
      <c r="N234" s="541"/>
      <c r="O234" s="542"/>
      <c r="P234" s="540" t="s">
        <v>58</v>
      </c>
      <c r="Q234" s="541"/>
      <c r="R234" s="541"/>
      <c r="S234" s="541"/>
      <c r="T234" s="541"/>
      <c r="U234" s="541"/>
      <c r="V234" s="541"/>
      <c r="W234" s="541"/>
      <c r="X234" s="541"/>
      <c r="Y234" s="541"/>
      <c r="Z234" s="542"/>
      <c r="AA234" s="291"/>
      <c r="AB234" s="289"/>
      <c r="AC234" s="289"/>
      <c r="AD234" s="289"/>
      <c r="AE234" s="289"/>
      <c r="AF234" s="289"/>
      <c r="AG234" s="289"/>
      <c r="BA234" s="50"/>
      <c r="BB234" s="51"/>
      <c r="BC234" s="52"/>
    </row>
    <row r="235" spans="1:55" ht="19.5" customHeight="1" thickBot="1" x14ac:dyDescent="0.35">
      <c r="A235" s="285">
        <f>$A$69</f>
        <v>19.5</v>
      </c>
      <c r="B235" s="304"/>
      <c r="C235" s="335"/>
      <c r="D235" s="371"/>
      <c r="E235" s="371"/>
      <c r="F235" s="562"/>
      <c r="G235" s="563"/>
      <c r="H235" s="563"/>
      <c r="I235" s="563"/>
      <c r="J235" s="563"/>
      <c r="K235" s="563"/>
      <c r="L235" s="563"/>
      <c r="M235" s="563"/>
      <c r="N235" s="371"/>
      <c r="O235" s="372"/>
      <c r="P235" s="567" t="str">
        <f>IF(BA2&gt;0,InfoBłędy &amp; " [ "&amp;BA2&amp;" ] !!!","")</f>
        <v>Arkusz zawiera błędy [ 17 ] !!!</v>
      </c>
      <c r="Q235" s="568"/>
      <c r="R235" s="568"/>
      <c r="S235" s="568"/>
      <c r="T235" s="568"/>
      <c r="U235" s="568"/>
      <c r="V235" s="568"/>
      <c r="W235" s="568"/>
      <c r="X235" s="568"/>
      <c r="Y235" s="568"/>
      <c r="Z235" s="569"/>
      <c r="AA235" s="291"/>
      <c r="AB235" s="289"/>
      <c r="AC235" s="289"/>
      <c r="AD235" s="289"/>
      <c r="AE235" s="289"/>
      <c r="AF235" s="289"/>
      <c r="AG235" s="289"/>
      <c r="BA235" s="50"/>
      <c r="BB235" s="51"/>
      <c r="BC235" s="52"/>
    </row>
    <row r="236" spans="1:55" ht="4.5" customHeight="1" thickBot="1" x14ac:dyDescent="0.25">
      <c r="A236" s="285">
        <v>4.5</v>
      </c>
      <c r="B236" s="301"/>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3"/>
      <c r="AA236" s="291"/>
      <c r="AB236" s="289"/>
      <c r="AC236" s="289"/>
      <c r="AD236" s="289"/>
      <c r="AE236" s="289"/>
      <c r="AF236" s="289"/>
      <c r="AG236" s="289"/>
      <c r="BA236" s="50"/>
      <c r="BB236" s="51"/>
      <c r="BC236" s="52"/>
    </row>
    <row r="237" spans="1:55" ht="16.5" customHeight="1" x14ac:dyDescent="0.2">
      <c r="A237" s="285">
        <f>$A$7</f>
        <v>16.5</v>
      </c>
      <c r="B237" s="570" t="s">
        <v>59</v>
      </c>
      <c r="C237" s="571"/>
      <c r="D237" s="571"/>
      <c r="E237" s="571"/>
      <c r="F237" s="571"/>
      <c r="G237" s="571"/>
      <c r="H237" s="571"/>
      <c r="I237" s="571"/>
      <c r="J237" s="571"/>
      <c r="K237" s="571"/>
      <c r="L237" s="571"/>
      <c r="M237" s="571"/>
      <c r="N237" s="571"/>
      <c r="O237" s="571"/>
      <c r="P237" s="571"/>
      <c r="Q237" s="571"/>
      <c r="R237" s="571"/>
      <c r="S237" s="571"/>
      <c r="T237" s="571"/>
      <c r="U237" s="571"/>
      <c r="V237" s="571"/>
      <c r="W237" s="571"/>
      <c r="X237" s="571"/>
      <c r="Y237" s="571"/>
      <c r="Z237" s="572"/>
      <c r="AA237" s="291"/>
      <c r="AB237" s="289"/>
      <c r="AC237" s="289"/>
      <c r="AD237" s="289"/>
      <c r="AE237" s="289"/>
      <c r="AF237" s="289"/>
      <c r="AG237" s="289"/>
      <c r="BA237" s="50"/>
      <c r="BB237" s="51"/>
      <c r="BC237" s="52"/>
    </row>
    <row r="238" spans="1:55" ht="9" customHeight="1" x14ac:dyDescent="0.2">
      <c r="A238" s="285">
        <f>$A$3</f>
        <v>9</v>
      </c>
      <c r="B238" s="373"/>
      <c r="C238" s="588" t="s">
        <v>60</v>
      </c>
      <c r="D238" s="589"/>
      <c r="E238" s="589"/>
      <c r="F238" s="589"/>
      <c r="G238" s="589"/>
      <c r="H238" s="589"/>
      <c r="I238" s="589"/>
      <c r="J238" s="589"/>
      <c r="K238" s="589"/>
      <c r="L238" s="589"/>
      <c r="M238" s="589"/>
      <c r="N238" s="589"/>
      <c r="O238" s="589"/>
      <c r="P238" s="589"/>
      <c r="Q238" s="589"/>
      <c r="R238" s="589"/>
      <c r="S238" s="589"/>
      <c r="T238" s="589"/>
      <c r="U238" s="589"/>
      <c r="V238" s="589"/>
      <c r="W238" s="589"/>
      <c r="X238" s="589"/>
      <c r="Y238" s="589"/>
      <c r="Z238" s="590"/>
      <c r="AA238" s="291"/>
      <c r="AB238" s="289"/>
      <c r="AC238" s="289"/>
      <c r="AD238" s="289"/>
      <c r="AE238" s="289"/>
      <c r="AF238" s="289"/>
      <c r="AG238" s="289"/>
      <c r="BA238" s="50"/>
      <c r="BB238" s="51"/>
      <c r="BC238" s="52"/>
    </row>
    <row r="239" spans="1:55" ht="99" customHeight="1" x14ac:dyDescent="0.2">
      <c r="A239" s="285">
        <f>$A$6*6</f>
        <v>99</v>
      </c>
      <c r="B239" s="374"/>
      <c r="C239" s="585"/>
      <c r="D239" s="586"/>
      <c r="E239" s="586"/>
      <c r="F239" s="586"/>
      <c r="G239" s="586"/>
      <c r="H239" s="586"/>
      <c r="I239" s="586"/>
      <c r="J239" s="586"/>
      <c r="K239" s="586"/>
      <c r="L239" s="586"/>
      <c r="M239" s="586"/>
      <c r="N239" s="586"/>
      <c r="O239" s="586"/>
      <c r="P239" s="586"/>
      <c r="Q239" s="586"/>
      <c r="R239" s="586"/>
      <c r="S239" s="586"/>
      <c r="T239" s="586"/>
      <c r="U239" s="586"/>
      <c r="V239" s="586"/>
      <c r="W239" s="586"/>
      <c r="X239" s="586"/>
      <c r="Y239" s="586"/>
      <c r="Z239" s="587"/>
      <c r="AA239" s="291"/>
      <c r="AB239" s="289"/>
      <c r="AC239" s="289"/>
      <c r="AD239" s="289"/>
      <c r="AE239" s="289"/>
      <c r="AF239" s="289"/>
      <c r="AG239" s="289"/>
      <c r="BA239" s="50"/>
      <c r="BB239" s="51"/>
      <c r="BC239" s="52"/>
    </row>
    <row r="240" spans="1:55" ht="9" customHeight="1" x14ac:dyDescent="0.2">
      <c r="A240" s="285">
        <f t="shared" ref="A240:A257" si="13">$A$3</f>
        <v>9</v>
      </c>
      <c r="B240" s="292"/>
      <c r="C240" s="375"/>
      <c r="D240" s="375"/>
      <c r="E240" s="375"/>
      <c r="F240" s="375"/>
      <c r="G240" s="375"/>
      <c r="H240" s="375"/>
      <c r="I240" s="375"/>
      <c r="J240" s="375"/>
      <c r="K240" s="375"/>
      <c r="L240" s="375"/>
      <c r="M240" s="375"/>
      <c r="N240" s="375"/>
      <c r="O240" s="375"/>
      <c r="P240" s="375"/>
      <c r="Q240" s="375"/>
      <c r="R240" s="375"/>
      <c r="S240" s="375"/>
      <c r="T240" s="375"/>
      <c r="U240" s="375"/>
      <c r="V240" s="375"/>
      <c r="W240" s="375"/>
      <c r="X240" s="375"/>
      <c r="Y240" s="375"/>
      <c r="Z240" s="375"/>
      <c r="AA240" s="291"/>
      <c r="AB240" s="289"/>
      <c r="AC240" s="289"/>
      <c r="AD240" s="289"/>
      <c r="AE240" s="289"/>
      <c r="AF240" s="289"/>
      <c r="AG240" s="289"/>
      <c r="BA240" s="50"/>
      <c r="BB240" s="51"/>
      <c r="BC240" s="52"/>
    </row>
    <row r="241" spans="1:55" ht="9" customHeight="1" x14ac:dyDescent="0.2">
      <c r="A241" s="285">
        <f t="shared" si="13"/>
        <v>9</v>
      </c>
      <c r="B241" s="630" t="s">
        <v>61</v>
      </c>
      <c r="C241" s="630"/>
      <c r="D241" s="630"/>
      <c r="E241" s="630"/>
      <c r="F241" s="630"/>
      <c r="G241" s="630"/>
      <c r="H241" s="630"/>
      <c r="I241" s="630"/>
      <c r="J241" s="630"/>
      <c r="K241" s="630"/>
      <c r="L241" s="630"/>
      <c r="M241" s="630"/>
      <c r="N241" s="630"/>
      <c r="O241" s="630"/>
      <c r="P241" s="630"/>
      <c r="Q241" s="630"/>
      <c r="R241" s="630"/>
      <c r="S241" s="630"/>
      <c r="T241" s="630"/>
      <c r="U241" s="630"/>
      <c r="V241" s="630"/>
      <c r="W241" s="630"/>
      <c r="X241" s="630"/>
      <c r="Y241" s="630"/>
      <c r="Z241" s="630"/>
      <c r="AA241" s="291"/>
      <c r="AB241" s="289"/>
      <c r="AC241" s="289"/>
      <c r="AD241" s="289"/>
      <c r="AE241" s="289"/>
      <c r="AF241" s="289"/>
      <c r="AG241" s="289"/>
      <c r="BA241" s="50"/>
      <c r="BB241" s="51"/>
      <c r="BC241" s="52"/>
    </row>
    <row r="242" spans="1:55" ht="18" customHeight="1" x14ac:dyDescent="0.2">
      <c r="A242" s="285">
        <f>$A$3*2</f>
        <v>18</v>
      </c>
      <c r="B242" s="376" t="s">
        <v>100</v>
      </c>
      <c r="C242" s="558" t="s">
        <v>107</v>
      </c>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291"/>
      <c r="AB242" s="289"/>
      <c r="AC242" s="289"/>
      <c r="AD242" s="289"/>
      <c r="AE242" s="289"/>
      <c r="AF242" s="289"/>
      <c r="AG242" s="289"/>
      <c r="BA242" s="50"/>
      <c r="BB242" s="51"/>
      <c r="BC242" s="52"/>
    </row>
    <row r="243" spans="1:55" ht="9" customHeight="1" x14ac:dyDescent="0.2">
      <c r="A243" s="285">
        <f t="shared" si="13"/>
        <v>9</v>
      </c>
      <c r="B243" s="376" t="s">
        <v>101</v>
      </c>
      <c r="C243" s="573" t="s">
        <v>108</v>
      </c>
      <c r="D243" s="573"/>
      <c r="E243" s="573"/>
      <c r="F243" s="573"/>
      <c r="G243" s="573"/>
      <c r="H243" s="573"/>
      <c r="I243" s="573"/>
      <c r="J243" s="573"/>
      <c r="K243" s="573"/>
      <c r="L243" s="573"/>
      <c r="M243" s="573"/>
      <c r="N243" s="573"/>
      <c r="O243" s="573"/>
      <c r="P243" s="573"/>
      <c r="Q243" s="573"/>
      <c r="R243" s="573"/>
      <c r="S243" s="573"/>
      <c r="T243" s="573"/>
      <c r="U243" s="573"/>
      <c r="V243" s="573"/>
      <c r="W243" s="573"/>
      <c r="X243" s="573"/>
      <c r="Y243" s="573"/>
      <c r="Z243" s="573"/>
      <c r="AA243" s="291"/>
      <c r="AB243" s="289"/>
      <c r="AC243" s="289"/>
      <c r="AD243" s="289"/>
      <c r="AE243" s="289"/>
      <c r="AF243" s="289"/>
      <c r="AG243" s="289"/>
      <c r="BA243" s="50"/>
      <c r="BB243" s="51"/>
      <c r="BC243" s="52"/>
    </row>
    <row r="244" spans="1:55" ht="9" customHeight="1" x14ac:dyDescent="0.2">
      <c r="A244" s="285">
        <f t="shared" si="13"/>
        <v>9</v>
      </c>
      <c r="B244" s="376" t="s">
        <v>102</v>
      </c>
      <c r="C244" s="573" t="s">
        <v>109</v>
      </c>
      <c r="D244" s="573"/>
      <c r="E244" s="573"/>
      <c r="F244" s="573"/>
      <c r="G244" s="573"/>
      <c r="H244" s="573"/>
      <c r="I244" s="573"/>
      <c r="J244" s="573"/>
      <c r="K244" s="573"/>
      <c r="L244" s="573"/>
      <c r="M244" s="573"/>
      <c r="N244" s="573"/>
      <c r="O244" s="573"/>
      <c r="P244" s="573"/>
      <c r="Q244" s="573"/>
      <c r="R244" s="573"/>
      <c r="S244" s="573"/>
      <c r="T244" s="573"/>
      <c r="U244" s="573"/>
      <c r="V244" s="573"/>
      <c r="W244" s="573"/>
      <c r="X244" s="573"/>
      <c r="Y244" s="573"/>
      <c r="Z244" s="573"/>
      <c r="AA244" s="291"/>
      <c r="AB244" s="289"/>
      <c r="AC244" s="289"/>
      <c r="AD244" s="289"/>
      <c r="AE244" s="289"/>
      <c r="AF244" s="289"/>
      <c r="AG244" s="289"/>
      <c r="BA244" s="50"/>
      <c r="BB244" s="51"/>
      <c r="BC244" s="52"/>
    </row>
    <row r="245" spans="1:55" ht="18" customHeight="1" x14ac:dyDescent="0.2">
      <c r="A245" s="285">
        <f>$A$3*2</f>
        <v>18</v>
      </c>
      <c r="B245" s="376" t="s">
        <v>105</v>
      </c>
      <c r="C245" s="558" t="s">
        <v>110</v>
      </c>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291"/>
      <c r="AB245" s="289"/>
      <c r="AC245" s="289"/>
      <c r="AD245" s="289"/>
      <c r="AE245" s="289"/>
      <c r="AF245" s="289"/>
      <c r="AG245" s="289"/>
      <c r="BA245" s="50"/>
      <c r="BB245" s="51"/>
      <c r="BC245" s="52"/>
    </row>
    <row r="246" spans="1:55" ht="18" customHeight="1" x14ac:dyDescent="0.2">
      <c r="A246" s="285">
        <f>$A$3*2</f>
        <v>18</v>
      </c>
      <c r="B246" s="376" t="s">
        <v>103</v>
      </c>
      <c r="C246" s="558" t="s">
        <v>111</v>
      </c>
      <c r="D246" s="573"/>
      <c r="E246" s="573"/>
      <c r="F246" s="573"/>
      <c r="G246" s="573"/>
      <c r="H246" s="573"/>
      <c r="I246" s="573"/>
      <c r="J246" s="573"/>
      <c r="K246" s="573"/>
      <c r="L246" s="573"/>
      <c r="M246" s="573"/>
      <c r="N246" s="573"/>
      <c r="O246" s="573"/>
      <c r="P246" s="573"/>
      <c r="Q246" s="573"/>
      <c r="R246" s="573"/>
      <c r="S246" s="573"/>
      <c r="T246" s="573"/>
      <c r="U246" s="573"/>
      <c r="V246" s="573"/>
      <c r="W246" s="573"/>
      <c r="X246" s="573"/>
      <c r="Y246" s="573"/>
      <c r="Z246" s="573"/>
      <c r="AA246" s="291"/>
      <c r="AB246" s="289"/>
      <c r="AC246" s="289"/>
      <c r="AD246" s="289"/>
      <c r="AE246" s="289"/>
      <c r="AF246" s="289"/>
      <c r="AG246" s="289"/>
      <c r="BA246" s="50"/>
      <c r="BB246" s="51"/>
      <c r="BC246" s="52"/>
    </row>
    <row r="247" spans="1:55" ht="9" customHeight="1" x14ac:dyDescent="0.2">
      <c r="A247" s="285">
        <f t="shared" si="13"/>
        <v>9</v>
      </c>
      <c r="B247" s="376" t="s">
        <v>104</v>
      </c>
      <c r="C247" s="573" t="s">
        <v>112</v>
      </c>
      <c r="D247" s="573"/>
      <c r="E247" s="573"/>
      <c r="F247" s="573"/>
      <c r="G247" s="573"/>
      <c r="H247" s="573"/>
      <c r="I247" s="573"/>
      <c r="J247" s="573"/>
      <c r="K247" s="573"/>
      <c r="L247" s="573"/>
      <c r="M247" s="573"/>
      <c r="N247" s="573"/>
      <c r="O247" s="573"/>
      <c r="P247" s="573"/>
      <c r="Q247" s="573"/>
      <c r="R247" s="573"/>
      <c r="S247" s="573"/>
      <c r="T247" s="573"/>
      <c r="U247" s="573"/>
      <c r="V247" s="573"/>
      <c r="W247" s="573"/>
      <c r="X247" s="573"/>
      <c r="Y247" s="573"/>
      <c r="Z247" s="573"/>
      <c r="AA247" s="291"/>
      <c r="AB247" s="289"/>
      <c r="AC247" s="289"/>
      <c r="AD247" s="289"/>
      <c r="AE247" s="289"/>
      <c r="AF247" s="289"/>
      <c r="AG247" s="289"/>
      <c r="BA247" s="50"/>
      <c r="BB247" s="51"/>
      <c r="BC247" s="52"/>
    </row>
    <row r="248" spans="1:55" ht="18" customHeight="1" x14ac:dyDescent="0.2">
      <c r="A248" s="285">
        <f>$A$3*2</f>
        <v>18</v>
      </c>
      <c r="B248" s="376" t="s">
        <v>106</v>
      </c>
      <c r="C248" s="558" t="s">
        <v>113</v>
      </c>
      <c r="D248" s="573"/>
      <c r="E248" s="573"/>
      <c r="F248" s="573"/>
      <c r="G248" s="573"/>
      <c r="H248" s="573"/>
      <c r="I248" s="573"/>
      <c r="J248" s="573"/>
      <c r="K248" s="573"/>
      <c r="L248" s="573"/>
      <c r="M248" s="573"/>
      <c r="N248" s="573"/>
      <c r="O248" s="573"/>
      <c r="P248" s="573"/>
      <c r="Q248" s="573"/>
      <c r="R248" s="573"/>
      <c r="S248" s="573"/>
      <c r="T248" s="573"/>
      <c r="U248" s="573"/>
      <c r="V248" s="573"/>
      <c r="W248" s="573"/>
      <c r="X248" s="573"/>
      <c r="Y248" s="573"/>
      <c r="Z248" s="573"/>
      <c r="AA248" s="291"/>
      <c r="AB248" s="289"/>
      <c r="AC248" s="289"/>
      <c r="AD248" s="289"/>
      <c r="AE248" s="289"/>
      <c r="AF248" s="289"/>
      <c r="AG248" s="289"/>
      <c r="BA248" s="50"/>
      <c r="BB248" s="51"/>
      <c r="BC248" s="52"/>
    </row>
    <row r="249" spans="1:55" ht="36" customHeight="1" x14ac:dyDescent="0.2">
      <c r="A249" s="285">
        <f>$A$3*4</f>
        <v>36</v>
      </c>
      <c r="B249" s="377"/>
      <c r="C249" s="629" t="s">
        <v>114</v>
      </c>
      <c r="D249" s="629"/>
      <c r="E249" s="629"/>
      <c r="F249" s="629"/>
      <c r="G249" s="629"/>
      <c r="H249" s="629"/>
      <c r="I249" s="629"/>
      <c r="J249" s="629"/>
      <c r="K249" s="629"/>
      <c r="L249" s="629"/>
      <c r="M249" s="629"/>
      <c r="N249" s="629"/>
      <c r="O249" s="629"/>
      <c r="P249" s="629"/>
      <c r="Q249" s="629"/>
      <c r="R249" s="629"/>
      <c r="S249" s="629"/>
      <c r="T249" s="629"/>
      <c r="U249" s="629"/>
      <c r="V249" s="629"/>
      <c r="W249" s="629"/>
      <c r="X249" s="629"/>
      <c r="Y249" s="629"/>
      <c r="Z249" s="629"/>
      <c r="AA249" s="291"/>
      <c r="AB249" s="289"/>
      <c r="AC249" s="289"/>
      <c r="AD249" s="289"/>
      <c r="AE249" s="289"/>
      <c r="AF249" s="289"/>
      <c r="AG249" s="289"/>
      <c r="BA249" s="50"/>
      <c r="BB249" s="51"/>
      <c r="BC249" s="52"/>
    </row>
    <row r="250" spans="1:55" ht="9" customHeight="1" x14ac:dyDescent="0.2">
      <c r="A250" s="285">
        <f t="shared" si="13"/>
        <v>9</v>
      </c>
      <c r="B250" s="378"/>
      <c r="C250" s="379"/>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1"/>
      <c r="AB250" s="289"/>
      <c r="AC250" s="289"/>
      <c r="AD250" s="289"/>
      <c r="AE250" s="289"/>
      <c r="AF250" s="289"/>
      <c r="AG250" s="289"/>
      <c r="BA250" s="50"/>
      <c r="BB250" s="51"/>
      <c r="BC250" s="52"/>
    </row>
    <row r="251" spans="1:55" ht="9" customHeight="1" x14ac:dyDescent="0.2">
      <c r="A251" s="285">
        <f t="shared" si="13"/>
        <v>9</v>
      </c>
      <c r="B251" s="630" t="s">
        <v>62</v>
      </c>
      <c r="C251" s="630"/>
      <c r="D251" s="630"/>
      <c r="E251" s="630"/>
      <c r="F251" s="630"/>
      <c r="G251" s="630"/>
      <c r="H251" s="630"/>
      <c r="I251" s="630"/>
      <c r="J251" s="630"/>
      <c r="K251" s="630"/>
      <c r="L251" s="630"/>
      <c r="M251" s="630"/>
      <c r="N251" s="630"/>
      <c r="O251" s="630"/>
      <c r="P251" s="630"/>
      <c r="Q251" s="630"/>
      <c r="R251" s="630"/>
      <c r="S251" s="630"/>
      <c r="T251" s="630"/>
      <c r="U251" s="630"/>
      <c r="V251" s="630"/>
      <c r="W251" s="630"/>
      <c r="X251" s="630"/>
      <c r="Y251" s="630"/>
      <c r="Z251" s="630"/>
      <c r="AA251" s="291"/>
      <c r="AB251" s="289"/>
      <c r="AC251" s="289"/>
      <c r="AD251" s="289"/>
      <c r="AE251" s="289"/>
      <c r="AF251" s="289"/>
      <c r="AG251" s="289"/>
      <c r="BA251" s="50"/>
      <c r="BB251" s="51"/>
      <c r="BC251" s="52"/>
    </row>
    <row r="252" spans="1:55" ht="18" customHeight="1" x14ac:dyDescent="0.2">
      <c r="A252" s="285">
        <f t="shared" ref="A252:A253" si="14">$A$3*2</f>
        <v>18</v>
      </c>
      <c r="B252" s="558" t="s">
        <v>115</v>
      </c>
      <c r="C252" s="573"/>
      <c r="D252" s="573"/>
      <c r="E252" s="573"/>
      <c r="F252" s="573"/>
      <c r="G252" s="573"/>
      <c r="H252" s="573"/>
      <c r="I252" s="573"/>
      <c r="J252" s="573"/>
      <c r="K252" s="573"/>
      <c r="L252" s="573"/>
      <c r="M252" s="573"/>
      <c r="N252" s="573"/>
      <c r="O252" s="573"/>
      <c r="P252" s="573"/>
      <c r="Q252" s="573"/>
      <c r="R252" s="573"/>
      <c r="S252" s="573"/>
      <c r="T252" s="573"/>
      <c r="U252" s="573"/>
      <c r="V252" s="573"/>
      <c r="W252" s="573"/>
      <c r="X252" s="573"/>
      <c r="Y252" s="573"/>
      <c r="Z252" s="573"/>
      <c r="AA252" s="291"/>
      <c r="AB252" s="289"/>
      <c r="AC252" s="289"/>
      <c r="AD252" s="289"/>
      <c r="AE252" s="289"/>
      <c r="AF252" s="289"/>
      <c r="AG252" s="289"/>
      <c r="BA252" s="50"/>
      <c r="BB252" s="51"/>
      <c r="BC252" s="52"/>
    </row>
    <row r="253" spans="1:55" ht="18" customHeight="1" x14ac:dyDescent="0.2">
      <c r="A253" s="285">
        <f t="shared" si="14"/>
        <v>18</v>
      </c>
      <c r="B253" s="558" t="s">
        <v>116</v>
      </c>
      <c r="C253" s="573"/>
      <c r="D253" s="573"/>
      <c r="E253" s="573"/>
      <c r="F253" s="573"/>
      <c r="G253" s="573"/>
      <c r="H253" s="573"/>
      <c r="I253" s="573"/>
      <c r="J253" s="573"/>
      <c r="K253" s="573"/>
      <c r="L253" s="573"/>
      <c r="M253" s="573"/>
      <c r="N253" s="573"/>
      <c r="O253" s="573"/>
      <c r="P253" s="573"/>
      <c r="Q253" s="573"/>
      <c r="R253" s="573"/>
      <c r="S253" s="573"/>
      <c r="T253" s="573"/>
      <c r="U253" s="573"/>
      <c r="V253" s="573"/>
      <c r="W253" s="573"/>
      <c r="X253" s="573"/>
      <c r="Y253" s="573"/>
      <c r="Z253" s="573"/>
      <c r="AA253" s="291"/>
      <c r="AB253" s="289"/>
      <c r="AC253" s="289"/>
      <c r="AD253" s="289"/>
      <c r="AE253" s="289"/>
      <c r="AF253" s="289"/>
      <c r="AG253" s="289"/>
      <c r="BA253" s="50"/>
      <c r="BB253" s="51"/>
      <c r="BC253" s="52"/>
    </row>
    <row r="254" spans="1:55" ht="9" customHeight="1" x14ac:dyDescent="0.2">
      <c r="A254" s="285">
        <f t="shared" si="13"/>
        <v>9</v>
      </c>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1"/>
      <c r="AB254" s="289"/>
      <c r="AC254" s="289"/>
      <c r="AD254" s="289"/>
      <c r="AE254" s="289"/>
      <c r="AF254" s="289"/>
      <c r="AG254" s="289"/>
      <c r="BA254" s="50"/>
      <c r="BB254" s="51"/>
      <c r="BC254" s="52"/>
    </row>
    <row r="255" spans="1:55" ht="16.5" customHeight="1" x14ac:dyDescent="0.2">
      <c r="A255" s="285">
        <f>$A$6</f>
        <v>16.5</v>
      </c>
      <c r="B255" s="292"/>
      <c r="C255" s="700" t="str">
        <f ca="1">Wersja</f>
        <v>2020..6.15.0.44055</v>
      </c>
      <c r="D255" s="700"/>
      <c r="E255" s="700"/>
      <c r="F255" s="700"/>
      <c r="G255" s="700"/>
      <c r="H255" s="700"/>
      <c r="I255" s="700"/>
      <c r="J255" s="700"/>
      <c r="K255" s="300"/>
      <c r="L255" s="300"/>
      <c r="M255" s="292"/>
      <c r="N255" s="300"/>
      <c r="O255" s="297"/>
      <c r="P255" s="297"/>
      <c r="Q255" s="297"/>
      <c r="R255" s="297"/>
      <c r="S255" s="297"/>
      <c r="T255" s="297"/>
      <c r="U255" s="297"/>
      <c r="V255" s="553" t="s">
        <v>426</v>
      </c>
      <c r="W255" s="554"/>
      <c r="X255" s="554"/>
      <c r="Y255" s="555"/>
      <c r="Z255" s="326" t="s">
        <v>443</v>
      </c>
      <c r="AA255" s="291"/>
      <c r="AB255" s="289"/>
      <c r="AC255" s="289"/>
      <c r="AD255" s="289"/>
      <c r="AE255" s="289"/>
      <c r="AF255" s="289"/>
      <c r="AG255" s="289"/>
      <c r="BA255" s="50"/>
      <c r="BB255" s="51"/>
      <c r="BC255" s="52"/>
    </row>
    <row r="256" spans="1:55" ht="9" customHeight="1" x14ac:dyDescent="0.2">
      <c r="A256" s="285">
        <f t="shared" si="13"/>
        <v>9</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1"/>
      <c r="AB256" s="289"/>
      <c r="AC256" s="289"/>
      <c r="AD256" s="289"/>
      <c r="AE256" s="289"/>
      <c r="AF256" s="289"/>
      <c r="AG256" s="289"/>
      <c r="BA256" s="50"/>
      <c r="BB256" s="51"/>
      <c r="BC256" s="52"/>
    </row>
    <row r="257" spans="1:55" ht="9" customHeight="1" x14ac:dyDescent="0.2">
      <c r="A257" s="285">
        <f t="shared" si="13"/>
        <v>9</v>
      </c>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1"/>
      <c r="AB257" s="289"/>
      <c r="AC257" s="289"/>
      <c r="AD257" s="289"/>
      <c r="AE257" s="289"/>
      <c r="AF257" s="289"/>
      <c r="AG257" s="289"/>
      <c r="BA257" s="50"/>
      <c r="BB257" s="51"/>
      <c r="BC257" s="52"/>
    </row>
    <row r="264" spans="1:55" x14ac:dyDescent="0.2">
      <c r="F264" s="619"/>
      <c r="G264" s="619"/>
      <c r="H264" s="619"/>
      <c r="I264" s="619"/>
      <c r="J264" s="619"/>
    </row>
  </sheetData>
  <sheetProtection algorithmName="SHA-512" hashValue="hqUWFDDXtsYc85EIRhb+P8K2bCJv5DbwX61okOp77cCUCY39NVuumCehiA2MbkWspWmzYUjIe6BWtdScB9EvoA==" saltValue="Oa5HmMnEQDXqIeT+RSvNhQ==" spinCount="100000" sheet="1" objects="1" scenarios="1" formatCells="0" selectLockedCells="1"/>
  <sortState ref="AK41:AM53">
    <sortCondition ref="AK41:AK53"/>
  </sortState>
  <mergeCells count="427">
    <mergeCell ref="C255:J255"/>
    <mergeCell ref="R214:Y214"/>
    <mergeCell ref="R110:Y110"/>
    <mergeCell ref="B2:Z2"/>
    <mergeCell ref="B3:Z3"/>
    <mergeCell ref="B17:Z17"/>
    <mergeCell ref="C18:Z18"/>
    <mergeCell ref="C19:Z19"/>
    <mergeCell ref="C20:Z20"/>
    <mergeCell ref="B6:L6"/>
    <mergeCell ref="B5:N5"/>
    <mergeCell ref="O6:Z6"/>
    <mergeCell ref="O5:Z5"/>
    <mergeCell ref="M10:Q10"/>
    <mergeCell ref="M9:Q9"/>
    <mergeCell ref="B10:L10"/>
    <mergeCell ref="C71:M71"/>
    <mergeCell ref="C70:M70"/>
    <mergeCell ref="Q24:R24"/>
    <mergeCell ref="B26:Z26"/>
    <mergeCell ref="C27:Z27"/>
    <mergeCell ref="B31:Z31"/>
    <mergeCell ref="B7:Z7"/>
    <mergeCell ref="B8:Z8"/>
    <mergeCell ref="B12:D12"/>
    <mergeCell ref="W68:Z68"/>
    <mergeCell ref="W69:Z69"/>
    <mergeCell ref="S68:V68"/>
    <mergeCell ref="B64:Z64"/>
    <mergeCell ref="W66:Z66"/>
    <mergeCell ref="W67:Z67"/>
    <mergeCell ref="X55:Z55"/>
    <mergeCell ref="U55:W55"/>
    <mergeCell ref="C57:O57"/>
    <mergeCell ref="P57:Z57"/>
    <mergeCell ref="B61:Z61"/>
    <mergeCell ref="S69:V69"/>
    <mergeCell ref="O68:R69"/>
    <mergeCell ref="C69:M69"/>
    <mergeCell ref="C68:M68"/>
    <mergeCell ref="C49:O49"/>
    <mergeCell ref="P49:Z49"/>
    <mergeCell ref="C50:O50"/>
    <mergeCell ref="P50:Z50"/>
    <mergeCell ref="B51:Z51"/>
    <mergeCell ref="C59:J59"/>
    <mergeCell ref="X47:Z47"/>
    <mergeCell ref="J40:T40"/>
    <mergeCell ref="N91:R91"/>
    <mergeCell ref="W85:Z85"/>
    <mergeCell ref="W86:Z86"/>
    <mergeCell ref="S91:V91"/>
    <mergeCell ref="W91:Z91"/>
    <mergeCell ref="N88:R89"/>
    <mergeCell ref="S89:V89"/>
    <mergeCell ref="W89:Z89"/>
    <mergeCell ref="B82:Z82"/>
    <mergeCell ref="W83:Z83"/>
    <mergeCell ref="W84:Z84"/>
    <mergeCell ref="C84:M84"/>
    <mergeCell ref="S83:V83"/>
    <mergeCell ref="C85:M85"/>
    <mergeCell ref="C83:M83"/>
    <mergeCell ref="W88:Z88"/>
    <mergeCell ref="N90:R90"/>
    <mergeCell ref="S90:V90"/>
    <mergeCell ref="W90:Z90"/>
    <mergeCell ref="C90:M90"/>
    <mergeCell ref="B87:Z87"/>
    <mergeCell ref="S88:V88"/>
    <mergeCell ref="S84:V84"/>
    <mergeCell ref="S85:V85"/>
    <mergeCell ref="C92:H95"/>
    <mergeCell ref="I92:M93"/>
    <mergeCell ref="S92:Z95"/>
    <mergeCell ref="I94:M95"/>
    <mergeCell ref="C116:H119"/>
    <mergeCell ref="I116:M117"/>
    <mergeCell ref="S116:Z119"/>
    <mergeCell ref="I118:M119"/>
    <mergeCell ref="N114:R114"/>
    <mergeCell ref="S114:V114"/>
    <mergeCell ref="W114:Z114"/>
    <mergeCell ref="N115:R115"/>
    <mergeCell ref="S115:V115"/>
    <mergeCell ref="W115:Z115"/>
    <mergeCell ref="B112:Z112"/>
    <mergeCell ref="C114:M114"/>
    <mergeCell ref="C115:M115"/>
    <mergeCell ref="C122:H125"/>
    <mergeCell ref="I122:M123"/>
    <mergeCell ref="S122:Z125"/>
    <mergeCell ref="I124:M125"/>
    <mergeCell ref="N120:R120"/>
    <mergeCell ref="S120:V120"/>
    <mergeCell ref="W120:Z120"/>
    <mergeCell ref="N121:R121"/>
    <mergeCell ref="S121:V121"/>
    <mergeCell ref="W121:Z121"/>
    <mergeCell ref="O124:R125"/>
    <mergeCell ref="C120:M120"/>
    <mergeCell ref="C121:M121"/>
    <mergeCell ref="C128:H131"/>
    <mergeCell ref="I128:M129"/>
    <mergeCell ref="S128:Z131"/>
    <mergeCell ref="I130:M131"/>
    <mergeCell ref="N126:R126"/>
    <mergeCell ref="S126:V126"/>
    <mergeCell ref="W126:Z126"/>
    <mergeCell ref="N127:R127"/>
    <mergeCell ref="S127:V127"/>
    <mergeCell ref="W127:Z127"/>
    <mergeCell ref="O128:R129"/>
    <mergeCell ref="O130:R131"/>
    <mergeCell ref="C127:M127"/>
    <mergeCell ref="C126:M126"/>
    <mergeCell ref="C134:H137"/>
    <mergeCell ref="I134:M135"/>
    <mergeCell ref="S134:Z137"/>
    <mergeCell ref="I136:M137"/>
    <mergeCell ref="N132:R132"/>
    <mergeCell ref="S132:V132"/>
    <mergeCell ref="W132:Z132"/>
    <mergeCell ref="N133:R133"/>
    <mergeCell ref="S133:V133"/>
    <mergeCell ref="W133:Z133"/>
    <mergeCell ref="O134:R135"/>
    <mergeCell ref="O136:R137"/>
    <mergeCell ref="C132:M132"/>
    <mergeCell ref="C133:M133"/>
    <mergeCell ref="B138:Z138"/>
    <mergeCell ref="C139:M139"/>
    <mergeCell ref="N139:R139"/>
    <mergeCell ref="S139:V139"/>
    <mergeCell ref="W139:Z139"/>
    <mergeCell ref="C140:M140"/>
    <mergeCell ref="N140:R140"/>
    <mergeCell ref="S140:V140"/>
    <mergeCell ref="W140:Z140"/>
    <mergeCell ref="N145:R145"/>
    <mergeCell ref="S145:V145"/>
    <mergeCell ref="W145:Z145"/>
    <mergeCell ref="C146:M146"/>
    <mergeCell ref="N146:R146"/>
    <mergeCell ref="S146:V146"/>
    <mergeCell ref="W146:Z146"/>
    <mergeCell ref="C141:H144"/>
    <mergeCell ref="I141:M142"/>
    <mergeCell ref="S141:Z144"/>
    <mergeCell ref="I143:M144"/>
    <mergeCell ref="O141:R142"/>
    <mergeCell ref="O143:R144"/>
    <mergeCell ref="C145:M145"/>
    <mergeCell ref="C164:J164"/>
    <mergeCell ref="V164:Y164"/>
    <mergeCell ref="S177:V177"/>
    <mergeCell ref="W177:Z177"/>
    <mergeCell ref="C179:M180"/>
    <mergeCell ref="S179:V179"/>
    <mergeCell ref="W179:Z179"/>
    <mergeCell ref="C172:H175"/>
    <mergeCell ref="I172:M173"/>
    <mergeCell ref="W178:Z178"/>
    <mergeCell ref="C177:M178"/>
    <mergeCell ref="B176:Z176"/>
    <mergeCell ref="S172:Z175"/>
    <mergeCell ref="I174:M175"/>
    <mergeCell ref="S178:V178"/>
    <mergeCell ref="O172:R173"/>
    <mergeCell ref="O174:R175"/>
    <mergeCell ref="N177:R177"/>
    <mergeCell ref="N178:R178"/>
    <mergeCell ref="V59:Y59"/>
    <mergeCell ref="J45:R45"/>
    <mergeCell ref="S45:Z45"/>
    <mergeCell ref="C46:I46"/>
    <mergeCell ref="J46:R46"/>
    <mergeCell ref="S46:Z46"/>
    <mergeCell ref="U48:W48"/>
    <mergeCell ref="S171:V171"/>
    <mergeCell ref="W171:Z171"/>
    <mergeCell ref="C154:H155"/>
    <mergeCell ref="I154:M155"/>
    <mergeCell ref="S154:Z154"/>
    <mergeCell ref="C168:H168"/>
    <mergeCell ref="I168:M169"/>
    <mergeCell ref="S168:Z168"/>
    <mergeCell ref="B166:Z166"/>
    <mergeCell ref="O154:R155"/>
    <mergeCell ref="O168:R169"/>
    <mergeCell ref="C170:M170"/>
    <mergeCell ref="N170:R170"/>
    <mergeCell ref="S170:V170"/>
    <mergeCell ref="W170:Z170"/>
    <mergeCell ref="C171:M171"/>
    <mergeCell ref="N171:R171"/>
    <mergeCell ref="C147:H150"/>
    <mergeCell ref="I147:M148"/>
    <mergeCell ref="S147:Z150"/>
    <mergeCell ref="I149:M150"/>
    <mergeCell ref="B151:Z151"/>
    <mergeCell ref="O147:R148"/>
    <mergeCell ref="O149:R150"/>
    <mergeCell ref="C152:M152"/>
    <mergeCell ref="E12:Z12"/>
    <mergeCell ref="P38:Z38"/>
    <mergeCell ref="P37:Z37"/>
    <mergeCell ref="C38:O38"/>
    <mergeCell ref="C37:O37"/>
    <mergeCell ref="C36:Z36"/>
    <mergeCell ref="C39:Z39"/>
    <mergeCell ref="B32:Z32"/>
    <mergeCell ref="C52:I52"/>
    <mergeCell ref="J52:R52"/>
    <mergeCell ref="B41:Z41"/>
    <mergeCell ref="C42:M42"/>
    <mergeCell ref="N42:T42"/>
    <mergeCell ref="U42:Z42"/>
    <mergeCell ref="C43:M43"/>
    <mergeCell ref="N43:T43"/>
    <mergeCell ref="C56:O56"/>
    <mergeCell ref="P56:Z56"/>
    <mergeCell ref="B13:D13"/>
    <mergeCell ref="E15:Z15"/>
    <mergeCell ref="B33:Z33"/>
    <mergeCell ref="C34:Z34"/>
    <mergeCell ref="F35:I35"/>
    <mergeCell ref="L35:O35"/>
    <mergeCell ref="Q35:Z35"/>
    <mergeCell ref="C24:P24"/>
    <mergeCell ref="E14:Z14"/>
    <mergeCell ref="E13:Z13"/>
    <mergeCell ref="C22:Z22"/>
    <mergeCell ref="C23:Z23"/>
    <mergeCell ref="B15:D15"/>
    <mergeCell ref="B14:D14"/>
    <mergeCell ref="C53:I53"/>
    <mergeCell ref="J53:R53"/>
    <mergeCell ref="S53:Z53"/>
    <mergeCell ref="C54:J54"/>
    <mergeCell ref="K54:T54"/>
    <mergeCell ref="C55:J55"/>
    <mergeCell ref="K55:T55"/>
    <mergeCell ref="U194:Y194"/>
    <mergeCell ref="U190:W190"/>
    <mergeCell ref="U43:Z43"/>
    <mergeCell ref="B44:Z44"/>
    <mergeCell ref="U47:W47"/>
    <mergeCell ref="K48:T48"/>
    <mergeCell ref="K47:T47"/>
    <mergeCell ref="C48:J48"/>
    <mergeCell ref="C47:J47"/>
    <mergeCell ref="C45:I45"/>
    <mergeCell ref="C73:M73"/>
    <mergeCell ref="C72:M72"/>
    <mergeCell ref="S52:Z52"/>
    <mergeCell ref="X54:Z54"/>
    <mergeCell ref="W72:Z72"/>
    <mergeCell ref="W73:Z73"/>
    <mergeCell ref="S72:V72"/>
    <mergeCell ref="S73:V73"/>
    <mergeCell ref="W70:Z70"/>
    <mergeCell ref="W71:Z71"/>
    <mergeCell ref="S70:V70"/>
    <mergeCell ref="S71:V71"/>
    <mergeCell ref="X48:Z48"/>
    <mergeCell ref="U54:W54"/>
    <mergeCell ref="S153:V153"/>
    <mergeCell ref="W153:Z153"/>
    <mergeCell ref="V255:Y255"/>
    <mergeCell ref="F110:G110"/>
    <mergeCell ref="B110:E110"/>
    <mergeCell ref="C186:M186"/>
    <mergeCell ref="S186:V186"/>
    <mergeCell ref="W186:Z186"/>
    <mergeCell ref="K197:N197"/>
    <mergeCell ref="P197:U197"/>
    <mergeCell ref="W197:Y197"/>
    <mergeCell ref="C198:I198"/>
    <mergeCell ref="K198:N198"/>
    <mergeCell ref="P198:U198"/>
    <mergeCell ref="W198:Y198"/>
    <mergeCell ref="P209:Z209"/>
    <mergeCell ref="C208:O208"/>
    <mergeCell ref="P208:Z208"/>
    <mergeCell ref="C209:O209"/>
    <mergeCell ref="C195:Z195"/>
    <mergeCell ref="B188:Z188"/>
    <mergeCell ref="C189:T190"/>
    <mergeCell ref="C225:O225"/>
    <mergeCell ref="P225:Z225"/>
    <mergeCell ref="S75:V75"/>
    <mergeCell ref="O70:R71"/>
    <mergeCell ref="C182:M182"/>
    <mergeCell ref="S182:V182"/>
    <mergeCell ref="O74:R75"/>
    <mergeCell ref="O72:R73"/>
    <mergeCell ref="U193:Z193"/>
    <mergeCell ref="B196:B201"/>
    <mergeCell ref="C196:I196"/>
    <mergeCell ref="C201:I201"/>
    <mergeCell ref="W74:Z74"/>
    <mergeCell ref="W75:Z75"/>
    <mergeCell ref="K196:N196"/>
    <mergeCell ref="P196:U196"/>
    <mergeCell ref="W196:Y196"/>
    <mergeCell ref="C197:I197"/>
    <mergeCell ref="C199:I199"/>
    <mergeCell ref="W81:Z81"/>
    <mergeCell ref="B76:Z76"/>
    <mergeCell ref="N152:R152"/>
    <mergeCell ref="S152:V152"/>
    <mergeCell ref="W152:Z152"/>
    <mergeCell ref="C153:M153"/>
    <mergeCell ref="N153:R153"/>
    <mergeCell ref="F264:J264"/>
    <mergeCell ref="I205:J205"/>
    <mergeCell ref="U205:V205"/>
    <mergeCell ref="O80:R81"/>
    <mergeCell ref="O85:R86"/>
    <mergeCell ref="O83:R84"/>
    <mergeCell ref="O94:R95"/>
    <mergeCell ref="O92:R93"/>
    <mergeCell ref="O116:R117"/>
    <mergeCell ref="O118:R119"/>
    <mergeCell ref="O122:R123"/>
    <mergeCell ref="C224:O224"/>
    <mergeCell ref="C223:O223"/>
    <mergeCell ref="P224:Z224"/>
    <mergeCell ref="P223:Z223"/>
    <mergeCell ref="C249:Z249"/>
    <mergeCell ref="B241:Z241"/>
    <mergeCell ref="B251:Z251"/>
    <mergeCell ref="C86:M86"/>
    <mergeCell ref="S86:V86"/>
    <mergeCell ref="S80:V80"/>
    <mergeCell ref="C81:M81"/>
    <mergeCell ref="S81:V81"/>
    <mergeCell ref="C80:M80"/>
    <mergeCell ref="B253:Z253"/>
    <mergeCell ref="S180:V180"/>
    <mergeCell ref="W180:Z180"/>
    <mergeCell ref="B181:Z181"/>
    <mergeCell ref="K199:N199"/>
    <mergeCell ref="P199:U199"/>
    <mergeCell ref="W199:Y199"/>
    <mergeCell ref="W77:Z77"/>
    <mergeCell ref="S77:V77"/>
    <mergeCell ref="C79:M79"/>
    <mergeCell ref="W78:Z79"/>
    <mergeCell ref="S78:V79"/>
    <mergeCell ref="O77:R79"/>
    <mergeCell ref="C183:M183"/>
    <mergeCell ref="S183:V183"/>
    <mergeCell ref="W183:Z183"/>
    <mergeCell ref="B184:Z184"/>
    <mergeCell ref="O182:R183"/>
    <mergeCell ref="O185:R186"/>
    <mergeCell ref="U192:W192"/>
    <mergeCell ref="U189:Z189"/>
    <mergeCell ref="C191:T192"/>
    <mergeCell ref="U191:Z191"/>
    <mergeCell ref="C193:T194"/>
    <mergeCell ref="B252:Z252"/>
    <mergeCell ref="C234:O234"/>
    <mergeCell ref="P230:Z230"/>
    <mergeCell ref="P233:Z233"/>
    <mergeCell ref="P231:Z231"/>
    <mergeCell ref="C248:Z248"/>
    <mergeCell ref="C247:Z247"/>
    <mergeCell ref="B221:Z221"/>
    <mergeCell ref="B222:Z222"/>
    <mergeCell ref="C228:O228"/>
    <mergeCell ref="P228:Z228"/>
    <mergeCell ref="C229:O229"/>
    <mergeCell ref="P229:Z229"/>
    <mergeCell ref="C230:O230"/>
    <mergeCell ref="C246:Z246"/>
    <mergeCell ref="C245:Z245"/>
    <mergeCell ref="C244:Z244"/>
    <mergeCell ref="C243:Z243"/>
    <mergeCell ref="C239:Z239"/>
    <mergeCell ref="F235:M235"/>
    <mergeCell ref="P234:Z234"/>
    <mergeCell ref="P235:Z235"/>
    <mergeCell ref="B237:Z237"/>
    <mergeCell ref="C238:Z238"/>
    <mergeCell ref="C219:Z219"/>
    <mergeCell ref="B203:Z203"/>
    <mergeCell ref="B216:Z216"/>
    <mergeCell ref="C204:O204"/>
    <mergeCell ref="P204:Z204"/>
    <mergeCell ref="B214:E214"/>
    <mergeCell ref="F214:G214"/>
    <mergeCell ref="C242:Z242"/>
    <mergeCell ref="C232:O232"/>
    <mergeCell ref="P232:Z232"/>
    <mergeCell ref="C233:O233"/>
    <mergeCell ref="F231:M231"/>
    <mergeCell ref="B227:Z227"/>
    <mergeCell ref="P226:Z226"/>
    <mergeCell ref="F226:M226"/>
    <mergeCell ref="B207:Z207"/>
    <mergeCell ref="R9:Z10"/>
    <mergeCell ref="W201:Y201"/>
    <mergeCell ref="K201:N201"/>
    <mergeCell ref="P201:U201"/>
    <mergeCell ref="C200:I200"/>
    <mergeCell ref="K200:N200"/>
    <mergeCell ref="P200:U200"/>
    <mergeCell ref="W200:Y200"/>
    <mergeCell ref="C218:Z218"/>
    <mergeCell ref="W182:Z182"/>
    <mergeCell ref="O179:R180"/>
    <mergeCell ref="W80:Z80"/>
    <mergeCell ref="C185:M185"/>
    <mergeCell ref="S185:V185"/>
    <mergeCell ref="W185:Z185"/>
    <mergeCell ref="N66:R67"/>
    <mergeCell ref="S67:V67"/>
    <mergeCell ref="S66:V66"/>
    <mergeCell ref="B65:M67"/>
    <mergeCell ref="C78:M78"/>
    <mergeCell ref="C74:M74"/>
    <mergeCell ref="C75:M75"/>
    <mergeCell ref="C77:M77"/>
    <mergeCell ref="S74:V74"/>
  </mergeCells>
  <conditionalFormatting sqref="C23:Z23">
    <cfRule type="expression" dxfId="232" priority="89">
      <formula>BB24</formula>
    </cfRule>
  </conditionalFormatting>
  <conditionalFormatting sqref="C27:Z27">
    <cfRule type="expression" dxfId="231" priority="88">
      <formula>BB28</formula>
    </cfRule>
  </conditionalFormatting>
  <conditionalFormatting sqref="C37:O37">
    <cfRule type="expression" dxfId="230" priority="87">
      <formula>BB38</formula>
    </cfRule>
  </conditionalFormatting>
  <conditionalFormatting sqref="P37:Z37">
    <cfRule type="expression" dxfId="229" priority="86">
      <formula>BB39</formula>
    </cfRule>
  </conditionalFormatting>
  <conditionalFormatting sqref="C42:M42">
    <cfRule type="expression" dxfId="228" priority="84">
      <formula>BB42</formula>
    </cfRule>
  </conditionalFormatting>
  <conditionalFormatting sqref="N42:T42">
    <cfRule type="expression" dxfId="227" priority="83">
      <formula>BB43</formula>
    </cfRule>
  </conditionalFormatting>
  <conditionalFormatting sqref="U42:Z42">
    <cfRule type="expression" dxfId="226" priority="82">
      <formula>BB44</formula>
    </cfRule>
  </conditionalFormatting>
  <conditionalFormatting sqref="C45:I45">
    <cfRule type="expression" dxfId="225" priority="77">
      <formula>BB45</formula>
    </cfRule>
    <cfRule type="expression" dxfId="224" priority="78">
      <formula>BB</formula>
    </cfRule>
  </conditionalFormatting>
  <conditionalFormatting sqref="J45:R45">
    <cfRule type="expression" dxfId="223" priority="76">
      <formula>BB46</formula>
    </cfRule>
  </conditionalFormatting>
  <conditionalFormatting sqref="S45:Z45">
    <cfRule type="expression" dxfId="222" priority="75">
      <formula>BB47</formula>
    </cfRule>
  </conditionalFormatting>
  <conditionalFormatting sqref="C47:J47">
    <cfRule type="expression" dxfId="221" priority="74">
      <formula>BB48</formula>
    </cfRule>
  </conditionalFormatting>
  <conditionalFormatting sqref="K47:T47">
    <cfRule type="expression" dxfId="220" priority="73">
      <formula>BB49</formula>
    </cfRule>
  </conditionalFormatting>
  <conditionalFormatting sqref="U47:W47">
    <cfRule type="expression" dxfId="219" priority="72">
      <formula>BB49</formula>
    </cfRule>
  </conditionalFormatting>
  <conditionalFormatting sqref="X47:Z47">
    <cfRule type="expression" dxfId="218" priority="71">
      <formula>BB49</formula>
    </cfRule>
  </conditionalFormatting>
  <conditionalFormatting sqref="C49:O49">
    <cfRule type="expression" dxfId="217" priority="70">
      <formula>BB50</formula>
    </cfRule>
  </conditionalFormatting>
  <conditionalFormatting sqref="P49:Z49">
    <cfRule type="expression" dxfId="216" priority="69">
      <formula>BB51</formula>
    </cfRule>
  </conditionalFormatting>
  <conditionalFormatting sqref="C52:I52">
    <cfRule type="expression" dxfId="215" priority="68">
      <formula>BB53</formula>
    </cfRule>
  </conditionalFormatting>
  <conditionalFormatting sqref="J52:R52">
    <cfRule type="expression" dxfId="214" priority="67">
      <formula>BB53</formula>
    </cfRule>
  </conditionalFormatting>
  <conditionalFormatting sqref="S52:Z52">
    <cfRule type="expression" dxfId="213" priority="66">
      <formula>BB53</formula>
    </cfRule>
  </conditionalFormatting>
  <conditionalFormatting sqref="C54:J54">
    <cfRule type="expression" dxfId="212" priority="65">
      <formula>BB53</formula>
    </cfRule>
  </conditionalFormatting>
  <conditionalFormatting sqref="K54:T54">
    <cfRule type="expression" dxfId="211" priority="64">
      <formula>BB53</formula>
    </cfRule>
  </conditionalFormatting>
  <conditionalFormatting sqref="U54:W54">
    <cfRule type="expression" dxfId="210" priority="63">
      <formula>BB53</formula>
    </cfRule>
  </conditionalFormatting>
  <conditionalFormatting sqref="X54:Z54">
    <cfRule type="expression" dxfId="209" priority="62">
      <formula>BB53</formula>
    </cfRule>
  </conditionalFormatting>
  <conditionalFormatting sqref="C56:O56">
    <cfRule type="expression" dxfId="208" priority="61">
      <formula>BB53</formula>
    </cfRule>
  </conditionalFormatting>
  <conditionalFormatting sqref="P56:Z56">
    <cfRule type="expression" dxfId="207" priority="60">
      <formula>BB53</formula>
    </cfRule>
  </conditionalFormatting>
  <conditionalFormatting sqref="C68:C69">
    <cfRule type="expression" dxfId="206" priority="59">
      <formula>BB69</formula>
    </cfRule>
  </conditionalFormatting>
  <conditionalFormatting sqref="C70:C71">
    <cfRule type="expression" dxfId="205" priority="58">
      <formula>BB71</formula>
    </cfRule>
  </conditionalFormatting>
  <conditionalFormatting sqref="C72:C73">
    <cfRule type="expression" dxfId="204" priority="57">
      <formula>BB73</formula>
    </cfRule>
  </conditionalFormatting>
  <conditionalFormatting sqref="B5:N5">
    <cfRule type="expression" dxfId="203" priority="56">
      <formula>$AA$7</formula>
    </cfRule>
  </conditionalFormatting>
  <conditionalFormatting sqref="C34:Z34">
    <cfRule type="expression" dxfId="202" priority="55">
      <formula>$AA$35</formula>
    </cfRule>
  </conditionalFormatting>
  <conditionalFormatting sqref="C74:C75">
    <cfRule type="expression" dxfId="201" priority="54">
      <formula>BB75</formula>
    </cfRule>
  </conditionalFormatting>
  <conditionalFormatting sqref="C78:M78">
    <cfRule type="expression" dxfId="200" priority="53">
      <formula>BB78</formula>
    </cfRule>
  </conditionalFormatting>
  <conditionalFormatting sqref="C91:M91 C90">
    <cfRule type="expression" dxfId="199" priority="52">
      <formula>BB91</formula>
    </cfRule>
  </conditionalFormatting>
  <conditionalFormatting sqref="C114:C115">
    <cfRule type="expression" dxfId="198" priority="51">
      <formula>BB115</formula>
    </cfRule>
  </conditionalFormatting>
  <conditionalFormatting sqref="C120:C121">
    <cfRule type="expression" dxfId="197" priority="50">
      <formula>BB121</formula>
    </cfRule>
  </conditionalFormatting>
  <conditionalFormatting sqref="C126:C127">
    <cfRule type="expression" dxfId="196" priority="49">
      <formula>BB127</formula>
    </cfRule>
  </conditionalFormatting>
  <conditionalFormatting sqref="C132:C133">
    <cfRule type="expression" dxfId="195" priority="48">
      <formula>BB133</formula>
    </cfRule>
  </conditionalFormatting>
  <conditionalFormatting sqref="C179:M180">
    <cfRule type="expression" dxfId="194" priority="46">
      <formula>BA181</formula>
    </cfRule>
  </conditionalFormatting>
  <conditionalFormatting sqref="C182:M182">
    <cfRule type="expression" dxfId="193" priority="45">
      <formula>BA184</formula>
    </cfRule>
  </conditionalFormatting>
  <conditionalFormatting sqref="C139:M139">
    <cfRule type="expression" dxfId="192" priority="44">
      <formula>BB140</formula>
    </cfRule>
  </conditionalFormatting>
  <conditionalFormatting sqref="C191:T192">
    <cfRule type="expression" dxfId="191" priority="42">
      <formula>AA192</formula>
    </cfRule>
  </conditionalFormatting>
  <conditionalFormatting sqref="C39:Z39 E204:O204">
    <cfRule type="expression" dxfId="190" priority="34">
      <formula>BB40</formula>
    </cfRule>
  </conditionalFormatting>
  <conditionalFormatting sqref="R204:Z204">
    <cfRule type="expression" dxfId="189" priority="32">
      <formula>BD205</formula>
    </cfRule>
  </conditionalFormatting>
  <conditionalFormatting sqref="C228:O228">
    <cfRule type="expression" dxfId="188" priority="31">
      <formula>BB225</formula>
    </cfRule>
  </conditionalFormatting>
  <conditionalFormatting sqref="P228:Z228">
    <cfRule type="expression" dxfId="187" priority="30">
      <formula>BB225</formula>
    </cfRule>
  </conditionalFormatting>
  <conditionalFormatting sqref="C232:O232">
    <cfRule type="expression" dxfId="186" priority="29">
      <formula>BB225</formula>
    </cfRule>
  </conditionalFormatting>
  <conditionalFormatting sqref="P232:Z232">
    <cfRule type="expression" dxfId="185" priority="28">
      <formula>BB225</formula>
    </cfRule>
  </conditionalFormatting>
  <conditionalFormatting sqref="C20:Z20">
    <cfRule type="expression" dxfId="184" priority="27">
      <formula>BB21</formula>
    </cfRule>
  </conditionalFormatting>
  <conditionalFormatting sqref="C223:O223">
    <cfRule type="expression" dxfId="183" priority="26">
      <formula>BB224</formula>
    </cfRule>
  </conditionalFormatting>
  <conditionalFormatting sqref="P223:Z223">
    <cfRule type="expression" dxfId="182" priority="25">
      <formula>BB224</formula>
    </cfRule>
  </conditionalFormatting>
  <conditionalFormatting sqref="C204:D204">
    <cfRule type="expression" dxfId="181" priority="176">
      <formula>BB210</formula>
    </cfRule>
  </conditionalFormatting>
  <conditionalFormatting sqref="P204:Q204">
    <cfRule type="expression" dxfId="180" priority="178">
      <formula>BB211</formula>
    </cfRule>
  </conditionalFormatting>
  <conditionalFormatting sqref="J196">
    <cfRule type="expression" dxfId="179" priority="24">
      <formula>BB194</formula>
    </cfRule>
  </conditionalFormatting>
  <conditionalFormatting sqref="J197">
    <cfRule type="expression" dxfId="178" priority="23">
      <formula>BB194</formula>
    </cfRule>
  </conditionalFormatting>
  <conditionalFormatting sqref="J198">
    <cfRule type="expression" dxfId="177" priority="22">
      <formula>BB194</formula>
    </cfRule>
  </conditionalFormatting>
  <conditionalFormatting sqref="J199">
    <cfRule type="expression" dxfId="176" priority="21">
      <formula>BB194</formula>
    </cfRule>
  </conditionalFormatting>
  <conditionalFormatting sqref="J200">
    <cfRule type="expression" dxfId="175" priority="20">
      <formula>BB194</formula>
    </cfRule>
  </conditionalFormatting>
  <conditionalFormatting sqref="J201">
    <cfRule type="expression" dxfId="174" priority="19">
      <formula>BB194</formula>
    </cfRule>
  </conditionalFormatting>
  <conditionalFormatting sqref="V196">
    <cfRule type="expression" dxfId="173" priority="18">
      <formula>BB194</formula>
    </cfRule>
  </conditionalFormatting>
  <conditionalFormatting sqref="V197">
    <cfRule type="expression" dxfId="172" priority="17">
      <formula>BB194</formula>
    </cfRule>
  </conditionalFormatting>
  <conditionalFormatting sqref="V198">
    <cfRule type="expression" dxfId="171" priority="16">
      <formula>BB194</formula>
    </cfRule>
  </conditionalFormatting>
  <conditionalFormatting sqref="V199">
    <cfRule type="expression" dxfId="170" priority="15">
      <formula>BB194</formula>
    </cfRule>
  </conditionalFormatting>
  <conditionalFormatting sqref="V200">
    <cfRule type="expression" dxfId="169" priority="14">
      <formula>BB194</formula>
    </cfRule>
  </conditionalFormatting>
  <conditionalFormatting sqref="V201">
    <cfRule type="expression" dxfId="168" priority="13">
      <formula>BB194</formula>
    </cfRule>
  </conditionalFormatting>
  <conditionalFormatting sqref="J196">
    <cfRule type="expression" dxfId="167" priority="12">
      <formula>BB196</formula>
    </cfRule>
  </conditionalFormatting>
  <conditionalFormatting sqref="J197">
    <cfRule type="expression" dxfId="166" priority="11">
      <formula>BB198</formula>
    </cfRule>
  </conditionalFormatting>
  <conditionalFormatting sqref="J198">
    <cfRule type="expression" dxfId="165" priority="10">
      <formula>BB200</formula>
    </cfRule>
  </conditionalFormatting>
  <conditionalFormatting sqref="J199">
    <cfRule type="expression" dxfId="164" priority="9">
      <formula>BB202</formula>
    </cfRule>
  </conditionalFormatting>
  <conditionalFormatting sqref="J200">
    <cfRule type="expression" dxfId="163" priority="8">
      <formula>BB204</formula>
    </cfRule>
  </conditionalFormatting>
  <conditionalFormatting sqref="J201">
    <cfRule type="expression" dxfId="162" priority="7">
      <formula>BB206</formula>
    </cfRule>
  </conditionalFormatting>
  <conditionalFormatting sqref="V196">
    <cfRule type="expression" dxfId="161" priority="6">
      <formula>BB197</formula>
    </cfRule>
  </conditionalFormatting>
  <conditionalFormatting sqref="V197">
    <cfRule type="expression" dxfId="160" priority="5">
      <formula>BB199</formula>
    </cfRule>
  </conditionalFormatting>
  <conditionalFormatting sqref="V198">
    <cfRule type="expression" dxfId="159" priority="4">
      <formula>BB201</formula>
    </cfRule>
  </conditionalFormatting>
  <conditionalFormatting sqref="V199">
    <cfRule type="expression" dxfId="158" priority="3">
      <formula>BB203</formula>
    </cfRule>
  </conditionalFormatting>
  <conditionalFormatting sqref="V200">
    <cfRule type="expression" dxfId="157" priority="2">
      <formula>BB205</formula>
    </cfRule>
  </conditionalFormatting>
  <conditionalFormatting sqref="V201">
    <cfRule type="expression" dxfId="156" priority="1">
      <formula>BB207</formula>
    </cfRule>
  </conditionalFormatting>
  <pageMargins left="0.59055118110236227" right="0.59055118110236227" top="0.59055118110236227" bottom="0.59055118110236227" header="0.31496062992125984" footer="0.31496062992125984"/>
  <pageSetup paperSize="9" orientation="portrait" r:id="rId1"/>
  <rowBreaks count="5" manualBreakCount="5">
    <brk id="60" min="1" max="25" man="1"/>
    <brk id="111" min="1" max="25" man="1"/>
    <brk id="165" min="1" max="25" man="1"/>
    <brk id="215" min="1" max="25" man="1"/>
    <brk id="256"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96" r:id="rId4" name="Scroll Bar 8">
              <controlPr defaultSize="0" print="0" autoPict="0">
                <anchor moveWithCells="1">
                  <from>
                    <xdr:col>18</xdr:col>
                    <xdr:colOff>45720</xdr:colOff>
                    <xdr:row>23</xdr:row>
                    <xdr:rowOff>7620</xdr:rowOff>
                  </from>
                  <to>
                    <xdr:col>19</xdr:col>
                    <xdr:colOff>53340</xdr:colOff>
                    <xdr:row>23</xdr:row>
                    <xdr:rowOff>182880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_CSWDE">
    <tabColor rgb="FFC00000"/>
    <pageSetUpPr fitToPage="1"/>
  </sheetPr>
  <dimension ref="C2:C52"/>
  <sheetViews>
    <sheetView zoomScale="130" zoomScaleNormal="130" workbookViewId="0">
      <selection sqref="A1:XFD1048576"/>
    </sheetView>
  </sheetViews>
  <sheetFormatPr defaultRowHeight="13.2" x14ac:dyDescent="0.25"/>
  <cols>
    <col min="1" max="1" width="14.88671875" style="1" bestFit="1" customWidth="1"/>
    <col min="2" max="2" width="6.44140625" style="1" bestFit="1" customWidth="1"/>
    <col min="3" max="3" width="6.5546875" style="1" bestFit="1" customWidth="1"/>
    <col min="4" max="4" width="24.6640625" style="1" bestFit="1" customWidth="1"/>
    <col min="5" max="5" width="16" style="1" bestFit="1" customWidth="1"/>
    <col min="6" max="6" width="19.44140625" style="1" bestFit="1" customWidth="1"/>
    <col min="7" max="7" width="8" style="1" bestFit="1" customWidth="1"/>
    <col min="8" max="8" width="8.109375" style="1" bestFit="1" customWidth="1"/>
    <col min="9" max="9" width="8" style="1" bestFit="1" customWidth="1"/>
    <col min="10" max="10" width="81.88671875" style="1" bestFit="1" customWidth="1"/>
    <col min="11" max="11" width="105.21875" style="1" bestFit="1" customWidth="1"/>
    <col min="12" max="12" width="81.44140625" style="1" bestFit="1" customWidth="1"/>
    <col min="13" max="16384" width="8.88671875" style="1"/>
  </cols>
  <sheetData>
    <row r="2" spans="3:3" x14ac:dyDescent="0.25">
      <c r="C2" s="488"/>
    </row>
    <row r="3" spans="3:3" x14ac:dyDescent="0.25">
      <c r="C3" s="488"/>
    </row>
    <row r="4" spans="3:3" x14ac:dyDescent="0.25">
      <c r="C4" s="501"/>
    </row>
    <row r="5" spans="3:3" x14ac:dyDescent="0.25">
      <c r="C5" s="501"/>
    </row>
    <row r="6" spans="3:3" x14ac:dyDescent="0.25">
      <c r="C6" s="501"/>
    </row>
    <row r="7" spans="3:3" x14ac:dyDescent="0.25">
      <c r="C7" s="501"/>
    </row>
    <row r="8" spans="3:3" x14ac:dyDescent="0.25">
      <c r="C8" s="488"/>
    </row>
    <row r="9" spans="3:3" x14ac:dyDescent="0.25">
      <c r="C9" s="488"/>
    </row>
    <row r="10" spans="3:3" x14ac:dyDescent="0.25">
      <c r="C10" s="488"/>
    </row>
    <row r="11" spans="3:3" x14ac:dyDescent="0.25">
      <c r="C11" s="488"/>
    </row>
    <row r="12" spans="3:3" x14ac:dyDescent="0.25">
      <c r="C12" s="488"/>
    </row>
    <row r="13" spans="3:3" x14ac:dyDescent="0.25">
      <c r="C13" s="488"/>
    </row>
    <row r="14" spans="3:3" x14ac:dyDescent="0.25">
      <c r="C14" s="488"/>
    </row>
    <row r="15" spans="3:3" x14ac:dyDescent="0.25">
      <c r="C15" s="488"/>
    </row>
    <row r="16" spans="3:3" x14ac:dyDescent="0.25">
      <c r="C16" s="488"/>
    </row>
    <row r="17" spans="3:3" x14ac:dyDescent="0.25">
      <c r="C17" s="488"/>
    </row>
    <row r="18" spans="3:3" x14ac:dyDescent="0.25">
      <c r="C18" s="488"/>
    </row>
    <row r="19" spans="3:3" x14ac:dyDescent="0.25">
      <c r="C19" s="488"/>
    </row>
    <row r="20" spans="3:3" x14ac:dyDescent="0.25">
      <c r="C20" s="488"/>
    </row>
    <row r="21" spans="3:3" x14ac:dyDescent="0.25">
      <c r="C21" s="488"/>
    </row>
    <row r="22" spans="3:3" x14ac:dyDescent="0.25">
      <c r="C22" s="488"/>
    </row>
    <row r="23" spans="3:3" x14ac:dyDescent="0.25">
      <c r="C23" s="488"/>
    </row>
    <row r="24" spans="3:3" x14ac:dyDescent="0.25">
      <c r="C24" s="488"/>
    </row>
    <row r="25" spans="3:3" x14ac:dyDescent="0.25">
      <c r="C25" s="488"/>
    </row>
    <row r="26" spans="3:3" x14ac:dyDescent="0.25">
      <c r="C26" s="488"/>
    </row>
    <row r="27" spans="3:3" x14ac:dyDescent="0.25">
      <c r="C27" s="488"/>
    </row>
    <row r="28" spans="3:3" x14ac:dyDescent="0.25">
      <c r="C28" s="488"/>
    </row>
    <row r="29" spans="3:3" x14ac:dyDescent="0.25">
      <c r="C29" s="488"/>
    </row>
    <row r="30" spans="3:3" x14ac:dyDescent="0.25">
      <c r="C30" s="488"/>
    </row>
    <row r="31" spans="3:3" x14ac:dyDescent="0.25">
      <c r="C31" s="488"/>
    </row>
    <row r="32" spans="3:3" x14ac:dyDescent="0.25">
      <c r="C32" s="488"/>
    </row>
    <row r="33" spans="3:3" x14ac:dyDescent="0.25">
      <c r="C33" s="488"/>
    </row>
    <row r="34" spans="3:3" x14ac:dyDescent="0.25">
      <c r="C34" s="488"/>
    </row>
    <row r="35" spans="3:3" x14ac:dyDescent="0.25">
      <c r="C35" s="488"/>
    </row>
    <row r="36" spans="3:3" x14ac:dyDescent="0.25">
      <c r="C36" s="488"/>
    </row>
    <row r="37" spans="3:3" x14ac:dyDescent="0.25">
      <c r="C37" s="488"/>
    </row>
    <row r="38" spans="3:3" x14ac:dyDescent="0.25">
      <c r="C38" s="488"/>
    </row>
    <row r="39" spans="3:3" x14ac:dyDescent="0.25">
      <c r="C39" s="488"/>
    </row>
    <row r="40" spans="3:3" x14ac:dyDescent="0.25">
      <c r="C40" s="488"/>
    </row>
    <row r="41" spans="3:3" x14ac:dyDescent="0.25">
      <c r="C41" s="488"/>
    </row>
    <row r="42" spans="3:3" x14ac:dyDescent="0.25">
      <c r="C42" s="488"/>
    </row>
    <row r="43" spans="3:3" x14ac:dyDescent="0.25">
      <c r="C43" s="488"/>
    </row>
    <row r="44" spans="3:3" x14ac:dyDescent="0.25">
      <c r="C44" s="488"/>
    </row>
    <row r="45" spans="3:3" x14ac:dyDescent="0.25">
      <c r="C45" s="488"/>
    </row>
    <row r="46" spans="3:3" x14ac:dyDescent="0.25">
      <c r="C46" s="488"/>
    </row>
    <row r="47" spans="3:3" x14ac:dyDescent="0.25">
      <c r="C47" s="488"/>
    </row>
    <row r="48" spans="3:3" x14ac:dyDescent="0.25">
      <c r="C48" s="488"/>
    </row>
    <row r="49" spans="3:3" x14ac:dyDescent="0.25">
      <c r="C49" s="488"/>
    </row>
    <row r="50" spans="3:3" x14ac:dyDescent="0.25">
      <c r="C50" s="488"/>
    </row>
    <row r="51" spans="3:3" x14ac:dyDescent="0.25">
      <c r="C51" s="488"/>
    </row>
    <row r="52" spans="3:3" x14ac:dyDescent="0.25">
      <c r="C52" s="488"/>
    </row>
  </sheetData>
  <sortState ref="A2:CU1048576">
    <sortCondition ref="D1:D1048576"/>
    <sortCondition ref="P1:P1048576"/>
  </sortState>
  <pageMargins left="0.70866141732283472" right="0.70866141732283472" top="0.74803149606299213" bottom="0.74803149606299213" header="0.31496062992125984" footer="0.31496062992125984"/>
  <pageSetup paperSize="9" scale="91" orientation="landscape"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_Budynki">
    <tabColor rgb="FFC00000"/>
  </sheetPr>
  <dimension ref="A1:L478"/>
  <sheetViews>
    <sheetView topLeftCell="C1" zoomScale="115" zoomScaleNormal="115" workbookViewId="0">
      <selection activeCell="C6" sqref="A6:XFD12"/>
    </sheetView>
  </sheetViews>
  <sheetFormatPr defaultRowHeight="11.4" x14ac:dyDescent="0.25"/>
  <cols>
    <col min="1" max="1" width="4.109375" style="207" customWidth="1"/>
    <col min="2" max="3" width="14.44140625" style="207" customWidth="1"/>
    <col min="4" max="4" width="29.33203125" style="207" customWidth="1"/>
    <col min="5" max="5" width="18.5546875" style="207" customWidth="1"/>
    <col min="6" max="6" width="10.44140625" style="207" customWidth="1"/>
    <col min="7" max="7" width="8.88671875" style="207"/>
    <col min="8" max="8" width="18.33203125" style="207" customWidth="1"/>
    <col min="9" max="9" width="8.88671875" style="259"/>
    <col min="10" max="10" width="29.109375" style="207" customWidth="1"/>
    <col min="11" max="11" width="19.33203125" style="207" customWidth="1"/>
    <col min="12" max="12" width="25.77734375" style="207" hidden="1" customWidth="1"/>
    <col min="13" max="13" width="8.88671875" style="206"/>
    <col min="14" max="16383" width="0" style="206" hidden="1" customWidth="1"/>
    <col min="16384" max="16384" width="8.88671875" style="206"/>
  </cols>
  <sheetData>
    <row r="1" spans="1:11" ht="15" customHeight="1" x14ac:dyDescent="0.25">
      <c r="B1" s="1123" t="s">
        <v>848</v>
      </c>
      <c r="C1" s="1123"/>
      <c r="D1" s="1123"/>
      <c r="E1" s="1123"/>
      <c r="F1" s="1123"/>
      <c r="G1" s="1123"/>
      <c r="H1" s="1123"/>
      <c r="I1" s="1123"/>
      <c r="J1" s="1123"/>
      <c r="K1" s="207">
        <f>COUNTA(A:A)+4</f>
        <v>5</v>
      </c>
    </row>
    <row r="2" spans="1:11" ht="15" customHeight="1" x14ac:dyDescent="0.25">
      <c r="B2" s="1123" t="s">
        <v>849</v>
      </c>
      <c r="C2" s="1123"/>
      <c r="D2" s="1123"/>
      <c r="E2" s="1123"/>
      <c r="F2" s="1123"/>
      <c r="G2" s="1123"/>
      <c r="H2" s="1123"/>
      <c r="I2" s="1123"/>
      <c r="J2" s="1123"/>
    </row>
    <row r="3" spans="1:11" ht="15" customHeight="1" x14ac:dyDescent="0.25">
      <c r="B3" s="1123" t="s">
        <v>850</v>
      </c>
      <c r="C3" s="1123"/>
      <c r="D3" s="1123"/>
      <c r="E3" s="1123"/>
      <c r="F3" s="1123"/>
      <c r="G3" s="1123"/>
      <c r="H3" s="1123"/>
      <c r="I3" s="1123"/>
      <c r="J3" s="1123"/>
    </row>
    <row r="4" spans="1:11" s="207" customFormat="1" ht="24" customHeight="1" x14ac:dyDescent="0.25">
      <c r="A4" s="1121" t="s">
        <v>851</v>
      </c>
      <c r="B4" s="243" t="s">
        <v>178</v>
      </c>
      <c r="C4" s="243" t="s">
        <v>179</v>
      </c>
      <c r="D4" s="1122" t="s">
        <v>853</v>
      </c>
      <c r="E4" s="244" t="s">
        <v>854</v>
      </c>
      <c r="F4" s="1122" t="s">
        <v>855</v>
      </c>
      <c r="G4" s="1121" t="s">
        <v>163</v>
      </c>
      <c r="H4" s="243" t="s">
        <v>856</v>
      </c>
      <c r="I4" s="1125" t="s">
        <v>857</v>
      </c>
      <c r="J4" s="1122" t="s">
        <v>858</v>
      </c>
      <c r="K4" s="1121" t="s">
        <v>860</v>
      </c>
    </row>
    <row r="5" spans="1:11" s="258" customFormat="1" ht="24" customHeight="1" x14ac:dyDescent="0.25">
      <c r="A5" s="1122"/>
      <c r="B5" s="1124" t="s">
        <v>846</v>
      </c>
      <c r="C5" s="1124"/>
      <c r="D5" s="1122"/>
      <c r="E5" s="257" t="s">
        <v>847</v>
      </c>
      <c r="F5" s="1122"/>
      <c r="G5" s="1121"/>
      <c r="H5" s="243" t="s">
        <v>859</v>
      </c>
      <c r="I5" s="1125"/>
      <c r="J5" s="1122"/>
      <c r="K5" s="1122"/>
    </row>
    <row r="6" spans="1:11" x14ac:dyDescent="0.25">
      <c r="A6" s="260"/>
      <c r="B6" s="260"/>
      <c r="C6" s="260"/>
      <c r="D6" s="260"/>
      <c r="E6" s="260"/>
      <c r="F6" s="260"/>
      <c r="G6" s="260"/>
      <c r="H6" s="260"/>
      <c r="I6" s="260"/>
      <c r="J6" s="260"/>
      <c r="K6" s="260"/>
    </row>
    <row r="7" spans="1:11" x14ac:dyDescent="0.25">
      <c r="A7" s="260"/>
      <c r="B7" s="260"/>
      <c r="C7" s="260"/>
      <c r="D7" s="260"/>
      <c r="E7" s="260"/>
      <c r="F7" s="260"/>
      <c r="G7" s="260"/>
      <c r="H7" s="260"/>
      <c r="I7" s="260"/>
      <c r="J7" s="260"/>
      <c r="K7" s="260"/>
    </row>
    <row r="8" spans="1:11" x14ac:dyDescent="0.25">
      <c r="A8" s="260"/>
      <c r="B8" s="260"/>
      <c r="C8" s="260"/>
      <c r="D8" s="260"/>
      <c r="E8" s="260"/>
      <c r="F8" s="260"/>
      <c r="G8" s="260"/>
      <c r="H8" s="260"/>
      <c r="I8" s="260"/>
      <c r="J8" s="260"/>
      <c r="K8" s="260"/>
    </row>
    <row r="9" spans="1:11" x14ac:dyDescent="0.25">
      <c r="A9" s="260"/>
      <c r="B9" s="260"/>
      <c r="C9" s="260"/>
      <c r="D9" s="260"/>
      <c r="E9" s="260"/>
      <c r="F9" s="260"/>
      <c r="G9" s="260"/>
      <c r="H9" s="260"/>
      <c r="I9" s="260"/>
      <c r="J9" s="260"/>
      <c r="K9" s="260"/>
    </row>
    <row r="10" spans="1:11" x14ac:dyDescent="0.25">
      <c r="A10" s="260"/>
      <c r="B10" s="260"/>
      <c r="C10" s="260"/>
      <c r="D10" s="260"/>
      <c r="E10" s="260"/>
      <c r="F10" s="260"/>
      <c r="G10" s="260"/>
      <c r="H10" s="260"/>
      <c r="I10" s="260"/>
      <c r="J10" s="260"/>
      <c r="K10" s="260"/>
    </row>
    <row r="11" spans="1:11" x14ac:dyDescent="0.25">
      <c r="A11" s="260"/>
      <c r="B11" s="260"/>
      <c r="C11" s="260"/>
      <c r="D11" s="260"/>
      <c r="E11" s="260"/>
      <c r="F11" s="260"/>
      <c r="G11" s="260"/>
      <c r="H11" s="260"/>
      <c r="I11" s="260"/>
      <c r="J11" s="260"/>
      <c r="K11" s="260"/>
    </row>
    <row r="12" spans="1:11" x14ac:dyDescent="0.25">
      <c r="A12" s="260"/>
      <c r="B12" s="260"/>
      <c r="C12" s="260"/>
      <c r="D12" s="260"/>
      <c r="E12" s="260"/>
      <c r="F12" s="260"/>
      <c r="G12" s="260"/>
      <c r="H12" s="260"/>
      <c r="I12" s="260"/>
      <c r="J12" s="260"/>
      <c r="K12" s="260"/>
    </row>
    <row r="13" spans="1:11" x14ac:dyDescent="0.25">
      <c r="A13" s="260"/>
      <c r="B13" s="260"/>
      <c r="C13" s="260"/>
      <c r="D13" s="260"/>
      <c r="E13" s="260"/>
      <c r="F13" s="260"/>
      <c r="G13" s="260"/>
      <c r="H13" s="260"/>
      <c r="I13" s="260"/>
      <c r="J13" s="260"/>
      <c r="K13" s="260"/>
    </row>
    <row r="14" spans="1:11" x14ac:dyDescent="0.25">
      <c r="A14" s="260"/>
      <c r="B14" s="260"/>
      <c r="C14" s="260"/>
      <c r="D14" s="260"/>
      <c r="E14" s="260"/>
      <c r="F14" s="260"/>
      <c r="G14" s="260"/>
      <c r="H14" s="260"/>
      <c r="I14" s="260"/>
      <c r="J14" s="260"/>
      <c r="K14" s="260"/>
    </row>
    <row r="15" spans="1:11" x14ac:dyDescent="0.25">
      <c r="A15" s="260"/>
      <c r="B15" s="260"/>
      <c r="C15" s="260"/>
      <c r="D15" s="260"/>
      <c r="E15" s="260"/>
      <c r="F15" s="260"/>
      <c r="G15" s="260"/>
      <c r="H15" s="260"/>
      <c r="I15" s="260"/>
      <c r="J15" s="260"/>
      <c r="K15" s="260"/>
    </row>
    <row r="16" spans="1:11" x14ac:dyDescent="0.25">
      <c r="A16" s="260"/>
      <c r="B16" s="260"/>
      <c r="C16" s="260"/>
      <c r="D16" s="260"/>
      <c r="E16" s="260"/>
      <c r="F16" s="260"/>
      <c r="G16" s="260"/>
      <c r="H16" s="260"/>
      <c r="I16" s="260"/>
      <c r="J16" s="260"/>
      <c r="K16" s="260"/>
    </row>
    <row r="17" spans="1:11" x14ac:dyDescent="0.25">
      <c r="A17" s="260"/>
      <c r="B17" s="260"/>
      <c r="C17" s="260"/>
      <c r="D17" s="260"/>
      <c r="E17" s="260"/>
      <c r="F17" s="260"/>
      <c r="G17" s="260"/>
      <c r="H17" s="260"/>
      <c r="I17" s="260"/>
      <c r="J17" s="260"/>
      <c r="K17" s="260"/>
    </row>
    <row r="18" spans="1:11" x14ac:dyDescent="0.25">
      <c r="A18" s="260"/>
      <c r="B18" s="260"/>
      <c r="C18" s="260"/>
      <c r="D18" s="260"/>
      <c r="E18" s="260"/>
      <c r="F18" s="260"/>
      <c r="G18" s="260"/>
      <c r="H18" s="260"/>
      <c r="I18" s="260"/>
      <c r="J18" s="260"/>
      <c r="K18" s="260"/>
    </row>
    <row r="19" spans="1:11" x14ac:dyDescent="0.25">
      <c r="A19" s="260"/>
      <c r="B19" s="260"/>
      <c r="C19" s="260"/>
      <c r="D19" s="260"/>
      <c r="E19" s="260"/>
      <c r="F19" s="260"/>
      <c r="G19" s="260"/>
      <c r="H19" s="260"/>
      <c r="I19" s="260"/>
      <c r="J19" s="260"/>
      <c r="K19" s="260"/>
    </row>
    <row r="20" spans="1:11" x14ac:dyDescent="0.25">
      <c r="A20" s="260"/>
      <c r="B20" s="260"/>
      <c r="C20" s="260"/>
      <c r="D20" s="260"/>
      <c r="E20" s="260"/>
      <c r="F20" s="260"/>
      <c r="G20" s="260"/>
      <c r="H20" s="260"/>
      <c r="I20" s="260"/>
      <c r="J20" s="260"/>
      <c r="K20" s="260"/>
    </row>
    <row r="21" spans="1:11" x14ac:dyDescent="0.25">
      <c r="A21" s="260"/>
      <c r="B21" s="260"/>
      <c r="C21" s="260"/>
      <c r="D21" s="260"/>
      <c r="E21" s="260"/>
      <c r="F21" s="260"/>
      <c r="G21" s="260"/>
      <c r="H21" s="260"/>
      <c r="I21" s="260"/>
      <c r="J21" s="260"/>
      <c r="K21" s="260"/>
    </row>
    <row r="22" spans="1:11" x14ac:dyDescent="0.25">
      <c r="A22" s="260"/>
      <c r="B22" s="260"/>
      <c r="C22" s="260"/>
      <c r="D22" s="260"/>
      <c r="E22" s="260"/>
      <c r="F22" s="260"/>
      <c r="G22" s="260"/>
      <c r="H22" s="260"/>
      <c r="I22" s="260"/>
      <c r="J22" s="260"/>
      <c r="K22" s="260"/>
    </row>
    <row r="23" spans="1:11" x14ac:dyDescent="0.25">
      <c r="A23" s="260"/>
      <c r="B23" s="260"/>
      <c r="C23" s="260"/>
      <c r="D23" s="260"/>
      <c r="E23" s="260"/>
      <c r="F23" s="260"/>
      <c r="G23" s="260"/>
      <c r="H23" s="260"/>
      <c r="I23" s="260"/>
      <c r="J23" s="260"/>
      <c r="K23" s="260"/>
    </row>
    <row r="24" spans="1:11" x14ac:dyDescent="0.25">
      <c r="A24" s="260"/>
      <c r="B24" s="260"/>
      <c r="C24" s="260"/>
      <c r="D24" s="260"/>
      <c r="E24" s="260"/>
      <c r="F24" s="260"/>
      <c r="G24" s="260"/>
      <c r="H24" s="260"/>
      <c r="I24" s="260"/>
      <c r="J24" s="260"/>
      <c r="K24" s="260"/>
    </row>
    <row r="25" spans="1:11" x14ac:dyDescent="0.25">
      <c r="A25" s="260"/>
      <c r="B25" s="260"/>
      <c r="C25" s="260"/>
      <c r="D25" s="260"/>
      <c r="E25" s="260"/>
      <c r="F25" s="260"/>
      <c r="G25" s="260"/>
      <c r="H25" s="260"/>
      <c r="I25" s="260"/>
      <c r="J25" s="260"/>
      <c r="K25" s="260"/>
    </row>
    <row r="26" spans="1:11" x14ac:dyDescent="0.25">
      <c r="A26" s="260"/>
      <c r="B26" s="260"/>
      <c r="C26" s="260"/>
      <c r="D26" s="260"/>
      <c r="E26" s="260"/>
      <c r="F26" s="260"/>
      <c r="G26" s="260"/>
      <c r="H26" s="260"/>
      <c r="I26" s="260"/>
      <c r="J26" s="260"/>
      <c r="K26" s="260"/>
    </row>
    <row r="27" spans="1:11" x14ac:dyDescent="0.25">
      <c r="A27" s="260"/>
      <c r="B27" s="260"/>
      <c r="C27" s="260"/>
      <c r="D27" s="260"/>
      <c r="E27" s="260"/>
      <c r="F27" s="260"/>
      <c r="G27" s="260"/>
      <c r="H27" s="260"/>
      <c r="I27" s="260"/>
      <c r="J27" s="260"/>
      <c r="K27" s="260"/>
    </row>
    <row r="28" spans="1:11" x14ac:dyDescent="0.25">
      <c r="A28" s="260"/>
      <c r="B28" s="260"/>
      <c r="C28" s="260"/>
      <c r="D28" s="260"/>
      <c r="E28" s="260"/>
      <c r="F28" s="260"/>
      <c r="G28" s="260"/>
      <c r="H28" s="260"/>
      <c r="I28" s="260"/>
      <c r="J28" s="260"/>
      <c r="K28" s="260"/>
    </row>
    <row r="29" spans="1:11" x14ac:dyDescent="0.25">
      <c r="A29" s="260"/>
      <c r="B29" s="260"/>
      <c r="C29" s="260"/>
      <c r="D29" s="260"/>
      <c r="E29" s="260"/>
      <c r="F29" s="260"/>
      <c r="G29" s="260"/>
      <c r="H29" s="260"/>
      <c r="I29" s="260"/>
      <c r="J29" s="260"/>
      <c r="K29" s="260"/>
    </row>
    <row r="30" spans="1:11" x14ac:dyDescent="0.25">
      <c r="A30" s="260"/>
      <c r="B30" s="260"/>
      <c r="C30" s="260"/>
      <c r="D30" s="260"/>
      <c r="E30" s="260"/>
      <c r="F30" s="260"/>
      <c r="G30" s="260"/>
      <c r="H30" s="260"/>
      <c r="I30" s="260"/>
      <c r="J30" s="260"/>
      <c r="K30" s="260"/>
    </row>
    <row r="31" spans="1:11" x14ac:dyDescent="0.25">
      <c r="A31" s="260"/>
      <c r="B31" s="260"/>
      <c r="C31" s="260"/>
      <c r="D31" s="260"/>
      <c r="E31" s="260"/>
      <c r="F31" s="260"/>
      <c r="G31" s="260"/>
      <c r="H31" s="260"/>
      <c r="I31" s="260"/>
      <c r="J31" s="260"/>
      <c r="K31" s="260"/>
    </row>
    <row r="32" spans="1:11" x14ac:dyDescent="0.25">
      <c r="A32" s="260"/>
      <c r="B32" s="260"/>
      <c r="C32" s="260"/>
      <c r="D32" s="260"/>
      <c r="E32" s="260"/>
      <c r="F32" s="260"/>
      <c r="G32" s="260"/>
      <c r="H32" s="260"/>
      <c r="I32" s="260"/>
      <c r="J32" s="260"/>
      <c r="K32" s="260"/>
    </row>
    <row r="33" spans="1:11" x14ac:dyDescent="0.25">
      <c r="A33" s="260"/>
      <c r="B33" s="260"/>
      <c r="C33" s="260"/>
      <c r="D33" s="260"/>
      <c r="E33" s="260"/>
      <c r="F33" s="260"/>
      <c r="G33" s="260"/>
      <c r="H33" s="260"/>
      <c r="I33" s="260"/>
      <c r="J33" s="260"/>
      <c r="K33" s="260"/>
    </row>
    <row r="34" spans="1:11" x14ac:dyDescent="0.25">
      <c r="A34" s="260"/>
      <c r="B34" s="260"/>
      <c r="C34" s="260"/>
      <c r="D34" s="260"/>
      <c r="E34" s="260"/>
      <c r="F34" s="260"/>
      <c r="G34" s="260"/>
      <c r="H34" s="260"/>
      <c r="I34" s="260"/>
      <c r="J34" s="260"/>
      <c r="K34" s="260"/>
    </row>
    <row r="35" spans="1:11" x14ac:dyDescent="0.25">
      <c r="A35" s="260"/>
      <c r="B35" s="260"/>
      <c r="C35" s="260"/>
      <c r="D35" s="260"/>
      <c r="E35" s="260"/>
      <c r="F35" s="260"/>
      <c r="G35" s="260"/>
      <c r="H35" s="260"/>
      <c r="I35" s="260"/>
      <c r="J35" s="260"/>
      <c r="K35" s="260"/>
    </row>
    <row r="36" spans="1:11" x14ac:dyDescent="0.25">
      <c r="A36" s="260"/>
      <c r="B36" s="260"/>
      <c r="C36" s="260"/>
      <c r="D36" s="260"/>
      <c r="E36" s="260"/>
      <c r="F36" s="260"/>
      <c r="G36" s="260"/>
      <c r="H36" s="260"/>
      <c r="I36" s="260"/>
      <c r="J36" s="260"/>
      <c r="K36" s="260"/>
    </row>
    <row r="37" spans="1:11" x14ac:dyDescent="0.25">
      <c r="A37" s="260"/>
      <c r="B37" s="260"/>
      <c r="C37" s="260"/>
      <c r="D37" s="260"/>
      <c r="E37" s="260"/>
      <c r="F37" s="260"/>
      <c r="G37" s="260"/>
      <c r="H37" s="260"/>
      <c r="I37" s="260"/>
      <c r="J37" s="260"/>
      <c r="K37" s="260"/>
    </row>
    <row r="38" spans="1:11" x14ac:dyDescent="0.25">
      <c r="A38" s="260"/>
      <c r="B38" s="260"/>
      <c r="C38" s="260"/>
      <c r="D38" s="260"/>
      <c r="E38" s="260"/>
      <c r="F38" s="260"/>
      <c r="G38" s="260"/>
      <c r="H38" s="260"/>
      <c r="I38" s="260"/>
      <c r="J38" s="260"/>
      <c r="K38" s="260"/>
    </row>
    <row r="39" spans="1:11" x14ac:dyDescent="0.25">
      <c r="A39" s="260"/>
      <c r="B39" s="260"/>
      <c r="C39" s="260"/>
      <c r="D39" s="260"/>
      <c r="E39" s="260"/>
      <c r="F39" s="260"/>
      <c r="G39" s="260"/>
      <c r="H39" s="260"/>
      <c r="I39" s="260"/>
      <c r="J39" s="260"/>
      <c r="K39" s="260"/>
    </row>
    <row r="40" spans="1:11" x14ac:dyDescent="0.25">
      <c r="A40" s="260"/>
      <c r="B40" s="260"/>
      <c r="C40" s="260"/>
      <c r="D40" s="260"/>
      <c r="E40" s="260"/>
      <c r="F40" s="260"/>
      <c r="G40" s="260"/>
      <c r="H40" s="260"/>
      <c r="I40" s="260"/>
      <c r="J40" s="260"/>
      <c r="K40" s="260"/>
    </row>
    <row r="41" spans="1:11" x14ac:dyDescent="0.25">
      <c r="A41" s="260"/>
      <c r="B41" s="260"/>
      <c r="C41" s="260"/>
      <c r="D41" s="260"/>
      <c r="E41" s="260"/>
      <c r="F41" s="260"/>
      <c r="G41" s="260"/>
      <c r="H41" s="260"/>
      <c r="I41" s="260"/>
      <c r="J41" s="260"/>
      <c r="K41" s="260"/>
    </row>
    <row r="42" spans="1:11" x14ac:dyDescent="0.25">
      <c r="A42" s="260"/>
      <c r="B42" s="260"/>
      <c r="C42" s="260"/>
      <c r="D42" s="260"/>
      <c r="E42" s="260"/>
      <c r="F42" s="260"/>
      <c r="G42" s="260"/>
      <c r="H42" s="260"/>
      <c r="I42" s="260"/>
      <c r="J42" s="260"/>
      <c r="K42" s="260"/>
    </row>
    <row r="43" spans="1:11" x14ac:dyDescent="0.25">
      <c r="A43" s="260"/>
      <c r="B43" s="260"/>
      <c r="C43" s="260"/>
      <c r="D43" s="260"/>
      <c r="E43" s="260"/>
      <c r="F43" s="260"/>
      <c r="G43" s="260"/>
      <c r="H43" s="260"/>
      <c r="I43" s="260"/>
      <c r="J43" s="260"/>
      <c r="K43" s="260"/>
    </row>
    <row r="44" spans="1:11" x14ac:dyDescent="0.25">
      <c r="A44" s="260"/>
      <c r="B44" s="260"/>
      <c r="C44" s="260"/>
      <c r="D44" s="260"/>
      <c r="E44" s="260"/>
      <c r="F44" s="260"/>
      <c r="G44" s="260"/>
      <c r="H44" s="260"/>
      <c r="I44" s="260"/>
      <c r="J44" s="260"/>
      <c r="K44" s="260"/>
    </row>
    <row r="45" spans="1:11" x14ac:dyDescent="0.25">
      <c r="A45" s="260"/>
      <c r="B45" s="260"/>
      <c r="C45" s="260"/>
      <c r="D45" s="260"/>
      <c r="E45" s="260"/>
      <c r="F45" s="260"/>
      <c r="G45" s="260"/>
      <c r="H45" s="260"/>
      <c r="I45" s="260"/>
      <c r="J45" s="260"/>
      <c r="K45" s="260"/>
    </row>
    <row r="46" spans="1:11" x14ac:dyDescent="0.25">
      <c r="A46" s="260"/>
      <c r="B46" s="260"/>
      <c r="C46" s="260"/>
      <c r="D46" s="260"/>
      <c r="E46" s="260"/>
      <c r="F46" s="260"/>
      <c r="G46" s="260"/>
      <c r="H46" s="260"/>
      <c r="I46" s="260"/>
      <c r="J46" s="260"/>
      <c r="K46" s="260"/>
    </row>
    <row r="47" spans="1:11" x14ac:dyDescent="0.25">
      <c r="A47" s="260"/>
      <c r="B47" s="260"/>
      <c r="C47" s="260"/>
      <c r="D47" s="260"/>
      <c r="E47" s="260"/>
      <c r="F47" s="260"/>
      <c r="G47" s="260"/>
      <c r="H47" s="260"/>
      <c r="I47" s="260"/>
      <c r="J47" s="260"/>
      <c r="K47" s="260"/>
    </row>
    <row r="48" spans="1:11" x14ac:dyDescent="0.25">
      <c r="A48" s="260"/>
      <c r="B48" s="260"/>
      <c r="C48" s="260"/>
      <c r="D48" s="260"/>
      <c r="E48" s="260"/>
      <c r="F48" s="260"/>
      <c r="G48" s="260"/>
      <c r="H48" s="260"/>
      <c r="I48" s="260"/>
      <c r="J48" s="260"/>
      <c r="K48" s="260"/>
    </row>
    <row r="49" spans="1:11" x14ac:dyDescent="0.25">
      <c r="A49" s="260"/>
      <c r="B49" s="260"/>
      <c r="C49" s="260"/>
      <c r="D49" s="260"/>
      <c r="E49" s="260"/>
      <c r="F49" s="260"/>
      <c r="G49" s="260"/>
      <c r="H49" s="260"/>
      <c r="I49" s="260"/>
      <c r="J49" s="260"/>
      <c r="K49" s="260"/>
    </row>
    <row r="50" spans="1:11" x14ac:dyDescent="0.25">
      <c r="A50" s="260"/>
      <c r="B50" s="260"/>
      <c r="C50" s="260"/>
      <c r="D50" s="260"/>
      <c r="E50" s="260"/>
      <c r="F50" s="260"/>
      <c r="G50" s="260"/>
      <c r="H50" s="260"/>
      <c r="I50" s="260"/>
      <c r="J50" s="260"/>
      <c r="K50" s="260"/>
    </row>
    <row r="51" spans="1:11" x14ac:dyDescent="0.25">
      <c r="A51" s="260"/>
      <c r="B51" s="260"/>
      <c r="C51" s="260"/>
      <c r="D51" s="260"/>
      <c r="E51" s="260"/>
      <c r="F51" s="260"/>
      <c r="G51" s="260"/>
      <c r="H51" s="260"/>
      <c r="I51" s="260"/>
      <c r="J51" s="260"/>
      <c r="K51" s="260"/>
    </row>
    <row r="52" spans="1:11" x14ac:dyDescent="0.25">
      <c r="A52" s="260"/>
      <c r="B52" s="260"/>
      <c r="C52" s="260"/>
      <c r="D52" s="260"/>
      <c r="E52" s="260"/>
      <c r="F52" s="260"/>
      <c r="G52" s="260"/>
      <c r="H52" s="260"/>
      <c r="I52" s="260"/>
      <c r="J52" s="260"/>
      <c r="K52" s="260"/>
    </row>
    <row r="53" spans="1:11" x14ac:dyDescent="0.25">
      <c r="A53" s="260"/>
      <c r="B53" s="260"/>
      <c r="C53" s="260"/>
      <c r="D53" s="260"/>
      <c r="E53" s="260"/>
      <c r="F53" s="260"/>
      <c r="G53" s="260"/>
      <c r="H53" s="260"/>
      <c r="I53" s="260"/>
      <c r="J53" s="260"/>
      <c r="K53" s="260"/>
    </row>
    <row r="54" spans="1:11" x14ac:dyDescent="0.25">
      <c r="A54" s="260"/>
      <c r="B54" s="260"/>
      <c r="C54" s="260"/>
      <c r="D54" s="260"/>
      <c r="E54" s="260"/>
      <c r="F54" s="260"/>
      <c r="G54" s="260"/>
      <c r="H54" s="260"/>
      <c r="I54" s="260"/>
      <c r="J54" s="260"/>
      <c r="K54" s="260"/>
    </row>
    <row r="55" spans="1:11" x14ac:dyDescent="0.25">
      <c r="A55" s="260"/>
      <c r="B55" s="260"/>
      <c r="C55" s="260"/>
      <c r="D55" s="260"/>
      <c r="E55" s="260"/>
      <c r="F55" s="260"/>
      <c r="G55" s="260"/>
      <c r="H55" s="260"/>
      <c r="I55" s="260"/>
      <c r="J55" s="260"/>
      <c r="K55" s="260"/>
    </row>
    <row r="56" spans="1:11" x14ac:dyDescent="0.25">
      <c r="A56" s="260"/>
      <c r="B56" s="260"/>
      <c r="C56" s="260"/>
      <c r="D56" s="260"/>
      <c r="E56" s="260"/>
      <c r="F56" s="260"/>
      <c r="G56" s="260"/>
      <c r="H56" s="260"/>
      <c r="I56" s="260"/>
      <c r="J56" s="260"/>
      <c r="K56" s="260"/>
    </row>
    <row r="57" spans="1:11" x14ac:dyDescent="0.25">
      <c r="A57" s="260"/>
      <c r="B57" s="260"/>
      <c r="C57" s="260"/>
      <c r="D57" s="260"/>
      <c r="E57" s="260"/>
      <c r="F57" s="260"/>
      <c r="G57" s="260"/>
      <c r="H57" s="260"/>
      <c r="I57" s="260"/>
      <c r="J57" s="260"/>
      <c r="K57" s="260"/>
    </row>
    <row r="58" spans="1:11" x14ac:dyDescent="0.25">
      <c r="A58" s="260"/>
      <c r="B58" s="260"/>
      <c r="C58" s="260"/>
      <c r="D58" s="260"/>
      <c r="E58" s="260"/>
      <c r="F58" s="260"/>
      <c r="G58" s="260"/>
      <c r="H58" s="260"/>
      <c r="I58" s="260"/>
      <c r="J58" s="260"/>
      <c r="K58" s="260"/>
    </row>
    <row r="59" spans="1:11" x14ac:dyDescent="0.25">
      <c r="A59" s="260"/>
      <c r="B59" s="260"/>
      <c r="C59" s="260"/>
      <c r="D59" s="260"/>
      <c r="E59" s="260"/>
      <c r="F59" s="260"/>
      <c r="G59" s="260"/>
      <c r="H59" s="260"/>
      <c r="I59" s="260"/>
      <c r="J59" s="260"/>
      <c r="K59" s="260"/>
    </row>
    <row r="60" spans="1:11" x14ac:dyDescent="0.25">
      <c r="A60" s="260"/>
      <c r="B60" s="260"/>
      <c r="C60" s="260"/>
      <c r="D60" s="260"/>
      <c r="E60" s="260"/>
      <c r="F60" s="260"/>
      <c r="G60" s="260"/>
      <c r="H60" s="260"/>
      <c r="I60" s="260"/>
      <c r="J60" s="260"/>
      <c r="K60" s="260"/>
    </row>
    <row r="61" spans="1:11" x14ac:dyDescent="0.25">
      <c r="A61" s="260"/>
      <c r="B61" s="260"/>
      <c r="C61" s="260"/>
      <c r="D61" s="260"/>
      <c r="E61" s="260"/>
      <c r="F61" s="260"/>
      <c r="G61" s="260"/>
      <c r="H61" s="260"/>
      <c r="I61" s="260"/>
      <c r="J61" s="260"/>
      <c r="K61" s="260"/>
    </row>
    <row r="62" spans="1:11" x14ac:dyDescent="0.25">
      <c r="A62" s="260"/>
      <c r="B62" s="260"/>
      <c r="C62" s="260"/>
      <c r="D62" s="260"/>
      <c r="E62" s="260"/>
      <c r="F62" s="260"/>
      <c r="G62" s="260"/>
      <c r="H62" s="260"/>
      <c r="I62" s="260"/>
      <c r="J62" s="260"/>
      <c r="K62" s="260"/>
    </row>
    <row r="63" spans="1:11" x14ac:dyDescent="0.25">
      <c r="A63" s="260"/>
      <c r="B63" s="260"/>
      <c r="C63" s="260"/>
      <c r="D63" s="260"/>
      <c r="E63" s="260"/>
      <c r="F63" s="260"/>
      <c r="G63" s="260"/>
      <c r="H63" s="260"/>
      <c r="I63" s="260"/>
      <c r="J63" s="260"/>
      <c r="K63" s="260"/>
    </row>
    <row r="64" spans="1:11" x14ac:dyDescent="0.25">
      <c r="A64" s="260"/>
      <c r="B64" s="260"/>
      <c r="C64" s="260"/>
      <c r="D64" s="260"/>
      <c r="E64" s="260"/>
      <c r="F64" s="260"/>
      <c r="G64" s="260"/>
      <c r="H64" s="260"/>
      <c r="I64" s="260"/>
      <c r="J64" s="260"/>
      <c r="K64" s="260"/>
    </row>
    <row r="65" spans="1:11" x14ac:dyDescent="0.25">
      <c r="A65" s="260"/>
      <c r="B65" s="260"/>
      <c r="C65" s="260"/>
      <c r="D65" s="260"/>
      <c r="E65" s="260"/>
      <c r="F65" s="260"/>
      <c r="G65" s="260"/>
      <c r="H65" s="260"/>
      <c r="I65" s="260"/>
      <c r="J65" s="260"/>
      <c r="K65" s="260"/>
    </row>
    <row r="66" spans="1:11" x14ac:dyDescent="0.25">
      <c r="A66" s="260"/>
      <c r="B66" s="260"/>
      <c r="C66" s="260"/>
      <c r="D66" s="260"/>
      <c r="E66" s="260"/>
      <c r="F66" s="260"/>
      <c r="G66" s="260"/>
      <c r="H66" s="260"/>
      <c r="I66" s="260"/>
      <c r="J66" s="260"/>
      <c r="K66" s="260"/>
    </row>
    <row r="67" spans="1:11" x14ac:dyDescent="0.25">
      <c r="A67" s="260"/>
      <c r="B67" s="260"/>
      <c r="C67" s="260"/>
      <c r="D67" s="260"/>
      <c r="E67" s="260"/>
      <c r="F67" s="260"/>
      <c r="G67" s="260"/>
      <c r="H67" s="260"/>
      <c r="I67" s="260"/>
      <c r="J67" s="260"/>
      <c r="K67" s="260"/>
    </row>
    <row r="68" spans="1:11" x14ac:dyDescent="0.25">
      <c r="A68" s="260"/>
      <c r="B68" s="260"/>
      <c r="C68" s="260"/>
      <c r="D68" s="260"/>
      <c r="E68" s="260"/>
      <c r="F68" s="260"/>
      <c r="G68" s="260"/>
      <c r="H68" s="260"/>
      <c r="I68" s="260"/>
      <c r="J68" s="260"/>
      <c r="K68" s="260"/>
    </row>
    <row r="69" spans="1:11" x14ac:dyDescent="0.25">
      <c r="A69" s="260"/>
      <c r="B69" s="260"/>
      <c r="C69" s="260"/>
      <c r="D69" s="260"/>
      <c r="E69" s="260"/>
      <c r="F69" s="260"/>
      <c r="G69" s="260"/>
      <c r="H69" s="260"/>
      <c r="I69" s="260"/>
      <c r="J69" s="260"/>
      <c r="K69" s="260"/>
    </row>
    <row r="70" spans="1:11" x14ac:dyDescent="0.25">
      <c r="A70" s="260"/>
      <c r="B70" s="260"/>
      <c r="C70" s="260"/>
      <c r="D70" s="260"/>
      <c r="E70" s="260"/>
      <c r="F70" s="260"/>
      <c r="G70" s="260"/>
      <c r="H70" s="260"/>
      <c r="I70" s="260"/>
      <c r="J70" s="260"/>
      <c r="K70" s="260"/>
    </row>
    <row r="71" spans="1:11" x14ac:dyDescent="0.25">
      <c r="A71" s="260"/>
      <c r="B71" s="260"/>
      <c r="C71" s="260"/>
      <c r="D71" s="260"/>
      <c r="E71" s="260"/>
      <c r="F71" s="260"/>
      <c r="G71" s="260"/>
      <c r="H71" s="260"/>
      <c r="I71" s="260"/>
      <c r="J71" s="260"/>
      <c r="K71" s="260"/>
    </row>
    <row r="72" spans="1:11" x14ac:dyDescent="0.25">
      <c r="A72" s="260"/>
      <c r="B72" s="260"/>
      <c r="C72" s="260"/>
      <c r="D72" s="260"/>
      <c r="E72" s="260"/>
      <c r="F72" s="260"/>
      <c r="G72" s="260"/>
      <c r="H72" s="260"/>
      <c r="I72" s="260"/>
      <c r="J72" s="260"/>
      <c r="K72" s="260"/>
    </row>
    <row r="73" spans="1:11" x14ac:dyDescent="0.25">
      <c r="A73" s="260"/>
      <c r="B73" s="260"/>
      <c r="C73" s="260"/>
      <c r="D73" s="260"/>
      <c r="E73" s="260"/>
      <c r="F73" s="260"/>
      <c r="G73" s="260"/>
      <c r="H73" s="260"/>
      <c r="I73" s="260"/>
      <c r="J73" s="260"/>
      <c r="K73" s="260"/>
    </row>
    <row r="74" spans="1:11" x14ac:dyDescent="0.25">
      <c r="A74" s="260"/>
      <c r="B74" s="260"/>
      <c r="C74" s="260"/>
      <c r="D74" s="260"/>
      <c r="E74" s="260"/>
      <c r="F74" s="260"/>
      <c r="G74" s="260"/>
      <c r="H74" s="260"/>
      <c r="I74" s="260"/>
      <c r="J74" s="260"/>
      <c r="K74" s="260"/>
    </row>
    <row r="75" spans="1:11" x14ac:dyDescent="0.25">
      <c r="A75" s="260"/>
      <c r="B75" s="260"/>
      <c r="C75" s="260"/>
      <c r="D75" s="260"/>
      <c r="E75" s="260"/>
      <c r="F75" s="260"/>
      <c r="G75" s="260"/>
      <c r="H75" s="260"/>
      <c r="I75" s="260"/>
      <c r="J75" s="260"/>
      <c r="K75" s="260"/>
    </row>
    <row r="76" spans="1:11" x14ac:dyDescent="0.25">
      <c r="A76" s="260"/>
      <c r="B76" s="260"/>
      <c r="C76" s="260"/>
      <c r="D76" s="260"/>
      <c r="E76" s="260"/>
      <c r="F76" s="260"/>
      <c r="G76" s="260"/>
      <c r="H76" s="260"/>
      <c r="I76" s="260"/>
      <c r="J76" s="260"/>
      <c r="K76" s="260"/>
    </row>
    <row r="77" spans="1:11" x14ac:dyDescent="0.25">
      <c r="A77" s="260"/>
      <c r="B77" s="260"/>
      <c r="C77" s="260"/>
      <c r="D77" s="260"/>
      <c r="E77" s="260"/>
      <c r="F77" s="260"/>
      <c r="G77" s="260"/>
      <c r="H77" s="260"/>
      <c r="I77" s="260"/>
      <c r="J77" s="260"/>
      <c r="K77" s="260"/>
    </row>
    <row r="78" spans="1:11" x14ac:dyDescent="0.25">
      <c r="A78" s="260"/>
      <c r="B78" s="260"/>
      <c r="C78" s="260"/>
      <c r="D78" s="260"/>
      <c r="E78" s="260"/>
      <c r="F78" s="260"/>
      <c r="G78" s="260"/>
      <c r="H78" s="260"/>
      <c r="I78" s="260"/>
      <c r="J78" s="260"/>
      <c r="K78" s="260"/>
    </row>
    <row r="79" spans="1:11" x14ac:dyDescent="0.25">
      <c r="A79" s="260"/>
      <c r="B79" s="260"/>
      <c r="C79" s="260"/>
      <c r="D79" s="260"/>
      <c r="E79" s="260"/>
      <c r="F79" s="260"/>
      <c r="G79" s="260"/>
      <c r="H79" s="260"/>
      <c r="I79" s="260"/>
      <c r="J79" s="260"/>
      <c r="K79" s="260"/>
    </row>
    <row r="80" spans="1:11" x14ac:dyDescent="0.25">
      <c r="A80" s="260"/>
      <c r="B80" s="260"/>
      <c r="C80" s="260"/>
      <c r="D80" s="260"/>
      <c r="E80" s="260"/>
      <c r="F80" s="260"/>
      <c r="G80" s="260"/>
      <c r="H80" s="260"/>
      <c r="I80" s="260"/>
      <c r="J80" s="260"/>
      <c r="K80" s="260"/>
    </row>
    <row r="81" spans="1:11" x14ac:dyDescent="0.25">
      <c r="A81" s="260"/>
      <c r="B81" s="260"/>
      <c r="C81" s="260"/>
      <c r="D81" s="260"/>
      <c r="E81" s="260"/>
      <c r="F81" s="260"/>
      <c r="G81" s="260"/>
      <c r="H81" s="260"/>
      <c r="I81" s="260"/>
      <c r="J81" s="260"/>
      <c r="K81" s="260"/>
    </row>
    <row r="82" spans="1:11" x14ac:dyDescent="0.25">
      <c r="A82" s="260"/>
      <c r="B82" s="260"/>
      <c r="C82" s="260"/>
      <c r="D82" s="260"/>
      <c r="E82" s="260"/>
      <c r="F82" s="260"/>
      <c r="G82" s="260"/>
      <c r="H82" s="260"/>
      <c r="I82" s="260"/>
      <c r="J82" s="260"/>
      <c r="K82" s="260"/>
    </row>
    <row r="83" spans="1:11" x14ac:dyDescent="0.25">
      <c r="A83" s="260"/>
      <c r="B83" s="260"/>
      <c r="C83" s="260"/>
      <c r="D83" s="260"/>
      <c r="E83" s="260"/>
      <c r="F83" s="260"/>
      <c r="G83" s="260"/>
      <c r="H83" s="260"/>
      <c r="I83" s="260"/>
      <c r="J83" s="260"/>
      <c r="K83" s="260"/>
    </row>
    <row r="84" spans="1:11" x14ac:dyDescent="0.25">
      <c r="A84" s="260"/>
      <c r="B84" s="260"/>
      <c r="C84" s="260"/>
      <c r="D84" s="260"/>
      <c r="E84" s="260"/>
      <c r="F84" s="260"/>
      <c r="G84" s="260"/>
      <c r="H84" s="260"/>
      <c r="I84" s="260"/>
      <c r="J84" s="260"/>
      <c r="K84" s="260"/>
    </row>
    <row r="85" spans="1:11" x14ac:dyDescent="0.25">
      <c r="A85" s="260"/>
      <c r="B85" s="260"/>
      <c r="C85" s="260"/>
      <c r="D85" s="260"/>
      <c r="E85" s="260"/>
      <c r="F85" s="260"/>
      <c r="G85" s="260"/>
      <c r="H85" s="260"/>
      <c r="I85" s="260"/>
      <c r="J85" s="260"/>
      <c r="K85" s="260"/>
    </row>
    <row r="86" spans="1:11" x14ac:dyDescent="0.25">
      <c r="A86" s="260"/>
      <c r="B86" s="260"/>
      <c r="C86" s="260"/>
      <c r="D86" s="260"/>
      <c r="E86" s="260"/>
      <c r="F86" s="260"/>
      <c r="G86" s="260"/>
      <c r="H86" s="260"/>
      <c r="I86" s="260"/>
      <c r="J86" s="260"/>
      <c r="K86" s="260"/>
    </row>
    <row r="87" spans="1:11" x14ac:dyDescent="0.25">
      <c r="A87" s="260"/>
      <c r="B87" s="260"/>
      <c r="C87" s="260"/>
      <c r="D87" s="260"/>
      <c r="E87" s="260"/>
      <c r="F87" s="260"/>
      <c r="G87" s="260"/>
      <c r="H87" s="260"/>
      <c r="I87" s="260"/>
      <c r="J87" s="260"/>
      <c r="K87" s="260"/>
    </row>
    <row r="88" spans="1:11" x14ac:dyDescent="0.25">
      <c r="A88" s="260"/>
      <c r="B88" s="260"/>
      <c r="C88" s="260"/>
      <c r="D88" s="260"/>
      <c r="E88" s="260"/>
      <c r="F88" s="260"/>
      <c r="G88" s="260"/>
      <c r="H88" s="260"/>
      <c r="I88" s="260"/>
      <c r="J88" s="260"/>
      <c r="K88" s="260"/>
    </row>
    <row r="89" spans="1:11" x14ac:dyDescent="0.25">
      <c r="A89" s="260"/>
      <c r="B89" s="260"/>
      <c r="C89" s="260"/>
      <c r="D89" s="260"/>
      <c r="E89" s="260"/>
      <c r="F89" s="260"/>
      <c r="G89" s="260"/>
      <c r="H89" s="260"/>
      <c r="I89" s="260"/>
      <c r="J89" s="260"/>
      <c r="K89" s="260"/>
    </row>
    <row r="90" spans="1:11" x14ac:dyDescent="0.25">
      <c r="A90" s="260"/>
      <c r="B90" s="260"/>
      <c r="C90" s="260"/>
      <c r="D90" s="260"/>
      <c r="E90" s="260"/>
      <c r="F90" s="260"/>
      <c r="G90" s="260"/>
      <c r="H90" s="260"/>
      <c r="I90" s="260"/>
      <c r="J90" s="260"/>
      <c r="K90" s="260"/>
    </row>
    <row r="91" spans="1:11" x14ac:dyDescent="0.25">
      <c r="A91" s="260"/>
      <c r="B91" s="260"/>
      <c r="C91" s="260"/>
      <c r="D91" s="260"/>
      <c r="E91" s="260"/>
      <c r="F91" s="260"/>
      <c r="G91" s="260"/>
      <c r="H91" s="260"/>
      <c r="I91" s="260"/>
      <c r="J91" s="260"/>
      <c r="K91" s="260"/>
    </row>
    <row r="92" spans="1:11" x14ac:dyDescent="0.25">
      <c r="A92" s="260"/>
      <c r="B92" s="260"/>
      <c r="C92" s="260"/>
      <c r="D92" s="260"/>
      <c r="E92" s="260"/>
      <c r="F92" s="260"/>
      <c r="G92" s="260"/>
      <c r="H92" s="260"/>
      <c r="I92" s="260"/>
      <c r="J92" s="260"/>
      <c r="K92" s="260"/>
    </row>
    <row r="93" spans="1:11" x14ac:dyDescent="0.25">
      <c r="A93" s="260"/>
      <c r="B93" s="260"/>
      <c r="C93" s="260"/>
      <c r="D93" s="260"/>
      <c r="E93" s="260"/>
      <c r="F93" s="260"/>
      <c r="G93" s="260"/>
      <c r="H93" s="260"/>
      <c r="I93" s="260"/>
      <c r="J93" s="260"/>
      <c r="K93" s="260"/>
    </row>
    <row r="94" spans="1:11" x14ac:dyDescent="0.25">
      <c r="A94" s="260"/>
      <c r="B94" s="260"/>
      <c r="C94" s="260"/>
      <c r="D94" s="260"/>
      <c r="E94" s="260"/>
      <c r="F94" s="260"/>
      <c r="G94" s="260"/>
      <c r="H94" s="260"/>
      <c r="I94" s="260"/>
      <c r="J94" s="260"/>
      <c r="K94" s="260"/>
    </row>
    <row r="95" spans="1:11" x14ac:dyDescent="0.25">
      <c r="A95" s="260"/>
      <c r="B95" s="260"/>
      <c r="C95" s="260"/>
      <c r="D95" s="260"/>
      <c r="E95" s="260"/>
      <c r="F95" s="260"/>
      <c r="G95" s="260"/>
      <c r="H95" s="260"/>
      <c r="I95" s="260"/>
      <c r="J95" s="260"/>
      <c r="K95" s="260"/>
    </row>
    <row r="96" spans="1:11" x14ac:dyDescent="0.25">
      <c r="A96" s="260"/>
      <c r="B96" s="260"/>
      <c r="C96" s="260"/>
      <c r="D96" s="260"/>
      <c r="E96" s="260"/>
      <c r="F96" s="260"/>
      <c r="G96" s="260"/>
      <c r="H96" s="260"/>
      <c r="I96" s="260"/>
      <c r="J96" s="260"/>
      <c r="K96" s="260"/>
    </row>
    <row r="97" spans="1:11" x14ac:dyDescent="0.25">
      <c r="A97" s="260"/>
      <c r="B97" s="260"/>
      <c r="C97" s="260"/>
      <c r="D97" s="260"/>
      <c r="E97" s="260"/>
      <c r="F97" s="260"/>
      <c r="G97" s="260"/>
      <c r="H97" s="260"/>
      <c r="I97" s="260"/>
      <c r="J97" s="260"/>
      <c r="K97" s="260"/>
    </row>
    <row r="98" spans="1:11" x14ac:dyDescent="0.25">
      <c r="A98" s="260"/>
      <c r="B98" s="260"/>
      <c r="C98" s="260"/>
      <c r="D98" s="260"/>
      <c r="E98" s="260"/>
      <c r="F98" s="260"/>
      <c r="G98" s="260"/>
      <c r="H98" s="260"/>
      <c r="I98" s="260"/>
      <c r="J98" s="260"/>
      <c r="K98" s="260"/>
    </row>
    <row r="99" spans="1:11" x14ac:dyDescent="0.25">
      <c r="A99" s="260"/>
      <c r="B99" s="260"/>
      <c r="C99" s="260"/>
      <c r="D99" s="260"/>
      <c r="E99" s="260"/>
      <c r="F99" s="260"/>
      <c r="G99" s="260"/>
      <c r="H99" s="260"/>
      <c r="I99" s="260"/>
      <c r="J99" s="260"/>
      <c r="K99" s="260"/>
    </row>
    <row r="100" spans="1:11" x14ac:dyDescent="0.25">
      <c r="A100" s="260"/>
      <c r="B100" s="260"/>
      <c r="C100" s="260"/>
      <c r="D100" s="260"/>
      <c r="E100" s="260"/>
      <c r="F100" s="260"/>
      <c r="G100" s="260"/>
      <c r="H100" s="260"/>
      <c r="I100" s="260"/>
      <c r="J100" s="260"/>
      <c r="K100" s="260"/>
    </row>
    <row r="101" spans="1:11" x14ac:dyDescent="0.25">
      <c r="A101" s="260"/>
      <c r="B101" s="260"/>
      <c r="C101" s="260"/>
      <c r="D101" s="260"/>
      <c r="E101" s="260"/>
      <c r="F101" s="260"/>
      <c r="G101" s="260"/>
      <c r="H101" s="260"/>
      <c r="I101" s="260"/>
      <c r="J101" s="260"/>
      <c r="K101" s="260"/>
    </row>
    <row r="102" spans="1:11" x14ac:dyDescent="0.25">
      <c r="A102" s="260"/>
      <c r="B102" s="260"/>
      <c r="C102" s="260"/>
      <c r="D102" s="260"/>
      <c r="E102" s="260"/>
      <c r="F102" s="260"/>
      <c r="G102" s="260"/>
      <c r="H102" s="260"/>
      <c r="I102" s="260"/>
      <c r="J102" s="260"/>
      <c r="K102" s="260"/>
    </row>
    <row r="103" spans="1:11" x14ac:dyDescent="0.25">
      <c r="A103" s="260"/>
      <c r="B103" s="260"/>
      <c r="C103" s="260"/>
      <c r="D103" s="260"/>
      <c r="E103" s="260"/>
      <c r="F103" s="260"/>
      <c r="G103" s="260"/>
      <c r="H103" s="260"/>
      <c r="I103" s="260"/>
      <c r="J103" s="260"/>
      <c r="K103" s="260"/>
    </row>
    <row r="104" spans="1:11" x14ac:dyDescent="0.25">
      <c r="A104" s="260"/>
      <c r="B104" s="260"/>
      <c r="C104" s="260"/>
      <c r="D104" s="260"/>
      <c r="E104" s="260"/>
      <c r="F104" s="260"/>
      <c r="G104" s="260"/>
      <c r="H104" s="260"/>
      <c r="I104" s="260"/>
      <c r="J104" s="260"/>
      <c r="K104" s="260"/>
    </row>
    <row r="105" spans="1:11" x14ac:dyDescent="0.25">
      <c r="A105" s="260"/>
      <c r="B105" s="260"/>
      <c r="C105" s="260"/>
      <c r="D105" s="260"/>
      <c r="E105" s="260"/>
      <c r="F105" s="260"/>
      <c r="G105" s="260"/>
      <c r="H105" s="260"/>
      <c r="I105" s="260"/>
      <c r="J105" s="260"/>
      <c r="K105" s="260"/>
    </row>
    <row r="106" spans="1:11" x14ac:dyDescent="0.25">
      <c r="A106" s="260"/>
      <c r="B106" s="260"/>
      <c r="C106" s="260"/>
      <c r="D106" s="260"/>
      <c r="E106" s="260"/>
      <c r="F106" s="260"/>
      <c r="G106" s="260"/>
      <c r="H106" s="260"/>
      <c r="I106" s="260"/>
      <c r="J106" s="260"/>
      <c r="K106" s="260"/>
    </row>
    <row r="107" spans="1:11" x14ac:dyDescent="0.25">
      <c r="A107" s="260"/>
      <c r="B107" s="260"/>
      <c r="C107" s="260"/>
      <c r="D107" s="260"/>
      <c r="E107" s="260"/>
      <c r="F107" s="260"/>
      <c r="G107" s="260"/>
      <c r="H107" s="260"/>
      <c r="I107" s="260"/>
      <c r="J107" s="260"/>
      <c r="K107" s="260"/>
    </row>
    <row r="108" spans="1:11" x14ac:dyDescent="0.25">
      <c r="A108" s="260"/>
      <c r="B108" s="260"/>
      <c r="C108" s="260"/>
      <c r="D108" s="260"/>
      <c r="E108" s="260"/>
      <c r="F108" s="260"/>
      <c r="G108" s="260"/>
      <c r="H108" s="260"/>
      <c r="I108" s="260"/>
      <c r="J108" s="260"/>
      <c r="K108" s="260"/>
    </row>
    <row r="109" spans="1:11" x14ac:dyDescent="0.25">
      <c r="A109" s="260"/>
      <c r="B109" s="260"/>
      <c r="C109" s="260"/>
      <c r="D109" s="260"/>
      <c r="E109" s="260"/>
      <c r="F109" s="260"/>
      <c r="G109" s="260"/>
      <c r="H109" s="260"/>
      <c r="I109" s="260"/>
      <c r="J109" s="260"/>
      <c r="K109" s="260"/>
    </row>
    <row r="110" spans="1:11" x14ac:dyDescent="0.25">
      <c r="A110" s="260"/>
      <c r="B110" s="260"/>
      <c r="C110" s="260"/>
      <c r="D110" s="260"/>
      <c r="E110" s="260"/>
      <c r="F110" s="260"/>
      <c r="G110" s="260"/>
      <c r="H110" s="260"/>
      <c r="I110" s="260"/>
      <c r="J110" s="260"/>
      <c r="K110" s="260"/>
    </row>
    <row r="111" spans="1:11" x14ac:dyDescent="0.25">
      <c r="A111" s="260"/>
      <c r="B111" s="260"/>
      <c r="C111" s="260"/>
      <c r="D111" s="260"/>
      <c r="E111" s="260"/>
      <c r="F111" s="260"/>
      <c r="G111" s="260"/>
      <c r="H111" s="260"/>
      <c r="I111" s="260"/>
      <c r="J111" s="260"/>
      <c r="K111" s="260"/>
    </row>
    <row r="112" spans="1:11" x14ac:dyDescent="0.25">
      <c r="A112" s="260"/>
      <c r="B112" s="260"/>
      <c r="C112" s="260"/>
      <c r="D112" s="260"/>
      <c r="E112" s="260"/>
      <c r="F112" s="260"/>
      <c r="G112" s="260"/>
      <c r="H112" s="260"/>
      <c r="I112" s="260"/>
      <c r="J112" s="260"/>
      <c r="K112" s="260"/>
    </row>
    <row r="113" spans="1:11" x14ac:dyDescent="0.25">
      <c r="A113" s="260"/>
      <c r="B113" s="260"/>
      <c r="C113" s="260"/>
      <c r="D113" s="260"/>
      <c r="E113" s="260"/>
      <c r="F113" s="260"/>
      <c r="G113" s="260"/>
      <c r="H113" s="260"/>
      <c r="I113" s="260"/>
      <c r="J113" s="260"/>
      <c r="K113" s="260"/>
    </row>
    <row r="114" spans="1:11" x14ac:dyDescent="0.25">
      <c r="A114" s="260"/>
      <c r="B114" s="260"/>
      <c r="C114" s="260"/>
      <c r="D114" s="260"/>
      <c r="E114" s="260"/>
      <c r="F114" s="260"/>
      <c r="G114" s="260"/>
      <c r="H114" s="260"/>
      <c r="I114" s="260"/>
      <c r="J114" s="260"/>
      <c r="K114" s="260"/>
    </row>
    <row r="115" spans="1:11" x14ac:dyDescent="0.25">
      <c r="A115" s="260"/>
      <c r="B115" s="260"/>
      <c r="C115" s="260"/>
      <c r="D115" s="260"/>
      <c r="E115" s="260"/>
      <c r="F115" s="260"/>
      <c r="G115" s="260"/>
      <c r="H115" s="260"/>
      <c r="I115" s="260"/>
      <c r="J115" s="260"/>
      <c r="K115" s="260"/>
    </row>
    <row r="116" spans="1:11" x14ac:dyDescent="0.25">
      <c r="A116" s="260"/>
      <c r="B116" s="260"/>
      <c r="C116" s="260"/>
      <c r="D116" s="260"/>
      <c r="E116" s="260"/>
      <c r="F116" s="260"/>
      <c r="G116" s="260"/>
      <c r="H116" s="260"/>
      <c r="I116" s="260"/>
      <c r="J116" s="260"/>
      <c r="K116" s="260"/>
    </row>
    <row r="117" spans="1:11" x14ac:dyDescent="0.25">
      <c r="A117" s="260"/>
      <c r="B117" s="260"/>
      <c r="C117" s="260"/>
      <c r="D117" s="260"/>
      <c r="E117" s="260"/>
      <c r="F117" s="260"/>
      <c r="G117" s="260"/>
      <c r="H117" s="260"/>
      <c r="I117" s="260"/>
      <c r="J117" s="260"/>
      <c r="K117" s="260"/>
    </row>
    <row r="118" spans="1:11" x14ac:dyDescent="0.25">
      <c r="A118" s="260"/>
      <c r="B118" s="260"/>
      <c r="C118" s="260"/>
      <c r="D118" s="260"/>
      <c r="E118" s="260"/>
      <c r="F118" s="260"/>
      <c r="G118" s="260"/>
      <c r="H118" s="260"/>
      <c r="I118" s="260"/>
      <c r="J118" s="260"/>
      <c r="K118" s="260"/>
    </row>
    <row r="119" spans="1:11" x14ac:dyDescent="0.25">
      <c r="A119" s="260"/>
      <c r="B119" s="260"/>
      <c r="C119" s="260"/>
      <c r="D119" s="260"/>
      <c r="E119" s="260"/>
      <c r="F119" s="260"/>
      <c r="G119" s="260"/>
      <c r="H119" s="260"/>
      <c r="I119" s="260"/>
      <c r="J119" s="260"/>
      <c r="K119" s="260"/>
    </row>
    <row r="120" spans="1:11" x14ac:dyDescent="0.25">
      <c r="A120" s="260"/>
      <c r="B120" s="260"/>
      <c r="C120" s="260"/>
      <c r="D120" s="260"/>
      <c r="E120" s="260"/>
      <c r="F120" s="260"/>
      <c r="G120" s="260"/>
      <c r="H120" s="260"/>
      <c r="I120" s="260"/>
      <c r="J120" s="260"/>
      <c r="K120" s="260"/>
    </row>
    <row r="121" spans="1:11" x14ac:dyDescent="0.25">
      <c r="A121" s="260"/>
      <c r="B121" s="260"/>
      <c r="C121" s="260"/>
      <c r="D121" s="260"/>
      <c r="E121" s="260"/>
      <c r="F121" s="260"/>
      <c r="G121" s="260"/>
      <c r="H121" s="260"/>
      <c r="I121" s="260"/>
      <c r="J121" s="260"/>
      <c r="K121" s="260"/>
    </row>
    <row r="122" spans="1:11" x14ac:dyDescent="0.25">
      <c r="A122" s="260"/>
      <c r="B122" s="260"/>
      <c r="C122" s="260"/>
      <c r="D122" s="260"/>
      <c r="E122" s="260"/>
      <c r="F122" s="260"/>
      <c r="G122" s="260"/>
      <c r="H122" s="260"/>
      <c r="I122" s="260"/>
      <c r="J122" s="260"/>
      <c r="K122" s="260"/>
    </row>
    <row r="123" spans="1:11" x14ac:dyDescent="0.25">
      <c r="A123" s="260"/>
      <c r="B123" s="260"/>
      <c r="C123" s="260"/>
      <c r="D123" s="260"/>
      <c r="E123" s="260"/>
      <c r="F123" s="260"/>
      <c r="G123" s="260"/>
      <c r="H123" s="260"/>
      <c r="I123" s="260"/>
      <c r="J123" s="260"/>
      <c r="K123" s="260"/>
    </row>
    <row r="124" spans="1:11" x14ac:dyDescent="0.25">
      <c r="A124" s="260"/>
      <c r="B124" s="260"/>
      <c r="C124" s="260"/>
      <c r="D124" s="260"/>
      <c r="E124" s="260"/>
      <c r="F124" s="260"/>
      <c r="G124" s="260"/>
      <c r="H124" s="260"/>
      <c r="I124" s="260"/>
      <c r="J124" s="260"/>
      <c r="K124" s="260"/>
    </row>
    <row r="125" spans="1:11" x14ac:dyDescent="0.25">
      <c r="A125" s="260"/>
      <c r="B125" s="260"/>
      <c r="C125" s="260"/>
      <c r="D125" s="260"/>
      <c r="E125" s="260"/>
      <c r="F125" s="260"/>
      <c r="G125" s="260"/>
      <c r="H125" s="260"/>
      <c r="I125" s="260"/>
      <c r="J125" s="260"/>
      <c r="K125" s="260"/>
    </row>
    <row r="126" spans="1:11" x14ac:dyDescent="0.25">
      <c r="A126" s="260"/>
      <c r="B126" s="260"/>
      <c r="C126" s="260"/>
      <c r="D126" s="260"/>
      <c r="E126" s="260"/>
      <c r="F126" s="260"/>
      <c r="G126" s="260"/>
      <c r="H126" s="260"/>
      <c r="I126" s="260"/>
      <c r="J126" s="260"/>
      <c r="K126" s="260"/>
    </row>
    <row r="127" spans="1:11" x14ac:dyDescent="0.25">
      <c r="A127" s="260"/>
      <c r="B127" s="260"/>
      <c r="C127" s="260"/>
      <c r="D127" s="260"/>
      <c r="E127" s="260"/>
      <c r="F127" s="260"/>
      <c r="G127" s="260"/>
      <c r="H127" s="260"/>
      <c r="I127" s="260"/>
      <c r="J127" s="260"/>
      <c r="K127" s="260"/>
    </row>
    <row r="128" spans="1:11" x14ac:dyDescent="0.25">
      <c r="A128" s="260"/>
      <c r="B128" s="260"/>
      <c r="C128" s="260"/>
      <c r="D128" s="260"/>
      <c r="E128" s="260"/>
      <c r="F128" s="260"/>
      <c r="G128" s="260"/>
      <c r="H128" s="260"/>
      <c r="I128" s="260"/>
      <c r="J128" s="260"/>
      <c r="K128" s="260"/>
    </row>
    <row r="129" spans="1:11" x14ac:dyDescent="0.25">
      <c r="A129" s="260"/>
      <c r="B129" s="260"/>
      <c r="C129" s="260"/>
      <c r="D129" s="260"/>
      <c r="E129" s="260"/>
      <c r="F129" s="260"/>
      <c r="G129" s="260"/>
      <c r="H129" s="260"/>
      <c r="I129" s="260"/>
      <c r="J129" s="260"/>
      <c r="K129" s="260"/>
    </row>
    <row r="130" spans="1:11" x14ac:dyDescent="0.25">
      <c r="A130" s="260"/>
      <c r="B130" s="260"/>
      <c r="C130" s="260"/>
      <c r="D130" s="260"/>
      <c r="E130" s="260"/>
      <c r="F130" s="260"/>
      <c r="G130" s="260"/>
      <c r="H130" s="260"/>
      <c r="I130" s="260"/>
      <c r="J130" s="260"/>
      <c r="K130" s="260"/>
    </row>
    <row r="131" spans="1:11" x14ac:dyDescent="0.25">
      <c r="A131" s="260"/>
      <c r="B131" s="260"/>
      <c r="C131" s="260"/>
      <c r="D131" s="260"/>
      <c r="E131" s="260"/>
      <c r="F131" s="260"/>
      <c r="G131" s="260"/>
      <c r="H131" s="260"/>
      <c r="I131" s="260"/>
      <c r="J131" s="260"/>
      <c r="K131" s="260"/>
    </row>
    <row r="132" spans="1:11" x14ac:dyDescent="0.25">
      <c r="A132" s="260"/>
      <c r="B132" s="260"/>
      <c r="C132" s="260"/>
      <c r="D132" s="260"/>
      <c r="E132" s="260"/>
      <c r="F132" s="260"/>
      <c r="G132" s="260"/>
      <c r="H132" s="260"/>
      <c r="I132" s="260"/>
      <c r="J132" s="260"/>
      <c r="K132" s="260"/>
    </row>
    <row r="133" spans="1:11" x14ac:dyDescent="0.25">
      <c r="A133" s="260"/>
      <c r="B133" s="260"/>
      <c r="C133" s="260"/>
      <c r="D133" s="260"/>
      <c r="E133" s="260"/>
      <c r="F133" s="260"/>
      <c r="G133" s="260"/>
      <c r="H133" s="260"/>
      <c r="I133" s="260"/>
      <c r="J133" s="260"/>
      <c r="K133" s="260"/>
    </row>
    <row r="134" spans="1:11" x14ac:dyDescent="0.25">
      <c r="A134" s="260"/>
      <c r="B134" s="260"/>
      <c r="C134" s="260"/>
      <c r="D134" s="260"/>
      <c r="E134" s="260"/>
      <c r="F134" s="260"/>
      <c r="G134" s="260"/>
      <c r="H134" s="260"/>
      <c r="I134" s="260"/>
      <c r="J134" s="260"/>
      <c r="K134" s="260"/>
    </row>
    <row r="135" spans="1:11" x14ac:dyDescent="0.25">
      <c r="A135" s="260"/>
      <c r="B135" s="260"/>
      <c r="C135" s="260"/>
      <c r="D135" s="260"/>
      <c r="E135" s="260"/>
      <c r="F135" s="260"/>
      <c r="G135" s="260"/>
      <c r="H135" s="260"/>
      <c r="I135" s="260"/>
      <c r="J135" s="260"/>
      <c r="K135" s="260"/>
    </row>
    <row r="136" spans="1:11" x14ac:dyDescent="0.25">
      <c r="A136" s="260"/>
      <c r="B136" s="260"/>
      <c r="C136" s="260"/>
      <c r="D136" s="260"/>
      <c r="E136" s="260"/>
      <c r="F136" s="260"/>
      <c r="G136" s="260"/>
      <c r="H136" s="260"/>
      <c r="I136" s="260"/>
      <c r="J136" s="260"/>
      <c r="K136" s="260"/>
    </row>
    <row r="137" spans="1:11" x14ac:dyDescent="0.25">
      <c r="A137" s="260"/>
      <c r="B137" s="260"/>
      <c r="C137" s="260"/>
      <c r="D137" s="260"/>
      <c r="E137" s="260"/>
      <c r="F137" s="260"/>
      <c r="G137" s="260"/>
      <c r="H137" s="260"/>
      <c r="I137" s="260"/>
      <c r="J137" s="260"/>
      <c r="K137" s="260"/>
    </row>
    <row r="138" spans="1:11" x14ac:dyDescent="0.25">
      <c r="A138" s="260"/>
      <c r="B138" s="260"/>
      <c r="C138" s="260"/>
      <c r="D138" s="260"/>
      <c r="E138" s="260"/>
      <c r="F138" s="260"/>
      <c r="G138" s="260"/>
      <c r="H138" s="260"/>
      <c r="I138" s="260"/>
      <c r="J138" s="260"/>
      <c r="K138" s="260"/>
    </row>
    <row r="139" spans="1:11" x14ac:dyDescent="0.25">
      <c r="A139" s="260"/>
      <c r="B139" s="260"/>
      <c r="C139" s="260"/>
      <c r="D139" s="260"/>
      <c r="E139" s="260"/>
      <c r="F139" s="260"/>
      <c r="G139" s="260"/>
      <c r="H139" s="260"/>
      <c r="I139" s="260"/>
      <c r="J139" s="260"/>
      <c r="K139" s="260"/>
    </row>
    <row r="140" spans="1:11" x14ac:dyDescent="0.25">
      <c r="A140" s="260"/>
      <c r="B140" s="260"/>
      <c r="C140" s="260"/>
      <c r="D140" s="260"/>
      <c r="E140" s="260"/>
      <c r="F140" s="260"/>
      <c r="G140" s="260"/>
      <c r="H140" s="260"/>
      <c r="I140" s="260"/>
      <c r="J140" s="260"/>
      <c r="K140" s="260"/>
    </row>
    <row r="141" spans="1:11" x14ac:dyDescent="0.25">
      <c r="A141" s="260"/>
      <c r="B141" s="260"/>
      <c r="C141" s="260"/>
      <c r="D141" s="260"/>
      <c r="E141" s="260"/>
      <c r="F141" s="260"/>
      <c r="G141" s="260"/>
      <c r="H141" s="260"/>
      <c r="I141" s="260"/>
      <c r="J141" s="260"/>
      <c r="K141" s="260"/>
    </row>
    <row r="142" spans="1:11" x14ac:dyDescent="0.25">
      <c r="A142" s="260"/>
      <c r="B142" s="260"/>
      <c r="C142" s="260"/>
      <c r="D142" s="260"/>
      <c r="E142" s="260"/>
      <c r="F142" s="260"/>
      <c r="G142" s="260"/>
      <c r="H142" s="260"/>
      <c r="I142" s="260"/>
      <c r="J142" s="260"/>
      <c r="K142" s="260"/>
    </row>
    <row r="143" spans="1:11" x14ac:dyDescent="0.25">
      <c r="A143" s="260"/>
      <c r="B143" s="260"/>
      <c r="C143" s="260"/>
      <c r="D143" s="260"/>
      <c r="E143" s="260"/>
      <c r="F143" s="260"/>
      <c r="G143" s="260"/>
      <c r="H143" s="260"/>
      <c r="I143" s="260"/>
      <c r="J143" s="260"/>
      <c r="K143" s="260"/>
    </row>
    <row r="144" spans="1:11" x14ac:dyDescent="0.25">
      <c r="A144" s="260"/>
      <c r="B144" s="260"/>
      <c r="C144" s="260"/>
      <c r="D144" s="260"/>
      <c r="E144" s="260"/>
      <c r="F144" s="260"/>
      <c r="G144" s="260"/>
      <c r="H144" s="260"/>
      <c r="I144" s="260"/>
      <c r="J144" s="260"/>
      <c r="K144" s="260"/>
    </row>
    <row r="145" spans="1:11" x14ac:dyDescent="0.25">
      <c r="A145" s="260"/>
      <c r="B145" s="260"/>
      <c r="C145" s="260"/>
      <c r="D145" s="260"/>
      <c r="E145" s="260"/>
      <c r="F145" s="260"/>
      <c r="G145" s="260"/>
      <c r="H145" s="260"/>
      <c r="I145" s="260"/>
      <c r="J145" s="260"/>
      <c r="K145" s="260"/>
    </row>
    <row r="146" spans="1:11" x14ac:dyDescent="0.25">
      <c r="A146" s="260"/>
      <c r="B146" s="260"/>
      <c r="C146" s="260"/>
      <c r="D146" s="260"/>
      <c r="E146" s="260"/>
      <c r="F146" s="260"/>
      <c r="G146" s="260"/>
      <c r="H146" s="260"/>
      <c r="I146" s="260"/>
      <c r="J146" s="260"/>
      <c r="K146" s="260"/>
    </row>
    <row r="147" spans="1:11" x14ac:dyDescent="0.25">
      <c r="A147" s="260"/>
      <c r="B147" s="260"/>
      <c r="C147" s="260"/>
      <c r="D147" s="260"/>
      <c r="E147" s="260"/>
      <c r="F147" s="260"/>
      <c r="G147" s="260"/>
      <c r="H147" s="260"/>
      <c r="I147" s="260"/>
      <c r="J147" s="260"/>
      <c r="K147" s="260"/>
    </row>
    <row r="148" spans="1:11" x14ac:dyDescent="0.25">
      <c r="A148" s="260"/>
      <c r="B148" s="260"/>
      <c r="C148" s="260"/>
      <c r="D148" s="260"/>
      <c r="E148" s="260"/>
      <c r="F148" s="260"/>
      <c r="G148" s="260"/>
      <c r="H148" s="260"/>
      <c r="I148" s="260"/>
      <c r="J148" s="260"/>
      <c r="K148" s="260"/>
    </row>
    <row r="149" spans="1:11" x14ac:dyDescent="0.25">
      <c r="A149" s="260"/>
      <c r="B149" s="260"/>
      <c r="C149" s="260"/>
      <c r="D149" s="260"/>
      <c r="E149" s="260"/>
      <c r="F149" s="260"/>
      <c r="G149" s="260"/>
      <c r="H149" s="260"/>
      <c r="I149" s="260"/>
      <c r="J149" s="260"/>
      <c r="K149" s="260"/>
    </row>
    <row r="150" spans="1:11" x14ac:dyDescent="0.25">
      <c r="A150" s="260"/>
      <c r="B150" s="260"/>
      <c r="C150" s="260"/>
      <c r="D150" s="260"/>
      <c r="E150" s="260"/>
      <c r="F150" s="260"/>
      <c r="G150" s="260"/>
      <c r="H150" s="260"/>
      <c r="I150" s="260"/>
      <c r="J150" s="260"/>
      <c r="K150" s="260"/>
    </row>
    <row r="151" spans="1:11" x14ac:dyDescent="0.25">
      <c r="A151" s="260"/>
      <c r="B151" s="260"/>
      <c r="C151" s="260"/>
      <c r="D151" s="260"/>
      <c r="E151" s="260"/>
      <c r="F151" s="260"/>
      <c r="G151" s="260"/>
      <c r="H151" s="260"/>
      <c r="I151" s="260"/>
      <c r="J151" s="260"/>
      <c r="K151" s="260"/>
    </row>
    <row r="152" spans="1:11" x14ac:dyDescent="0.25">
      <c r="A152" s="260"/>
      <c r="B152" s="260"/>
      <c r="C152" s="260"/>
      <c r="D152" s="260"/>
      <c r="E152" s="260"/>
      <c r="F152" s="260"/>
      <c r="G152" s="260"/>
      <c r="H152" s="260"/>
      <c r="I152" s="260"/>
      <c r="J152" s="260"/>
      <c r="K152" s="260"/>
    </row>
    <row r="153" spans="1:11" x14ac:dyDescent="0.25">
      <c r="A153" s="260"/>
      <c r="B153" s="260"/>
      <c r="C153" s="260"/>
      <c r="D153" s="260"/>
      <c r="E153" s="260"/>
      <c r="F153" s="260"/>
      <c r="G153" s="260"/>
      <c r="H153" s="260"/>
      <c r="I153" s="260"/>
      <c r="J153" s="260"/>
      <c r="K153" s="260"/>
    </row>
    <row r="154" spans="1:11" x14ac:dyDescent="0.25">
      <c r="A154" s="260"/>
      <c r="B154" s="260"/>
      <c r="C154" s="260"/>
      <c r="D154" s="260"/>
      <c r="E154" s="260"/>
      <c r="F154" s="260"/>
      <c r="G154" s="260"/>
      <c r="H154" s="260"/>
      <c r="I154" s="260"/>
      <c r="J154" s="260"/>
      <c r="K154" s="260"/>
    </row>
    <row r="155" spans="1:11" x14ac:dyDescent="0.25">
      <c r="A155" s="260"/>
      <c r="B155" s="260"/>
      <c r="C155" s="260"/>
      <c r="D155" s="260"/>
      <c r="E155" s="260"/>
      <c r="F155" s="260"/>
      <c r="G155" s="260"/>
      <c r="H155" s="260"/>
      <c r="I155" s="260"/>
      <c r="J155" s="260"/>
      <c r="K155" s="260"/>
    </row>
    <row r="156" spans="1:11" x14ac:dyDescent="0.25">
      <c r="A156" s="260"/>
      <c r="B156" s="260"/>
      <c r="C156" s="260"/>
      <c r="D156" s="260"/>
      <c r="E156" s="260"/>
      <c r="F156" s="260"/>
      <c r="G156" s="260"/>
      <c r="H156" s="260"/>
      <c r="I156" s="260"/>
      <c r="J156" s="260"/>
      <c r="K156" s="260"/>
    </row>
    <row r="157" spans="1:11" x14ac:dyDescent="0.25">
      <c r="A157" s="260"/>
      <c r="B157" s="260"/>
      <c r="C157" s="260"/>
      <c r="D157" s="260"/>
      <c r="E157" s="260"/>
      <c r="F157" s="260"/>
      <c r="G157" s="260"/>
      <c r="H157" s="260"/>
      <c r="I157" s="260"/>
      <c r="J157" s="260"/>
      <c r="K157" s="260"/>
    </row>
    <row r="158" spans="1:11" x14ac:dyDescent="0.25">
      <c r="A158" s="260"/>
      <c r="B158" s="260"/>
      <c r="C158" s="260"/>
      <c r="D158" s="260"/>
      <c r="E158" s="260"/>
      <c r="F158" s="260"/>
      <c r="G158" s="260"/>
      <c r="H158" s="260"/>
      <c r="I158" s="260"/>
      <c r="J158" s="260"/>
      <c r="K158" s="260"/>
    </row>
    <row r="159" spans="1:11" x14ac:dyDescent="0.25">
      <c r="A159" s="260"/>
      <c r="B159" s="260"/>
      <c r="C159" s="260"/>
      <c r="D159" s="260"/>
      <c r="E159" s="260"/>
      <c r="F159" s="260"/>
      <c r="G159" s="260"/>
      <c r="H159" s="260"/>
      <c r="I159" s="260"/>
      <c r="J159" s="260"/>
      <c r="K159" s="260"/>
    </row>
    <row r="160" spans="1:11" x14ac:dyDescent="0.25">
      <c r="A160" s="260"/>
      <c r="B160" s="260"/>
      <c r="C160" s="260"/>
      <c r="D160" s="260"/>
      <c r="E160" s="260"/>
      <c r="F160" s="260"/>
      <c r="G160" s="260"/>
      <c r="H160" s="260"/>
      <c r="I160" s="260"/>
      <c r="J160" s="260"/>
      <c r="K160" s="260"/>
    </row>
    <row r="161" spans="1:11" x14ac:dyDescent="0.25">
      <c r="A161" s="260"/>
      <c r="B161" s="260"/>
      <c r="C161" s="260"/>
      <c r="D161" s="260"/>
      <c r="E161" s="260"/>
      <c r="F161" s="260"/>
      <c r="G161" s="260"/>
      <c r="H161" s="260"/>
      <c r="I161" s="260"/>
      <c r="J161" s="260"/>
      <c r="K161" s="260"/>
    </row>
    <row r="162" spans="1:11" x14ac:dyDescent="0.25">
      <c r="A162" s="260"/>
      <c r="B162" s="260"/>
      <c r="C162" s="260"/>
      <c r="D162" s="260"/>
      <c r="E162" s="260"/>
      <c r="F162" s="260"/>
      <c r="G162" s="260"/>
      <c r="H162" s="260"/>
      <c r="I162" s="260"/>
      <c r="J162" s="260"/>
      <c r="K162" s="260"/>
    </row>
    <row r="163" spans="1:11" x14ac:dyDescent="0.25">
      <c r="A163" s="260"/>
      <c r="B163" s="260"/>
      <c r="C163" s="260"/>
      <c r="D163" s="260"/>
      <c r="E163" s="260"/>
      <c r="F163" s="260"/>
      <c r="G163" s="260"/>
      <c r="H163" s="260"/>
      <c r="I163" s="260"/>
      <c r="J163" s="260"/>
      <c r="K163" s="260"/>
    </row>
    <row r="164" spans="1:11" x14ac:dyDescent="0.25">
      <c r="A164" s="260"/>
      <c r="B164" s="260"/>
      <c r="C164" s="260"/>
      <c r="D164" s="260"/>
      <c r="E164" s="260"/>
      <c r="F164" s="260"/>
      <c r="G164" s="260"/>
      <c r="H164" s="260"/>
      <c r="I164" s="260"/>
      <c r="J164" s="260"/>
      <c r="K164" s="260"/>
    </row>
    <row r="165" spans="1:11" x14ac:dyDescent="0.25">
      <c r="A165" s="260"/>
      <c r="B165" s="260"/>
      <c r="C165" s="260"/>
      <c r="D165" s="260"/>
      <c r="E165" s="260"/>
      <c r="F165" s="260"/>
      <c r="G165" s="260"/>
      <c r="H165" s="260"/>
      <c r="I165" s="260"/>
      <c r="J165" s="260"/>
      <c r="K165" s="260"/>
    </row>
    <row r="166" spans="1:11" x14ac:dyDescent="0.25">
      <c r="A166" s="260"/>
      <c r="B166" s="260"/>
      <c r="C166" s="260"/>
      <c r="D166" s="260"/>
      <c r="E166" s="260"/>
      <c r="F166" s="260"/>
      <c r="G166" s="260"/>
      <c r="H166" s="260"/>
      <c r="I166" s="260"/>
      <c r="J166" s="260"/>
      <c r="K166" s="260"/>
    </row>
    <row r="167" spans="1:11" x14ac:dyDescent="0.25">
      <c r="A167" s="260"/>
      <c r="B167" s="260"/>
      <c r="C167" s="260"/>
      <c r="D167" s="260"/>
      <c r="E167" s="260"/>
      <c r="F167" s="260"/>
      <c r="G167" s="260"/>
      <c r="H167" s="260"/>
      <c r="I167" s="260"/>
      <c r="J167" s="260"/>
      <c r="K167" s="260"/>
    </row>
    <row r="168" spans="1:11" x14ac:dyDescent="0.25">
      <c r="A168" s="260"/>
      <c r="B168" s="260"/>
      <c r="C168" s="260"/>
      <c r="D168" s="260"/>
      <c r="E168" s="260"/>
      <c r="F168" s="260"/>
      <c r="G168" s="260"/>
      <c r="H168" s="260"/>
      <c r="I168" s="260"/>
      <c r="J168" s="260"/>
      <c r="K168" s="260"/>
    </row>
    <row r="169" spans="1:11" x14ac:dyDescent="0.25">
      <c r="A169" s="260"/>
      <c r="B169" s="260"/>
      <c r="C169" s="260"/>
      <c r="D169" s="260"/>
      <c r="E169" s="260"/>
      <c r="F169" s="260"/>
      <c r="G169" s="260"/>
      <c r="H169" s="260"/>
      <c r="I169" s="260"/>
      <c r="J169" s="260"/>
      <c r="K169" s="260"/>
    </row>
    <row r="170" spans="1:11" x14ac:dyDescent="0.25">
      <c r="A170" s="260"/>
      <c r="B170" s="260"/>
      <c r="C170" s="260"/>
      <c r="D170" s="260"/>
      <c r="E170" s="260"/>
      <c r="F170" s="260"/>
      <c r="G170" s="260"/>
      <c r="H170" s="260"/>
      <c r="I170" s="260"/>
      <c r="J170" s="260"/>
      <c r="K170" s="260"/>
    </row>
    <row r="171" spans="1:11" x14ac:dyDescent="0.25">
      <c r="A171" s="260"/>
      <c r="B171" s="260"/>
      <c r="C171" s="260"/>
      <c r="D171" s="260"/>
      <c r="E171" s="260"/>
      <c r="F171" s="260"/>
      <c r="G171" s="260"/>
      <c r="H171" s="260"/>
      <c r="I171" s="260"/>
      <c r="J171" s="260"/>
      <c r="K171" s="260"/>
    </row>
    <row r="172" spans="1:11" x14ac:dyDescent="0.25">
      <c r="A172" s="260"/>
      <c r="B172" s="260"/>
      <c r="C172" s="260"/>
      <c r="D172" s="260"/>
      <c r="E172" s="260"/>
      <c r="F172" s="260"/>
      <c r="G172" s="260"/>
      <c r="H172" s="260"/>
      <c r="I172" s="260"/>
      <c r="J172" s="260"/>
      <c r="K172" s="260"/>
    </row>
    <row r="173" spans="1:11" x14ac:dyDescent="0.25">
      <c r="A173" s="260"/>
      <c r="B173" s="260"/>
      <c r="C173" s="260"/>
      <c r="D173" s="260"/>
      <c r="E173" s="260"/>
      <c r="F173" s="260"/>
      <c r="G173" s="260"/>
      <c r="H173" s="260"/>
      <c r="I173" s="260"/>
      <c r="J173" s="260"/>
      <c r="K173" s="260"/>
    </row>
    <row r="174" spans="1:11" x14ac:dyDescent="0.25">
      <c r="A174" s="260"/>
      <c r="B174" s="260"/>
      <c r="C174" s="260"/>
      <c r="D174" s="260"/>
      <c r="E174" s="260"/>
      <c r="F174" s="260"/>
      <c r="G174" s="260"/>
      <c r="H174" s="260"/>
      <c r="I174" s="260"/>
      <c r="J174" s="260"/>
      <c r="K174" s="260"/>
    </row>
    <row r="175" spans="1:11" x14ac:dyDescent="0.25">
      <c r="A175" s="260"/>
      <c r="B175" s="260"/>
      <c r="C175" s="260"/>
      <c r="D175" s="260"/>
      <c r="E175" s="260"/>
      <c r="F175" s="260"/>
      <c r="G175" s="260"/>
      <c r="H175" s="260"/>
      <c r="I175" s="260"/>
      <c r="J175" s="260"/>
      <c r="K175" s="260"/>
    </row>
    <row r="176" spans="1:11" x14ac:dyDescent="0.25">
      <c r="A176" s="260"/>
      <c r="B176" s="260"/>
      <c r="C176" s="260"/>
      <c r="D176" s="260"/>
      <c r="E176" s="260"/>
      <c r="F176" s="260"/>
      <c r="G176" s="260"/>
      <c r="H176" s="260"/>
      <c r="I176" s="260"/>
      <c r="J176" s="260"/>
      <c r="K176" s="260"/>
    </row>
    <row r="177" spans="1:11" x14ac:dyDescent="0.25">
      <c r="A177" s="260"/>
      <c r="B177" s="260"/>
      <c r="C177" s="260"/>
      <c r="D177" s="260"/>
      <c r="E177" s="260"/>
      <c r="F177" s="260"/>
      <c r="G177" s="260"/>
      <c r="H177" s="260"/>
      <c r="I177" s="260"/>
      <c r="J177" s="260"/>
      <c r="K177" s="260"/>
    </row>
    <row r="178" spans="1:11" x14ac:dyDescent="0.25">
      <c r="A178" s="260"/>
      <c r="B178" s="260"/>
      <c r="C178" s="260"/>
      <c r="D178" s="260"/>
      <c r="E178" s="260"/>
      <c r="F178" s="260"/>
      <c r="G178" s="260"/>
      <c r="H178" s="260"/>
      <c r="I178" s="260"/>
      <c r="J178" s="260"/>
      <c r="K178" s="260"/>
    </row>
    <row r="179" spans="1:11" x14ac:dyDescent="0.25">
      <c r="A179" s="260"/>
      <c r="B179" s="260"/>
      <c r="C179" s="260"/>
      <c r="D179" s="260"/>
      <c r="E179" s="260"/>
      <c r="F179" s="260"/>
      <c r="G179" s="260"/>
      <c r="H179" s="260"/>
      <c r="I179" s="260"/>
      <c r="J179" s="260"/>
      <c r="K179" s="260"/>
    </row>
    <row r="180" spans="1:11" x14ac:dyDescent="0.25">
      <c r="A180" s="260"/>
      <c r="B180" s="260"/>
      <c r="C180" s="260"/>
      <c r="D180" s="260"/>
      <c r="E180" s="260"/>
      <c r="F180" s="260"/>
      <c r="G180" s="260"/>
      <c r="H180" s="260"/>
      <c r="I180" s="260"/>
      <c r="J180" s="260"/>
      <c r="K180" s="260"/>
    </row>
    <row r="181" spans="1:11" x14ac:dyDescent="0.25">
      <c r="A181" s="260"/>
      <c r="B181" s="260"/>
      <c r="C181" s="260"/>
      <c r="D181" s="260"/>
      <c r="E181" s="260"/>
      <c r="F181" s="260"/>
      <c r="G181" s="260"/>
      <c r="H181" s="260"/>
      <c r="I181" s="260"/>
      <c r="J181" s="260"/>
      <c r="K181" s="260"/>
    </row>
    <row r="182" spans="1:11" x14ac:dyDescent="0.25">
      <c r="A182" s="260"/>
      <c r="B182" s="260"/>
      <c r="C182" s="260"/>
      <c r="D182" s="260"/>
      <c r="E182" s="260"/>
      <c r="F182" s="260"/>
      <c r="G182" s="260"/>
      <c r="H182" s="260"/>
      <c r="I182" s="260"/>
      <c r="J182" s="260"/>
      <c r="K182" s="260"/>
    </row>
    <row r="183" spans="1:11" x14ac:dyDescent="0.25">
      <c r="A183" s="260"/>
      <c r="B183" s="260"/>
      <c r="C183" s="260"/>
      <c r="D183" s="260"/>
      <c r="E183" s="260"/>
      <c r="F183" s="260"/>
      <c r="G183" s="260"/>
      <c r="H183" s="260"/>
      <c r="I183" s="260"/>
      <c r="J183" s="260"/>
      <c r="K183" s="260"/>
    </row>
    <row r="184" spans="1:11" x14ac:dyDescent="0.25">
      <c r="A184" s="260"/>
      <c r="B184" s="260"/>
      <c r="C184" s="260"/>
      <c r="D184" s="260"/>
      <c r="E184" s="260"/>
      <c r="F184" s="260"/>
      <c r="G184" s="260"/>
      <c r="H184" s="260"/>
      <c r="I184" s="260"/>
      <c r="J184" s="260"/>
      <c r="K184" s="260"/>
    </row>
    <row r="185" spans="1:11" x14ac:dyDescent="0.25">
      <c r="A185" s="260"/>
      <c r="B185" s="260"/>
      <c r="C185" s="260"/>
      <c r="D185" s="260"/>
      <c r="E185" s="260"/>
      <c r="F185" s="260"/>
      <c r="G185" s="260"/>
      <c r="H185" s="260"/>
      <c r="I185" s="260"/>
      <c r="J185" s="260"/>
      <c r="K185" s="260"/>
    </row>
    <row r="186" spans="1:11" x14ac:dyDescent="0.25">
      <c r="A186" s="260"/>
      <c r="B186" s="260"/>
      <c r="C186" s="260"/>
      <c r="D186" s="260"/>
      <c r="E186" s="260"/>
      <c r="F186" s="260"/>
      <c r="G186" s="260"/>
      <c r="H186" s="260"/>
      <c r="I186" s="260"/>
      <c r="J186" s="260"/>
      <c r="K186" s="260"/>
    </row>
    <row r="187" spans="1:11" x14ac:dyDescent="0.25">
      <c r="A187" s="260"/>
      <c r="B187" s="260"/>
      <c r="C187" s="260"/>
      <c r="D187" s="260"/>
      <c r="E187" s="260"/>
      <c r="F187" s="260"/>
      <c r="G187" s="260"/>
      <c r="H187" s="260"/>
      <c r="I187" s="260"/>
      <c r="J187" s="260"/>
      <c r="K187" s="260"/>
    </row>
    <row r="188" spans="1:11" x14ac:dyDescent="0.25">
      <c r="A188" s="260"/>
      <c r="B188" s="260"/>
      <c r="C188" s="260"/>
      <c r="D188" s="260"/>
      <c r="E188" s="260"/>
      <c r="F188" s="260"/>
      <c r="G188" s="260"/>
      <c r="H188" s="260"/>
      <c r="I188" s="260"/>
      <c r="J188" s="260"/>
      <c r="K188" s="260"/>
    </row>
    <row r="189" spans="1:11" x14ac:dyDescent="0.25">
      <c r="A189" s="260"/>
      <c r="B189" s="260"/>
      <c r="C189" s="260"/>
      <c r="D189" s="260"/>
      <c r="E189" s="260"/>
      <c r="F189" s="260"/>
      <c r="G189" s="260"/>
      <c r="H189" s="260"/>
      <c r="I189" s="260"/>
      <c r="J189" s="260"/>
      <c r="K189" s="260"/>
    </row>
    <row r="190" spans="1:11" x14ac:dyDescent="0.25">
      <c r="A190" s="260"/>
      <c r="B190" s="260"/>
      <c r="C190" s="260"/>
      <c r="D190" s="260"/>
      <c r="E190" s="260"/>
      <c r="F190" s="260"/>
      <c r="G190" s="260"/>
      <c r="H190" s="260"/>
      <c r="I190" s="260"/>
      <c r="J190" s="260"/>
      <c r="K190" s="260"/>
    </row>
    <row r="191" spans="1:11" x14ac:dyDescent="0.25">
      <c r="A191" s="260"/>
      <c r="B191" s="260"/>
      <c r="C191" s="260"/>
      <c r="D191" s="260"/>
      <c r="E191" s="260"/>
      <c r="F191" s="260"/>
      <c r="G191" s="260"/>
      <c r="H191" s="260"/>
      <c r="I191" s="260"/>
      <c r="J191" s="260"/>
      <c r="K191" s="260"/>
    </row>
    <row r="192" spans="1:11" x14ac:dyDescent="0.25">
      <c r="A192" s="260"/>
      <c r="B192" s="260"/>
      <c r="C192" s="260"/>
      <c r="D192" s="260"/>
      <c r="E192" s="260"/>
      <c r="F192" s="260"/>
      <c r="G192" s="260"/>
      <c r="H192" s="260"/>
      <c r="I192" s="260"/>
      <c r="J192" s="260"/>
      <c r="K192" s="260"/>
    </row>
    <row r="193" spans="1:11" x14ac:dyDescent="0.25">
      <c r="A193" s="260"/>
      <c r="B193" s="260"/>
      <c r="C193" s="260"/>
      <c r="D193" s="260"/>
      <c r="E193" s="260"/>
      <c r="F193" s="260"/>
      <c r="G193" s="260"/>
      <c r="H193" s="260"/>
      <c r="I193" s="260"/>
      <c r="J193" s="260"/>
      <c r="K193" s="260"/>
    </row>
    <row r="194" spans="1:11" x14ac:dyDescent="0.25">
      <c r="A194" s="260"/>
      <c r="B194" s="260"/>
      <c r="C194" s="260"/>
      <c r="D194" s="260"/>
      <c r="E194" s="260"/>
      <c r="F194" s="260"/>
      <c r="G194" s="260"/>
      <c r="H194" s="260"/>
      <c r="I194" s="260"/>
      <c r="J194" s="260"/>
      <c r="K194" s="260"/>
    </row>
    <row r="195" spans="1:11" x14ac:dyDescent="0.25">
      <c r="A195" s="260"/>
      <c r="B195" s="260"/>
      <c r="C195" s="260"/>
      <c r="D195" s="260"/>
      <c r="E195" s="260"/>
      <c r="F195" s="260"/>
      <c r="G195" s="260"/>
      <c r="H195" s="260"/>
      <c r="I195" s="260"/>
      <c r="J195" s="260"/>
      <c r="K195" s="260"/>
    </row>
    <row r="196" spans="1:11" x14ac:dyDescent="0.25">
      <c r="A196" s="260"/>
      <c r="B196" s="260"/>
      <c r="C196" s="260"/>
      <c r="D196" s="260"/>
      <c r="E196" s="260"/>
      <c r="F196" s="260"/>
      <c r="G196" s="260"/>
      <c r="H196" s="260"/>
      <c r="I196" s="260"/>
      <c r="J196" s="260"/>
      <c r="K196" s="260"/>
    </row>
    <row r="197" spans="1:11" x14ac:dyDescent="0.25">
      <c r="A197" s="260"/>
      <c r="B197" s="260"/>
      <c r="C197" s="260"/>
      <c r="D197" s="260"/>
      <c r="E197" s="260"/>
      <c r="F197" s="260"/>
      <c r="G197" s="260"/>
      <c r="H197" s="260"/>
      <c r="I197" s="260"/>
      <c r="J197" s="260"/>
      <c r="K197" s="260"/>
    </row>
    <row r="198" spans="1:11" x14ac:dyDescent="0.25">
      <c r="A198" s="260"/>
      <c r="B198" s="260"/>
      <c r="C198" s="260"/>
      <c r="D198" s="260"/>
      <c r="E198" s="260"/>
      <c r="F198" s="260"/>
      <c r="G198" s="260"/>
      <c r="H198" s="260"/>
      <c r="I198" s="260"/>
      <c r="J198" s="260"/>
      <c r="K198" s="260"/>
    </row>
    <row r="199" spans="1:11" x14ac:dyDescent="0.25">
      <c r="A199" s="260"/>
      <c r="B199" s="260"/>
      <c r="C199" s="260"/>
      <c r="D199" s="260"/>
      <c r="E199" s="260"/>
      <c r="F199" s="260"/>
      <c r="G199" s="260"/>
      <c r="H199" s="260"/>
      <c r="I199" s="260"/>
      <c r="J199" s="260"/>
      <c r="K199" s="260"/>
    </row>
    <row r="200" spans="1:11" x14ac:dyDescent="0.25">
      <c r="A200" s="260"/>
      <c r="B200" s="260"/>
      <c r="C200" s="260"/>
      <c r="D200" s="260"/>
      <c r="E200" s="260"/>
      <c r="F200" s="260"/>
      <c r="G200" s="260"/>
      <c r="H200" s="260"/>
      <c r="I200" s="260"/>
      <c r="J200" s="260"/>
      <c r="K200" s="260"/>
    </row>
    <row r="201" spans="1:11" x14ac:dyDescent="0.25">
      <c r="A201" s="260"/>
      <c r="B201" s="260"/>
      <c r="C201" s="260"/>
      <c r="D201" s="260"/>
      <c r="E201" s="260"/>
      <c r="F201" s="260"/>
      <c r="G201" s="260"/>
      <c r="H201" s="260"/>
      <c r="I201" s="260"/>
      <c r="J201" s="260"/>
      <c r="K201" s="260"/>
    </row>
    <row r="202" spans="1:11" x14ac:dyDescent="0.25">
      <c r="A202" s="260"/>
      <c r="B202" s="260"/>
      <c r="C202" s="260"/>
      <c r="D202" s="260"/>
      <c r="E202" s="260"/>
      <c r="F202" s="260"/>
      <c r="G202" s="260"/>
      <c r="H202" s="260"/>
      <c r="I202" s="260"/>
      <c r="J202" s="260"/>
      <c r="K202" s="260"/>
    </row>
    <row r="203" spans="1:11" x14ac:dyDescent="0.25">
      <c r="A203" s="260"/>
      <c r="B203" s="260"/>
      <c r="C203" s="260"/>
      <c r="D203" s="260"/>
      <c r="E203" s="260"/>
      <c r="F203" s="260"/>
      <c r="G203" s="260"/>
      <c r="H203" s="260"/>
      <c r="I203" s="260"/>
      <c r="J203" s="260"/>
      <c r="K203" s="260"/>
    </row>
    <row r="204" spans="1:11" x14ac:dyDescent="0.25">
      <c r="A204" s="260"/>
      <c r="B204" s="260"/>
      <c r="C204" s="260"/>
      <c r="D204" s="260"/>
      <c r="E204" s="260"/>
      <c r="F204" s="260"/>
      <c r="G204" s="260"/>
      <c r="H204" s="260"/>
      <c r="I204" s="260"/>
      <c r="J204" s="260"/>
      <c r="K204" s="260"/>
    </row>
    <row r="205" spans="1:11" x14ac:dyDescent="0.25">
      <c r="A205" s="260"/>
      <c r="B205" s="260"/>
      <c r="C205" s="260"/>
      <c r="D205" s="260"/>
      <c r="E205" s="260"/>
      <c r="F205" s="260"/>
      <c r="G205" s="260"/>
      <c r="H205" s="260"/>
      <c r="I205" s="260"/>
      <c r="J205" s="260"/>
      <c r="K205" s="260"/>
    </row>
    <row r="206" spans="1:11" x14ac:dyDescent="0.25">
      <c r="A206" s="260"/>
      <c r="B206" s="260"/>
      <c r="C206" s="260"/>
      <c r="D206" s="260"/>
      <c r="E206" s="260"/>
      <c r="F206" s="260"/>
      <c r="G206" s="260"/>
      <c r="H206" s="260"/>
      <c r="I206" s="260"/>
      <c r="J206" s="260"/>
      <c r="K206" s="260"/>
    </row>
    <row r="207" spans="1:11" x14ac:dyDescent="0.25">
      <c r="A207" s="260"/>
      <c r="B207" s="260"/>
      <c r="C207" s="260"/>
      <c r="D207" s="260"/>
      <c r="E207" s="260"/>
      <c r="F207" s="260"/>
      <c r="G207" s="260"/>
      <c r="H207" s="260"/>
      <c r="I207" s="260"/>
      <c r="J207" s="260"/>
      <c r="K207" s="260"/>
    </row>
    <row r="208" spans="1:11" x14ac:dyDescent="0.25">
      <c r="A208" s="260"/>
      <c r="B208" s="260"/>
      <c r="C208" s="260"/>
      <c r="D208" s="260"/>
      <c r="E208" s="260"/>
      <c r="F208" s="260"/>
      <c r="G208" s="260"/>
      <c r="H208" s="260"/>
      <c r="I208" s="260"/>
      <c r="J208" s="260"/>
      <c r="K208" s="260"/>
    </row>
    <row r="209" spans="1:11" x14ac:dyDescent="0.25">
      <c r="A209" s="260"/>
      <c r="B209" s="260"/>
      <c r="C209" s="260"/>
      <c r="D209" s="260"/>
      <c r="E209" s="260"/>
      <c r="F209" s="260"/>
      <c r="G209" s="260"/>
      <c r="H209" s="260"/>
      <c r="I209" s="260"/>
      <c r="J209" s="260"/>
      <c r="K209" s="260"/>
    </row>
    <row r="210" spans="1:11" x14ac:dyDescent="0.25">
      <c r="A210" s="260"/>
      <c r="B210" s="260"/>
      <c r="C210" s="260"/>
      <c r="D210" s="260"/>
      <c r="E210" s="260"/>
      <c r="F210" s="260"/>
      <c r="G210" s="260"/>
      <c r="H210" s="260"/>
      <c r="I210" s="260"/>
      <c r="J210" s="260"/>
      <c r="K210" s="260"/>
    </row>
    <row r="211" spans="1:11" x14ac:dyDescent="0.25">
      <c r="A211" s="260"/>
      <c r="B211" s="260"/>
      <c r="C211" s="260"/>
      <c r="D211" s="260"/>
      <c r="E211" s="260"/>
      <c r="F211" s="260"/>
      <c r="G211" s="260"/>
      <c r="H211" s="260"/>
      <c r="I211" s="260"/>
      <c r="J211" s="260"/>
      <c r="K211" s="260"/>
    </row>
    <row r="212" spans="1:11" x14ac:dyDescent="0.25">
      <c r="A212" s="260"/>
      <c r="B212" s="260"/>
      <c r="C212" s="260"/>
      <c r="D212" s="260"/>
      <c r="E212" s="260"/>
      <c r="F212" s="260"/>
      <c r="G212" s="260"/>
      <c r="H212" s="260"/>
      <c r="I212" s="260"/>
      <c r="J212" s="260"/>
      <c r="K212" s="260"/>
    </row>
    <row r="213" spans="1:11" x14ac:dyDescent="0.25">
      <c r="A213" s="260"/>
      <c r="B213" s="260"/>
      <c r="C213" s="260"/>
      <c r="D213" s="260"/>
      <c r="E213" s="260"/>
      <c r="F213" s="260"/>
      <c r="G213" s="260"/>
      <c r="H213" s="260"/>
      <c r="I213" s="260"/>
      <c r="J213" s="260"/>
      <c r="K213" s="260"/>
    </row>
    <row r="214" spans="1:11" x14ac:dyDescent="0.25">
      <c r="A214" s="260"/>
      <c r="B214" s="260"/>
      <c r="C214" s="260"/>
      <c r="D214" s="260"/>
      <c r="E214" s="260"/>
      <c r="F214" s="260"/>
      <c r="G214" s="260"/>
      <c r="H214" s="260"/>
      <c r="I214" s="260"/>
      <c r="J214" s="260"/>
      <c r="K214" s="260"/>
    </row>
    <row r="215" spans="1:11" x14ac:dyDescent="0.25">
      <c r="A215" s="260"/>
      <c r="B215" s="260"/>
      <c r="C215" s="260"/>
      <c r="D215" s="260"/>
      <c r="E215" s="260"/>
      <c r="F215" s="260"/>
      <c r="G215" s="260"/>
      <c r="H215" s="260"/>
      <c r="I215" s="260"/>
      <c r="J215" s="260"/>
      <c r="K215" s="260"/>
    </row>
    <row r="216" spans="1:11" x14ac:dyDescent="0.25">
      <c r="A216" s="260"/>
      <c r="B216" s="260"/>
      <c r="C216" s="260"/>
      <c r="D216" s="260"/>
      <c r="E216" s="260"/>
      <c r="F216" s="260"/>
      <c r="G216" s="260"/>
      <c r="H216" s="260"/>
      <c r="I216" s="260"/>
      <c r="J216" s="260"/>
      <c r="K216" s="260"/>
    </row>
    <row r="217" spans="1:11" x14ac:dyDescent="0.25">
      <c r="A217" s="260"/>
      <c r="B217" s="260"/>
      <c r="C217" s="260"/>
      <c r="D217" s="260"/>
      <c r="E217" s="260"/>
      <c r="F217" s="260"/>
      <c r="G217" s="260"/>
      <c r="H217" s="260"/>
      <c r="I217" s="260"/>
      <c r="J217" s="260"/>
      <c r="K217" s="260"/>
    </row>
    <row r="218" spans="1:11" x14ac:dyDescent="0.25">
      <c r="A218" s="260"/>
      <c r="B218" s="260"/>
      <c r="C218" s="260"/>
      <c r="D218" s="260"/>
      <c r="E218" s="260"/>
      <c r="F218" s="260"/>
      <c r="G218" s="260"/>
      <c r="H218" s="260"/>
      <c r="I218" s="260"/>
      <c r="J218" s="260"/>
      <c r="K218" s="260"/>
    </row>
    <row r="219" spans="1:11" x14ac:dyDescent="0.25">
      <c r="A219" s="260"/>
      <c r="B219" s="260"/>
      <c r="C219" s="260"/>
      <c r="D219" s="260"/>
      <c r="E219" s="260"/>
      <c r="F219" s="260"/>
      <c r="G219" s="260"/>
      <c r="H219" s="260"/>
      <c r="I219" s="260"/>
      <c r="J219" s="260"/>
      <c r="K219" s="260"/>
    </row>
    <row r="220" spans="1:11" x14ac:dyDescent="0.25">
      <c r="A220" s="260"/>
      <c r="B220" s="260"/>
      <c r="C220" s="260"/>
      <c r="D220" s="260"/>
      <c r="E220" s="260"/>
      <c r="F220" s="260"/>
      <c r="G220" s="260"/>
      <c r="H220" s="260"/>
      <c r="I220" s="260"/>
      <c r="J220" s="260"/>
      <c r="K220" s="260"/>
    </row>
    <row r="221" spans="1:11" x14ac:dyDescent="0.25">
      <c r="A221" s="260"/>
      <c r="B221" s="260"/>
      <c r="C221" s="260"/>
      <c r="D221" s="260"/>
      <c r="E221" s="260"/>
      <c r="F221" s="260"/>
      <c r="G221" s="260"/>
      <c r="H221" s="260"/>
      <c r="I221" s="260"/>
      <c r="J221" s="260"/>
      <c r="K221" s="260"/>
    </row>
    <row r="222" spans="1:11" x14ac:dyDescent="0.25">
      <c r="A222" s="260"/>
      <c r="B222" s="260"/>
      <c r="C222" s="260"/>
      <c r="D222" s="260"/>
      <c r="E222" s="260"/>
      <c r="F222" s="260"/>
      <c r="G222" s="260"/>
      <c r="H222" s="260"/>
      <c r="I222" s="260"/>
      <c r="J222" s="260"/>
      <c r="K222" s="260"/>
    </row>
    <row r="223" spans="1:11" x14ac:dyDescent="0.25">
      <c r="A223" s="260"/>
      <c r="B223" s="260"/>
      <c r="C223" s="260"/>
      <c r="D223" s="260"/>
      <c r="E223" s="260"/>
      <c r="F223" s="260"/>
      <c r="G223" s="260"/>
      <c r="H223" s="260"/>
      <c r="I223" s="260"/>
      <c r="J223" s="260"/>
      <c r="K223" s="260"/>
    </row>
    <row r="224" spans="1:11" x14ac:dyDescent="0.25">
      <c r="A224" s="260"/>
      <c r="B224" s="260"/>
      <c r="C224" s="260"/>
      <c r="D224" s="260"/>
      <c r="E224" s="260"/>
      <c r="F224" s="260"/>
      <c r="G224" s="260"/>
      <c r="H224" s="260"/>
      <c r="I224" s="260"/>
      <c r="J224" s="260"/>
      <c r="K224" s="260"/>
    </row>
    <row r="225" spans="1:11" x14ac:dyDescent="0.25">
      <c r="A225" s="260"/>
      <c r="B225" s="260"/>
      <c r="C225" s="260"/>
      <c r="D225" s="260"/>
      <c r="E225" s="260"/>
      <c r="F225" s="260"/>
      <c r="G225" s="260"/>
      <c r="H225" s="260"/>
      <c r="I225" s="260"/>
      <c r="J225" s="260"/>
      <c r="K225" s="260"/>
    </row>
    <row r="226" spans="1:11" x14ac:dyDescent="0.25">
      <c r="A226" s="260"/>
      <c r="B226" s="260"/>
      <c r="C226" s="260"/>
      <c r="D226" s="260"/>
      <c r="E226" s="260"/>
      <c r="F226" s="260"/>
      <c r="G226" s="260"/>
      <c r="H226" s="260"/>
      <c r="I226" s="260"/>
      <c r="J226" s="260"/>
      <c r="K226" s="260"/>
    </row>
    <row r="227" spans="1:11" x14ac:dyDescent="0.25">
      <c r="A227" s="260"/>
      <c r="B227" s="260"/>
      <c r="C227" s="260"/>
      <c r="D227" s="260"/>
      <c r="E227" s="260"/>
      <c r="F227" s="260"/>
      <c r="G227" s="260"/>
      <c r="H227" s="260"/>
      <c r="I227" s="260"/>
      <c r="J227" s="260"/>
      <c r="K227" s="260"/>
    </row>
    <row r="228" spans="1:11" x14ac:dyDescent="0.25">
      <c r="A228" s="260"/>
      <c r="B228" s="260"/>
      <c r="C228" s="260"/>
      <c r="D228" s="260"/>
      <c r="E228" s="260"/>
      <c r="F228" s="260"/>
      <c r="G228" s="260"/>
      <c r="H228" s="260"/>
      <c r="I228" s="260"/>
      <c r="J228" s="260"/>
      <c r="K228" s="260"/>
    </row>
    <row r="229" spans="1:11" x14ac:dyDescent="0.25">
      <c r="A229" s="260"/>
      <c r="B229" s="260"/>
      <c r="C229" s="260"/>
      <c r="D229" s="260"/>
      <c r="E229" s="260"/>
      <c r="F229" s="260"/>
      <c r="G229" s="260"/>
      <c r="H229" s="260"/>
      <c r="I229" s="260"/>
      <c r="J229" s="260"/>
      <c r="K229" s="260"/>
    </row>
    <row r="230" spans="1:11" x14ac:dyDescent="0.25">
      <c r="A230" s="260"/>
      <c r="B230" s="260"/>
      <c r="C230" s="260"/>
      <c r="D230" s="260"/>
      <c r="E230" s="260"/>
      <c r="F230" s="260"/>
      <c r="G230" s="260"/>
      <c r="H230" s="260"/>
      <c r="I230" s="260"/>
      <c r="J230" s="260"/>
      <c r="K230" s="260"/>
    </row>
    <row r="231" spans="1:11" x14ac:dyDescent="0.25">
      <c r="A231" s="260"/>
      <c r="B231" s="260"/>
      <c r="C231" s="260"/>
      <c r="D231" s="260"/>
      <c r="E231" s="260"/>
      <c r="F231" s="260"/>
      <c r="G231" s="260"/>
      <c r="H231" s="260"/>
      <c r="I231" s="260"/>
      <c r="J231" s="260"/>
      <c r="K231" s="260"/>
    </row>
    <row r="232" spans="1:11" x14ac:dyDescent="0.25">
      <c r="A232" s="260"/>
      <c r="B232" s="260"/>
      <c r="C232" s="260"/>
      <c r="D232" s="260"/>
      <c r="E232" s="260"/>
      <c r="F232" s="260"/>
      <c r="G232" s="260"/>
      <c r="H232" s="260"/>
      <c r="I232" s="260"/>
      <c r="J232" s="260"/>
      <c r="K232" s="260"/>
    </row>
    <row r="233" spans="1:11" x14ac:dyDescent="0.25">
      <c r="A233" s="260"/>
      <c r="B233" s="260"/>
      <c r="C233" s="260"/>
      <c r="D233" s="260"/>
      <c r="E233" s="260"/>
      <c r="F233" s="260"/>
      <c r="G233" s="260"/>
      <c r="H233" s="260"/>
      <c r="I233" s="260"/>
      <c r="J233" s="260"/>
      <c r="K233" s="260"/>
    </row>
    <row r="234" spans="1:11" x14ac:dyDescent="0.25">
      <c r="A234" s="260"/>
      <c r="B234" s="260"/>
      <c r="C234" s="260"/>
      <c r="D234" s="260"/>
      <c r="E234" s="260"/>
      <c r="F234" s="260"/>
      <c r="G234" s="260"/>
      <c r="H234" s="260"/>
      <c r="I234" s="260"/>
      <c r="J234" s="260"/>
      <c r="K234" s="260"/>
    </row>
    <row r="235" spans="1:11" x14ac:dyDescent="0.25">
      <c r="A235" s="260"/>
      <c r="B235" s="260"/>
      <c r="C235" s="260"/>
      <c r="D235" s="260"/>
      <c r="E235" s="260"/>
      <c r="F235" s="260"/>
      <c r="G235" s="260"/>
      <c r="H235" s="260"/>
      <c r="I235" s="260"/>
      <c r="J235" s="260"/>
      <c r="K235" s="260"/>
    </row>
    <row r="236" spans="1:11" x14ac:dyDescent="0.25">
      <c r="A236" s="260"/>
      <c r="B236" s="260"/>
      <c r="C236" s="260"/>
      <c r="D236" s="260"/>
      <c r="E236" s="260"/>
      <c r="F236" s="260"/>
      <c r="G236" s="260"/>
      <c r="H236" s="260"/>
      <c r="I236" s="260"/>
      <c r="J236" s="260"/>
      <c r="K236" s="260"/>
    </row>
    <row r="237" spans="1:11" x14ac:dyDescent="0.25">
      <c r="A237" s="260"/>
      <c r="B237" s="260"/>
      <c r="C237" s="260"/>
      <c r="D237" s="260"/>
      <c r="E237" s="260"/>
      <c r="F237" s="260"/>
      <c r="G237" s="260"/>
      <c r="H237" s="260"/>
      <c r="I237" s="260"/>
      <c r="J237" s="260"/>
      <c r="K237" s="260"/>
    </row>
    <row r="238" spans="1:11" x14ac:dyDescent="0.25">
      <c r="A238" s="260"/>
      <c r="B238" s="260"/>
      <c r="C238" s="260"/>
      <c r="D238" s="260"/>
      <c r="E238" s="260"/>
      <c r="F238" s="260"/>
      <c r="G238" s="260"/>
      <c r="H238" s="260"/>
      <c r="I238" s="260"/>
      <c r="J238" s="260"/>
      <c r="K238" s="260"/>
    </row>
    <row r="239" spans="1:11" x14ac:dyDescent="0.25">
      <c r="A239" s="260"/>
      <c r="B239" s="260"/>
      <c r="C239" s="260"/>
      <c r="D239" s="260"/>
      <c r="E239" s="260"/>
      <c r="F239" s="260"/>
      <c r="G239" s="260"/>
      <c r="H239" s="260"/>
      <c r="I239" s="260"/>
      <c r="J239" s="260"/>
      <c r="K239" s="260"/>
    </row>
    <row r="240" spans="1:11" x14ac:dyDescent="0.25">
      <c r="A240" s="260"/>
      <c r="B240" s="260"/>
      <c r="C240" s="260"/>
      <c r="D240" s="260"/>
      <c r="E240" s="260"/>
      <c r="F240" s="260"/>
      <c r="G240" s="260"/>
      <c r="H240" s="260"/>
      <c r="I240" s="260"/>
      <c r="J240" s="260"/>
      <c r="K240" s="260"/>
    </row>
    <row r="241" spans="1:11" x14ac:dyDescent="0.25">
      <c r="A241" s="260"/>
      <c r="B241" s="260"/>
      <c r="C241" s="260"/>
      <c r="D241" s="260"/>
      <c r="E241" s="260"/>
      <c r="F241" s="260"/>
      <c r="G241" s="260"/>
      <c r="H241" s="260"/>
      <c r="I241" s="260"/>
      <c r="J241" s="260"/>
      <c r="K241" s="260"/>
    </row>
    <row r="242" spans="1:11" x14ac:dyDescent="0.25">
      <c r="A242" s="260"/>
      <c r="B242" s="260"/>
      <c r="C242" s="260"/>
      <c r="D242" s="260"/>
      <c r="E242" s="260"/>
      <c r="F242" s="260"/>
      <c r="G242" s="260"/>
      <c r="H242" s="260"/>
      <c r="I242" s="260"/>
      <c r="J242" s="260"/>
      <c r="K242" s="260"/>
    </row>
    <row r="243" spans="1:11" x14ac:dyDescent="0.25">
      <c r="A243" s="260"/>
      <c r="B243" s="260"/>
      <c r="C243" s="260"/>
      <c r="D243" s="260"/>
      <c r="E243" s="260"/>
      <c r="F243" s="260"/>
      <c r="G243" s="260"/>
      <c r="H243" s="260"/>
      <c r="I243" s="260"/>
      <c r="J243" s="260"/>
      <c r="K243" s="260"/>
    </row>
    <row r="244" spans="1:11" x14ac:dyDescent="0.25">
      <c r="A244" s="260"/>
      <c r="B244" s="260"/>
      <c r="C244" s="260"/>
      <c r="D244" s="260"/>
      <c r="E244" s="260"/>
      <c r="F244" s="260"/>
      <c r="G244" s="260"/>
      <c r="H244" s="260"/>
      <c r="I244" s="260"/>
      <c r="J244" s="260"/>
      <c r="K244" s="260"/>
    </row>
    <row r="245" spans="1:11" x14ac:dyDescent="0.25">
      <c r="A245" s="260"/>
      <c r="B245" s="260"/>
      <c r="C245" s="260"/>
      <c r="D245" s="260"/>
      <c r="E245" s="260"/>
      <c r="F245" s="260"/>
      <c r="G245" s="260"/>
      <c r="H245" s="260"/>
      <c r="I245" s="260"/>
      <c r="J245" s="260"/>
      <c r="K245" s="260"/>
    </row>
    <row r="246" spans="1:11" x14ac:dyDescent="0.25">
      <c r="A246" s="260"/>
      <c r="B246" s="260"/>
      <c r="C246" s="260"/>
      <c r="D246" s="260"/>
      <c r="E246" s="260"/>
      <c r="F246" s="260"/>
      <c r="G246" s="260"/>
      <c r="H246" s="260"/>
      <c r="I246" s="260"/>
      <c r="J246" s="260"/>
      <c r="K246" s="260"/>
    </row>
    <row r="247" spans="1:11" x14ac:dyDescent="0.25">
      <c r="A247" s="260"/>
      <c r="B247" s="260"/>
      <c r="C247" s="260"/>
      <c r="D247" s="260"/>
      <c r="E247" s="260"/>
      <c r="F247" s="260"/>
      <c r="G247" s="260"/>
      <c r="H247" s="260"/>
      <c r="I247" s="260"/>
      <c r="J247" s="260"/>
      <c r="K247" s="260"/>
    </row>
    <row r="248" spans="1:11" x14ac:dyDescent="0.25">
      <c r="A248" s="260"/>
      <c r="B248" s="260"/>
      <c r="C248" s="260"/>
      <c r="D248" s="260"/>
      <c r="E248" s="260"/>
      <c r="F248" s="260"/>
      <c r="G248" s="260"/>
      <c r="H248" s="260"/>
      <c r="I248" s="260"/>
      <c r="J248" s="260"/>
      <c r="K248" s="260"/>
    </row>
    <row r="249" spans="1:11" x14ac:dyDescent="0.25">
      <c r="A249" s="260"/>
      <c r="B249" s="260"/>
      <c r="C249" s="260"/>
      <c r="D249" s="260"/>
      <c r="E249" s="260"/>
      <c r="F249" s="260"/>
      <c r="G249" s="260"/>
      <c r="H249" s="260"/>
      <c r="I249" s="260"/>
      <c r="J249" s="260"/>
      <c r="K249" s="260"/>
    </row>
    <row r="250" spans="1:11" x14ac:dyDescent="0.25">
      <c r="A250" s="260"/>
      <c r="B250" s="260"/>
      <c r="C250" s="260"/>
      <c r="D250" s="260"/>
      <c r="E250" s="260"/>
      <c r="F250" s="260"/>
      <c r="G250" s="260"/>
      <c r="H250" s="260"/>
      <c r="I250" s="260"/>
      <c r="J250" s="260"/>
      <c r="K250" s="260"/>
    </row>
    <row r="251" spans="1:11" x14ac:dyDescent="0.25">
      <c r="A251" s="260"/>
      <c r="B251" s="260"/>
      <c r="C251" s="260"/>
      <c r="D251" s="260"/>
      <c r="E251" s="260"/>
      <c r="F251" s="260"/>
      <c r="G251" s="260"/>
      <c r="H251" s="260"/>
      <c r="I251" s="260"/>
      <c r="J251" s="260"/>
      <c r="K251" s="260"/>
    </row>
    <row r="252" spans="1:11" x14ac:dyDescent="0.25">
      <c r="A252" s="260"/>
      <c r="B252" s="260"/>
      <c r="C252" s="260"/>
      <c r="D252" s="260"/>
      <c r="E252" s="260"/>
      <c r="F252" s="260"/>
      <c r="G252" s="260"/>
      <c r="H252" s="260"/>
      <c r="I252" s="260"/>
      <c r="J252" s="260"/>
      <c r="K252" s="260"/>
    </row>
    <row r="253" spans="1:11" x14ac:dyDescent="0.25">
      <c r="A253" s="260"/>
      <c r="B253" s="260"/>
      <c r="C253" s="260"/>
      <c r="D253" s="260"/>
      <c r="E253" s="260"/>
      <c r="F253" s="260"/>
      <c r="G253" s="260"/>
      <c r="H253" s="260"/>
      <c r="I253" s="260"/>
      <c r="J253" s="260"/>
      <c r="K253" s="260"/>
    </row>
    <row r="254" spans="1:11" x14ac:dyDescent="0.25">
      <c r="A254" s="260"/>
      <c r="B254" s="260"/>
      <c r="C254" s="260"/>
      <c r="D254" s="260"/>
      <c r="E254" s="260"/>
      <c r="F254" s="260"/>
      <c r="G254" s="260"/>
      <c r="H254" s="260"/>
      <c r="I254" s="260"/>
      <c r="J254" s="260"/>
      <c r="K254" s="260"/>
    </row>
    <row r="255" spans="1:11" x14ac:dyDescent="0.25">
      <c r="A255" s="260"/>
      <c r="B255" s="260"/>
      <c r="C255" s="260"/>
      <c r="D255" s="260"/>
      <c r="E255" s="260"/>
      <c r="F255" s="260"/>
      <c r="G255" s="260"/>
      <c r="H255" s="260"/>
      <c r="I255" s="260"/>
      <c r="J255" s="260"/>
      <c r="K255" s="260"/>
    </row>
    <row r="256" spans="1:11" x14ac:dyDescent="0.25">
      <c r="A256" s="260"/>
      <c r="B256" s="260"/>
      <c r="C256" s="260"/>
      <c r="D256" s="260"/>
      <c r="E256" s="260"/>
      <c r="F256" s="260"/>
      <c r="G256" s="260"/>
      <c r="H256" s="260"/>
      <c r="I256" s="260"/>
      <c r="J256" s="260"/>
      <c r="K256" s="260"/>
    </row>
    <row r="257" spans="1:11" x14ac:dyDescent="0.25">
      <c r="A257" s="260"/>
      <c r="B257" s="260"/>
      <c r="C257" s="260"/>
      <c r="D257" s="260"/>
      <c r="E257" s="260"/>
      <c r="F257" s="260"/>
      <c r="G257" s="260"/>
      <c r="H257" s="260"/>
      <c r="I257" s="260"/>
      <c r="J257" s="260"/>
      <c r="K257" s="260"/>
    </row>
    <row r="258" spans="1:11" x14ac:dyDescent="0.25">
      <c r="A258" s="260"/>
      <c r="B258" s="260"/>
      <c r="C258" s="260"/>
      <c r="D258" s="260"/>
      <c r="E258" s="260"/>
      <c r="F258" s="260"/>
      <c r="G258" s="260"/>
      <c r="H258" s="260"/>
      <c r="I258" s="260"/>
      <c r="J258" s="260"/>
      <c r="K258" s="260"/>
    </row>
    <row r="259" spans="1:11" x14ac:dyDescent="0.25">
      <c r="A259" s="260"/>
      <c r="B259" s="260"/>
      <c r="C259" s="260"/>
      <c r="D259" s="260"/>
      <c r="E259" s="260"/>
      <c r="F259" s="260"/>
      <c r="G259" s="260"/>
      <c r="H259" s="260"/>
      <c r="I259" s="260"/>
      <c r="J259" s="260"/>
      <c r="K259" s="260"/>
    </row>
    <row r="260" spans="1:11" x14ac:dyDescent="0.25">
      <c r="A260" s="260"/>
      <c r="B260" s="260"/>
      <c r="C260" s="260"/>
      <c r="D260" s="260"/>
      <c r="E260" s="260"/>
      <c r="F260" s="260"/>
      <c r="G260" s="260"/>
      <c r="H260" s="260"/>
      <c r="I260" s="260"/>
      <c r="J260" s="260"/>
      <c r="K260" s="260"/>
    </row>
    <row r="261" spans="1:11" x14ac:dyDescent="0.25">
      <c r="A261" s="260"/>
      <c r="B261" s="260"/>
      <c r="C261" s="260"/>
      <c r="D261" s="260"/>
      <c r="E261" s="260"/>
      <c r="F261" s="260"/>
      <c r="G261" s="260"/>
      <c r="H261" s="260"/>
      <c r="I261" s="260"/>
      <c r="J261" s="260"/>
      <c r="K261" s="260"/>
    </row>
    <row r="262" spans="1:11" x14ac:dyDescent="0.25">
      <c r="A262" s="260"/>
      <c r="B262" s="260"/>
      <c r="C262" s="260"/>
      <c r="D262" s="260"/>
      <c r="E262" s="260"/>
      <c r="F262" s="260"/>
      <c r="G262" s="260"/>
      <c r="H262" s="260"/>
      <c r="I262" s="260"/>
      <c r="J262" s="260"/>
      <c r="K262" s="260"/>
    </row>
    <row r="263" spans="1:11" x14ac:dyDescent="0.25">
      <c r="A263" s="260"/>
      <c r="B263" s="260"/>
      <c r="C263" s="260"/>
      <c r="D263" s="260"/>
      <c r="E263" s="260"/>
      <c r="F263" s="260"/>
      <c r="G263" s="260"/>
      <c r="H263" s="260"/>
      <c r="I263" s="260"/>
      <c r="J263" s="260"/>
      <c r="K263" s="260"/>
    </row>
    <row r="264" spans="1:11" x14ac:dyDescent="0.25">
      <c r="A264" s="260"/>
      <c r="B264" s="260"/>
      <c r="C264" s="260"/>
      <c r="D264" s="260"/>
      <c r="E264" s="260"/>
      <c r="F264" s="260"/>
      <c r="G264" s="260"/>
      <c r="H264" s="260"/>
      <c r="I264" s="260"/>
      <c r="J264" s="260"/>
      <c r="K264" s="260"/>
    </row>
    <row r="265" spans="1:11" x14ac:dyDescent="0.25">
      <c r="A265" s="260"/>
      <c r="B265" s="260"/>
      <c r="C265" s="260"/>
      <c r="D265" s="260"/>
      <c r="E265" s="260"/>
      <c r="F265" s="260"/>
      <c r="G265" s="260"/>
      <c r="H265" s="260"/>
      <c r="I265" s="260"/>
      <c r="J265" s="260"/>
      <c r="K265" s="260"/>
    </row>
    <row r="266" spans="1:11" x14ac:dyDescent="0.25">
      <c r="A266" s="260"/>
      <c r="B266" s="260"/>
      <c r="C266" s="260"/>
      <c r="D266" s="260"/>
      <c r="E266" s="260"/>
      <c r="F266" s="260"/>
      <c r="G266" s="260"/>
      <c r="H266" s="260"/>
      <c r="I266" s="260"/>
      <c r="J266" s="260"/>
      <c r="K266" s="260"/>
    </row>
    <row r="267" spans="1:11" x14ac:dyDescent="0.25">
      <c r="A267" s="260"/>
      <c r="B267" s="260"/>
      <c r="C267" s="260"/>
      <c r="D267" s="260"/>
      <c r="E267" s="260"/>
      <c r="F267" s="260"/>
      <c r="G267" s="260"/>
      <c r="H267" s="260"/>
      <c r="I267" s="260"/>
      <c r="J267" s="260"/>
      <c r="K267" s="260"/>
    </row>
    <row r="268" spans="1:11" x14ac:dyDescent="0.25">
      <c r="A268" s="260"/>
      <c r="B268" s="260"/>
      <c r="C268" s="260"/>
      <c r="D268" s="260"/>
      <c r="E268" s="260"/>
      <c r="F268" s="260"/>
      <c r="G268" s="260"/>
      <c r="H268" s="260"/>
      <c r="I268" s="260"/>
      <c r="J268" s="260"/>
      <c r="K268" s="260"/>
    </row>
    <row r="269" spans="1:11" x14ac:dyDescent="0.25">
      <c r="A269" s="260"/>
      <c r="B269" s="260"/>
      <c r="C269" s="260"/>
      <c r="D269" s="260"/>
      <c r="E269" s="260"/>
      <c r="F269" s="260"/>
      <c r="G269" s="260"/>
      <c r="H269" s="260"/>
      <c r="I269" s="260"/>
      <c r="J269" s="260"/>
      <c r="K269" s="260"/>
    </row>
    <row r="270" spans="1:11" x14ac:dyDescent="0.25">
      <c r="A270" s="260"/>
      <c r="B270" s="260"/>
      <c r="C270" s="260"/>
      <c r="D270" s="260"/>
      <c r="E270" s="260"/>
      <c r="F270" s="260"/>
      <c r="G270" s="260"/>
      <c r="H270" s="260"/>
      <c r="I270" s="260"/>
      <c r="J270" s="260"/>
      <c r="K270" s="260"/>
    </row>
    <row r="271" spans="1:11" x14ac:dyDescent="0.25">
      <c r="A271" s="260"/>
      <c r="B271" s="260"/>
      <c r="C271" s="260"/>
      <c r="D271" s="260"/>
      <c r="E271" s="260"/>
      <c r="F271" s="260"/>
      <c r="G271" s="260"/>
      <c r="H271" s="260"/>
      <c r="I271" s="260"/>
      <c r="J271" s="260"/>
      <c r="K271" s="260"/>
    </row>
    <row r="272" spans="1:11" x14ac:dyDescent="0.25">
      <c r="A272" s="260"/>
      <c r="B272" s="260"/>
      <c r="C272" s="260"/>
      <c r="D272" s="260"/>
      <c r="E272" s="260"/>
      <c r="F272" s="260"/>
      <c r="G272" s="260"/>
      <c r="H272" s="260"/>
      <c r="I272" s="260"/>
      <c r="J272" s="260"/>
      <c r="K272" s="260"/>
    </row>
    <row r="273" spans="1:11" x14ac:dyDescent="0.25">
      <c r="A273" s="260"/>
      <c r="B273" s="260"/>
      <c r="C273" s="260"/>
      <c r="D273" s="260"/>
      <c r="E273" s="260"/>
      <c r="F273" s="260"/>
      <c r="G273" s="260"/>
      <c r="H273" s="260"/>
      <c r="I273" s="260"/>
      <c r="J273" s="260"/>
      <c r="K273" s="260"/>
    </row>
    <row r="274" spans="1:11" x14ac:dyDescent="0.25">
      <c r="A274" s="260"/>
      <c r="B274" s="260"/>
      <c r="C274" s="260"/>
      <c r="D274" s="260"/>
      <c r="E274" s="260"/>
      <c r="F274" s="260"/>
      <c r="G274" s="260"/>
      <c r="H274" s="260"/>
      <c r="I274" s="260"/>
      <c r="J274" s="260"/>
      <c r="K274" s="260"/>
    </row>
    <row r="275" spans="1:11" x14ac:dyDescent="0.25">
      <c r="A275" s="260"/>
      <c r="B275" s="260"/>
      <c r="C275" s="260"/>
      <c r="D275" s="260"/>
      <c r="E275" s="260"/>
      <c r="F275" s="260"/>
      <c r="G275" s="260"/>
      <c r="H275" s="260"/>
      <c r="I275" s="260"/>
      <c r="J275" s="260"/>
      <c r="K275" s="260"/>
    </row>
    <row r="276" spans="1:11" x14ac:dyDescent="0.25">
      <c r="A276" s="260"/>
      <c r="B276" s="260"/>
      <c r="C276" s="260"/>
      <c r="D276" s="260"/>
      <c r="E276" s="260"/>
      <c r="F276" s="260"/>
      <c r="G276" s="260"/>
      <c r="H276" s="260"/>
      <c r="I276" s="260"/>
      <c r="J276" s="260"/>
      <c r="K276" s="260"/>
    </row>
    <row r="277" spans="1:11" x14ac:dyDescent="0.25">
      <c r="A277" s="260"/>
      <c r="B277" s="260"/>
      <c r="C277" s="260"/>
      <c r="D277" s="260"/>
      <c r="E277" s="260"/>
      <c r="F277" s="260"/>
      <c r="G277" s="260"/>
      <c r="H277" s="260"/>
      <c r="I277" s="260"/>
      <c r="J277" s="260"/>
      <c r="K277" s="260"/>
    </row>
    <row r="278" spans="1:11" x14ac:dyDescent="0.25">
      <c r="A278" s="260"/>
      <c r="B278" s="260"/>
      <c r="C278" s="260"/>
      <c r="D278" s="260"/>
      <c r="E278" s="260"/>
      <c r="F278" s="260"/>
      <c r="G278" s="260"/>
      <c r="H278" s="260"/>
      <c r="I278" s="260"/>
      <c r="J278" s="260"/>
      <c r="K278" s="260"/>
    </row>
    <row r="279" spans="1:11" x14ac:dyDescent="0.25">
      <c r="A279" s="260"/>
      <c r="B279" s="260"/>
      <c r="C279" s="260"/>
      <c r="D279" s="260"/>
      <c r="E279" s="260"/>
      <c r="F279" s="260"/>
      <c r="G279" s="260"/>
      <c r="H279" s="260"/>
      <c r="I279" s="260"/>
      <c r="J279" s="260"/>
      <c r="K279" s="260"/>
    </row>
    <row r="280" spans="1:11" x14ac:dyDescent="0.25">
      <c r="A280" s="260"/>
      <c r="B280" s="260"/>
      <c r="C280" s="260"/>
      <c r="D280" s="260"/>
      <c r="E280" s="260"/>
      <c r="F280" s="260"/>
      <c r="G280" s="260"/>
      <c r="H280" s="260"/>
      <c r="I280" s="260"/>
      <c r="J280" s="260"/>
      <c r="K280" s="260"/>
    </row>
    <row r="281" spans="1:11" x14ac:dyDescent="0.25">
      <c r="A281" s="260"/>
      <c r="B281" s="260"/>
      <c r="C281" s="260"/>
      <c r="D281" s="260"/>
      <c r="E281" s="260"/>
      <c r="F281" s="260"/>
      <c r="G281" s="260"/>
      <c r="H281" s="260"/>
      <c r="I281" s="260"/>
      <c r="J281" s="260"/>
      <c r="K281" s="260"/>
    </row>
    <row r="282" spans="1:11" x14ac:dyDescent="0.25">
      <c r="A282" s="260"/>
      <c r="B282" s="260"/>
      <c r="C282" s="260"/>
      <c r="D282" s="260"/>
      <c r="E282" s="260"/>
      <c r="F282" s="260"/>
      <c r="G282" s="260"/>
      <c r="H282" s="260"/>
      <c r="I282" s="260"/>
      <c r="J282" s="260"/>
      <c r="K282" s="260"/>
    </row>
    <row r="283" spans="1:11" x14ac:dyDescent="0.25">
      <c r="A283" s="260"/>
      <c r="B283" s="260"/>
      <c r="C283" s="260"/>
      <c r="D283" s="260"/>
      <c r="E283" s="260"/>
      <c r="F283" s="260"/>
      <c r="G283" s="260"/>
      <c r="H283" s="260"/>
      <c r="I283" s="260"/>
      <c r="J283" s="260"/>
      <c r="K283" s="260"/>
    </row>
    <row r="284" spans="1:11" x14ac:dyDescent="0.25">
      <c r="A284" s="260"/>
      <c r="B284" s="260"/>
      <c r="C284" s="260"/>
      <c r="D284" s="260"/>
      <c r="E284" s="260"/>
      <c r="F284" s="260"/>
      <c r="G284" s="260"/>
      <c r="H284" s="260"/>
      <c r="I284" s="260"/>
      <c r="J284" s="260"/>
      <c r="K284" s="260"/>
    </row>
    <row r="285" spans="1:11" x14ac:dyDescent="0.25">
      <c r="A285" s="260"/>
      <c r="B285" s="260"/>
      <c r="C285" s="260"/>
      <c r="D285" s="260"/>
      <c r="E285" s="260"/>
      <c r="F285" s="260"/>
      <c r="G285" s="260"/>
      <c r="H285" s="260"/>
      <c r="I285" s="260"/>
      <c r="J285" s="260"/>
      <c r="K285" s="260"/>
    </row>
    <row r="286" spans="1:11" x14ac:dyDescent="0.25">
      <c r="A286" s="260"/>
      <c r="B286" s="260"/>
      <c r="C286" s="260"/>
      <c r="D286" s="260"/>
      <c r="E286" s="260"/>
      <c r="F286" s="260"/>
      <c r="G286" s="260"/>
      <c r="H286" s="260"/>
      <c r="I286" s="260"/>
      <c r="J286" s="260"/>
      <c r="K286" s="260"/>
    </row>
    <row r="287" spans="1:11" x14ac:dyDescent="0.25">
      <c r="A287" s="260"/>
      <c r="B287" s="260"/>
      <c r="C287" s="260"/>
      <c r="D287" s="260"/>
      <c r="E287" s="260"/>
      <c r="F287" s="260"/>
      <c r="G287" s="260"/>
      <c r="H287" s="260"/>
      <c r="I287" s="260"/>
      <c r="J287" s="260"/>
      <c r="K287" s="260"/>
    </row>
    <row r="288" spans="1:11" x14ac:dyDescent="0.25">
      <c r="A288" s="260"/>
      <c r="B288" s="260"/>
      <c r="C288" s="260"/>
      <c r="D288" s="260"/>
      <c r="E288" s="260"/>
      <c r="F288" s="260"/>
      <c r="G288" s="260"/>
      <c r="H288" s="260"/>
      <c r="I288" s="260"/>
      <c r="J288" s="260"/>
      <c r="K288" s="260"/>
    </row>
    <row r="289" spans="1:11" x14ac:dyDescent="0.25">
      <c r="A289" s="260"/>
      <c r="B289" s="260"/>
      <c r="C289" s="260"/>
      <c r="D289" s="260"/>
      <c r="E289" s="260"/>
      <c r="F289" s="260"/>
      <c r="G289" s="260"/>
      <c r="H289" s="260"/>
      <c r="I289" s="260"/>
      <c r="J289" s="260"/>
      <c r="K289" s="260"/>
    </row>
    <row r="290" spans="1:11" x14ac:dyDescent="0.25">
      <c r="A290" s="260"/>
      <c r="B290" s="260"/>
      <c r="C290" s="260"/>
      <c r="D290" s="260"/>
      <c r="E290" s="260"/>
      <c r="F290" s="260"/>
      <c r="G290" s="260"/>
      <c r="H290" s="260"/>
      <c r="I290" s="260"/>
      <c r="J290" s="260"/>
      <c r="K290" s="260"/>
    </row>
    <row r="291" spans="1:11" x14ac:dyDescent="0.25">
      <c r="A291" s="260"/>
      <c r="B291" s="260"/>
      <c r="C291" s="260"/>
      <c r="D291" s="260"/>
      <c r="E291" s="260"/>
      <c r="F291" s="260"/>
      <c r="G291" s="260"/>
      <c r="H291" s="260"/>
      <c r="I291" s="260"/>
      <c r="J291" s="260"/>
      <c r="K291" s="260"/>
    </row>
    <row r="292" spans="1:11" x14ac:dyDescent="0.25">
      <c r="A292" s="260"/>
      <c r="B292" s="260"/>
      <c r="C292" s="260"/>
      <c r="D292" s="260"/>
      <c r="E292" s="260"/>
      <c r="F292" s="260"/>
      <c r="G292" s="260"/>
      <c r="H292" s="260"/>
      <c r="I292" s="260"/>
      <c r="J292" s="260"/>
      <c r="K292" s="260"/>
    </row>
    <row r="293" spans="1:11" x14ac:dyDescent="0.25">
      <c r="A293" s="260"/>
      <c r="B293" s="260"/>
      <c r="C293" s="260"/>
      <c r="D293" s="260"/>
      <c r="E293" s="260"/>
      <c r="F293" s="260"/>
      <c r="G293" s="260"/>
      <c r="H293" s="260"/>
      <c r="I293" s="260"/>
      <c r="J293" s="260"/>
      <c r="K293" s="260"/>
    </row>
    <row r="294" spans="1:11" x14ac:dyDescent="0.25">
      <c r="A294" s="260"/>
      <c r="B294" s="260"/>
      <c r="C294" s="260"/>
      <c r="D294" s="260"/>
      <c r="E294" s="260"/>
      <c r="F294" s="260"/>
      <c r="G294" s="260"/>
      <c r="H294" s="260"/>
      <c r="I294" s="260"/>
      <c r="J294" s="260"/>
      <c r="K294" s="260"/>
    </row>
    <row r="295" spans="1:11" x14ac:dyDescent="0.25">
      <c r="A295" s="260"/>
      <c r="B295" s="260"/>
      <c r="C295" s="260"/>
      <c r="D295" s="260"/>
      <c r="E295" s="260"/>
      <c r="F295" s="260"/>
      <c r="G295" s="260"/>
      <c r="H295" s="260"/>
      <c r="I295" s="260"/>
      <c r="J295" s="260"/>
      <c r="K295" s="260"/>
    </row>
    <row r="296" spans="1:11" x14ac:dyDescent="0.25">
      <c r="A296" s="260"/>
      <c r="B296" s="260"/>
      <c r="C296" s="260"/>
      <c r="D296" s="260"/>
      <c r="E296" s="260"/>
      <c r="F296" s="260"/>
      <c r="G296" s="260"/>
      <c r="H296" s="260"/>
      <c r="I296" s="260"/>
      <c r="J296" s="260"/>
      <c r="K296" s="260"/>
    </row>
    <row r="297" spans="1:11" x14ac:dyDescent="0.25">
      <c r="A297" s="260"/>
      <c r="B297" s="260"/>
      <c r="C297" s="260"/>
      <c r="D297" s="260"/>
      <c r="E297" s="260"/>
      <c r="F297" s="260"/>
      <c r="G297" s="260"/>
      <c r="H297" s="260"/>
      <c r="I297" s="260"/>
      <c r="J297" s="260"/>
      <c r="K297" s="260"/>
    </row>
    <row r="298" spans="1:11" x14ac:dyDescent="0.25">
      <c r="A298" s="260"/>
      <c r="B298" s="260"/>
      <c r="C298" s="260"/>
      <c r="D298" s="260"/>
      <c r="E298" s="260"/>
      <c r="F298" s="260"/>
      <c r="G298" s="260"/>
      <c r="H298" s="260"/>
      <c r="I298" s="260"/>
      <c r="J298" s="260"/>
      <c r="K298" s="260"/>
    </row>
    <row r="299" spans="1:11" x14ac:dyDescent="0.25">
      <c r="A299" s="260"/>
      <c r="B299" s="260"/>
      <c r="C299" s="260"/>
      <c r="D299" s="260"/>
      <c r="E299" s="260"/>
      <c r="F299" s="260"/>
      <c r="G299" s="260"/>
      <c r="H299" s="260"/>
      <c r="I299" s="260"/>
      <c r="J299" s="260"/>
      <c r="K299" s="260"/>
    </row>
    <row r="300" spans="1:11" x14ac:dyDescent="0.25">
      <c r="A300" s="260"/>
      <c r="B300" s="260"/>
      <c r="C300" s="260"/>
      <c r="D300" s="260"/>
      <c r="E300" s="260"/>
      <c r="F300" s="260"/>
      <c r="G300" s="260"/>
      <c r="H300" s="260"/>
      <c r="I300" s="260"/>
      <c r="J300" s="260"/>
      <c r="K300" s="260"/>
    </row>
    <row r="301" spans="1:11" x14ac:dyDescent="0.25">
      <c r="A301" s="260"/>
      <c r="B301" s="260"/>
      <c r="C301" s="260"/>
      <c r="D301" s="260"/>
      <c r="E301" s="260"/>
      <c r="F301" s="260"/>
      <c r="G301" s="260"/>
      <c r="H301" s="260"/>
      <c r="I301" s="260"/>
      <c r="J301" s="260"/>
      <c r="K301" s="260"/>
    </row>
    <row r="302" spans="1:11" x14ac:dyDescent="0.25">
      <c r="A302" s="260"/>
      <c r="B302" s="260"/>
      <c r="C302" s="260"/>
      <c r="D302" s="260"/>
      <c r="E302" s="260"/>
      <c r="F302" s="260"/>
      <c r="G302" s="260"/>
      <c r="H302" s="260"/>
      <c r="I302" s="260"/>
      <c r="J302" s="260"/>
      <c r="K302" s="260"/>
    </row>
    <row r="303" spans="1:11" x14ac:dyDescent="0.25">
      <c r="A303" s="260"/>
      <c r="B303" s="260"/>
      <c r="C303" s="260"/>
      <c r="D303" s="260"/>
      <c r="E303" s="260"/>
      <c r="F303" s="260"/>
      <c r="G303" s="260"/>
      <c r="H303" s="260"/>
      <c r="I303" s="260"/>
      <c r="J303" s="260"/>
      <c r="K303" s="260"/>
    </row>
    <row r="304" spans="1:11" x14ac:dyDescent="0.25">
      <c r="A304" s="260"/>
      <c r="B304" s="260"/>
      <c r="C304" s="260"/>
      <c r="D304" s="260"/>
      <c r="E304" s="260"/>
      <c r="F304" s="260"/>
      <c r="G304" s="260"/>
      <c r="H304" s="260"/>
      <c r="I304" s="260"/>
      <c r="J304" s="260"/>
      <c r="K304" s="260"/>
    </row>
    <row r="305" spans="1:11" x14ac:dyDescent="0.25">
      <c r="A305" s="260"/>
      <c r="B305" s="260"/>
      <c r="C305" s="260"/>
      <c r="D305" s="260"/>
      <c r="E305" s="260"/>
      <c r="F305" s="260"/>
      <c r="G305" s="260"/>
      <c r="H305" s="260"/>
      <c r="I305" s="260"/>
      <c r="J305" s="260"/>
      <c r="K305" s="260"/>
    </row>
    <row r="306" spans="1:11" x14ac:dyDescent="0.25">
      <c r="A306" s="260"/>
      <c r="B306" s="260"/>
      <c r="C306" s="260"/>
      <c r="D306" s="260"/>
      <c r="E306" s="260"/>
      <c r="F306" s="260"/>
      <c r="G306" s="260"/>
      <c r="H306" s="260"/>
      <c r="I306" s="260"/>
      <c r="J306" s="260"/>
      <c r="K306" s="260"/>
    </row>
    <row r="307" spans="1:11" x14ac:dyDescent="0.25">
      <c r="A307" s="260"/>
      <c r="B307" s="260"/>
      <c r="C307" s="260"/>
      <c r="D307" s="260"/>
      <c r="E307" s="260"/>
      <c r="F307" s="260"/>
      <c r="G307" s="260"/>
      <c r="H307" s="260"/>
      <c r="I307" s="260"/>
      <c r="J307" s="260"/>
      <c r="K307" s="260"/>
    </row>
    <row r="308" spans="1:11" x14ac:dyDescent="0.25">
      <c r="A308" s="260"/>
      <c r="B308" s="260"/>
      <c r="C308" s="260"/>
      <c r="D308" s="260"/>
      <c r="E308" s="260"/>
      <c r="F308" s="260"/>
      <c r="G308" s="260"/>
      <c r="H308" s="260"/>
      <c r="I308" s="260"/>
      <c r="J308" s="260"/>
      <c r="K308" s="260"/>
    </row>
    <row r="309" spans="1:11" x14ac:dyDescent="0.25">
      <c r="A309" s="260"/>
      <c r="B309" s="260"/>
      <c r="C309" s="260"/>
      <c r="D309" s="260"/>
      <c r="E309" s="260"/>
      <c r="F309" s="260"/>
      <c r="G309" s="260"/>
      <c r="H309" s="260"/>
      <c r="I309" s="260"/>
      <c r="J309" s="260"/>
      <c r="K309" s="260"/>
    </row>
    <row r="310" spans="1:11" x14ac:dyDescent="0.25">
      <c r="A310" s="260"/>
      <c r="B310" s="260"/>
      <c r="C310" s="260"/>
      <c r="D310" s="260"/>
      <c r="E310" s="260"/>
      <c r="F310" s="260"/>
      <c r="G310" s="260"/>
      <c r="H310" s="260"/>
      <c r="I310" s="260"/>
      <c r="J310" s="260"/>
      <c r="K310" s="260"/>
    </row>
    <row r="311" spans="1:11" x14ac:dyDescent="0.25">
      <c r="A311" s="260"/>
      <c r="B311" s="260"/>
      <c r="C311" s="260"/>
      <c r="D311" s="260"/>
      <c r="E311" s="260"/>
      <c r="F311" s="260"/>
      <c r="G311" s="260"/>
      <c r="H311" s="260"/>
      <c r="I311" s="260"/>
      <c r="J311" s="260"/>
      <c r="K311" s="260"/>
    </row>
    <row r="312" spans="1:11" x14ac:dyDescent="0.25">
      <c r="A312" s="260"/>
      <c r="B312" s="260"/>
      <c r="C312" s="260"/>
      <c r="D312" s="260"/>
      <c r="E312" s="260"/>
      <c r="F312" s="260"/>
      <c r="G312" s="260"/>
      <c r="H312" s="260"/>
      <c r="I312" s="260"/>
      <c r="J312" s="260"/>
      <c r="K312" s="260"/>
    </row>
    <row r="313" spans="1:11" x14ac:dyDescent="0.25">
      <c r="A313" s="260"/>
      <c r="B313" s="260"/>
      <c r="C313" s="260"/>
      <c r="D313" s="260"/>
      <c r="E313" s="260"/>
      <c r="F313" s="260"/>
      <c r="G313" s="260"/>
      <c r="H313" s="260"/>
      <c r="I313" s="260"/>
      <c r="J313" s="260"/>
      <c r="K313" s="260"/>
    </row>
    <row r="314" spans="1:11" x14ac:dyDescent="0.25">
      <c r="A314" s="260"/>
      <c r="B314" s="260"/>
      <c r="C314" s="260"/>
      <c r="D314" s="260"/>
      <c r="E314" s="260"/>
      <c r="F314" s="260"/>
      <c r="G314" s="260"/>
      <c r="H314" s="260"/>
      <c r="I314" s="260"/>
      <c r="J314" s="260"/>
      <c r="K314" s="260"/>
    </row>
    <row r="315" spans="1:11" x14ac:dyDescent="0.25">
      <c r="A315" s="260"/>
      <c r="B315" s="260"/>
      <c r="C315" s="260"/>
      <c r="D315" s="260"/>
      <c r="E315" s="260"/>
      <c r="F315" s="260"/>
      <c r="G315" s="260"/>
      <c r="H315" s="260"/>
      <c r="I315" s="260"/>
      <c r="J315" s="260"/>
      <c r="K315" s="260"/>
    </row>
    <row r="316" spans="1:11" x14ac:dyDescent="0.25">
      <c r="A316" s="260"/>
      <c r="B316" s="260"/>
      <c r="C316" s="260"/>
      <c r="D316" s="260"/>
      <c r="E316" s="260"/>
      <c r="F316" s="260"/>
      <c r="G316" s="260"/>
      <c r="H316" s="260"/>
      <c r="I316" s="260"/>
      <c r="J316" s="260"/>
      <c r="K316" s="260"/>
    </row>
    <row r="317" spans="1:11" x14ac:dyDescent="0.25">
      <c r="A317" s="260"/>
      <c r="B317" s="260"/>
      <c r="C317" s="260"/>
      <c r="D317" s="260"/>
      <c r="E317" s="260"/>
      <c r="F317" s="260"/>
      <c r="G317" s="260"/>
      <c r="H317" s="260"/>
      <c r="I317" s="260"/>
      <c r="J317" s="260"/>
      <c r="K317" s="260"/>
    </row>
    <row r="318" spans="1:11" x14ac:dyDescent="0.25">
      <c r="A318" s="260"/>
      <c r="B318" s="260"/>
      <c r="C318" s="260"/>
      <c r="D318" s="260"/>
      <c r="E318" s="260"/>
      <c r="F318" s="260"/>
      <c r="G318" s="260"/>
      <c r="H318" s="260"/>
      <c r="I318" s="260"/>
      <c r="J318" s="260"/>
      <c r="K318" s="260"/>
    </row>
    <row r="319" spans="1:11" x14ac:dyDescent="0.25">
      <c r="A319" s="260"/>
      <c r="B319" s="260"/>
      <c r="C319" s="260"/>
      <c r="D319" s="260"/>
      <c r="E319" s="260"/>
      <c r="F319" s="260"/>
      <c r="G319" s="260"/>
      <c r="H319" s="260"/>
      <c r="I319" s="260"/>
      <c r="J319" s="260"/>
      <c r="K319" s="260"/>
    </row>
    <row r="320" spans="1:11" x14ac:dyDescent="0.25">
      <c r="A320" s="260"/>
      <c r="B320" s="260"/>
      <c r="C320" s="260"/>
      <c r="D320" s="260"/>
      <c r="E320" s="260"/>
      <c r="F320" s="260"/>
      <c r="G320" s="260"/>
      <c r="H320" s="260"/>
      <c r="I320" s="260"/>
      <c r="J320" s="260"/>
      <c r="K320" s="260"/>
    </row>
    <row r="321" spans="1:11" x14ac:dyDescent="0.25">
      <c r="A321" s="260"/>
      <c r="B321" s="260"/>
      <c r="C321" s="260"/>
      <c r="D321" s="260"/>
      <c r="E321" s="260"/>
      <c r="F321" s="260"/>
      <c r="G321" s="260"/>
      <c r="H321" s="260"/>
      <c r="I321" s="260"/>
      <c r="J321" s="260"/>
      <c r="K321" s="260"/>
    </row>
    <row r="322" spans="1:11" x14ac:dyDescent="0.25">
      <c r="A322" s="260"/>
      <c r="B322" s="260"/>
      <c r="C322" s="260"/>
      <c r="D322" s="260"/>
      <c r="E322" s="260"/>
      <c r="F322" s="260"/>
      <c r="G322" s="260"/>
      <c r="H322" s="260"/>
      <c r="I322" s="260"/>
      <c r="J322" s="260"/>
      <c r="K322" s="260"/>
    </row>
    <row r="323" spans="1:11" x14ac:dyDescent="0.25">
      <c r="A323" s="260"/>
      <c r="B323" s="260"/>
      <c r="C323" s="260"/>
      <c r="D323" s="260"/>
      <c r="E323" s="260"/>
      <c r="F323" s="260"/>
      <c r="G323" s="260"/>
      <c r="H323" s="260"/>
      <c r="I323" s="260"/>
      <c r="J323" s="260"/>
      <c r="K323" s="260"/>
    </row>
    <row r="324" spans="1:11" x14ac:dyDescent="0.25">
      <c r="A324" s="260"/>
      <c r="B324" s="260"/>
      <c r="C324" s="260"/>
      <c r="D324" s="260"/>
      <c r="E324" s="260"/>
      <c r="F324" s="260"/>
      <c r="G324" s="260"/>
      <c r="H324" s="260"/>
      <c r="I324" s="260"/>
      <c r="J324" s="260"/>
      <c r="K324" s="260"/>
    </row>
    <row r="325" spans="1:11" x14ac:dyDescent="0.25">
      <c r="A325" s="260"/>
      <c r="B325" s="260"/>
      <c r="C325" s="260"/>
      <c r="D325" s="260"/>
      <c r="E325" s="260"/>
      <c r="F325" s="260"/>
      <c r="G325" s="260"/>
      <c r="H325" s="260"/>
      <c r="I325" s="260"/>
      <c r="J325" s="260"/>
      <c r="K325" s="260"/>
    </row>
    <row r="326" spans="1:11" x14ac:dyDescent="0.25">
      <c r="A326" s="260"/>
      <c r="B326" s="260"/>
      <c r="C326" s="260"/>
      <c r="D326" s="260"/>
      <c r="E326" s="260"/>
      <c r="F326" s="260"/>
      <c r="G326" s="260"/>
      <c r="H326" s="260"/>
      <c r="I326" s="260"/>
      <c r="J326" s="260"/>
      <c r="K326" s="260"/>
    </row>
    <row r="327" spans="1:11" x14ac:dyDescent="0.25">
      <c r="A327" s="260"/>
      <c r="B327" s="260"/>
      <c r="C327" s="260"/>
      <c r="D327" s="260"/>
      <c r="E327" s="260"/>
      <c r="F327" s="260"/>
      <c r="G327" s="260"/>
      <c r="H327" s="260"/>
      <c r="I327" s="260"/>
      <c r="J327" s="260"/>
      <c r="K327" s="260"/>
    </row>
    <row r="328" spans="1:11" x14ac:dyDescent="0.25">
      <c r="A328" s="260"/>
      <c r="B328" s="260"/>
      <c r="C328" s="260"/>
      <c r="D328" s="260"/>
      <c r="E328" s="260"/>
      <c r="F328" s="260"/>
      <c r="G328" s="260"/>
      <c r="H328" s="260"/>
      <c r="I328" s="260"/>
      <c r="J328" s="260"/>
      <c r="K328" s="260"/>
    </row>
    <row r="329" spans="1:11" x14ac:dyDescent="0.25">
      <c r="A329" s="260"/>
      <c r="B329" s="260"/>
      <c r="C329" s="260"/>
      <c r="D329" s="260"/>
      <c r="E329" s="260"/>
      <c r="F329" s="260"/>
      <c r="G329" s="260"/>
      <c r="H329" s="260"/>
      <c r="I329" s="260"/>
      <c r="J329" s="260"/>
      <c r="K329" s="260"/>
    </row>
    <row r="330" spans="1:11" x14ac:dyDescent="0.25">
      <c r="A330" s="260"/>
      <c r="B330" s="260"/>
      <c r="C330" s="260"/>
      <c r="D330" s="260"/>
      <c r="E330" s="260"/>
      <c r="F330" s="260"/>
      <c r="G330" s="260"/>
      <c r="H330" s="260"/>
      <c r="I330" s="260"/>
      <c r="J330" s="260"/>
      <c r="K330" s="260"/>
    </row>
    <row r="331" spans="1:11" x14ac:dyDescent="0.25">
      <c r="A331" s="260"/>
      <c r="B331" s="260"/>
      <c r="C331" s="260"/>
      <c r="D331" s="260"/>
      <c r="E331" s="260"/>
      <c r="F331" s="260"/>
      <c r="G331" s="260"/>
      <c r="H331" s="260"/>
      <c r="I331" s="260"/>
      <c r="J331" s="260"/>
      <c r="K331" s="260"/>
    </row>
    <row r="332" spans="1:11" x14ac:dyDescent="0.25">
      <c r="A332" s="260"/>
      <c r="B332" s="260"/>
      <c r="C332" s="260"/>
      <c r="D332" s="260"/>
      <c r="E332" s="260"/>
      <c r="F332" s="260"/>
      <c r="G332" s="260"/>
      <c r="H332" s="260"/>
      <c r="I332" s="260"/>
      <c r="J332" s="260"/>
      <c r="K332" s="260"/>
    </row>
    <row r="333" spans="1:11" x14ac:dyDescent="0.25">
      <c r="A333" s="260"/>
      <c r="B333" s="260"/>
      <c r="C333" s="260"/>
      <c r="D333" s="260"/>
      <c r="E333" s="260"/>
      <c r="F333" s="260"/>
      <c r="G333" s="260"/>
      <c r="H333" s="260"/>
      <c r="I333" s="260"/>
      <c r="J333" s="260"/>
      <c r="K333" s="260"/>
    </row>
    <row r="334" spans="1:11" x14ac:dyDescent="0.25">
      <c r="A334" s="260"/>
      <c r="B334" s="260"/>
      <c r="C334" s="260"/>
      <c r="D334" s="260"/>
      <c r="E334" s="260"/>
      <c r="F334" s="260"/>
      <c r="G334" s="260"/>
      <c r="H334" s="260"/>
      <c r="I334" s="260"/>
      <c r="J334" s="260"/>
      <c r="K334" s="260"/>
    </row>
    <row r="335" spans="1:11" x14ac:dyDescent="0.25">
      <c r="A335" s="260"/>
      <c r="B335" s="260"/>
      <c r="C335" s="260"/>
      <c r="D335" s="260"/>
      <c r="E335" s="260"/>
      <c r="F335" s="260"/>
      <c r="G335" s="260"/>
      <c r="H335" s="260"/>
      <c r="I335" s="260"/>
      <c r="J335" s="260"/>
      <c r="K335" s="260"/>
    </row>
    <row r="336" spans="1:11" x14ac:dyDescent="0.25">
      <c r="A336" s="260"/>
      <c r="B336" s="260"/>
      <c r="C336" s="260"/>
      <c r="D336" s="260"/>
      <c r="E336" s="260"/>
      <c r="F336" s="260"/>
      <c r="G336" s="260"/>
      <c r="H336" s="260"/>
      <c r="I336" s="260"/>
      <c r="J336" s="260"/>
      <c r="K336" s="260"/>
    </row>
    <row r="337" spans="1:11" x14ac:dyDescent="0.25">
      <c r="A337" s="260"/>
      <c r="B337" s="260"/>
      <c r="C337" s="260"/>
      <c r="D337" s="260"/>
      <c r="E337" s="260"/>
      <c r="F337" s="260"/>
      <c r="G337" s="260"/>
      <c r="H337" s="260"/>
      <c r="I337" s="260"/>
      <c r="J337" s="260"/>
      <c r="K337" s="260"/>
    </row>
    <row r="338" spans="1:11" x14ac:dyDescent="0.25">
      <c r="A338" s="260"/>
      <c r="B338" s="260"/>
      <c r="C338" s="260"/>
      <c r="D338" s="260"/>
      <c r="E338" s="260"/>
      <c r="F338" s="260"/>
      <c r="G338" s="260"/>
      <c r="H338" s="260"/>
      <c r="I338" s="260"/>
      <c r="J338" s="260"/>
      <c r="K338" s="260"/>
    </row>
    <row r="339" spans="1:11" x14ac:dyDescent="0.25">
      <c r="A339" s="260"/>
      <c r="B339" s="260"/>
      <c r="C339" s="260"/>
      <c r="D339" s="260"/>
      <c r="E339" s="260"/>
      <c r="F339" s="260"/>
      <c r="G339" s="260"/>
      <c r="H339" s="260"/>
      <c r="I339" s="260"/>
      <c r="J339" s="260"/>
      <c r="K339" s="260"/>
    </row>
    <row r="340" spans="1:11" x14ac:dyDescent="0.25">
      <c r="A340" s="260"/>
      <c r="B340" s="260"/>
      <c r="C340" s="260"/>
      <c r="D340" s="260"/>
      <c r="E340" s="260"/>
      <c r="F340" s="260"/>
      <c r="G340" s="260"/>
      <c r="H340" s="260"/>
      <c r="I340" s="260"/>
      <c r="J340" s="260"/>
      <c r="K340" s="260"/>
    </row>
    <row r="341" spans="1:11" x14ac:dyDescent="0.25">
      <c r="A341" s="260"/>
      <c r="B341" s="260"/>
      <c r="C341" s="260"/>
      <c r="D341" s="260"/>
      <c r="E341" s="260"/>
      <c r="F341" s="260"/>
      <c r="G341" s="260"/>
      <c r="H341" s="260"/>
      <c r="I341" s="260"/>
      <c r="J341" s="260"/>
      <c r="K341" s="260"/>
    </row>
    <row r="342" spans="1:11" x14ac:dyDescent="0.25">
      <c r="A342" s="260"/>
      <c r="B342" s="260"/>
      <c r="C342" s="260"/>
      <c r="D342" s="260"/>
      <c r="E342" s="260"/>
      <c r="F342" s="260"/>
      <c r="G342" s="260"/>
      <c r="H342" s="260"/>
      <c r="I342" s="260"/>
      <c r="J342" s="260"/>
      <c r="K342" s="260"/>
    </row>
    <row r="343" spans="1:11" x14ac:dyDescent="0.25">
      <c r="A343" s="260"/>
      <c r="B343" s="260"/>
      <c r="C343" s="260"/>
      <c r="D343" s="260"/>
      <c r="E343" s="260"/>
      <c r="F343" s="260"/>
      <c r="G343" s="260"/>
      <c r="H343" s="260"/>
      <c r="I343" s="260"/>
      <c r="J343" s="260"/>
      <c r="K343" s="260"/>
    </row>
    <row r="344" spans="1:11" x14ac:dyDescent="0.25">
      <c r="A344" s="260"/>
      <c r="B344" s="260"/>
      <c r="C344" s="260"/>
      <c r="D344" s="260"/>
      <c r="E344" s="260"/>
      <c r="F344" s="260"/>
      <c r="G344" s="260"/>
      <c r="H344" s="260"/>
      <c r="I344" s="260"/>
      <c r="J344" s="260"/>
      <c r="K344" s="260"/>
    </row>
    <row r="345" spans="1:11" x14ac:dyDescent="0.25">
      <c r="A345" s="260"/>
      <c r="B345" s="260"/>
      <c r="C345" s="260"/>
      <c r="D345" s="260"/>
      <c r="E345" s="260"/>
      <c r="F345" s="260"/>
      <c r="G345" s="260"/>
      <c r="H345" s="260"/>
      <c r="I345" s="260"/>
      <c r="J345" s="260"/>
      <c r="K345" s="260"/>
    </row>
    <row r="346" spans="1:11" x14ac:dyDescent="0.25">
      <c r="A346" s="260"/>
      <c r="B346" s="260"/>
      <c r="C346" s="260"/>
      <c r="D346" s="260"/>
      <c r="E346" s="260"/>
      <c r="F346" s="260"/>
      <c r="G346" s="260"/>
      <c r="H346" s="260"/>
      <c r="I346" s="260"/>
      <c r="J346" s="260"/>
      <c r="K346" s="260"/>
    </row>
    <row r="347" spans="1:11" x14ac:dyDescent="0.25">
      <c r="A347" s="260"/>
      <c r="B347" s="260"/>
      <c r="C347" s="260"/>
      <c r="D347" s="260"/>
      <c r="E347" s="260"/>
      <c r="F347" s="260"/>
      <c r="G347" s="260"/>
      <c r="H347" s="260"/>
      <c r="I347" s="260"/>
      <c r="J347" s="260"/>
      <c r="K347" s="260"/>
    </row>
    <row r="348" spans="1:11" x14ac:dyDescent="0.25">
      <c r="A348" s="260"/>
      <c r="B348" s="260"/>
      <c r="C348" s="260"/>
      <c r="D348" s="260"/>
      <c r="E348" s="260"/>
      <c r="F348" s="260"/>
      <c r="G348" s="260"/>
      <c r="H348" s="260"/>
      <c r="I348" s="260"/>
      <c r="J348" s="260"/>
      <c r="K348" s="260"/>
    </row>
    <row r="349" spans="1:11" x14ac:dyDescent="0.25">
      <c r="A349" s="260"/>
      <c r="B349" s="260"/>
      <c r="C349" s="260"/>
      <c r="D349" s="260"/>
      <c r="E349" s="260"/>
      <c r="F349" s="260"/>
      <c r="G349" s="260"/>
      <c r="H349" s="260"/>
      <c r="I349" s="260"/>
      <c r="J349" s="260"/>
      <c r="K349" s="260"/>
    </row>
    <row r="350" spans="1:11" x14ac:dyDescent="0.25">
      <c r="A350" s="260"/>
      <c r="B350" s="260"/>
      <c r="C350" s="260"/>
      <c r="D350" s="260"/>
      <c r="E350" s="260"/>
      <c r="F350" s="260"/>
      <c r="G350" s="260"/>
      <c r="H350" s="260"/>
      <c r="I350" s="260"/>
      <c r="J350" s="260"/>
      <c r="K350" s="260"/>
    </row>
    <row r="351" spans="1:11" x14ac:dyDescent="0.25">
      <c r="A351" s="260"/>
      <c r="B351" s="260"/>
      <c r="C351" s="260"/>
      <c r="D351" s="260"/>
      <c r="E351" s="260"/>
      <c r="F351" s="260"/>
      <c r="G351" s="260"/>
      <c r="H351" s="260"/>
      <c r="I351" s="260"/>
      <c r="J351" s="260"/>
      <c r="K351" s="260"/>
    </row>
    <row r="352" spans="1:11" x14ac:dyDescent="0.25">
      <c r="A352" s="260"/>
      <c r="B352" s="260"/>
      <c r="C352" s="260"/>
      <c r="D352" s="260"/>
      <c r="E352" s="260"/>
      <c r="F352" s="260"/>
      <c r="G352" s="260"/>
      <c r="H352" s="260"/>
      <c r="I352" s="260"/>
      <c r="J352" s="260"/>
      <c r="K352" s="260"/>
    </row>
    <row r="353" spans="1:11" x14ac:dyDescent="0.25">
      <c r="A353" s="260"/>
      <c r="B353" s="260"/>
      <c r="C353" s="260"/>
      <c r="D353" s="260"/>
      <c r="E353" s="260"/>
      <c r="F353" s="260"/>
      <c r="G353" s="260"/>
      <c r="H353" s="260"/>
      <c r="I353" s="260"/>
      <c r="J353" s="260"/>
      <c r="K353" s="260"/>
    </row>
    <row r="354" spans="1:11" x14ac:dyDescent="0.25">
      <c r="A354" s="260"/>
      <c r="B354" s="260"/>
      <c r="C354" s="260"/>
      <c r="D354" s="260"/>
      <c r="E354" s="260"/>
      <c r="F354" s="260"/>
      <c r="G354" s="260"/>
      <c r="H354" s="260"/>
      <c r="I354" s="260"/>
      <c r="J354" s="260"/>
      <c r="K354" s="260"/>
    </row>
    <row r="355" spans="1:11" x14ac:dyDescent="0.25">
      <c r="A355" s="260"/>
      <c r="B355" s="260"/>
      <c r="C355" s="260"/>
      <c r="D355" s="260"/>
      <c r="E355" s="260"/>
      <c r="F355" s="260"/>
      <c r="G355" s="260"/>
      <c r="H355" s="260"/>
      <c r="I355" s="260"/>
      <c r="J355" s="260"/>
      <c r="K355" s="260"/>
    </row>
    <row r="356" spans="1:11" x14ac:dyDescent="0.25">
      <c r="A356" s="260"/>
      <c r="B356" s="260"/>
      <c r="C356" s="260"/>
      <c r="D356" s="260"/>
      <c r="E356" s="260"/>
      <c r="F356" s="260"/>
      <c r="G356" s="260"/>
      <c r="H356" s="260"/>
      <c r="I356" s="260"/>
      <c r="J356" s="260"/>
      <c r="K356" s="260"/>
    </row>
    <row r="357" spans="1:11" x14ac:dyDescent="0.25">
      <c r="A357" s="260"/>
      <c r="B357" s="260"/>
      <c r="C357" s="260"/>
      <c r="D357" s="260"/>
      <c r="E357" s="260"/>
      <c r="F357" s="260"/>
      <c r="G357" s="260"/>
      <c r="H357" s="260"/>
      <c r="I357" s="260"/>
      <c r="J357" s="260"/>
      <c r="K357" s="260"/>
    </row>
    <row r="358" spans="1:11" x14ac:dyDescent="0.25">
      <c r="A358" s="260"/>
      <c r="B358" s="260"/>
      <c r="C358" s="260"/>
      <c r="D358" s="260"/>
      <c r="E358" s="260"/>
      <c r="F358" s="260"/>
      <c r="G358" s="260"/>
      <c r="H358" s="260"/>
      <c r="I358" s="260"/>
      <c r="J358" s="260"/>
      <c r="K358" s="260"/>
    </row>
    <row r="359" spans="1:11" x14ac:dyDescent="0.25">
      <c r="A359" s="260"/>
      <c r="B359" s="260"/>
      <c r="C359" s="260"/>
      <c r="D359" s="260"/>
      <c r="E359" s="260"/>
      <c r="F359" s="260"/>
      <c r="G359" s="260"/>
      <c r="H359" s="260"/>
      <c r="I359" s="260"/>
      <c r="J359" s="260"/>
      <c r="K359" s="260"/>
    </row>
    <row r="360" spans="1:11" x14ac:dyDescent="0.25">
      <c r="A360" s="260"/>
      <c r="B360" s="260"/>
      <c r="C360" s="260"/>
      <c r="D360" s="260"/>
      <c r="E360" s="260"/>
      <c r="F360" s="260"/>
      <c r="G360" s="260"/>
      <c r="H360" s="260"/>
      <c r="I360" s="260"/>
      <c r="J360" s="260"/>
      <c r="K360" s="260"/>
    </row>
    <row r="361" spans="1:11" x14ac:dyDescent="0.25">
      <c r="A361" s="260"/>
      <c r="B361" s="260"/>
      <c r="C361" s="260"/>
      <c r="D361" s="260"/>
      <c r="E361" s="260"/>
      <c r="F361" s="260"/>
      <c r="G361" s="260"/>
      <c r="H361" s="260"/>
      <c r="I361" s="260"/>
      <c r="J361" s="260"/>
      <c r="K361" s="260"/>
    </row>
    <row r="362" spans="1:11" x14ac:dyDescent="0.25">
      <c r="A362" s="260"/>
      <c r="B362" s="260"/>
      <c r="C362" s="260"/>
      <c r="D362" s="260"/>
      <c r="E362" s="260"/>
      <c r="F362" s="260"/>
      <c r="G362" s="260"/>
      <c r="H362" s="260"/>
      <c r="I362" s="260"/>
      <c r="J362" s="260"/>
      <c r="K362" s="260"/>
    </row>
    <row r="363" spans="1:11" x14ac:dyDescent="0.25">
      <c r="A363" s="260"/>
      <c r="B363" s="260"/>
      <c r="C363" s="260"/>
      <c r="D363" s="260"/>
      <c r="E363" s="260"/>
      <c r="F363" s="260"/>
      <c r="G363" s="260"/>
      <c r="H363" s="260"/>
      <c r="I363" s="260"/>
      <c r="J363" s="260"/>
      <c r="K363" s="260"/>
    </row>
    <row r="364" spans="1:11" x14ac:dyDescent="0.25">
      <c r="A364" s="260"/>
      <c r="B364" s="260"/>
      <c r="C364" s="260"/>
      <c r="D364" s="260"/>
      <c r="E364" s="260"/>
      <c r="F364" s="260"/>
      <c r="G364" s="260"/>
      <c r="H364" s="260"/>
      <c r="I364" s="260"/>
      <c r="J364" s="260"/>
      <c r="K364" s="260"/>
    </row>
    <row r="365" spans="1:11" x14ac:dyDescent="0.25">
      <c r="A365" s="260"/>
      <c r="B365" s="260"/>
      <c r="C365" s="260"/>
      <c r="D365" s="260"/>
      <c r="E365" s="260"/>
      <c r="F365" s="260"/>
      <c r="G365" s="260"/>
      <c r="H365" s="260"/>
      <c r="I365" s="260"/>
      <c r="J365" s="260"/>
      <c r="K365" s="260"/>
    </row>
    <row r="366" spans="1:11" x14ac:dyDescent="0.25">
      <c r="A366" s="260"/>
      <c r="B366" s="260"/>
      <c r="C366" s="260"/>
      <c r="D366" s="260"/>
      <c r="E366" s="260"/>
      <c r="F366" s="260"/>
      <c r="G366" s="260"/>
      <c r="H366" s="260"/>
      <c r="I366" s="260"/>
      <c r="J366" s="260"/>
      <c r="K366" s="260"/>
    </row>
    <row r="367" spans="1:11" x14ac:dyDescent="0.25">
      <c r="A367" s="260"/>
      <c r="B367" s="260"/>
      <c r="C367" s="260"/>
      <c r="D367" s="260"/>
      <c r="E367" s="260"/>
      <c r="F367" s="260"/>
      <c r="G367" s="260"/>
      <c r="H367" s="260"/>
      <c r="I367" s="260"/>
      <c r="J367" s="260"/>
      <c r="K367" s="260"/>
    </row>
    <row r="368" spans="1:11" x14ac:dyDescent="0.25">
      <c r="A368" s="260"/>
      <c r="B368" s="260"/>
      <c r="C368" s="260"/>
      <c r="D368" s="260"/>
      <c r="E368" s="260"/>
      <c r="F368" s="260"/>
      <c r="G368" s="260"/>
      <c r="H368" s="260"/>
      <c r="I368" s="260"/>
      <c r="J368" s="260"/>
      <c r="K368" s="260"/>
    </row>
    <row r="369" spans="1:11" x14ac:dyDescent="0.25">
      <c r="A369" s="260"/>
      <c r="B369" s="260"/>
      <c r="C369" s="260"/>
      <c r="D369" s="260"/>
      <c r="E369" s="260"/>
      <c r="F369" s="260"/>
      <c r="G369" s="260"/>
      <c r="H369" s="260"/>
      <c r="I369" s="260"/>
      <c r="J369" s="260"/>
      <c r="K369" s="260"/>
    </row>
    <row r="370" spans="1:11" x14ac:dyDescent="0.25">
      <c r="A370" s="260"/>
      <c r="B370" s="260"/>
      <c r="C370" s="260"/>
      <c r="D370" s="260"/>
      <c r="E370" s="260"/>
      <c r="F370" s="260"/>
      <c r="G370" s="260"/>
      <c r="H370" s="260"/>
      <c r="I370" s="260"/>
      <c r="J370" s="260"/>
      <c r="K370" s="260"/>
    </row>
    <row r="371" spans="1:11" x14ac:dyDescent="0.25">
      <c r="A371" s="260"/>
      <c r="B371" s="260"/>
      <c r="C371" s="260"/>
      <c r="D371" s="260"/>
      <c r="E371" s="260"/>
      <c r="F371" s="260"/>
      <c r="G371" s="260"/>
      <c r="H371" s="260"/>
      <c r="I371" s="260"/>
      <c r="J371" s="260"/>
      <c r="K371" s="260"/>
    </row>
    <row r="372" spans="1:11" x14ac:dyDescent="0.25">
      <c r="A372" s="260"/>
      <c r="B372" s="260"/>
      <c r="C372" s="260"/>
      <c r="D372" s="260"/>
      <c r="E372" s="260"/>
      <c r="F372" s="260"/>
      <c r="G372" s="260"/>
      <c r="H372" s="260"/>
      <c r="I372" s="260"/>
      <c r="J372" s="260"/>
      <c r="K372" s="260"/>
    </row>
    <row r="373" spans="1:11" x14ac:dyDescent="0.25">
      <c r="A373" s="260"/>
      <c r="B373" s="260"/>
      <c r="C373" s="260"/>
      <c r="D373" s="260"/>
      <c r="E373" s="260"/>
      <c r="F373" s="260"/>
      <c r="G373" s="260"/>
      <c r="H373" s="260"/>
      <c r="I373" s="260"/>
      <c r="J373" s="260"/>
      <c r="K373" s="260"/>
    </row>
    <row r="374" spans="1:11" x14ac:dyDescent="0.25">
      <c r="A374" s="260"/>
      <c r="B374" s="260"/>
      <c r="C374" s="260"/>
      <c r="D374" s="260"/>
      <c r="E374" s="260"/>
      <c r="F374" s="260"/>
      <c r="G374" s="260"/>
      <c r="H374" s="260"/>
      <c r="I374" s="260"/>
      <c r="J374" s="260"/>
      <c r="K374" s="260"/>
    </row>
    <row r="375" spans="1:11" x14ac:dyDescent="0.25">
      <c r="A375" s="260"/>
      <c r="B375" s="260"/>
      <c r="C375" s="260"/>
      <c r="D375" s="260"/>
      <c r="E375" s="260"/>
      <c r="F375" s="260"/>
      <c r="G375" s="260"/>
      <c r="H375" s="260"/>
      <c r="I375" s="260"/>
      <c r="J375" s="260"/>
      <c r="K375" s="260"/>
    </row>
    <row r="376" spans="1:11" x14ac:dyDescent="0.25">
      <c r="A376" s="260"/>
      <c r="B376" s="260"/>
      <c r="C376" s="260"/>
      <c r="D376" s="260"/>
      <c r="E376" s="260"/>
      <c r="F376" s="260"/>
      <c r="G376" s="260"/>
      <c r="H376" s="260"/>
      <c r="I376" s="260"/>
      <c r="J376" s="260"/>
      <c r="K376" s="260"/>
    </row>
    <row r="377" spans="1:11" x14ac:dyDescent="0.25">
      <c r="A377" s="260"/>
      <c r="B377" s="260"/>
      <c r="C377" s="260"/>
      <c r="D377" s="260"/>
      <c r="E377" s="260"/>
      <c r="F377" s="260"/>
      <c r="G377" s="260"/>
      <c r="H377" s="260"/>
      <c r="I377" s="260"/>
      <c r="J377" s="260"/>
      <c r="K377" s="260"/>
    </row>
    <row r="378" spans="1:11" x14ac:dyDescent="0.25">
      <c r="A378" s="260"/>
      <c r="B378" s="260"/>
      <c r="C378" s="260"/>
      <c r="D378" s="260"/>
      <c r="E378" s="260"/>
      <c r="F378" s="260"/>
      <c r="G378" s="260"/>
      <c r="H378" s="260"/>
      <c r="I378" s="260"/>
      <c r="J378" s="260"/>
      <c r="K378" s="260"/>
    </row>
    <row r="379" spans="1:11" x14ac:dyDescent="0.25">
      <c r="A379" s="260"/>
      <c r="B379" s="260"/>
      <c r="C379" s="260"/>
      <c r="D379" s="260"/>
      <c r="E379" s="260"/>
      <c r="F379" s="260"/>
      <c r="G379" s="260"/>
      <c r="H379" s="260"/>
      <c r="I379" s="260"/>
      <c r="J379" s="260"/>
      <c r="K379" s="260"/>
    </row>
    <row r="380" spans="1:11" x14ac:dyDescent="0.25">
      <c r="A380" s="260"/>
      <c r="B380" s="260"/>
      <c r="C380" s="260"/>
      <c r="D380" s="260"/>
      <c r="E380" s="260"/>
      <c r="F380" s="260"/>
      <c r="G380" s="260"/>
      <c r="H380" s="260"/>
      <c r="I380" s="260"/>
      <c r="J380" s="260"/>
      <c r="K380" s="260"/>
    </row>
    <row r="381" spans="1:11" x14ac:dyDescent="0.25">
      <c r="A381" s="260"/>
      <c r="B381" s="260"/>
      <c r="C381" s="260"/>
      <c r="D381" s="260"/>
      <c r="E381" s="260"/>
      <c r="F381" s="260"/>
      <c r="G381" s="260"/>
      <c r="H381" s="260"/>
      <c r="I381" s="260"/>
      <c r="J381" s="260"/>
      <c r="K381" s="260"/>
    </row>
    <row r="382" spans="1:11" x14ac:dyDescent="0.25">
      <c r="A382" s="260"/>
      <c r="B382" s="260"/>
      <c r="C382" s="260"/>
      <c r="D382" s="260"/>
      <c r="E382" s="260"/>
      <c r="F382" s="260"/>
      <c r="G382" s="260"/>
      <c r="H382" s="260"/>
      <c r="I382" s="260"/>
      <c r="J382" s="260"/>
      <c r="K382" s="260"/>
    </row>
    <row r="383" spans="1:11" x14ac:dyDescent="0.25">
      <c r="A383" s="260"/>
      <c r="B383" s="260"/>
      <c r="C383" s="260"/>
      <c r="D383" s="260"/>
      <c r="E383" s="260"/>
      <c r="F383" s="260"/>
      <c r="G383" s="260"/>
      <c r="H383" s="260"/>
      <c r="I383" s="260"/>
      <c r="J383" s="260"/>
      <c r="K383" s="260"/>
    </row>
    <row r="384" spans="1:11" x14ac:dyDescent="0.25">
      <c r="A384" s="260"/>
      <c r="B384" s="260"/>
      <c r="C384" s="260"/>
      <c r="D384" s="260"/>
      <c r="E384" s="260"/>
      <c r="F384" s="260"/>
      <c r="G384" s="260"/>
      <c r="H384" s="260"/>
      <c r="I384" s="260"/>
      <c r="J384" s="260"/>
      <c r="K384" s="260"/>
    </row>
    <row r="385" spans="1:11" x14ac:dyDescent="0.25">
      <c r="A385" s="260"/>
      <c r="B385" s="260"/>
      <c r="C385" s="260"/>
      <c r="D385" s="260"/>
      <c r="E385" s="260"/>
      <c r="F385" s="260"/>
      <c r="G385" s="260"/>
      <c r="H385" s="260"/>
      <c r="I385" s="260"/>
      <c r="J385" s="260"/>
      <c r="K385" s="260"/>
    </row>
    <row r="386" spans="1:11" x14ac:dyDescent="0.25">
      <c r="A386" s="260"/>
      <c r="B386" s="260"/>
      <c r="C386" s="260"/>
      <c r="D386" s="260"/>
      <c r="E386" s="260"/>
      <c r="F386" s="260"/>
      <c r="G386" s="260"/>
      <c r="H386" s="260"/>
      <c r="I386" s="260"/>
      <c r="J386" s="260"/>
      <c r="K386" s="260"/>
    </row>
    <row r="387" spans="1:11" x14ac:dyDescent="0.25">
      <c r="A387" s="260"/>
      <c r="B387" s="260"/>
      <c r="C387" s="260"/>
      <c r="D387" s="260"/>
      <c r="E387" s="260"/>
      <c r="F387" s="260"/>
      <c r="G387" s="260"/>
      <c r="H387" s="260"/>
      <c r="I387" s="260"/>
      <c r="J387" s="260"/>
      <c r="K387" s="260"/>
    </row>
    <row r="388" spans="1:11" x14ac:dyDescent="0.25">
      <c r="A388" s="260"/>
      <c r="B388" s="260"/>
      <c r="C388" s="260"/>
      <c r="D388" s="260"/>
      <c r="E388" s="260"/>
      <c r="F388" s="260"/>
      <c r="G388" s="260"/>
      <c r="H388" s="260"/>
      <c r="I388" s="260"/>
      <c r="J388" s="260"/>
      <c r="K388" s="260"/>
    </row>
    <row r="389" spans="1:11" x14ac:dyDescent="0.25">
      <c r="A389" s="260"/>
      <c r="B389" s="260"/>
      <c r="C389" s="260"/>
      <c r="D389" s="260"/>
      <c r="E389" s="260"/>
      <c r="F389" s="260"/>
      <c r="G389" s="260"/>
      <c r="H389" s="260"/>
      <c r="I389" s="260"/>
      <c r="J389" s="260"/>
      <c r="K389" s="260"/>
    </row>
    <row r="390" spans="1:11" x14ac:dyDescent="0.25">
      <c r="A390" s="260"/>
      <c r="B390" s="260"/>
      <c r="C390" s="260"/>
      <c r="D390" s="260"/>
      <c r="E390" s="260"/>
      <c r="F390" s="260"/>
      <c r="G390" s="260"/>
      <c r="H390" s="260"/>
      <c r="I390" s="260"/>
      <c r="J390" s="260"/>
      <c r="K390" s="260"/>
    </row>
    <row r="391" spans="1:11" x14ac:dyDescent="0.25">
      <c r="A391" s="260"/>
      <c r="B391" s="260"/>
      <c r="C391" s="260"/>
      <c r="D391" s="260"/>
      <c r="E391" s="260"/>
      <c r="F391" s="260"/>
      <c r="G391" s="260"/>
      <c r="H391" s="260"/>
      <c r="I391" s="260"/>
      <c r="J391" s="260"/>
      <c r="K391" s="260"/>
    </row>
    <row r="392" spans="1:11" x14ac:dyDescent="0.25">
      <c r="A392" s="260"/>
      <c r="B392" s="260"/>
      <c r="C392" s="260"/>
      <c r="D392" s="260"/>
      <c r="E392" s="260"/>
      <c r="F392" s="260"/>
      <c r="G392" s="260"/>
      <c r="H392" s="260"/>
      <c r="I392" s="260"/>
      <c r="J392" s="260"/>
      <c r="K392" s="260"/>
    </row>
    <row r="393" spans="1:11" x14ac:dyDescent="0.25">
      <c r="A393" s="260"/>
      <c r="B393" s="260"/>
      <c r="C393" s="260"/>
      <c r="D393" s="260"/>
      <c r="E393" s="260"/>
      <c r="F393" s="260"/>
      <c r="G393" s="260"/>
      <c r="H393" s="260"/>
      <c r="I393" s="260"/>
      <c r="J393" s="260"/>
      <c r="K393" s="260"/>
    </row>
    <row r="394" spans="1:11" x14ac:dyDescent="0.25">
      <c r="A394" s="260"/>
      <c r="B394" s="260"/>
      <c r="C394" s="260"/>
      <c r="D394" s="260"/>
      <c r="E394" s="260"/>
      <c r="F394" s="260"/>
      <c r="G394" s="260"/>
      <c r="H394" s="260"/>
      <c r="I394" s="260"/>
      <c r="J394" s="260"/>
      <c r="K394" s="260"/>
    </row>
    <row r="395" spans="1:11" x14ac:dyDescent="0.25">
      <c r="A395" s="260"/>
      <c r="B395" s="260"/>
      <c r="C395" s="260"/>
      <c r="D395" s="260"/>
      <c r="E395" s="260"/>
      <c r="F395" s="260"/>
      <c r="G395" s="260"/>
      <c r="H395" s="260"/>
      <c r="I395" s="260"/>
      <c r="J395" s="260"/>
      <c r="K395" s="260"/>
    </row>
    <row r="396" spans="1:11" x14ac:dyDescent="0.25">
      <c r="A396" s="260"/>
      <c r="B396" s="260"/>
      <c r="C396" s="260"/>
      <c r="D396" s="260"/>
      <c r="E396" s="260"/>
      <c r="F396" s="260"/>
      <c r="G396" s="260"/>
      <c r="H396" s="260"/>
      <c r="I396" s="260"/>
      <c r="J396" s="260"/>
      <c r="K396" s="260"/>
    </row>
    <row r="397" spans="1:11" x14ac:dyDescent="0.25">
      <c r="A397" s="260"/>
      <c r="B397" s="260"/>
      <c r="C397" s="260"/>
      <c r="D397" s="260"/>
      <c r="E397" s="260"/>
      <c r="F397" s="260"/>
      <c r="G397" s="260"/>
      <c r="H397" s="260"/>
      <c r="I397" s="260"/>
      <c r="J397" s="260"/>
      <c r="K397" s="260"/>
    </row>
    <row r="398" spans="1:11" x14ac:dyDescent="0.25">
      <c r="A398" s="260"/>
      <c r="B398" s="260"/>
      <c r="C398" s="260"/>
      <c r="D398" s="260"/>
      <c r="E398" s="260"/>
      <c r="F398" s="260"/>
      <c r="G398" s="260"/>
      <c r="H398" s="260"/>
      <c r="I398" s="260"/>
      <c r="J398" s="260"/>
      <c r="K398" s="260"/>
    </row>
    <row r="399" spans="1:11" x14ac:dyDescent="0.25">
      <c r="A399" s="260"/>
      <c r="B399" s="260"/>
      <c r="C399" s="260"/>
      <c r="D399" s="260"/>
      <c r="E399" s="260"/>
      <c r="F399" s="260"/>
      <c r="G399" s="260"/>
      <c r="H399" s="260"/>
      <c r="I399" s="260"/>
      <c r="J399" s="260"/>
      <c r="K399" s="260"/>
    </row>
    <row r="400" spans="1:11" x14ac:dyDescent="0.25">
      <c r="A400" s="260"/>
      <c r="B400" s="260"/>
      <c r="C400" s="260"/>
      <c r="D400" s="260"/>
      <c r="E400" s="260"/>
      <c r="F400" s="260"/>
      <c r="G400" s="260"/>
      <c r="H400" s="260"/>
      <c r="I400" s="260"/>
      <c r="J400" s="260"/>
      <c r="K400" s="260"/>
    </row>
    <row r="401" spans="1:11" x14ac:dyDescent="0.25">
      <c r="A401" s="260"/>
      <c r="B401" s="260"/>
      <c r="C401" s="260"/>
      <c r="D401" s="260"/>
      <c r="E401" s="260"/>
      <c r="F401" s="260"/>
      <c r="G401" s="260"/>
      <c r="H401" s="260"/>
      <c r="I401" s="260"/>
      <c r="J401" s="260"/>
      <c r="K401" s="260"/>
    </row>
    <row r="402" spans="1:11" x14ac:dyDescent="0.25">
      <c r="A402" s="260"/>
      <c r="B402" s="260"/>
      <c r="C402" s="260"/>
      <c r="D402" s="260"/>
      <c r="E402" s="260"/>
      <c r="F402" s="260"/>
      <c r="G402" s="260"/>
      <c r="H402" s="260"/>
      <c r="I402" s="260"/>
      <c r="J402" s="260"/>
      <c r="K402" s="260"/>
    </row>
    <row r="403" spans="1:11" x14ac:dyDescent="0.25">
      <c r="A403" s="260"/>
      <c r="B403" s="260"/>
      <c r="C403" s="260"/>
      <c r="D403" s="260"/>
      <c r="E403" s="260"/>
      <c r="F403" s="260"/>
      <c r="G403" s="260"/>
      <c r="H403" s="260"/>
      <c r="I403" s="260"/>
      <c r="J403" s="260"/>
      <c r="K403" s="260"/>
    </row>
    <row r="404" spans="1:11" x14ac:dyDescent="0.25">
      <c r="A404" s="260"/>
      <c r="B404" s="260"/>
      <c r="C404" s="260"/>
      <c r="D404" s="260"/>
      <c r="E404" s="260"/>
      <c r="F404" s="260"/>
      <c r="G404" s="260"/>
      <c r="H404" s="260"/>
      <c r="I404" s="260"/>
      <c r="J404" s="260"/>
      <c r="K404" s="260"/>
    </row>
    <row r="405" spans="1:11" x14ac:dyDescent="0.25">
      <c r="A405" s="260"/>
      <c r="B405" s="260"/>
      <c r="C405" s="260"/>
      <c r="D405" s="260"/>
      <c r="E405" s="260"/>
      <c r="F405" s="260"/>
      <c r="G405" s="260"/>
      <c r="H405" s="260"/>
      <c r="I405" s="260"/>
      <c r="J405" s="260"/>
      <c r="K405" s="260"/>
    </row>
    <row r="406" spans="1:11" x14ac:dyDescent="0.25">
      <c r="A406" s="260"/>
      <c r="B406" s="260"/>
      <c r="C406" s="260"/>
      <c r="D406" s="260"/>
      <c r="E406" s="260"/>
      <c r="F406" s="260"/>
      <c r="G406" s="260"/>
      <c r="H406" s="260"/>
      <c r="I406" s="260"/>
      <c r="J406" s="260"/>
      <c r="K406" s="260"/>
    </row>
    <row r="407" spans="1:11" x14ac:dyDescent="0.25">
      <c r="A407" s="260"/>
      <c r="B407" s="260"/>
      <c r="C407" s="260"/>
      <c r="D407" s="260"/>
      <c r="E407" s="260"/>
      <c r="F407" s="260"/>
      <c r="G407" s="260"/>
      <c r="H407" s="260"/>
      <c r="I407" s="260"/>
      <c r="J407" s="260"/>
      <c r="K407" s="260"/>
    </row>
    <row r="408" spans="1:11" x14ac:dyDescent="0.25">
      <c r="A408" s="260"/>
      <c r="B408" s="260"/>
      <c r="C408" s="260"/>
      <c r="D408" s="260"/>
      <c r="E408" s="260"/>
      <c r="F408" s="260"/>
      <c r="G408" s="260"/>
      <c r="H408" s="260"/>
      <c r="I408" s="260"/>
      <c r="J408" s="260"/>
      <c r="K408" s="260"/>
    </row>
    <row r="409" spans="1:11" x14ac:dyDescent="0.25">
      <c r="A409" s="260"/>
      <c r="B409" s="260"/>
      <c r="C409" s="260"/>
      <c r="D409" s="260"/>
      <c r="E409" s="260"/>
      <c r="F409" s="260"/>
      <c r="G409" s="260"/>
      <c r="H409" s="260"/>
      <c r="I409" s="260"/>
      <c r="J409" s="260"/>
      <c r="K409" s="260"/>
    </row>
    <row r="410" spans="1:11" x14ac:dyDescent="0.25">
      <c r="A410" s="260"/>
      <c r="B410" s="260"/>
      <c r="C410" s="260"/>
      <c r="D410" s="260"/>
      <c r="E410" s="260"/>
      <c r="F410" s="260"/>
      <c r="G410" s="260"/>
      <c r="H410" s="260"/>
      <c r="I410" s="260"/>
      <c r="J410" s="260"/>
      <c r="K410" s="260"/>
    </row>
    <row r="411" spans="1:11" x14ac:dyDescent="0.25">
      <c r="A411" s="260"/>
      <c r="B411" s="260"/>
      <c r="C411" s="260"/>
      <c r="D411" s="260"/>
      <c r="E411" s="260"/>
      <c r="F411" s="260"/>
      <c r="G411" s="260"/>
      <c r="H411" s="260"/>
      <c r="I411" s="260"/>
      <c r="J411" s="260"/>
      <c r="K411" s="260"/>
    </row>
    <row r="412" spans="1:11" x14ac:dyDescent="0.25">
      <c r="A412" s="260"/>
      <c r="B412" s="260"/>
      <c r="C412" s="260"/>
      <c r="D412" s="260"/>
      <c r="E412" s="260"/>
      <c r="F412" s="260"/>
      <c r="G412" s="260"/>
      <c r="H412" s="260"/>
      <c r="I412" s="260"/>
      <c r="J412" s="260"/>
      <c r="K412" s="260"/>
    </row>
    <row r="413" spans="1:11" x14ac:dyDescent="0.25">
      <c r="A413" s="260"/>
      <c r="B413" s="260"/>
      <c r="C413" s="260"/>
      <c r="D413" s="260"/>
      <c r="E413" s="260"/>
      <c r="F413" s="260"/>
      <c r="G413" s="260"/>
      <c r="H413" s="260"/>
      <c r="I413" s="260"/>
      <c r="J413" s="260"/>
      <c r="K413" s="260"/>
    </row>
    <row r="414" spans="1:11" x14ac:dyDescent="0.25">
      <c r="A414" s="260"/>
      <c r="B414" s="260"/>
      <c r="C414" s="260"/>
      <c r="D414" s="260"/>
      <c r="E414" s="260"/>
      <c r="F414" s="260"/>
      <c r="G414" s="260"/>
      <c r="H414" s="260"/>
      <c r="I414" s="260"/>
      <c r="J414" s="260"/>
      <c r="K414" s="260"/>
    </row>
    <row r="415" spans="1:11" x14ac:dyDescent="0.25">
      <c r="A415" s="260"/>
      <c r="B415" s="260"/>
      <c r="C415" s="260"/>
      <c r="D415" s="260"/>
      <c r="E415" s="260"/>
      <c r="F415" s="260"/>
      <c r="G415" s="260"/>
      <c r="H415" s="260"/>
      <c r="I415" s="260"/>
      <c r="J415" s="260"/>
      <c r="K415" s="260"/>
    </row>
    <row r="416" spans="1:11" x14ac:dyDescent="0.25">
      <c r="A416" s="260"/>
      <c r="B416" s="260"/>
      <c r="C416" s="260"/>
      <c r="D416" s="260"/>
      <c r="E416" s="260"/>
      <c r="F416" s="260"/>
      <c r="G416" s="260"/>
      <c r="H416" s="260"/>
      <c r="I416" s="260"/>
      <c r="J416" s="260"/>
      <c r="K416" s="260"/>
    </row>
    <row r="417" spans="1:11" x14ac:dyDescent="0.25">
      <c r="A417" s="260"/>
      <c r="B417" s="260"/>
      <c r="C417" s="260"/>
      <c r="D417" s="260"/>
      <c r="E417" s="260"/>
      <c r="F417" s="260"/>
      <c r="G417" s="260"/>
      <c r="H417" s="260"/>
      <c r="I417" s="260"/>
      <c r="J417" s="260"/>
      <c r="K417" s="260"/>
    </row>
    <row r="418" spans="1:11" x14ac:dyDescent="0.25">
      <c r="A418" s="260"/>
      <c r="B418" s="260"/>
      <c r="C418" s="260"/>
      <c r="D418" s="260"/>
      <c r="E418" s="260"/>
      <c r="F418" s="260"/>
      <c r="G418" s="260"/>
      <c r="H418" s="260"/>
      <c r="I418" s="260"/>
      <c r="J418" s="260"/>
      <c r="K418" s="260"/>
    </row>
    <row r="419" spans="1:11" x14ac:dyDescent="0.25">
      <c r="A419" s="260"/>
      <c r="B419" s="260"/>
      <c r="C419" s="260"/>
      <c r="D419" s="260"/>
      <c r="E419" s="260"/>
      <c r="F419" s="260"/>
      <c r="G419" s="260"/>
      <c r="H419" s="260"/>
      <c r="I419" s="260"/>
      <c r="J419" s="260"/>
      <c r="K419" s="260"/>
    </row>
    <row r="420" spans="1:11" x14ac:dyDescent="0.25">
      <c r="A420" s="260"/>
      <c r="B420" s="260"/>
      <c r="C420" s="260"/>
      <c r="D420" s="260"/>
      <c r="E420" s="260"/>
      <c r="F420" s="260"/>
      <c r="G420" s="260"/>
      <c r="H420" s="260"/>
      <c r="I420" s="260"/>
      <c r="J420" s="260"/>
      <c r="K420" s="260"/>
    </row>
    <row r="421" spans="1:11" x14ac:dyDescent="0.25">
      <c r="A421" s="260"/>
      <c r="B421" s="260"/>
      <c r="C421" s="260"/>
      <c r="D421" s="260"/>
      <c r="E421" s="260"/>
      <c r="F421" s="260"/>
      <c r="G421" s="260"/>
      <c r="H421" s="260"/>
      <c r="I421" s="260"/>
      <c r="J421" s="260"/>
      <c r="K421" s="260"/>
    </row>
    <row r="422" spans="1:11" x14ac:dyDescent="0.25">
      <c r="A422" s="260"/>
      <c r="B422" s="260"/>
      <c r="C422" s="260"/>
      <c r="D422" s="260"/>
      <c r="E422" s="260"/>
      <c r="F422" s="260"/>
      <c r="G422" s="260"/>
      <c r="H422" s="260"/>
      <c r="I422" s="260"/>
      <c r="J422" s="260"/>
      <c r="K422" s="260"/>
    </row>
    <row r="423" spans="1:11" x14ac:dyDescent="0.25">
      <c r="A423" s="260"/>
      <c r="B423" s="260"/>
      <c r="C423" s="260"/>
      <c r="D423" s="260"/>
      <c r="E423" s="260"/>
      <c r="F423" s="260"/>
      <c r="G423" s="260"/>
      <c r="H423" s="260"/>
      <c r="I423" s="260"/>
      <c r="J423" s="260"/>
      <c r="K423" s="260"/>
    </row>
    <row r="424" spans="1:11" x14ac:dyDescent="0.25">
      <c r="A424" s="260"/>
      <c r="B424" s="260"/>
      <c r="C424" s="260"/>
      <c r="D424" s="260"/>
      <c r="E424" s="260"/>
      <c r="F424" s="260"/>
      <c r="G424" s="260"/>
      <c r="H424" s="260"/>
      <c r="I424" s="260"/>
      <c r="J424" s="260"/>
      <c r="K424" s="260"/>
    </row>
    <row r="425" spans="1:11" x14ac:dyDescent="0.25">
      <c r="A425" s="260"/>
      <c r="B425" s="260"/>
      <c r="C425" s="260"/>
      <c r="D425" s="260"/>
      <c r="E425" s="260"/>
      <c r="F425" s="260"/>
      <c r="G425" s="260"/>
      <c r="H425" s="260"/>
      <c r="I425" s="260"/>
      <c r="J425" s="260"/>
      <c r="K425" s="260"/>
    </row>
    <row r="426" spans="1:11" x14ac:dyDescent="0.25">
      <c r="A426" s="260"/>
      <c r="B426" s="260"/>
      <c r="C426" s="260"/>
      <c r="D426" s="260"/>
      <c r="E426" s="260"/>
      <c r="F426" s="260"/>
      <c r="G426" s="260"/>
      <c r="H426" s="260"/>
      <c r="I426" s="260"/>
      <c r="J426" s="260"/>
      <c r="K426" s="260"/>
    </row>
    <row r="427" spans="1:11" x14ac:dyDescent="0.25">
      <c r="A427" s="260"/>
      <c r="B427" s="260"/>
      <c r="C427" s="260"/>
      <c r="D427" s="260"/>
      <c r="E427" s="260"/>
      <c r="F427" s="260"/>
      <c r="G427" s="260"/>
      <c r="H427" s="260"/>
      <c r="I427" s="260"/>
      <c r="J427" s="260"/>
      <c r="K427" s="260"/>
    </row>
    <row r="428" spans="1:11" x14ac:dyDescent="0.25">
      <c r="A428" s="260"/>
      <c r="B428" s="260"/>
      <c r="C428" s="260"/>
      <c r="D428" s="260"/>
      <c r="E428" s="260"/>
      <c r="F428" s="260"/>
      <c r="G428" s="260"/>
      <c r="H428" s="260"/>
      <c r="I428" s="260"/>
      <c r="J428" s="260"/>
      <c r="K428" s="260"/>
    </row>
    <row r="429" spans="1:11" x14ac:dyDescent="0.25">
      <c r="A429" s="260"/>
      <c r="B429" s="260"/>
      <c r="C429" s="260"/>
      <c r="D429" s="260"/>
      <c r="E429" s="260"/>
      <c r="F429" s="260"/>
      <c r="G429" s="260"/>
      <c r="H429" s="260"/>
      <c r="I429" s="260"/>
      <c r="J429" s="260"/>
      <c r="K429" s="260"/>
    </row>
    <row r="430" spans="1:11" x14ac:dyDescent="0.25">
      <c r="A430" s="260"/>
      <c r="B430" s="260"/>
      <c r="C430" s="260"/>
      <c r="D430" s="260"/>
      <c r="E430" s="260"/>
      <c r="F430" s="260"/>
      <c r="G430" s="260"/>
      <c r="H430" s="260"/>
      <c r="I430" s="260"/>
      <c r="J430" s="260"/>
      <c r="K430" s="260"/>
    </row>
    <row r="431" spans="1:11" x14ac:dyDescent="0.25">
      <c r="A431" s="260"/>
      <c r="B431" s="260"/>
      <c r="C431" s="260"/>
      <c r="D431" s="260"/>
      <c r="E431" s="260"/>
      <c r="F431" s="260"/>
      <c r="G431" s="260"/>
      <c r="H431" s="260"/>
      <c r="I431" s="260"/>
      <c r="J431" s="260"/>
      <c r="K431" s="260"/>
    </row>
    <row r="432" spans="1:11" x14ac:dyDescent="0.25">
      <c r="A432" s="260"/>
      <c r="B432" s="260"/>
      <c r="C432" s="260"/>
      <c r="D432" s="260"/>
      <c r="E432" s="260"/>
      <c r="F432" s="260"/>
      <c r="G432" s="260"/>
      <c r="H432" s="260"/>
      <c r="I432" s="260"/>
      <c r="J432" s="260"/>
      <c r="K432" s="260"/>
    </row>
    <row r="433" spans="1:11" x14ac:dyDescent="0.25">
      <c r="A433" s="260"/>
      <c r="B433" s="260"/>
      <c r="C433" s="260"/>
      <c r="D433" s="260"/>
      <c r="E433" s="260"/>
      <c r="F433" s="260"/>
      <c r="G433" s="260"/>
      <c r="H433" s="260"/>
      <c r="I433" s="260"/>
      <c r="J433" s="260"/>
      <c r="K433" s="260"/>
    </row>
    <row r="434" spans="1:11" x14ac:dyDescent="0.25">
      <c r="A434" s="260"/>
      <c r="B434" s="260"/>
      <c r="C434" s="260"/>
      <c r="D434" s="260"/>
      <c r="E434" s="260"/>
      <c r="F434" s="260"/>
      <c r="G434" s="260"/>
      <c r="H434" s="260"/>
      <c r="I434" s="260"/>
      <c r="J434" s="260"/>
      <c r="K434" s="260"/>
    </row>
    <row r="435" spans="1:11" x14ac:dyDescent="0.25">
      <c r="A435" s="260"/>
      <c r="B435" s="260"/>
      <c r="C435" s="260"/>
      <c r="D435" s="260"/>
      <c r="E435" s="260"/>
      <c r="F435" s="260"/>
      <c r="G435" s="260"/>
      <c r="H435" s="260"/>
      <c r="I435" s="260"/>
      <c r="J435" s="260"/>
      <c r="K435" s="260"/>
    </row>
    <row r="436" spans="1:11" x14ac:dyDescent="0.25">
      <c r="A436" s="260"/>
      <c r="B436" s="260"/>
      <c r="C436" s="260"/>
      <c r="D436" s="260"/>
      <c r="E436" s="260"/>
      <c r="F436" s="260"/>
      <c r="G436" s="260"/>
      <c r="H436" s="260"/>
      <c r="I436" s="260"/>
      <c r="J436" s="260"/>
      <c r="K436" s="260"/>
    </row>
    <row r="437" spans="1:11" x14ac:dyDescent="0.25">
      <c r="A437" s="260"/>
      <c r="B437" s="260"/>
      <c r="C437" s="260"/>
      <c r="D437" s="260"/>
      <c r="E437" s="260"/>
      <c r="F437" s="260"/>
      <c r="G437" s="260"/>
      <c r="H437" s="260"/>
      <c r="I437" s="260"/>
      <c r="J437" s="260"/>
      <c r="K437" s="260"/>
    </row>
    <row r="438" spans="1:11" x14ac:dyDescent="0.25">
      <c r="A438" s="260"/>
      <c r="B438" s="260"/>
      <c r="C438" s="260"/>
      <c r="D438" s="260"/>
      <c r="E438" s="260"/>
      <c r="F438" s="260"/>
      <c r="G438" s="260"/>
      <c r="H438" s="260"/>
      <c r="I438" s="260"/>
      <c r="J438" s="260"/>
      <c r="K438" s="260"/>
    </row>
    <row r="439" spans="1:11" x14ac:dyDescent="0.25">
      <c r="A439" s="260"/>
      <c r="B439" s="260"/>
      <c r="C439" s="260"/>
      <c r="D439" s="260"/>
      <c r="E439" s="260"/>
      <c r="F439" s="260"/>
      <c r="G439" s="260"/>
      <c r="H439" s="260"/>
      <c r="I439" s="260"/>
      <c r="J439" s="260"/>
      <c r="K439" s="260"/>
    </row>
    <row r="440" spans="1:11" x14ac:dyDescent="0.25">
      <c r="A440" s="260"/>
      <c r="B440" s="260"/>
      <c r="C440" s="260"/>
      <c r="D440" s="260"/>
      <c r="E440" s="260"/>
      <c r="F440" s="260"/>
      <c r="G440" s="260"/>
      <c r="H440" s="260"/>
      <c r="I440" s="260"/>
      <c r="J440" s="260"/>
      <c r="K440" s="260"/>
    </row>
    <row r="441" spans="1:11" x14ac:dyDescent="0.25">
      <c r="A441" s="260"/>
      <c r="B441" s="260"/>
      <c r="C441" s="260"/>
      <c r="D441" s="260"/>
      <c r="E441" s="260"/>
      <c r="F441" s="260"/>
      <c r="G441" s="260"/>
      <c r="H441" s="260"/>
      <c r="I441" s="260"/>
      <c r="J441" s="260"/>
      <c r="K441" s="260"/>
    </row>
    <row r="442" spans="1:11" x14ac:dyDescent="0.25">
      <c r="A442" s="260"/>
      <c r="B442" s="260"/>
      <c r="C442" s="260"/>
      <c r="D442" s="260"/>
      <c r="E442" s="260"/>
      <c r="F442" s="260"/>
      <c r="G442" s="260"/>
      <c r="H442" s="260"/>
      <c r="I442" s="260"/>
      <c r="J442" s="260"/>
      <c r="K442" s="260"/>
    </row>
    <row r="443" spans="1:11" x14ac:dyDescent="0.25">
      <c r="A443" s="260"/>
      <c r="B443" s="260"/>
      <c r="C443" s="260"/>
      <c r="D443" s="260"/>
      <c r="E443" s="260"/>
      <c r="F443" s="260"/>
      <c r="G443" s="260"/>
      <c r="H443" s="260"/>
      <c r="I443" s="260"/>
      <c r="J443" s="260"/>
      <c r="K443" s="260"/>
    </row>
    <row r="444" spans="1:11" x14ac:dyDescent="0.25">
      <c r="A444" s="260"/>
      <c r="B444" s="260"/>
      <c r="C444" s="260"/>
      <c r="D444" s="260"/>
      <c r="E444" s="260"/>
      <c r="F444" s="260"/>
      <c r="G444" s="260"/>
      <c r="H444" s="260"/>
      <c r="I444" s="260"/>
      <c r="J444" s="260"/>
      <c r="K444" s="260"/>
    </row>
    <row r="445" spans="1:11" x14ac:dyDescent="0.25">
      <c r="A445" s="260"/>
      <c r="B445" s="260"/>
      <c r="C445" s="260"/>
      <c r="D445" s="260"/>
      <c r="E445" s="260"/>
      <c r="F445" s="260"/>
      <c r="G445" s="260"/>
      <c r="H445" s="260"/>
      <c r="I445" s="260"/>
      <c r="J445" s="260"/>
      <c r="K445" s="260"/>
    </row>
    <row r="446" spans="1:11" x14ac:dyDescent="0.25">
      <c r="A446" s="260"/>
      <c r="B446" s="260"/>
      <c r="C446" s="260"/>
      <c r="D446" s="260"/>
      <c r="E446" s="260"/>
      <c r="F446" s="260"/>
      <c r="G446" s="260"/>
      <c r="H446" s="260"/>
      <c r="I446" s="260"/>
      <c r="J446" s="260"/>
      <c r="K446" s="260"/>
    </row>
    <row r="447" spans="1:11" x14ac:dyDescent="0.25">
      <c r="A447" s="260"/>
      <c r="B447" s="260"/>
      <c r="C447" s="260"/>
      <c r="D447" s="260"/>
      <c r="E447" s="260"/>
      <c r="F447" s="260"/>
      <c r="G447" s="260"/>
      <c r="H447" s="260"/>
      <c r="I447" s="260"/>
      <c r="J447" s="260"/>
      <c r="K447" s="260"/>
    </row>
    <row r="448" spans="1:11" x14ac:dyDescent="0.25">
      <c r="A448" s="260"/>
      <c r="B448" s="260"/>
      <c r="C448" s="260"/>
      <c r="D448" s="260"/>
      <c r="E448" s="260"/>
      <c r="F448" s="260"/>
      <c r="G448" s="260"/>
      <c r="H448" s="260"/>
      <c r="I448" s="260"/>
      <c r="J448" s="260"/>
      <c r="K448" s="260"/>
    </row>
    <row r="449" spans="1:11" x14ac:dyDescent="0.25">
      <c r="A449" s="260"/>
      <c r="B449" s="260"/>
      <c r="C449" s="260"/>
      <c r="D449" s="260"/>
      <c r="E449" s="260"/>
      <c r="F449" s="260"/>
      <c r="G449" s="260"/>
      <c r="H449" s="260"/>
      <c r="I449" s="260"/>
      <c r="J449" s="260"/>
      <c r="K449" s="260"/>
    </row>
    <row r="450" spans="1:11" x14ac:dyDescent="0.25">
      <c r="A450" s="260"/>
      <c r="B450" s="260"/>
      <c r="C450" s="260"/>
      <c r="D450" s="260"/>
      <c r="E450" s="260"/>
      <c r="F450" s="260"/>
      <c r="G450" s="260"/>
      <c r="H450" s="260"/>
      <c r="I450" s="260"/>
      <c r="J450" s="260"/>
      <c r="K450" s="260"/>
    </row>
    <row r="451" spans="1:11" x14ac:dyDescent="0.25">
      <c r="A451" s="260"/>
      <c r="B451" s="260"/>
      <c r="C451" s="260"/>
      <c r="D451" s="260"/>
      <c r="E451" s="260"/>
      <c r="F451" s="260"/>
      <c r="G451" s="260"/>
      <c r="H451" s="260"/>
      <c r="I451" s="260"/>
      <c r="J451" s="260"/>
      <c r="K451" s="260"/>
    </row>
    <row r="452" spans="1:11" x14ac:dyDescent="0.25">
      <c r="A452" s="260"/>
      <c r="B452" s="260"/>
      <c r="C452" s="260"/>
      <c r="D452" s="260"/>
      <c r="E452" s="260"/>
      <c r="F452" s="260"/>
      <c r="G452" s="260"/>
      <c r="H452" s="260"/>
      <c r="I452" s="260"/>
      <c r="J452" s="260"/>
      <c r="K452" s="260"/>
    </row>
    <row r="453" spans="1:11" x14ac:dyDescent="0.25">
      <c r="A453" s="260"/>
      <c r="B453" s="260"/>
      <c r="C453" s="260"/>
      <c r="D453" s="260"/>
      <c r="E453" s="260"/>
      <c r="F453" s="260"/>
      <c r="G453" s="260"/>
      <c r="H453" s="260"/>
      <c r="I453" s="260"/>
      <c r="J453" s="260"/>
      <c r="K453" s="260"/>
    </row>
    <row r="454" spans="1:11" x14ac:dyDescent="0.25">
      <c r="A454" s="260"/>
      <c r="B454" s="260"/>
      <c r="C454" s="260"/>
      <c r="D454" s="260"/>
      <c r="E454" s="260"/>
      <c r="F454" s="260"/>
      <c r="G454" s="260"/>
      <c r="H454" s="260"/>
      <c r="I454" s="260"/>
      <c r="J454" s="260"/>
      <c r="K454" s="260"/>
    </row>
    <row r="455" spans="1:11" x14ac:dyDescent="0.25">
      <c r="A455" s="260"/>
      <c r="B455" s="260"/>
      <c r="C455" s="260"/>
      <c r="D455" s="260"/>
      <c r="E455" s="260"/>
      <c r="F455" s="260"/>
      <c r="G455" s="260"/>
      <c r="H455" s="260"/>
      <c r="I455" s="260"/>
      <c r="J455" s="260"/>
      <c r="K455" s="260"/>
    </row>
    <row r="456" spans="1:11" x14ac:dyDescent="0.25">
      <c r="A456" s="260"/>
      <c r="B456" s="260"/>
      <c r="C456" s="260"/>
      <c r="D456" s="260"/>
      <c r="E456" s="260"/>
      <c r="F456" s="260"/>
      <c r="G456" s="260"/>
      <c r="H456" s="260"/>
      <c r="I456" s="260"/>
      <c r="J456" s="260"/>
      <c r="K456" s="260"/>
    </row>
    <row r="457" spans="1:11" x14ac:dyDescent="0.25">
      <c r="A457" s="260"/>
      <c r="B457" s="260"/>
      <c r="C457" s="260"/>
      <c r="D457" s="260"/>
      <c r="E457" s="260"/>
      <c r="F457" s="260"/>
      <c r="G457" s="260"/>
      <c r="H457" s="260"/>
      <c r="I457" s="260"/>
      <c r="J457" s="260"/>
      <c r="K457" s="260"/>
    </row>
    <row r="458" spans="1:11" x14ac:dyDescent="0.25">
      <c r="A458" s="260"/>
      <c r="B458" s="260"/>
      <c r="C458" s="260"/>
      <c r="D458" s="260"/>
      <c r="E458" s="260"/>
      <c r="F458" s="260"/>
      <c r="G458" s="260"/>
      <c r="H458" s="260"/>
      <c r="I458" s="260"/>
      <c r="J458" s="260"/>
      <c r="K458" s="260"/>
    </row>
    <row r="459" spans="1:11" x14ac:dyDescent="0.25">
      <c r="A459" s="260"/>
      <c r="B459" s="260"/>
      <c r="C459" s="260"/>
      <c r="D459" s="260"/>
      <c r="E459" s="260"/>
      <c r="F459" s="260"/>
      <c r="G459" s="260"/>
      <c r="H459" s="260"/>
      <c r="I459" s="260"/>
      <c r="J459" s="260"/>
      <c r="K459" s="260"/>
    </row>
    <row r="460" spans="1:11" x14ac:dyDescent="0.25">
      <c r="A460" s="260"/>
      <c r="B460" s="260"/>
      <c r="C460" s="260"/>
      <c r="D460" s="260"/>
      <c r="E460" s="260"/>
      <c r="F460" s="260"/>
      <c r="G460" s="260"/>
      <c r="H460" s="260"/>
      <c r="I460" s="260"/>
      <c r="J460" s="260"/>
      <c r="K460" s="260"/>
    </row>
    <row r="461" spans="1:11" x14ac:dyDescent="0.25">
      <c r="A461" s="260"/>
      <c r="B461" s="260"/>
      <c r="C461" s="260"/>
      <c r="D461" s="260"/>
      <c r="E461" s="260"/>
      <c r="F461" s="260"/>
      <c r="G461" s="260"/>
      <c r="H461" s="260"/>
      <c r="I461" s="260"/>
      <c r="J461" s="260"/>
      <c r="K461" s="260"/>
    </row>
    <row r="462" spans="1:11" x14ac:dyDescent="0.25">
      <c r="A462" s="260"/>
      <c r="B462" s="260"/>
      <c r="C462" s="260"/>
      <c r="D462" s="260"/>
      <c r="E462" s="260"/>
      <c r="F462" s="260"/>
      <c r="G462" s="260"/>
      <c r="H462" s="260"/>
      <c r="I462" s="260"/>
      <c r="J462" s="260"/>
      <c r="K462" s="260"/>
    </row>
    <row r="463" spans="1:11" x14ac:dyDescent="0.25">
      <c r="A463" s="490"/>
      <c r="B463" s="490"/>
      <c r="C463" s="490"/>
      <c r="D463" s="490"/>
      <c r="E463" s="490"/>
      <c r="F463" s="490"/>
      <c r="G463" s="490"/>
      <c r="H463" s="490"/>
      <c r="I463" s="491"/>
      <c r="J463" s="490"/>
      <c r="K463" s="490"/>
    </row>
    <row r="464" spans="1:11" x14ac:dyDescent="0.25">
      <c r="A464" s="490"/>
      <c r="B464" s="490"/>
      <c r="C464" s="490"/>
      <c r="D464" s="490"/>
      <c r="E464" s="490"/>
      <c r="F464" s="490"/>
      <c r="G464" s="490"/>
      <c r="H464" s="490"/>
      <c r="I464" s="491"/>
      <c r="J464" s="490"/>
      <c r="K464" s="490"/>
    </row>
    <row r="465" spans="1:11" x14ac:dyDescent="0.25">
      <c r="A465" s="490"/>
      <c r="B465" s="490"/>
      <c r="C465" s="490"/>
      <c r="D465" s="490"/>
      <c r="E465" s="490"/>
      <c r="F465" s="490"/>
      <c r="G465" s="490"/>
      <c r="H465" s="490"/>
      <c r="I465" s="491"/>
      <c r="J465" s="490"/>
      <c r="K465" s="490"/>
    </row>
    <row r="466" spans="1:11" x14ac:dyDescent="0.25">
      <c r="A466" s="490"/>
      <c r="B466" s="490"/>
      <c r="C466" s="490"/>
      <c r="D466" s="490"/>
      <c r="E466" s="490"/>
      <c r="F466" s="490"/>
      <c r="G466" s="490"/>
      <c r="H466" s="490"/>
      <c r="I466" s="491"/>
      <c r="J466" s="490"/>
      <c r="K466" s="490"/>
    </row>
    <row r="467" spans="1:11" x14ac:dyDescent="0.25">
      <c r="A467" s="490"/>
      <c r="B467" s="490"/>
      <c r="C467" s="490"/>
      <c r="D467" s="490"/>
      <c r="E467" s="490"/>
      <c r="F467" s="490"/>
      <c r="G467" s="490"/>
      <c r="H467" s="490"/>
      <c r="I467" s="491"/>
      <c r="J467" s="490"/>
      <c r="K467" s="490"/>
    </row>
    <row r="468" spans="1:11" x14ac:dyDescent="0.25">
      <c r="A468" s="490"/>
      <c r="B468" s="490"/>
      <c r="C468" s="490"/>
      <c r="D468" s="490"/>
      <c r="E468" s="490"/>
      <c r="F468" s="490"/>
      <c r="G468" s="490"/>
      <c r="H468" s="490"/>
      <c r="I468" s="491"/>
      <c r="J468" s="490"/>
      <c r="K468" s="490"/>
    </row>
    <row r="469" spans="1:11" x14ac:dyDescent="0.25">
      <c r="A469" s="490"/>
      <c r="B469" s="490"/>
      <c r="C469" s="490"/>
      <c r="D469" s="490"/>
      <c r="E469" s="490"/>
      <c r="F469" s="490"/>
      <c r="G469" s="490"/>
      <c r="H469" s="490"/>
      <c r="I469" s="491"/>
      <c r="J469" s="490"/>
      <c r="K469" s="490"/>
    </row>
    <row r="470" spans="1:11" x14ac:dyDescent="0.25">
      <c r="A470" s="490"/>
      <c r="B470" s="490"/>
      <c r="C470" s="490"/>
      <c r="D470" s="490"/>
      <c r="E470" s="490"/>
      <c r="F470" s="490"/>
      <c r="G470" s="490"/>
      <c r="H470" s="490"/>
      <c r="I470" s="491"/>
      <c r="J470" s="490"/>
      <c r="K470" s="490"/>
    </row>
    <row r="471" spans="1:11" x14ac:dyDescent="0.25">
      <c r="A471" s="490"/>
      <c r="B471" s="490"/>
      <c r="C471" s="490"/>
      <c r="D471" s="490"/>
      <c r="E471" s="490"/>
      <c r="F471" s="490"/>
      <c r="G471" s="490"/>
      <c r="H471" s="490"/>
      <c r="I471" s="491"/>
      <c r="J471" s="490"/>
      <c r="K471" s="490"/>
    </row>
    <row r="472" spans="1:11" x14ac:dyDescent="0.25">
      <c r="A472" s="490"/>
      <c r="B472" s="490"/>
      <c r="C472" s="490"/>
      <c r="D472" s="490"/>
      <c r="E472" s="490"/>
      <c r="F472" s="490"/>
      <c r="G472" s="490"/>
      <c r="H472" s="490"/>
      <c r="I472" s="491"/>
      <c r="J472" s="490"/>
      <c r="K472" s="490"/>
    </row>
    <row r="473" spans="1:11" x14ac:dyDescent="0.25">
      <c r="A473" s="490"/>
      <c r="B473" s="490"/>
      <c r="C473" s="490"/>
      <c r="D473" s="490"/>
      <c r="E473" s="490"/>
      <c r="F473" s="490"/>
      <c r="G473" s="490"/>
      <c r="H473" s="490"/>
      <c r="I473" s="491"/>
      <c r="J473" s="490"/>
      <c r="K473" s="490"/>
    </row>
    <row r="474" spans="1:11" x14ac:dyDescent="0.25">
      <c r="A474" s="490"/>
      <c r="B474" s="490"/>
      <c r="C474" s="490"/>
      <c r="D474" s="490"/>
      <c r="E474" s="490"/>
      <c r="F474" s="490"/>
      <c r="G474" s="490"/>
      <c r="H474" s="490"/>
      <c r="I474" s="491"/>
      <c r="J474" s="490"/>
      <c r="K474" s="490"/>
    </row>
    <row r="475" spans="1:11" x14ac:dyDescent="0.25">
      <c r="A475" s="490"/>
      <c r="B475" s="490"/>
      <c r="C475" s="490"/>
      <c r="D475" s="490"/>
      <c r="E475" s="490"/>
      <c r="F475" s="490"/>
      <c r="G475" s="490"/>
      <c r="H475" s="490"/>
      <c r="I475" s="491"/>
      <c r="J475" s="490"/>
      <c r="K475" s="490"/>
    </row>
    <row r="476" spans="1:11" x14ac:dyDescent="0.25">
      <c r="A476" s="490"/>
      <c r="B476" s="490"/>
      <c r="C476" s="490"/>
      <c r="D476" s="490"/>
      <c r="E476" s="490"/>
      <c r="F476" s="490"/>
      <c r="G476" s="490"/>
      <c r="H476" s="490"/>
      <c r="I476" s="491"/>
      <c r="J476" s="490"/>
      <c r="K476" s="490"/>
    </row>
    <row r="477" spans="1:11" x14ac:dyDescent="0.25">
      <c r="A477" s="490"/>
      <c r="B477" s="490"/>
      <c r="C477" s="490"/>
      <c r="D477" s="490"/>
      <c r="E477" s="490"/>
      <c r="F477" s="490"/>
      <c r="G477" s="490"/>
      <c r="H477" s="490"/>
      <c r="I477" s="491"/>
      <c r="J477" s="490"/>
      <c r="K477" s="490"/>
    </row>
    <row r="478" spans="1:11" x14ac:dyDescent="0.25">
      <c r="A478" s="490"/>
      <c r="B478" s="490"/>
      <c r="C478" s="490"/>
      <c r="D478" s="490"/>
      <c r="E478" s="490"/>
      <c r="F478" s="490"/>
      <c r="G478" s="490"/>
      <c r="H478" s="490"/>
      <c r="I478" s="491"/>
      <c r="J478" s="490"/>
      <c r="K478" s="490"/>
    </row>
  </sheetData>
  <mergeCells count="11">
    <mergeCell ref="K4:K5"/>
    <mergeCell ref="B1:J1"/>
    <mergeCell ref="B2:J2"/>
    <mergeCell ref="B3:J3"/>
    <mergeCell ref="A4:A5"/>
    <mergeCell ref="B5:C5"/>
    <mergeCell ref="J4:J5"/>
    <mergeCell ref="I4:I5"/>
    <mergeCell ref="G4:G5"/>
    <mergeCell ref="F4:F5"/>
    <mergeCell ref="D4:D5"/>
  </mergeCells>
  <dataValidations count="2">
    <dataValidation type="list" allowBlank="1" showInputMessage="1" showErrorMessage="1" sqref="I6:I478">
      <formula1>StawkaBB</formula1>
    </dataValidation>
    <dataValidation type="list" allowBlank="1" showInputMessage="1" showErrorMessage="1" sqref="K6:K21">
      <formula1>ZDN2F</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_Dane">
    <tabColor rgb="FF7030A0"/>
  </sheetPr>
  <dimension ref="A1:DI1032"/>
  <sheetViews>
    <sheetView zoomScale="145" zoomScaleNormal="145" workbookViewId="0">
      <selection activeCell="B3" sqref="B3"/>
    </sheetView>
  </sheetViews>
  <sheetFormatPr defaultColWidth="9.33203125" defaultRowHeight="14.25" customHeight="1" x14ac:dyDescent="0.25"/>
  <cols>
    <col min="1" max="1" width="31.33203125" style="20" customWidth="1"/>
    <col min="2" max="3" width="23" style="20" customWidth="1"/>
    <col min="4" max="4" width="9.33203125" style="1"/>
    <col min="5" max="5" width="31.77734375" style="1" customWidth="1"/>
    <col min="6" max="7" width="9.33203125" style="1"/>
    <col min="8" max="8" width="9.33203125" style="1" customWidth="1"/>
    <col min="9" max="10" width="9.33203125" style="13" customWidth="1"/>
    <col min="11" max="11" width="9.33203125" style="13"/>
    <col min="12" max="35" width="9.33203125" style="1"/>
    <col min="36" max="36" width="21.21875" style="1" customWidth="1"/>
    <col min="37" max="37" width="35.6640625" style="1" customWidth="1"/>
    <col min="38" max="38" width="9.33203125" style="1"/>
    <col min="39" max="39" width="33" style="1" customWidth="1"/>
    <col min="40" max="45" width="8" style="1" customWidth="1"/>
    <col min="46" max="46" width="6.44140625" style="1" customWidth="1"/>
    <col min="47" max="47" width="11.109375" style="1" customWidth="1"/>
    <col min="48" max="54" width="9.33203125" style="1"/>
    <col min="55" max="55" width="11.77734375" style="1" bestFit="1" customWidth="1"/>
    <col min="56" max="56" width="24.6640625" style="1" bestFit="1" customWidth="1"/>
    <col min="57" max="57" width="10" style="1" customWidth="1"/>
    <col min="58" max="58" width="12.21875" style="1" customWidth="1"/>
    <col min="59" max="59" width="13.77734375" style="99" customWidth="1"/>
    <col min="60" max="60" width="9.33203125" style="1"/>
    <col min="61" max="61" width="8.88671875" style="1" customWidth="1"/>
    <col min="62" max="62" width="5.5546875" style="1" bestFit="1" customWidth="1"/>
    <col min="63" max="63" width="10" style="1" bestFit="1" customWidth="1"/>
    <col min="64" max="64" width="13.6640625" style="1" customWidth="1"/>
    <col min="65" max="65" width="12.109375" style="1" customWidth="1"/>
    <col min="66" max="66" width="15.77734375" style="1" customWidth="1"/>
    <col min="67" max="68" width="15.33203125" style="116" customWidth="1"/>
    <col min="69" max="69" width="10" style="1" customWidth="1"/>
    <col min="70" max="70" width="11.77734375" style="1" customWidth="1"/>
    <col min="71" max="72" width="1.44140625" style="1" customWidth="1"/>
    <col min="73" max="73" width="12.6640625" style="13" bestFit="1" customWidth="1"/>
    <col min="74" max="74" width="14.44140625" style="13" bestFit="1" customWidth="1"/>
    <col min="75" max="82" width="0.44140625" style="1" customWidth="1"/>
    <col min="83" max="83" width="23.77734375" style="1" bestFit="1" customWidth="1"/>
    <col min="84" max="84" width="11.33203125" style="1" bestFit="1" customWidth="1"/>
    <col min="85" max="86" width="9.33203125" style="1"/>
    <col min="87" max="87" width="14.33203125" style="1" customWidth="1"/>
    <col min="88" max="88" width="11" style="1" customWidth="1"/>
    <col min="89" max="89" width="14.109375" style="1" bestFit="1" customWidth="1"/>
    <col min="90" max="90" width="9.33203125" style="1"/>
    <col min="91" max="91" width="13.109375" style="1" customWidth="1"/>
    <col min="92" max="104" width="9.33203125" style="1"/>
    <col min="105" max="107" width="35.33203125" style="1" customWidth="1"/>
    <col min="108" max="108" width="9.33203125" style="1"/>
    <col min="109" max="109" width="79.33203125" style="1" bestFit="1" customWidth="1"/>
    <col min="110" max="110" width="14.33203125" style="1" bestFit="1" customWidth="1"/>
    <col min="111" max="111" width="15.109375" style="1" bestFit="1" customWidth="1"/>
    <col min="112" max="112" width="14.21875" style="1" bestFit="1" customWidth="1"/>
    <col min="113" max="16384" width="9.33203125" style="1"/>
  </cols>
  <sheetData>
    <row r="1" spans="1:113" s="128" customFormat="1" ht="33" customHeight="1" thickBot="1" x14ac:dyDescent="0.3">
      <c r="A1" s="251" t="s">
        <v>203</v>
      </c>
      <c r="B1" s="251" t="s">
        <v>204</v>
      </c>
      <c r="C1" s="251" t="s">
        <v>204</v>
      </c>
      <c r="E1" s="127" t="s">
        <v>205</v>
      </c>
      <c r="G1" s="129" t="s">
        <v>2</v>
      </c>
      <c r="H1" s="130">
        <v>1</v>
      </c>
      <c r="I1" s="487">
        <v>5</v>
      </c>
      <c r="J1" s="220" t="s">
        <v>2</v>
      </c>
      <c r="K1" s="221">
        <f>COUNTA(J:J)+1</f>
        <v>87</v>
      </c>
      <c r="L1" s="222" t="s">
        <v>156</v>
      </c>
      <c r="M1" s="221">
        <f>COUNTA(L:L)+1</f>
        <v>67</v>
      </c>
      <c r="N1" s="222" t="s">
        <v>392</v>
      </c>
      <c r="O1" s="221">
        <f>COUNTA(N:N)+1</f>
        <v>67</v>
      </c>
      <c r="P1" s="214" t="s">
        <v>479</v>
      </c>
      <c r="Q1" s="215">
        <f>COUNTA(P:P)+1</f>
        <v>89</v>
      </c>
      <c r="R1" s="214" t="s">
        <v>554</v>
      </c>
      <c r="S1" s="215">
        <f>COUNTA(R:R)+1</f>
        <v>147</v>
      </c>
      <c r="T1" s="214" t="s">
        <v>555</v>
      </c>
      <c r="U1" s="215">
        <f>COUNTA(T:T)+1</f>
        <v>47</v>
      </c>
      <c r="V1" s="227" t="s">
        <v>577</v>
      </c>
      <c r="W1" s="228">
        <f>COUNTA(V:V)+1</f>
        <v>69</v>
      </c>
      <c r="X1" s="229" t="s">
        <v>578</v>
      </c>
      <c r="Y1" s="228">
        <f>COUNTA(X:X)+1</f>
        <v>147</v>
      </c>
      <c r="Z1" s="229" t="s">
        <v>579</v>
      </c>
      <c r="AA1" s="228">
        <f>COUNTA(Z:Z)+1</f>
        <v>47</v>
      </c>
      <c r="AB1" s="132"/>
      <c r="AC1" s="131">
        <v>2</v>
      </c>
      <c r="AD1" s="132"/>
      <c r="AE1" s="131">
        <v>2</v>
      </c>
      <c r="AF1" s="132"/>
      <c r="AG1" s="131">
        <v>2</v>
      </c>
      <c r="AJ1" s="133" t="s">
        <v>862</v>
      </c>
      <c r="AK1" s="133" t="s">
        <v>208</v>
      </c>
      <c r="AM1" s="134" t="s">
        <v>393</v>
      </c>
      <c r="AN1" s="203">
        <v>2020</v>
      </c>
      <c r="AO1" s="203">
        <v>2021</v>
      </c>
      <c r="AP1" s="203">
        <v>2022</v>
      </c>
      <c r="AQ1" s="204">
        <v>2023</v>
      </c>
      <c r="AR1" s="204">
        <v>2024</v>
      </c>
      <c r="AS1" s="204">
        <v>2025</v>
      </c>
      <c r="AT1" s="202"/>
      <c r="AU1" s="205" t="s">
        <v>852</v>
      </c>
      <c r="AX1" s="135" t="s">
        <v>209</v>
      </c>
      <c r="AY1" s="135" t="s">
        <v>210</v>
      </c>
      <c r="AZ1" s="135" t="s">
        <v>211</v>
      </c>
      <c r="BC1" s="133" t="s">
        <v>214</v>
      </c>
      <c r="BD1" s="133"/>
      <c r="BE1" s="136" t="s">
        <v>740</v>
      </c>
      <c r="BF1" s="133"/>
      <c r="BG1" s="140" t="s">
        <v>742</v>
      </c>
      <c r="BI1" s="133" t="s">
        <v>212</v>
      </c>
      <c r="BJ1" s="133" t="s">
        <v>213</v>
      </c>
      <c r="BK1" s="133" t="s">
        <v>214</v>
      </c>
      <c r="BL1" s="133" t="s">
        <v>743</v>
      </c>
      <c r="BM1" s="133" t="s">
        <v>215</v>
      </c>
      <c r="BN1" s="133" t="s">
        <v>216</v>
      </c>
      <c r="BO1" s="140" t="s">
        <v>781</v>
      </c>
      <c r="BP1" s="140" t="s">
        <v>782</v>
      </c>
      <c r="BQ1" s="136" t="s">
        <v>740</v>
      </c>
      <c r="BR1" s="137" t="s">
        <v>217</v>
      </c>
      <c r="BS1" s="138" t="s">
        <v>726</v>
      </c>
      <c r="BT1" s="138" t="s">
        <v>727</v>
      </c>
      <c r="BU1" s="139" t="s">
        <v>728</v>
      </c>
      <c r="BV1" s="139" t="s">
        <v>729</v>
      </c>
      <c r="CE1" s="133" t="s">
        <v>212</v>
      </c>
      <c r="CF1" s="136" t="s">
        <v>740</v>
      </c>
      <c r="CG1" s="137" t="s">
        <v>218</v>
      </c>
      <c r="CH1" s="137" t="s">
        <v>219</v>
      </c>
      <c r="CI1" s="140" t="s">
        <v>744</v>
      </c>
      <c r="CJ1" s="140" t="s">
        <v>742</v>
      </c>
      <c r="CK1" s="143"/>
      <c r="CL1" s="137"/>
      <c r="CM1" s="137"/>
      <c r="DA1" s="128" t="s">
        <v>764</v>
      </c>
      <c r="DB1" s="279" t="s">
        <v>915</v>
      </c>
      <c r="DC1" s="128" t="s">
        <v>765</v>
      </c>
      <c r="DE1" s="6" t="s">
        <v>939</v>
      </c>
      <c r="DF1" s="6" t="s">
        <v>940</v>
      </c>
      <c r="DG1" s="6" t="s">
        <v>941</v>
      </c>
      <c r="DH1" s="6" t="s">
        <v>942</v>
      </c>
      <c r="DI1" s="128" t="s">
        <v>979</v>
      </c>
    </row>
    <row r="2" spans="1:113" ht="14.25" customHeight="1" x14ac:dyDescent="0.25">
      <c r="A2" s="245" t="s">
        <v>220</v>
      </c>
      <c r="B2" s="246"/>
      <c r="C2" s="246"/>
      <c r="E2" s="493" t="s">
        <v>978</v>
      </c>
      <c r="G2" s="21" t="s">
        <v>156</v>
      </c>
      <c r="H2" s="23">
        <v>2</v>
      </c>
      <c r="I2" s="13">
        <f>'DN-1'!AA204</f>
        <v>0</v>
      </c>
      <c r="J2" s="223" t="s">
        <v>120</v>
      </c>
      <c r="K2" s="224" t="s">
        <v>221</v>
      </c>
      <c r="L2" s="223" t="s">
        <v>120</v>
      </c>
      <c r="M2" s="224" t="s">
        <v>221</v>
      </c>
      <c r="N2" s="223" t="s">
        <v>120</v>
      </c>
      <c r="O2" s="224" t="s">
        <v>221</v>
      </c>
      <c r="P2" s="216" t="s">
        <v>120</v>
      </c>
      <c r="Q2" s="217" t="s">
        <v>221</v>
      </c>
      <c r="R2" s="216" t="s">
        <v>120</v>
      </c>
      <c r="S2" s="217" t="s">
        <v>221</v>
      </c>
      <c r="T2" s="216" t="s">
        <v>120</v>
      </c>
      <c r="U2" s="217" t="s">
        <v>221</v>
      </c>
      <c r="V2" s="230" t="s">
        <v>120</v>
      </c>
      <c r="W2" s="231" t="s">
        <v>221</v>
      </c>
      <c r="X2" s="230" t="s">
        <v>120</v>
      </c>
      <c r="Y2" s="231" t="s">
        <v>221</v>
      </c>
      <c r="Z2" s="230" t="s">
        <v>120</v>
      </c>
      <c r="AA2" s="231" t="s">
        <v>221</v>
      </c>
      <c r="AB2" s="8" t="s">
        <v>120</v>
      </c>
      <c r="AC2" s="9" t="s">
        <v>221</v>
      </c>
      <c r="AD2" s="8" t="s">
        <v>120</v>
      </c>
      <c r="AE2" s="9" t="s">
        <v>221</v>
      </c>
      <c r="AF2" s="8" t="s">
        <v>120</v>
      </c>
      <c r="AG2" s="9" t="s">
        <v>221</v>
      </c>
      <c r="AJ2" s="6" t="s">
        <v>252</v>
      </c>
      <c r="AK2" s="6" t="s">
        <v>151</v>
      </c>
      <c r="AM2" s="25" t="s">
        <v>394</v>
      </c>
      <c r="AN2" s="26">
        <v>0.92</v>
      </c>
      <c r="AO2" s="27"/>
      <c r="AP2" s="27"/>
      <c r="AQ2" s="27"/>
      <c r="AR2" s="27"/>
      <c r="AS2" s="34"/>
      <c r="AT2" s="41" t="str">
        <f>"a."&amp;AN2</f>
        <v>a.0,92</v>
      </c>
      <c r="AU2" s="38">
        <f>SUMIF('ZDN-1'!P:P,Dane!AT2,'ZDN-1'!K:K)</f>
        <v>0</v>
      </c>
      <c r="AX2" s="5">
        <v>1</v>
      </c>
      <c r="AY2" s="5">
        <v>6</v>
      </c>
      <c r="AZ2" s="5">
        <v>8</v>
      </c>
      <c r="BC2" s="11" t="s">
        <v>302</v>
      </c>
      <c r="BD2" s="11" t="s">
        <v>385</v>
      </c>
      <c r="BE2" s="11"/>
      <c r="BF2" s="11"/>
      <c r="BG2" s="119"/>
      <c r="BI2" s="11" t="s">
        <v>302</v>
      </c>
      <c r="BJ2" s="11">
        <f>ROW()</f>
        <v>2</v>
      </c>
      <c r="BK2" s="11" t="s">
        <v>302</v>
      </c>
      <c r="BL2" s="11" t="s">
        <v>385</v>
      </c>
      <c r="BM2" s="102" t="s">
        <v>578</v>
      </c>
      <c r="BN2" s="11" t="s">
        <v>225</v>
      </c>
      <c r="BO2" s="113">
        <f>SUMIF(Grunty!H:H,BI2,Grunty!I:I)</f>
        <v>0</v>
      </c>
      <c r="BP2" s="113"/>
      <c r="BQ2" s="11">
        <v>31</v>
      </c>
      <c r="BR2" s="11">
        <v>5</v>
      </c>
      <c r="BS2" s="11"/>
      <c r="BT2" s="11"/>
      <c r="BU2" s="11"/>
      <c r="BV2" s="11"/>
      <c r="CE2" s="104" t="s">
        <v>224</v>
      </c>
      <c r="CF2" s="107">
        <v>1</v>
      </c>
      <c r="CG2" s="107">
        <v>70</v>
      </c>
      <c r="CH2" s="107">
        <v>6</v>
      </c>
      <c r="CI2" s="123">
        <f t="shared" ref="CI2:CI35" si="0">SUMIF(BQ:BQ,CF2,BO:BO)</f>
        <v>0</v>
      </c>
      <c r="CJ2" s="123">
        <f>SUMIF(BQ:BQ,CF2,BP:BP)</f>
        <v>0</v>
      </c>
      <c r="CK2" s="107"/>
      <c r="CL2" s="107"/>
      <c r="CM2" s="123"/>
      <c r="DA2" s="36"/>
      <c r="DB2" s="24"/>
      <c r="DC2" s="24"/>
      <c r="DE2" s="6" t="s">
        <v>943</v>
      </c>
      <c r="DF2" s="6" t="s">
        <v>944</v>
      </c>
      <c r="DG2" s="6" t="s">
        <v>945</v>
      </c>
      <c r="DH2" s="6" t="s">
        <v>946</v>
      </c>
      <c r="DI2" s="1">
        <v>0.45</v>
      </c>
    </row>
    <row r="3" spans="1:113" ht="14.25" customHeight="1" x14ac:dyDescent="0.25">
      <c r="A3" s="247" t="s">
        <v>226</v>
      </c>
      <c r="B3" s="248"/>
      <c r="C3" s="248"/>
      <c r="E3" s="256" t="s">
        <v>874</v>
      </c>
      <c r="G3" s="21" t="s">
        <v>392</v>
      </c>
      <c r="H3" s="23">
        <v>3</v>
      </c>
      <c r="I3" s="13">
        <f>'DN-1'!AA205</f>
        <v>0</v>
      </c>
      <c r="J3" s="225">
        <v>21</v>
      </c>
      <c r="K3" s="226">
        <v>11</v>
      </c>
      <c r="L3" s="225">
        <v>17</v>
      </c>
      <c r="M3" s="226">
        <v>3</v>
      </c>
      <c r="N3" s="225">
        <v>17</v>
      </c>
      <c r="O3" s="226">
        <v>3</v>
      </c>
      <c r="P3" s="218">
        <v>21</v>
      </c>
      <c r="Q3" s="219">
        <v>11</v>
      </c>
      <c r="R3" s="218">
        <v>17</v>
      </c>
      <c r="S3" s="219">
        <v>3</v>
      </c>
      <c r="T3" s="218">
        <v>17</v>
      </c>
      <c r="U3" s="219">
        <v>3</v>
      </c>
      <c r="V3" s="232">
        <v>21</v>
      </c>
      <c r="W3" s="233">
        <v>11</v>
      </c>
      <c r="X3" s="232">
        <v>17</v>
      </c>
      <c r="Y3" s="233">
        <v>3</v>
      </c>
      <c r="Z3" s="232">
        <v>17</v>
      </c>
      <c r="AA3" s="233">
        <v>3</v>
      </c>
      <c r="AB3" s="3"/>
      <c r="AC3" s="4"/>
      <c r="AD3" s="3"/>
      <c r="AE3" s="4"/>
      <c r="AF3" s="3"/>
      <c r="AG3" s="4"/>
      <c r="AJ3" s="6" t="s">
        <v>206</v>
      </c>
      <c r="AK3" s="6" t="s">
        <v>152</v>
      </c>
      <c r="AM3" s="28" t="s">
        <v>395</v>
      </c>
      <c r="AN3" s="22">
        <v>4.79</v>
      </c>
      <c r="AO3" s="6"/>
      <c r="AP3" s="6"/>
      <c r="AQ3" s="6"/>
      <c r="AR3" s="6"/>
      <c r="AS3" s="35"/>
      <c r="AT3" s="42" t="str">
        <f t="shared" ref="AT3:AT6" si="1">"a."&amp;AN3</f>
        <v>a.4,79</v>
      </c>
      <c r="AU3" s="39">
        <f>SUMIF('ZDN-1'!P:P,Dane!AT3,'ZDN-1'!K:K)</f>
        <v>0</v>
      </c>
      <c r="AX3" s="5">
        <v>3</v>
      </c>
      <c r="AY3" s="5">
        <v>5</v>
      </c>
      <c r="AZ3" s="5">
        <v>9</v>
      </c>
      <c r="BC3" s="106" t="s">
        <v>296</v>
      </c>
      <c r="BD3" s="106" t="s">
        <v>373</v>
      </c>
      <c r="BE3" s="106"/>
      <c r="BF3" s="106"/>
      <c r="BG3" s="119"/>
      <c r="BI3" s="11" t="s">
        <v>386</v>
      </c>
      <c r="BJ3" s="11">
        <f>ROW()</f>
        <v>3</v>
      </c>
      <c r="BK3" s="11" t="s">
        <v>302</v>
      </c>
      <c r="BL3" s="11" t="s">
        <v>385</v>
      </c>
      <c r="BM3" s="102" t="s">
        <v>578</v>
      </c>
      <c r="BN3" s="11" t="s">
        <v>225</v>
      </c>
      <c r="BO3" s="113">
        <f>SUMIF(Grunty!H:H,BI3,Grunty!I:I)</f>
        <v>0</v>
      </c>
      <c r="BP3" s="113"/>
      <c r="BQ3" s="11">
        <v>31</v>
      </c>
      <c r="BR3" s="11">
        <v>5</v>
      </c>
      <c r="BS3" s="11"/>
      <c r="BT3" s="11"/>
      <c r="BU3" s="11"/>
      <c r="BV3" s="11"/>
      <c r="CE3" s="104" t="s">
        <v>229</v>
      </c>
      <c r="CF3" s="107">
        <v>2</v>
      </c>
      <c r="CG3" s="107">
        <v>70</v>
      </c>
      <c r="CH3" s="107">
        <v>8</v>
      </c>
      <c r="CI3" s="123">
        <f t="shared" si="0"/>
        <v>0</v>
      </c>
      <c r="CJ3" s="123">
        <f t="shared" ref="CJ3:CJ35" si="2">SUMIF(BQ:BQ,CF3,BP:BP)</f>
        <v>0</v>
      </c>
      <c r="CK3" s="107"/>
      <c r="CL3" s="107"/>
      <c r="CM3" s="123"/>
      <c r="DA3" s="277" t="s">
        <v>878</v>
      </c>
      <c r="DB3" s="275" t="s">
        <v>879</v>
      </c>
      <c r="DC3" s="275" t="s">
        <v>766</v>
      </c>
      <c r="DE3" s="6" t="s">
        <v>976</v>
      </c>
      <c r="DF3" s="277" t="s">
        <v>780</v>
      </c>
      <c r="DG3" s="277" t="s">
        <v>779</v>
      </c>
      <c r="DH3" s="277" t="s">
        <v>777</v>
      </c>
      <c r="DI3" s="1">
        <v>0.45</v>
      </c>
    </row>
    <row r="4" spans="1:113" ht="14.25" customHeight="1" x14ac:dyDescent="0.3">
      <c r="A4" s="247" t="s">
        <v>230</v>
      </c>
      <c r="B4" s="252"/>
      <c r="C4" s="252"/>
      <c r="E4" s="234"/>
      <c r="G4" s="21" t="s">
        <v>479</v>
      </c>
      <c r="H4" s="23">
        <v>4</v>
      </c>
      <c r="I4" s="13">
        <v>4</v>
      </c>
      <c r="J4" s="223">
        <v>21</v>
      </c>
      <c r="K4" s="224">
        <v>11</v>
      </c>
      <c r="L4" s="223">
        <v>17</v>
      </c>
      <c r="M4" s="224">
        <v>9</v>
      </c>
      <c r="N4" s="223">
        <v>17</v>
      </c>
      <c r="O4" s="224">
        <v>9</v>
      </c>
      <c r="P4" s="216">
        <v>21</v>
      </c>
      <c r="Q4" s="217">
        <v>11</v>
      </c>
      <c r="R4" s="216">
        <v>17</v>
      </c>
      <c r="S4" s="217">
        <v>9</v>
      </c>
      <c r="T4" s="216">
        <v>17</v>
      </c>
      <c r="U4" s="217">
        <v>9</v>
      </c>
      <c r="V4" s="230">
        <v>21</v>
      </c>
      <c r="W4" s="231">
        <v>11</v>
      </c>
      <c r="X4" s="230">
        <v>17</v>
      </c>
      <c r="Y4" s="231">
        <v>9</v>
      </c>
      <c r="Z4" s="230">
        <v>17</v>
      </c>
      <c r="AA4" s="231">
        <v>9</v>
      </c>
      <c r="AB4" s="8"/>
      <c r="AC4" s="9"/>
      <c r="AD4" s="8"/>
      <c r="AE4" s="9"/>
      <c r="AF4" s="8"/>
      <c r="AG4" s="9"/>
      <c r="AJ4" s="6" t="s">
        <v>260</v>
      </c>
      <c r="AK4" s="6" t="s">
        <v>153</v>
      </c>
      <c r="AM4" s="28" t="s">
        <v>396</v>
      </c>
      <c r="AN4" s="22">
        <v>0.45</v>
      </c>
      <c r="AO4" s="6"/>
      <c r="AP4" s="6"/>
      <c r="AQ4" s="6"/>
      <c r="AR4" s="6"/>
      <c r="AS4" s="35"/>
      <c r="AT4" s="42" t="str">
        <f t="shared" si="1"/>
        <v>a.0,45</v>
      </c>
      <c r="AU4" s="39">
        <f>SUMIF('ZDN-1'!P:P,Dane!AT4,'ZDN-1'!K:K)</f>
        <v>0</v>
      </c>
      <c r="AX4" s="5">
        <v>7</v>
      </c>
      <c r="AY4" s="5">
        <v>7</v>
      </c>
      <c r="AZ4" s="5">
        <v>2</v>
      </c>
      <c r="BC4" s="106" t="s">
        <v>374</v>
      </c>
      <c r="BD4" s="106" t="s">
        <v>373</v>
      </c>
      <c r="BE4" s="106"/>
      <c r="BF4" s="106"/>
      <c r="BG4" s="119"/>
      <c r="BI4" s="11" t="s">
        <v>387</v>
      </c>
      <c r="BJ4" s="11">
        <f>ROW()</f>
        <v>4</v>
      </c>
      <c r="BK4" s="11" t="s">
        <v>302</v>
      </c>
      <c r="BL4" s="11" t="s">
        <v>385</v>
      </c>
      <c r="BM4" s="102" t="s">
        <v>578</v>
      </c>
      <c r="BN4" s="11" t="s">
        <v>225</v>
      </c>
      <c r="BO4" s="113">
        <f>SUMIF(Grunty!H:H,BI4,Grunty!I:I)</f>
        <v>0</v>
      </c>
      <c r="BP4" s="113"/>
      <c r="BQ4" s="11">
        <v>31</v>
      </c>
      <c r="BR4" s="11">
        <v>5</v>
      </c>
      <c r="BS4" s="11"/>
      <c r="BT4" s="11"/>
      <c r="BU4" s="11"/>
      <c r="BV4" s="11"/>
      <c r="CE4" s="104" t="s">
        <v>233</v>
      </c>
      <c r="CF4" s="107">
        <v>3</v>
      </c>
      <c r="CG4" s="107">
        <v>70</v>
      </c>
      <c r="CH4" s="107">
        <v>10</v>
      </c>
      <c r="CI4" s="123">
        <f t="shared" si="0"/>
        <v>0</v>
      </c>
      <c r="CJ4" s="123">
        <f t="shared" si="2"/>
        <v>0</v>
      </c>
      <c r="CK4" s="107"/>
      <c r="CL4" s="107"/>
      <c r="CM4" s="123"/>
      <c r="DA4" s="277" t="s">
        <v>880</v>
      </c>
      <c r="DB4" s="275" t="s">
        <v>881</v>
      </c>
      <c r="DC4" s="275" t="s">
        <v>767</v>
      </c>
      <c r="DE4" s="6" t="s">
        <v>947</v>
      </c>
      <c r="DF4" s="6" t="s">
        <v>948</v>
      </c>
      <c r="DG4" s="6" t="s">
        <v>949</v>
      </c>
      <c r="DH4" s="6" t="s">
        <v>948</v>
      </c>
      <c r="DI4" s="1">
        <v>0.45</v>
      </c>
    </row>
    <row r="5" spans="1:113" ht="14.25" customHeight="1" x14ac:dyDescent="0.3">
      <c r="A5" s="247" t="s">
        <v>234</v>
      </c>
      <c r="B5" s="252"/>
      <c r="C5" s="252"/>
      <c r="E5" s="234"/>
      <c r="G5" s="21" t="s">
        <v>554</v>
      </c>
      <c r="H5" s="23">
        <v>5</v>
      </c>
      <c r="I5" s="13">
        <f>'DR-1'!AA132</f>
        <v>0</v>
      </c>
      <c r="J5" s="225">
        <v>21</v>
      </c>
      <c r="K5" s="226">
        <v>16</v>
      </c>
      <c r="L5" s="225">
        <v>23</v>
      </c>
      <c r="M5" s="226">
        <v>3</v>
      </c>
      <c r="N5" s="225">
        <v>23</v>
      </c>
      <c r="O5" s="226">
        <v>3</v>
      </c>
      <c r="P5" s="218">
        <v>21</v>
      </c>
      <c r="Q5" s="219">
        <v>16</v>
      </c>
      <c r="R5" s="218">
        <v>22</v>
      </c>
      <c r="S5" s="219">
        <v>3</v>
      </c>
      <c r="T5" s="218">
        <v>22</v>
      </c>
      <c r="U5" s="219">
        <v>3</v>
      </c>
      <c r="V5" s="232">
        <v>21</v>
      </c>
      <c r="W5" s="233">
        <v>16</v>
      </c>
      <c r="X5" s="232">
        <v>23</v>
      </c>
      <c r="Y5" s="233">
        <v>3</v>
      </c>
      <c r="Z5" s="232">
        <v>23</v>
      </c>
      <c r="AA5" s="233">
        <v>3</v>
      </c>
      <c r="AB5" s="3"/>
      <c r="AC5" s="4"/>
      <c r="AD5" s="3"/>
      <c r="AE5" s="4"/>
      <c r="AF5" s="3"/>
      <c r="AG5" s="4"/>
      <c r="AJ5" s="6" t="s">
        <v>301</v>
      </c>
      <c r="AK5" s="100" t="s">
        <v>154</v>
      </c>
      <c r="AM5" s="28" t="s">
        <v>397</v>
      </c>
      <c r="AN5" s="22">
        <v>0.22</v>
      </c>
      <c r="AO5" s="6"/>
      <c r="AP5" s="6"/>
      <c r="AQ5" s="6"/>
      <c r="AR5" s="6"/>
      <c r="AS5" s="35"/>
      <c r="AT5" s="42" t="str">
        <f t="shared" si="1"/>
        <v>a.0,22</v>
      </c>
      <c r="AU5" s="39">
        <f>SUMIF('ZDN-1'!P:P,Dane!AT5,'ZDN-1'!K:K)</f>
        <v>0</v>
      </c>
      <c r="AX5" s="5">
        <v>9</v>
      </c>
      <c r="AY5" s="5">
        <v>2</v>
      </c>
      <c r="AZ5" s="5">
        <v>3</v>
      </c>
      <c r="BC5" s="106" t="s">
        <v>375</v>
      </c>
      <c r="BD5" s="106" t="s">
        <v>373</v>
      </c>
      <c r="BE5" s="106"/>
      <c r="BF5" s="106"/>
      <c r="BG5" s="119"/>
      <c r="BI5" s="11" t="s">
        <v>388</v>
      </c>
      <c r="BJ5" s="11">
        <f>ROW()</f>
        <v>5</v>
      </c>
      <c r="BK5" s="11" t="s">
        <v>302</v>
      </c>
      <c r="BL5" s="11" t="s">
        <v>385</v>
      </c>
      <c r="BM5" s="102" t="s">
        <v>578</v>
      </c>
      <c r="BN5" s="11" t="s">
        <v>225</v>
      </c>
      <c r="BO5" s="113">
        <f>SUMIF(Grunty!H:H,BI5,Grunty!I:I)</f>
        <v>0</v>
      </c>
      <c r="BP5" s="113"/>
      <c r="BQ5" s="11">
        <v>31</v>
      </c>
      <c r="BR5" s="11">
        <v>5</v>
      </c>
      <c r="BS5" s="11"/>
      <c r="BT5" s="11"/>
      <c r="BU5" s="11"/>
      <c r="BV5" s="11"/>
      <c r="CE5" s="104" t="s">
        <v>237</v>
      </c>
      <c r="CF5" s="107">
        <v>4</v>
      </c>
      <c r="CG5" s="107">
        <v>70</v>
      </c>
      <c r="CH5" s="107">
        <v>13</v>
      </c>
      <c r="CI5" s="123">
        <f t="shared" si="0"/>
        <v>0</v>
      </c>
      <c r="CJ5" s="123">
        <f t="shared" si="2"/>
        <v>0</v>
      </c>
      <c r="CK5" s="107"/>
      <c r="CL5" s="107"/>
      <c r="CM5" s="123"/>
      <c r="DA5" s="277" t="s">
        <v>882</v>
      </c>
      <c r="DB5" s="275" t="s">
        <v>883</v>
      </c>
      <c r="DC5" s="275" t="s">
        <v>768</v>
      </c>
      <c r="DE5" s="6" t="s">
        <v>950</v>
      </c>
      <c r="DF5" s="6" t="s">
        <v>951</v>
      </c>
      <c r="DG5" s="6" t="s">
        <v>952</v>
      </c>
      <c r="DH5" s="6" t="s">
        <v>951</v>
      </c>
      <c r="DI5" s="1">
        <v>0.45</v>
      </c>
    </row>
    <row r="6" spans="1:113" ht="14.25" customHeight="1" thickBot="1" x14ac:dyDescent="0.3">
      <c r="A6" s="247" t="s">
        <v>238</v>
      </c>
      <c r="B6" s="248"/>
      <c r="C6" s="248"/>
      <c r="E6" s="127" t="s">
        <v>983</v>
      </c>
      <c r="G6" s="21" t="s">
        <v>555</v>
      </c>
      <c r="H6" s="23">
        <v>6</v>
      </c>
      <c r="I6" s="13">
        <f>'DR-1'!AA133</f>
        <v>0</v>
      </c>
      <c r="J6" s="223">
        <v>21</v>
      </c>
      <c r="K6" s="224">
        <v>16</v>
      </c>
      <c r="L6" s="223">
        <v>30</v>
      </c>
      <c r="M6" s="224">
        <v>14</v>
      </c>
      <c r="N6" s="223">
        <v>30</v>
      </c>
      <c r="O6" s="224">
        <v>14</v>
      </c>
      <c r="P6" s="216">
        <v>21</v>
      </c>
      <c r="Q6" s="217">
        <v>16</v>
      </c>
      <c r="R6" s="216">
        <v>29</v>
      </c>
      <c r="S6" s="217">
        <v>14</v>
      </c>
      <c r="T6" s="216">
        <v>29</v>
      </c>
      <c r="U6" s="217">
        <v>13</v>
      </c>
      <c r="V6" s="230">
        <v>21</v>
      </c>
      <c r="W6" s="231">
        <v>16</v>
      </c>
      <c r="X6" s="230">
        <v>30</v>
      </c>
      <c r="Y6" s="231">
        <v>12</v>
      </c>
      <c r="Z6" s="230">
        <v>30</v>
      </c>
      <c r="AA6" s="231">
        <v>12</v>
      </c>
      <c r="AB6" s="8"/>
      <c r="AC6" s="9"/>
      <c r="AD6" s="8"/>
      <c r="AE6" s="9"/>
      <c r="AF6" s="8"/>
      <c r="AG6" s="9"/>
      <c r="AJ6" s="6" t="s">
        <v>322</v>
      </c>
      <c r="AK6" s="6" t="s">
        <v>876</v>
      </c>
      <c r="AM6" s="33" t="s">
        <v>398</v>
      </c>
      <c r="AN6" s="32">
        <v>3.06</v>
      </c>
      <c r="AO6" s="24"/>
      <c r="AP6" s="24"/>
      <c r="AQ6" s="24"/>
      <c r="AR6" s="24"/>
      <c r="AS6" s="36"/>
      <c r="AT6" s="43" t="str">
        <f t="shared" si="1"/>
        <v>a.3,06</v>
      </c>
      <c r="AU6" s="40">
        <f>SUMIF('ZDN-1'!P:P,Dane!AT6,'ZDN-1'!K:K)</f>
        <v>0</v>
      </c>
      <c r="AX6" s="14">
        <v>1</v>
      </c>
      <c r="AY6" s="14">
        <v>3</v>
      </c>
      <c r="AZ6" s="14">
        <v>4</v>
      </c>
      <c r="BC6" s="106" t="s">
        <v>376</v>
      </c>
      <c r="BD6" s="106" t="s">
        <v>373</v>
      </c>
      <c r="BE6" s="106"/>
      <c r="BF6" s="106"/>
      <c r="BG6" s="119"/>
      <c r="BI6" s="11" t="s">
        <v>389</v>
      </c>
      <c r="BJ6" s="11">
        <f>ROW()</f>
        <v>6</v>
      </c>
      <c r="BK6" s="11" t="s">
        <v>302</v>
      </c>
      <c r="BL6" s="11" t="s">
        <v>385</v>
      </c>
      <c r="BM6" s="102" t="s">
        <v>578</v>
      </c>
      <c r="BN6" s="11" t="s">
        <v>225</v>
      </c>
      <c r="BO6" s="113">
        <f>SUMIF(Grunty!H:H,BI6,Grunty!I:I)</f>
        <v>0</v>
      </c>
      <c r="BP6" s="113"/>
      <c r="BQ6" s="11">
        <v>31</v>
      </c>
      <c r="BR6" s="11">
        <v>5</v>
      </c>
      <c r="BS6" s="11"/>
      <c r="BT6" s="11"/>
      <c r="BU6" s="11"/>
      <c r="BV6" s="11"/>
      <c r="CE6" s="107" t="s">
        <v>240</v>
      </c>
      <c r="CF6" s="107">
        <v>5</v>
      </c>
      <c r="CG6" s="107">
        <v>70</v>
      </c>
      <c r="CH6" s="107">
        <v>15</v>
      </c>
      <c r="CI6" s="123">
        <f t="shared" si="0"/>
        <v>0</v>
      </c>
      <c r="CJ6" s="123">
        <f t="shared" si="2"/>
        <v>0</v>
      </c>
      <c r="CK6" s="107"/>
      <c r="CL6" s="107"/>
      <c r="CM6" s="123"/>
      <c r="DA6" s="277" t="s">
        <v>884</v>
      </c>
      <c r="DB6" s="275" t="s">
        <v>885</v>
      </c>
      <c r="DC6" s="275" t="s">
        <v>769</v>
      </c>
      <c r="DE6" s="6" t="s">
        <v>953</v>
      </c>
      <c r="DF6" s="6" t="s">
        <v>954</v>
      </c>
      <c r="DG6" s="6" t="s">
        <v>955</v>
      </c>
      <c r="DH6" s="6" t="s">
        <v>954</v>
      </c>
      <c r="DI6" s="1">
        <v>0.45</v>
      </c>
    </row>
    <row r="7" spans="1:113" ht="14.25" customHeight="1" x14ac:dyDescent="0.3">
      <c r="A7" s="247" t="s">
        <v>241</v>
      </c>
      <c r="B7" s="252"/>
      <c r="C7" s="252"/>
      <c r="E7" s="494" t="s">
        <v>984</v>
      </c>
      <c r="G7" s="21" t="s">
        <v>577</v>
      </c>
      <c r="H7" s="23">
        <v>7</v>
      </c>
      <c r="I7" s="13">
        <v>3</v>
      </c>
      <c r="J7" s="225">
        <v>24</v>
      </c>
      <c r="K7" s="226">
        <v>17</v>
      </c>
      <c r="L7" s="225">
        <v>42</v>
      </c>
      <c r="M7" s="226">
        <v>3</v>
      </c>
      <c r="N7" s="225">
        <v>42</v>
      </c>
      <c r="O7" s="226">
        <v>3</v>
      </c>
      <c r="P7" s="218">
        <v>24</v>
      </c>
      <c r="Q7" s="219">
        <v>17</v>
      </c>
      <c r="R7" s="218">
        <v>43</v>
      </c>
      <c r="S7" s="219">
        <v>3</v>
      </c>
      <c r="T7" s="218">
        <v>43</v>
      </c>
      <c r="U7" s="219">
        <v>3</v>
      </c>
      <c r="V7" s="232">
        <v>24</v>
      </c>
      <c r="W7" s="233">
        <v>17</v>
      </c>
      <c r="X7" s="232">
        <v>43</v>
      </c>
      <c r="Y7" s="233">
        <v>3</v>
      </c>
      <c r="Z7" s="232">
        <v>43</v>
      </c>
      <c r="AA7" s="233">
        <v>3</v>
      </c>
      <c r="AB7" s="3"/>
      <c r="AC7" s="4"/>
      <c r="AD7" s="3"/>
      <c r="AE7" s="4"/>
      <c r="AF7" s="3"/>
      <c r="AG7" s="4"/>
      <c r="AJ7" s="6" t="s">
        <v>255</v>
      </c>
      <c r="AK7" s="6" t="s">
        <v>875</v>
      </c>
      <c r="AM7" s="25" t="s">
        <v>399</v>
      </c>
      <c r="AN7" s="26">
        <v>0.79</v>
      </c>
      <c r="AO7" s="27"/>
      <c r="AP7" s="27"/>
      <c r="AQ7" s="27"/>
      <c r="AR7" s="27"/>
      <c r="AS7" s="34"/>
      <c r="AT7" s="41" t="str">
        <f>"b."&amp;AN7</f>
        <v>b.0,79</v>
      </c>
      <c r="AU7" s="38">
        <f>SUMIF('ZDN-1'!P:P,Dane!AT7,'ZDN-1'!K:K)</f>
        <v>0</v>
      </c>
      <c r="AX7" s="5">
        <v>3</v>
      </c>
      <c r="AY7" s="5">
        <v>4</v>
      </c>
      <c r="AZ7" s="5">
        <v>5</v>
      </c>
      <c r="BC7" s="106" t="s">
        <v>377</v>
      </c>
      <c r="BD7" s="106" t="s">
        <v>373</v>
      </c>
      <c r="BE7" s="106"/>
      <c r="BF7" s="106"/>
      <c r="BG7" s="119"/>
      <c r="BI7" s="11" t="s">
        <v>390</v>
      </c>
      <c r="BJ7" s="11">
        <f>ROW()</f>
        <v>7</v>
      </c>
      <c r="BK7" s="11" t="s">
        <v>302</v>
      </c>
      <c r="BL7" s="11" t="s">
        <v>385</v>
      </c>
      <c r="BM7" s="102" t="s">
        <v>578</v>
      </c>
      <c r="BN7" s="11" t="s">
        <v>225</v>
      </c>
      <c r="BO7" s="113">
        <f>SUMIF(Grunty!H:H,BI7,Grunty!I:I)</f>
        <v>0</v>
      </c>
      <c r="BP7" s="113"/>
      <c r="BQ7" s="11">
        <v>31</v>
      </c>
      <c r="BR7" s="11">
        <v>5</v>
      </c>
      <c r="BS7" s="11"/>
      <c r="BT7" s="11"/>
      <c r="BU7" s="11"/>
      <c r="BV7" s="11"/>
      <c r="CE7" s="107" t="s">
        <v>243</v>
      </c>
      <c r="CF7" s="107">
        <v>6</v>
      </c>
      <c r="CG7" s="107">
        <v>70</v>
      </c>
      <c r="CH7" s="107">
        <v>18</v>
      </c>
      <c r="CI7" s="123">
        <f t="shared" si="0"/>
        <v>0</v>
      </c>
      <c r="CJ7" s="123">
        <f t="shared" si="2"/>
        <v>0</v>
      </c>
      <c r="CK7" s="107"/>
      <c r="CL7" s="107"/>
      <c r="CM7" s="123"/>
      <c r="DA7" s="277" t="s">
        <v>767</v>
      </c>
      <c r="DB7" s="275" t="s">
        <v>886</v>
      </c>
      <c r="DC7" s="275" t="s">
        <v>776</v>
      </c>
      <c r="DE7" s="6" t="s">
        <v>956</v>
      </c>
      <c r="DF7" s="6" t="s">
        <v>957</v>
      </c>
      <c r="DG7" s="6"/>
      <c r="DH7" s="6"/>
      <c r="DI7" s="1">
        <v>0.45</v>
      </c>
    </row>
    <row r="8" spans="1:113" ht="14.25" customHeight="1" x14ac:dyDescent="0.3">
      <c r="A8" s="247" t="s">
        <v>244</v>
      </c>
      <c r="B8" s="252"/>
      <c r="C8" s="252"/>
      <c r="G8" s="21" t="s">
        <v>578</v>
      </c>
      <c r="H8" s="23">
        <v>8</v>
      </c>
      <c r="I8" s="13">
        <f>'DL-1'!AA86</f>
        <v>0</v>
      </c>
      <c r="J8" s="223">
        <v>24</v>
      </c>
      <c r="K8" s="224">
        <v>17</v>
      </c>
      <c r="L8" s="223">
        <v>49</v>
      </c>
      <c r="M8" s="224">
        <v>14</v>
      </c>
      <c r="N8" s="223">
        <v>49</v>
      </c>
      <c r="O8" s="224">
        <v>14</v>
      </c>
      <c r="P8" s="216">
        <v>24</v>
      </c>
      <c r="Q8" s="217">
        <v>17</v>
      </c>
      <c r="R8" s="216">
        <v>62</v>
      </c>
      <c r="S8" s="217">
        <v>14</v>
      </c>
      <c r="T8" s="216">
        <v>62</v>
      </c>
      <c r="U8" s="217">
        <v>13</v>
      </c>
      <c r="V8" s="230">
        <v>24</v>
      </c>
      <c r="W8" s="231">
        <v>17</v>
      </c>
      <c r="X8" s="230">
        <v>50</v>
      </c>
      <c r="Y8" s="231">
        <v>12</v>
      </c>
      <c r="Z8" s="230">
        <v>50</v>
      </c>
      <c r="AA8" s="231">
        <v>12</v>
      </c>
      <c r="AB8" s="8"/>
      <c r="AC8" s="9"/>
      <c r="AD8" s="8"/>
      <c r="AE8" s="9"/>
      <c r="AF8" s="8"/>
      <c r="AG8" s="9"/>
      <c r="AJ8" s="6" t="s">
        <v>281</v>
      </c>
      <c r="AK8" s="6" t="s">
        <v>155</v>
      </c>
      <c r="AM8" s="28" t="s">
        <v>400</v>
      </c>
      <c r="AN8" s="22">
        <v>22.75</v>
      </c>
      <c r="AO8" s="6"/>
      <c r="AP8" s="6"/>
      <c r="AQ8" s="6"/>
      <c r="AR8" s="6"/>
      <c r="AS8" s="35"/>
      <c r="AT8" s="42" t="str">
        <f t="shared" ref="AT8:AT12" si="3">"b."&amp;AN8</f>
        <v>b.22,75</v>
      </c>
      <c r="AU8" s="39">
        <f>SUMIF('ZDN-1'!P:P,Dane!AT8,'ZDN-1'!K:K)</f>
        <v>0</v>
      </c>
      <c r="AX8" s="5">
        <v>7</v>
      </c>
      <c r="AY8" s="5">
        <v>5</v>
      </c>
      <c r="AZ8" s="5">
        <v>6</v>
      </c>
      <c r="BC8" s="106" t="s">
        <v>298</v>
      </c>
      <c r="BD8" s="106" t="s">
        <v>373</v>
      </c>
      <c r="BE8" s="106"/>
      <c r="BF8" s="106"/>
      <c r="BG8" s="119"/>
      <c r="BI8" s="106" t="s">
        <v>296</v>
      </c>
      <c r="BJ8" s="106">
        <f>ROW()</f>
        <v>8</v>
      </c>
      <c r="BK8" s="106" t="s">
        <v>296</v>
      </c>
      <c r="BL8" s="106" t="s">
        <v>373</v>
      </c>
      <c r="BM8" s="101" t="s">
        <v>156</v>
      </c>
      <c r="BN8" s="106" t="s">
        <v>225</v>
      </c>
      <c r="BO8" s="110">
        <f>SUMIF(Grunty!H:H,BI8,Grunty!I:I)</f>
        <v>0</v>
      </c>
      <c r="BP8" s="110"/>
      <c r="BQ8" s="106"/>
      <c r="BR8" s="106">
        <v>1</v>
      </c>
      <c r="BS8" s="106"/>
      <c r="BT8" s="106"/>
      <c r="BU8" s="106"/>
      <c r="BV8" s="106"/>
      <c r="CE8" s="104" t="s">
        <v>253</v>
      </c>
      <c r="CF8" s="107">
        <v>7</v>
      </c>
      <c r="CG8" s="107">
        <v>74</v>
      </c>
      <c r="CH8" s="107">
        <v>6</v>
      </c>
      <c r="CI8" s="123">
        <f t="shared" si="0"/>
        <v>0</v>
      </c>
      <c r="CJ8" s="123">
        <f t="shared" si="2"/>
        <v>0</v>
      </c>
      <c r="CK8" s="107"/>
      <c r="CL8" s="107"/>
      <c r="CM8" s="123"/>
      <c r="DA8" s="277" t="s">
        <v>887</v>
      </c>
      <c r="DB8" s="275" t="s">
        <v>888</v>
      </c>
      <c r="DC8" s="275" t="s">
        <v>770</v>
      </c>
      <c r="DE8" s="6" t="s">
        <v>958</v>
      </c>
      <c r="DF8" s="6"/>
      <c r="DG8" s="6" t="s">
        <v>959</v>
      </c>
      <c r="DH8" s="6" t="s">
        <v>960</v>
      </c>
      <c r="DI8" s="1">
        <v>0.45</v>
      </c>
    </row>
    <row r="9" spans="1:113" ht="14.25" customHeight="1" x14ac:dyDescent="0.3">
      <c r="A9" s="253" t="s">
        <v>476</v>
      </c>
      <c r="B9" s="252"/>
      <c r="C9" s="252"/>
      <c r="E9" s="127" t="s">
        <v>937</v>
      </c>
      <c r="G9" s="21" t="s">
        <v>579</v>
      </c>
      <c r="H9" s="23">
        <v>9</v>
      </c>
      <c r="I9" s="13">
        <f>'DL-1'!AA87</f>
        <v>0</v>
      </c>
      <c r="J9" s="225">
        <v>28</v>
      </c>
      <c r="K9" s="226">
        <v>5</v>
      </c>
      <c r="L9" s="225">
        <v>53</v>
      </c>
      <c r="M9" s="226">
        <v>3</v>
      </c>
      <c r="N9" s="225">
        <v>53</v>
      </c>
      <c r="O9" s="226">
        <v>3</v>
      </c>
      <c r="P9" s="218">
        <v>28</v>
      </c>
      <c r="Q9" s="219">
        <v>5</v>
      </c>
      <c r="R9" s="218">
        <v>90</v>
      </c>
      <c r="S9" s="219">
        <v>3</v>
      </c>
      <c r="T9" s="218">
        <v>90</v>
      </c>
      <c r="U9" s="219">
        <v>3</v>
      </c>
      <c r="V9" s="232">
        <v>28</v>
      </c>
      <c r="W9" s="233">
        <v>5</v>
      </c>
      <c r="X9" s="232">
        <f>X5+80</f>
        <v>103</v>
      </c>
      <c r="Y9" s="233">
        <f>Y5</f>
        <v>3</v>
      </c>
      <c r="Z9" s="232">
        <v>103</v>
      </c>
      <c r="AA9" s="233">
        <v>3</v>
      </c>
      <c r="AB9" s="3"/>
      <c r="AC9" s="4"/>
      <c r="AD9" s="3"/>
      <c r="AE9" s="4"/>
      <c r="AF9" s="3"/>
      <c r="AG9" s="4"/>
      <c r="AJ9" s="6" t="s">
        <v>861</v>
      </c>
      <c r="AK9" s="6"/>
      <c r="AM9" s="28" t="s">
        <v>401</v>
      </c>
      <c r="AN9" s="22">
        <v>0.1</v>
      </c>
      <c r="AO9" s="6"/>
      <c r="AP9" s="6"/>
      <c r="AQ9" s="6"/>
      <c r="AR9" s="6"/>
      <c r="AS9" s="35"/>
      <c r="AT9" s="42" t="str">
        <f t="shared" si="3"/>
        <v>b.0,1</v>
      </c>
      <c r="AU9" s="39">
        <f>SUMIF('ZDN-1'!P:P,Dane!AT9,'ZDN-1'!K:K)</f>
        <v>0</v>
      </c>
      <c r="AX9" s="5">
        <v>9</v>
      </c>
      <c r="AY9" s="5">
        <v>6</v>
      </c>
      <c r="AZ9" s="5">
        <v>7</v>
      </c>
      <c r="BC9" s="106" t="s">
        <v>378</v>
      </c>
      <c r="BD9" s="106" t="s">
        <v>373</v>
      </c>
      <c r="BE9" s="106"/>
      <c r="BF9" s="106"/>
      <c r="BG9" s="119"/>
      <c r="BI9" s="106" t="s">
        <v>374</v>
      </c>
      <c r="BJ9" s="106">
        <f>ROW()</f>
        <v>9</v>
      </c>
      <c r="BK9" s="106" t="s">
        <v>374</v>
      </c>
      <c r="BL9" s="106" t="s">
        <v>373</v>
      </c>
      <c r="BM9" s="101" t="s">
        <v>156</v>
      </c>
      <c r="BN9" s="106" t="s">
        <v>225</v>
      </c>
      <c r="BO9" s="110">
        <f>SUMIF(Grunty!H:H,BI9,Grunty!I:I)</f>
        <v>0</v>
      </c>
      <c r="BP9" s="110"/>
      <c r="BQ9" s="106"/>
      <c r="BR9" s="106">
        <v>1</v>
      </c>
      <c r="BS9" s="106"/>
      <c r="BT9" s="106"/>
      <c r="BU9" s="106"/>
      <c r="BV9" s="106"/>
      <c r="CE9" s="104" t="s">
        <v>256</v>
      </c>
      <c r="CF9" s="107">
        <v>8</v>
      </c>
      <c r="CG9" s="107">
        <v>74</v>
      </c>
      <c r="CH9" s="107">
        <v>9</v>
      </c>
      <c r="CI9" s="123">
        <f t="shared" si="0"/>
        <v>0</v>
      </c>
      <c r="CJ9" s="123">
        <f t="shared" si="2"/>
        <v>0</v>
      </c>
      <c r="CK9" s="107"/>
      <c r="CL9" s="107"/>
      <c r="CM9" s="123"/>
      <c r="DA9" s="277" t="s">
        <v>768</v>
      </c>
      <c r="DB9" s="275" t="s">
        <v>889</v>
      </c>
      <c r="DC9" s="275" t="s">
        <v>771</v>
      </c>
      <c r="DE9" s="6" t="s">
        <v>961</v>
      </c>
      <c r="DF9" s="6" t="s">
        <v>962</v>
      </c>
      <c r="DG9" s="6" t="s">
        <v>963</v>
      </c>
      <c r="DH9" s="6" t="s">
        <v>962</v>
      </c>
      <c r="DI9" s="1">
        <v>0.45</v>
      </c>
    </row>
    <row r="10" spans="1:113" ht="14.25" customHeight="1" x14ac:dyDescent="0.3">
      <c r="A10" s="253" t="s">
        <v>477</v>
      </c>
      <c r="B10" s="252"/>
      <c r="C10" s="252"/>
      <c r="E10" s="256" t="str">
        <f ca="1">AN1&amp;"."&amp;B6&amp;".6."&amp;INFO("wersja")&amp;"."&amp;TODAY()</f>
        <v>2020..6.15.0.44055</v>
      </c>
      <c r="G10" s="2"/>
      <c r="H10" s="23"/>
      <c r="J10" s="223">
        <v>28</v>
      </c>
      <c r="K10" s="224">
        <v>5</v>
      </c>
      <c r="L10" s="223">
        <v>60</v>
      </c>
      <c r="M10" s="224">
        <v>14</v>
      </c>
      <c r="N10" s="223">
        <v>60</v>
      </c>
      <c r="O10" s="224">
        <v>14</v>
      </c>
      <c r="P10" s="216">
        <v>28</v>
      </c>
      <c r="Q10" s="217">
        <v>5</v>
      </c>
      <c r="R10" s="216">
        <v>97</v>
      </c>
      <c r="S10" s="217">
        <v>14</v>
      </c>
      <c r="T10" s="216">
        <v>97</v>
      </c>
      <c r="U10" s="217">
        <v>13</v>
      </c>
      <c r="V10" s="230">
        <v>28</v>
      </c>
      <c r="W10" s="231">
        <v>5</v>
      </c>
      <c r="X10" s="230">
        <f t="shared" ref="X10:X73" si="4">X6+80</f>
        <v>110</v>
      </c>
      <c r="Y10" s="231">
        <f t="shared" ref="Y10:Y73" si="5">Y6</f>
        <v>12</v>
      </c>
      <c r="Z10" s="230">
        <v>110</v>
      </c>
      <c r="AA10" s="231">
        <v>12</v>
      </c>
      <c r="AB10" s="8"/>
      <c r="AC10" s="9"/>
      <c r="AD10" s="8"/>
      <c r="AE10" s="9"/>
      <c r="AF10" s="8"/>
      <c r="AG10" s="9"/>
      <c r="AM10" s="28" t="s">
        <v>402</v>
      </c>
      <c r="AN10" s="22">
        <v>11.1</v>
      </c>
      <c r="AO10" s="6"/>
      <c r="AP10" s="6"/>
      <c r="AQ10" s="6"/>
      <c r="AR10" s="6"/>
      <c r="AS10" s="35"/>
      <c r="AT10" s="42" t="str">
        <f t="shared" si="3"/>
        <v>b.11,1</v>
      </c>
      <c r="AU10" s="39">
        <f>SUMIF('ZDN-1'!P:P,Dane!AT10,'ZDN-1'!K:K)</f>
        <v>0</v>
      </c>
      <c r="AX10" s="5">
        <v>1</v>
      </c>
      <c r="AY10" s="5">
        <v>7</v>
      </c>
      <c r="BC10" s="106" t="s">
        <v>379</v>
      </c>
      <c r="BD10" s="106" t="s">
        <v>373</v>
      </c>
      <c r="BE10" s="106"/>
      <c r="BF10" s="106"/>
      <c r="BG10" s="119"/>
      <c r="BI10" s="106" t="s">
        <v>375</v>
      </c>
      <c r="BJ10" s="106">
        <f>ROW()</f>
        <v>10</v>
      </c>
      <c r="BK10" s="106" t="s">
        <v>375</v>
      </c>
      <c r="BL10" s="106" t="s">
        <v>373</v>
      </c>
      <c r="BM10" s="101" t="s">
        <v>156</v>
      </c>
      <c r="BN10" s="106" t="s">
        <v>225</v>
      </c>
      <c r="BO10" s="110">
        <f>SUMIF(Grunty!H:H,BI10,Grunty!I:I)</f>
        <v>0</v>
      </c>
      <c r="BP10" s="110"/>
      <c r="BQ10" s="106"/>
      <c r="BR10" s="106">
        <v>1</v>
      </c>
      <c r="BS10" s="106"/>
      <c r="BT10" s="106"/>
      <c r="BU10" s="106"/>
      <c r="BV10" s="106"/>
      <c r="CE10" s="104" t="s">
        <v>264</v>
      </c>
      <c r="CF10" s="107">
        <v>9</v>
      </c>
      <c r="CG10" s="107">
        <v>74</v>
      </c>
      <c r="CH10" s="107">
        <v>13</v>
      </c>
      <c r="CI10" s="123">
        <f t="shared" si="0"/>
        <v>0</v>
      </c>
      <c r="CJ10" s="123">
        <f t="shared" si="2"/>
        <v>0</v>
      </c>
      <c r="CK10" s="107"/>
      <c r="CL10" s="107"/>
      <c r="CM10" s="123"/>
      <c r="DA10" s="277" t="s">
        <v>890</v>
      </c>
      <c r="DB10" s="275" t="s">
        <v>891</v>
      </c>
      <c r="DC10" s="275" t="s">
        <v>772</v>
      </c>
      <c r="DE10" s="6" t="s">
        <v>964</v>
      </c>
      <c r="DF10" s="6" t="s">
        <v>965</v>
      </c>
      <c r="DG10" s="6" t="s">
        <v>966</v>
      </c>
      <c r="DH10" s="6" t="s">
        <v>967</v>
      </c>
      <c r="DI10" s="1">
        <v>0.45</v>
      </c>
    </row>
    <row r="11" spans="1:113" ht="14.25" customHeight="1" x14ac:dyDescent="0.3">
      <c r="A11" s="253" t="s">
        <v>478</v>
      </c>
      <c r="B11" s="252"/>
      <c r="C11" s="252"/>
      <c r="G11" s="2"/>
      <c r="H11" s="23"/>
      <c r="J11" s="225">
        <v>28</v>
      </c>
      <c r="K11" s="226">
        <v>16</v>
      </c>
      <c r="L11" s="225">
        <v>91</v>
      </c>
      <c r="M11" s="226">
        <v>3</v>
      </c>
      <c r="N11" s="225">
        <v>91</v>
      </c>
      <c r="O11" s="226">
        <v>3</v>
      </c>
      <c r="P11" s="218">
        <v>28</v>
      </c>
      <c r="Q11" s="219">
        <v>16</v>
      </c>
      <c r="R11" s="218">
        <v>111</v>
      </c>
      <c r="S11" s="219">
        <v>3</v>
      </c>
      <c r="T11" s="218">
        <v>111</v>
      </c>
      <c r="U11" s="219">
        <v>3</v>
      </c>
      <c r="V11" s="232">
        <v>28</v>
      </c>
      <c r="W11" s="233">
        <v>16</v>
      </c>
      <c r="X11" s="232">
        <f t="shared" si="4"/>
        <v>123</v>
      </c>
      <c r="Y11" s="233">
        <f t="shared" si="5"/>
        <v>3</v>
      </c>
      <c r="Z11" s="232">
        <v>123</v>
      </c>
      <c r="AA11" s="233">
        <v>3</v>
      </c>
      <c r="AB11" s="3"/>
      <c r="AC11" s="4"/>
      <c r="AD11" s="3"/>
      <c r="AE11" s="4"/>
      <c r="AF11" s="3"/>
      <c r="AG11" s="4"/>
      <c r="AM11" s="28" t="s">
        <v>403</v>
      </c>
      <c r="AN11" s="22">
        <v>4.8600000000000003</v>
      </c>
      <c r="AO11" s="6"/>
      <c r="AP11" s="6"/>
      <c r="AQ11" s="6"/>
      <c r="AR11" s="6"/>
      <c r="AS11" s="35"/>
      <c r="AT11" s="42" t="str">
        <f t="shared" si="3"/>
        <v>b.4,86</v>
      </c>
      <c r="AU11" s="39">
        <f>SUMIF('ZDN-1'!P:P,Dane!AT11,'ZDN-1'!K:K)</f>
        <v>0</v>
      </c>
      <c r="AX11" s="5">
        <v>3</v>
      </c>
      <c r="AY11" s="15"/>
      <c r="BC11" s="106" t="s">
        <v>380</v>
      </c>
      <c r="BD11" s="106" t="s">
        <v>373</v>
      </c>
      <c r="BE11" s="106"/>
      <c r="BF11" s="106"/>
      <c r="BG11" s="119"/>
      <c r="BI11" s="106" t="s">
        <v>376</v>
      </c>
      <c r="BJ11" s="106">
        <f>ROW()</f>
        <v>11</v>
      </c>
      <c r="BK11" s="106" t="s">
        <v>376</v>
      </c>
      <c r="BL11" s="106" t="s">
        <v>373</v>
      </c>
      <c r="BM11" s="101" t="s">
        <v>156</v>
      </c>
      <c r="BN11" s="106" t="s">
        <v>225</v>
      </c>
      <c r="BO11" s="110">
        <f>SUMIF(Grunty!H:H,BI11,Grunty!I:I)</f>
        <v>0</v>
      </c>
      <c r="BP11" s="110"/>
      <c r="BQ11" s="106"/>
      <c r="BR11" s="106">
        <v>1</v>
      </c>
      <c r="BS11" s="106"/>
      <c r="BT11" s="106"/>
      <c r="BU11" s="106"/>
      <c r="BV11" s="106"/>
      <c r="CE11" s="104" t="s">
        <v>272</v>
      </c>
      <c r="CF11" s="107">
        <v>10</v>
      </c>
      <c r="CG11" s="107">
        <v>74</v>
      </c>
      <c r="CH11" s="107">
        <v>17</v>
      </c>
      <c r="CI11" s="123">
        <f t="shared" si="0"/>
        <v>0</v>
      </c>
      <c r="CJ11" s="123">
        <f t="shared" si="2"/>
        <v>0</v>
      </c>
      <c r="CK11" s="107"/>
      <c r="CL11" s="107"/>
      <c r="CM11" s="123"/>
      <c r="DA11" s="277" t="s">
        <v>892</v>
      </c>
      <c r="DB11" s="275" t="s">
        <v>893</v>
      </c>
      <c r="DC11" s="275" t="s">
        <v>773</v>
      </c>
      <c r="DE11" s="6" t="s">
        <v>968</v>
      </c>
      <c r="DF11" s="6" t="s">
        <v>969</v>
      </c>
      <c r="DG11" s="6" t="s">
        <v>970</v>
      </c>
      <c r="DH11" s="6" t="s">
        <v>969</v>
      </c>
      <c r="DI11" s="1">
        <v>0.45</v>
      </c>
    </row>
    <row r="12" spans="1:113" ht="14.25" customHeight="1" thickBot="1" x14ac:dyDescent="0.3">
      <c r="A12" s="247" t="s">
        <v>246</v>
      </c>
      <c r="B12" s="248"/>
      <c r="C12" s="248"/>
      <c r="G12" s="2"/>
      <c r="H12" s="23"/>
      <c r="J12" s="223">
        <v>28</v>
      </c>
      <c r="K12" s="224">
        <v>16</v>
      </c>
      <c r="L12" s="223">
        <v>98</v>
      </c>
      <c r="M12" s="224">
        <v>14</v>
      </c>
      <c r="N12" s="223">
        <v>98</v>
      </c>
      <c r="O12" s="224">
        <v>14</v>
      </c>
      <c r="P12" s="216">
        <v>28</v>
      </c>
      <c r="Q12" s="217">
        <v>16</v>
      </c>
      <c r="R12" s="216">
        <v>130</v>
      </c>
      <c r="S12" s="217">
        <v>14</v>
      </c>
      <c r="T12" s="216">
        <v>130</v>
      </c>
      <c r="U12" s="217">
        <v>13</v>
      </c>
      <c r="V12" s="230">
        <v>28</v>
      </c>
      <c r="W12" s="231">
        <v>16</v>
      </c>
      <c r="X12" s="230">
        <f t="shared" si="4"/>
        <v>130</v>
      </c>
      <c r="Y12" s="231">
        <f t="shared" si="5"/>
        <v>12</v>
      </c>
      <c r="Z12" s="230">
        <v>130</v>
      </c>
      <c r="AA12" s="231">
        <v>12</v>
      </c>
      <c r="AB12" s="8"/>
      <c r="AC12" s="9"/>
      <c r="AD12" s="8"/>
      <c r="AE12" s="9"/>
      <c r="AF12" s="8"/>
      <c r="AG12" s="9"/>
      <c r="AM12" s="29" t="s">
        <v>404</v>
      </c>
      <c r="AN12" s="30">
        <v>6.25</v>
      </c>
      <c r="AO12" s="31"/>
      <c r="AP12" s="31"/>
      <c r="AQ12" s="31"/>
      <c r="AR12" s="31"/>
      <c r="AS12" s="37"/>
      <c r="AT12" s="44" t="str">
        <f t="shared" si="3"/>
        <v>b.6,25</v>
      </c>
      <c r="AU12" s="40">
        <f>SUMIF('ZDN-1'!P:P,Dane!AT12,'ZDN-1'!K:K)</f>
        <v>0</v>
      </c>
      <c r="BC12" s="106" t="s">
        <v>381</v>
      </c>
      <c r="BD12" s="106" t="s">
        <v>373</v>
      </c>
      <c r="BE12" s="106"/>
      <c r="BF12" s="106"/>
      <c r="BG12" s="119"/>
      <c r="BI12" s="106" t="s">
        <v>377</v>
      </c>
      <c r="BJ12" s="106">
        <f>ROW()</f>
        <v>12</v>
      </c>
      <c r="BK12" s="106" t="s">
        <v>377</v>
      </c>
      <c r="BL12" s="106" t="s">
        <v>373</v>
      </c>
      <c r="BM12" s="101" t="s">
        <v>156</v>
      </c>
      <c r="BN12" s="106" t="s">
        <v>225</v>
      </c>
      <c r="BO12" s="110">
        <f>SUMIF(Grunty!H:H,BI12,Grunty!I:I)</f>
        <v>0</v>
      </c>
      <c r="BP12" s="110"/>
      <c r="BQ12" s="106"/>
      <c r="BR12" s="106">
        <v>1</v>
      </c>
      <c r="BS12" s="106"/>
      <c r="BT12" s="106"/>
      <c r="BU12" s="106"/>
      <c r="BV12" s="106"/>
      <c r="CE12" s="104" t="s">
        <v>608</v>
      </c>
      <c r="CF12" s="107">
        <v>11</v>
      </c>
      <c r="CG12" s="107">
        <v>78</v>
      </c>
      <c r="CH12" s="107">
        <v>6</v>
      </c>
      <c r="CI12" s="123">
        <f t="shared" si="0"/>
        <v>0</v>
      </c>
      <c r="CJ12" s="123">
        <f t="shared" si="2"/>
        <v>0</v>
      </c>
      <c r="CK12" s="107"/>
      <c r="CL12" s="107"/>
      <c r="CM12" s="123"/>
      <c r="DA12" s="277" t="s">
        <v>894</v>
      </c>
      <c r="DB12" s="275" t="s">
        <v>895</v>
      </c>
      <c r="DC12" s="275" t="s">
        <v>774</v>
      </c>
      <c r="DE12" s="6" t="s">
        <v>971</v>
      </c>
      <c r="DF12" s="6" t="s">
        <v>972</v>
      </c>
      <c r="DG12" s="6" t="s">
        <v>973</v>
      </c>
      <c r="DH12" s="6" t="s">
        <v>972</v>
      </c>
      <c r="DI12" s="1">
        <v>0.45</v>
      </c>
    </row>
    <row r="13" spans="1:113" ht="14.25" customHeight="1" x14ac:dyDescent="0.25">
      <c r="A13" s="247" t="s">
        <v>250</v>
      </c>
      <c r="B13" s="248"/>
      <c r="C13" s="248"/>
      <c r="E13" s="127" t="s">
        <v>938</v>
      </c>
      <c r="J13" s="225">
        <v>35</v>
      </c>
      <c r="K13" s="226">
        <v>5</v>
      </c>
      <c r="L13" s="225">
        <v>110</v>
      </c>
      <c r="M13" s="226">
        <v>3</v>
      </c>
      <c r="N13" s="225">
        <v>110</v>
      </c>
      <c r="O13" s="226">
        <v>3</v>
      </c>
      <c r="P13" s="218">
        <v>35</v>
      </c>
      <c r="Q13" s="219">
        <v>5</v>
      </c>
      <c r="R13" s="218">
        <v>158</v>
      </c>
      <c r="S13" s="219">
        <v>3</v>
      </c>
      <c r="T13" s="218">
        <v>158</v>
      </c>
      <c r="U13" s="219">
        <v>3</v>
      </c>
      <c r="V13" s="232">
        <v>35</v>
      </c>
      <c r="W13" s="233">
        <v>5</v>
      </c>
      <c r="X13" s="232">
        <f>X9+80</f>
        <v>183</v>
      </c>
      <c r="Y13" s="233">
        <f>Y9</f>
        <v>3</v>
      </c>
      <c r="Z13" s="232">
        <v>183</v>
      </c>
      <c r="AA13" s="233">
        <v>3</v>
      </c>
      <c r="AB13" s="3"/>
      <c r="AC13" s="4"/>
      <c r="AD13" s="3"/>
      <c r="AE13" s="4"/>
      <c r="AF13" s="3"/>
      <c r="AG13" s="4"/>
      <c r="AM13" s="25" t="s">
        <v>405</v>
      </c>
      <c r="AN13" s="26">
        <v>0.5</v>
      </c>
      <c r="AO13" s="27"/>
      <c r="AP13" s="27"/>
      <c r="AQ13" s="27"/>
      <c r="AR13" s="27"/>
      <c r="AS13" s="34"/>
      <c r="AT13" s="41" t="str">
        <f>"c."&amp;AN13</f>
        <v>c.0,5</v>
      </c>
      <c r="AU13" s="38">
        <f>SUMIF('ZDN-1'!P:P,Dane!AT13,'ZDN-1'!K:K)</f>
        <v>0</v>
      </c>
      <c r="BC13" s="106" t="s">
        <v>382</v>
      </c>
      <c r="BD13" s="106" t="s">
        <v>373</v>
      </c>
      <c r="BE13" s="106"/>
      <c r="BF13" s="106"/>
      <c r="BG13" s="119"/>
      <c r="BI13" s="106" t="s">
        <v>298</v>
      </c>
      <c r="BJ13" s="106">
        <f>ROW()</f>
        <v>13</v>
      </c>
      <c r="BK13" s="106" t="s">
        <v>298</v>
      </c>
      <c r="BL13" s="106" t="s">
        <v>373</v>
      </c>
      <c r="BM13" s="101" t="s">
        <v>156</v>
      </c>
      <c r="BN13" s="106" t="s">
        <v>225</v>
      </c>
      <c r="BO13" s="110">
        <f>SUMIF(Grunty!H:H,BI13,Grunty!I:I)</f>
        <v>0</v>
      </c>
      <c r="BP13" s="110"/>
      <c r="BQ13" s="106"/>
      <c r="BR13" s="106">
        <v>1</v>
      </c>
      <c r="BS13" s="106"/>
      <c r="BT13" s="106"/>
      <c r="BU13" s="106"/>
      <c r="BV13" s="106"/>
      <c r="CE13" s="104" t="s">
        <v>612</v>
      </c>
      <c r="CF13" s="107">
        <v>12</v>
      </c>
      <c r="CG13" s="107">
        <v>78</v>
      </c>
      <c r="CH13" s="107">
        <v>8</v>
      </c>
      <c r="CI13" s="123">
        <f t="shared" si="0"/>
        <v>0</v>
      </c>
      <c r="CJ13" s="123">
        <f t="shared" si="2"/>
        <v>0</v>
      </c>
      <c r="CK13" s="107"/>
      <c r="CL13" s="107"/>
      <c r="CM13" s="123"/>
      <c r="DA13" s="277" t="s">
        <v>896</v>
      </c>
      <c r="DB13" s="275" t="s">
        <v>897</v>
      </c>
      <c r="DC13" s="275" t="s">
        <v>775</v>
      </c>
      <c r="DE13" s="6" t="s">
        <v>974</v>
      </c>
      <c r="DF13" s="6" t="s">
        <v>975</v>
      </c>
      <c r="DG13" s="6"/>
      <c r="DH13" s="6"/>
      <c r="DI13" s="1">
        <v>0.45</v>
      </c>
    </row>
    <row r="14" spans="1:113" ht="14.25" customHeight="1" thickBot="1" x14ac:dyDescent="0.3">
      <c r="A14" s="247" t="s">
        <v>131</v>
      </c>
      <c r="B14" s="495"/>
      <c r="C14" s="248"/>
      <c r="E14" s="485" t="s">
        <v>91</v>
      </c>
      <c r="J14" s="223">
        <v>35</v>
      </c>
      <c r="K14" s="224">
        <v>5</v>
      </c>
      <c r="L14" s="223">
        <v>117</v>
      </c>
      <c r="M14" s="224">
        <v>14</v>
      </c>
      <c r="N14" s="223">
        <v>117</v>
      </c>
      <c r="O14" s="224">
        <v>14</v>
      </c>
      <c r="P14" s="216">
        <v>35</v>
      </c>
      <c r="Q14" s="217">
        <v>5</v>
      </c>
      <c r="R14" s="216">
        <v>165</v>
      </c>
      <c r="S14" s="217">
        <v>14</v>
      </c>
      <c r="T14" s="216">
        <v>165</v>
      </c>
      <c r="U14" s="217">
        <v>14</v>
      </c>
      <c r="V14" s="230">
        <v>35</v>
      </c>
      <c r="W14" s="231">
        <v>5</v>
      </c>
      <c r="X14" s="230">
        <f t="shared" si="4"/>
        <v>190</v>
      </c>
      <c r="Y14" s="231">
        <f t="shared" si="5"/>
        <v>12</v>
      </c>
      <c r="Z14" s="230">
        <v>190</v>
      </c>
      <c r="AA14" s="231">
        <v>12</v>
      </c>
      <c r="AB14" s="8"/>
      <c r="AC14" s="9"/>
      <c r="AD14" s="8"/>
      <c r="AE14" s="9"/>
      <c r="AF14" s="8"/>
      <c r="AG14" s="9"/>
      <c r="AM14" s="29" t="s">
        <v>406</v>
      </c>
      <c r="AN14" s="30">
        <v>2</v>
      </c>
      <c r="AO14" s="31"/>
      <c r="AP14" s="31"/>
      <c r="AQ14" s="31"/>
      <c r="AR14" s="31"/>
      <c r="AS14" s="37"/>
      <c r="AT14" s="44" t="str">
        <f>"c."&amp;AN14</f>
        <v>c.2</v>
      </c>
      <c r="AU14" s="40">
        <f>SUMIF('ZDN-1'!P:P,Dane!AT14,'ZDN-1'!K:K)</f>
        <v>0</v>
      </c>
      <c r="BC14" s="106" t="s">
        <v>293</v>
      </c>
      <c r="BD14" s="106" t="s">
        <v>373</v>
      </c>
      <c r="BE14" s="106"/>
      <c r="BF14" s="106"/>
      <c r="BG14" s="119"/>
      <c r="BI14" s="106" t="s">
        <v>378</v>
      </c>
      <c r="BJ14" s="106">
        <f>ROW()</f>
        <v>14</v>
      </c>
      <c r="BK14" s="106" t="s">
        <v>378</v>
      </c>
      <c r="BL14" s="106" t="s">
        <v>373</v>
      </c>
      <c r="BM14" s="101" t="s">
        <v>156</v>
      </c>
      <c r="BN14" s="106" t="s">
        <v>225</v>
      </c>
      <c r="BO14" s="110">
        <f>SUMIF(Grunty!H:H,BI14,Grunty!I:I)</f>
        <v>0</v>
      </c>
      <c r="BP14" s="110"/>
      <c r="BQ14" s="106"/>
      <c r="BR14" s="106">
        <v>1</v>
      </c>
      <c r="BS14" s="106"/>
      <c r="BT14" s="106"/>
      <c r="BU14" s="106"/>
      <c r="BV14" s="106"/>
      <c r="CE14" s="104" t="s">
        <v>295</v>
      </c>
      <c r="CF14" s="107">
        <v>13</v>
      </c>
      <c r="CG14" s="107">
        <v>78</v>
      </c>
      <c r="CH14" s="107">
        <v>10</v>
      </c>
      <c r="CI14" s="123">
        <f t="shared" si="0"/>
        <v>0</v>
      </c>
      <c r="CJ14" s="123">
        <f t="shared" si="2"/>
        <v>0</v>
      </c>
      <c r="CK14" s="107"/>
      <c r="CL14" s="107"/>
      <c r="CM14" s="123"/>
      <c r="DA14" s="277" t="s">
        <v>898</v>
      </c>
      <c r="DB14" s="275" t="s">
        <v>899</v>
      </c>
      <c r="DC14" s="275" t="s">
        <v>777</v>
      </c>
    </row>
    <row r="15" spans="1:113" ht="14.25" customHeight="1" x14ac:dyDescent="0.25">
      <c r="A15" s="247" t="s">
        <v>258</v>
      </c>
      <c r="B15" s="495"/>
      <c r="C15" s="248"/>
      <c r="E15" s="485"/>
      <c r="J15" s="225">
        <v>35</v>
      </c>
      <c r="K15" s="226">
        <v>11</v>
      </c>
      <c r="L15" s="225">
        <v>121</v>
      </c>
      <c r="M15" s="226">
        <v>3</v>
      </c>
      <c r="N15" s="225">
        <v>121</v>
      </c>
      <c r="O15" s="226">
        <v>3</v>
      </c>
      <c r="P15" s="218">
        <v>35</v>
      </c>
      <c r="Q15" s="219">
        <v>11</v>
      </c>
      <c r="R15" s="218">
        <v>179</v>
      </c>
      <c r="S15" s="219">
        <v>3</v>
      </c>
      <c r="T15" s="218">
        <v>179</v>
      </c>
      <c r="U15" s="219">
        <v>3</v>
      </c>
      <c r="V15" s="232">
        <v>35</v>
      </c>
      <c r="W15" s="233">
        <v>11</v>
      </c>
      <c r="X15" s="232">
        <f t="shared" si="4"/>
        <v>203</v>
      </c>
      <c r="Y15" s="233">
        <f t="shared" si="5"/>
        <v>3</v>
      </c>
      <c r="Z15" s="232">
        <v>203</v>
      </c>
      <c r="AA15" s="233">
        <v>3</v>
      </c>
      <c r="AB15" s="3"/>
      <c r="AC15" s="4"/>
      <c r="AD15" s="3"/>
      <c r="AE15" s="4"/>
      <c r="AF15" s="3"/>
      <c r="AG15" s="4"/>
      <c r="AM15" s="25" t="s">
        <v>558</v>
      </c>
      <c r="AN15" s="26">
        <v>58.46</v>
      </c>
      <c r="AO15" s="27"/>
      <c r="AP15" s="27"/>
      <c r="AQ15" s="27"/>
      <c r="AR15" s="27"/>
      <c r="AS15" s="34"/>
      <c r="AT15" s="41"/>
      <c r="AU15" s="38"/>
      <c r="BC15" s="109" t="s">
        <v>383</v>
      </c>
      <c r="BD15" s="109" t="s">
        <v>373</v>
      </c>
      <c r="BE15" s="109"/>
      <c r="BF15" s="109"/>
      <c r="BG15" s="119"/>
      <c r="BI15" s="106" t="s">
        <v>379</v>
      </c>
      <c r="BJ15" s="106">
        <f>ROW()</f>
        <v>15</v>
      </c>
      <c r="BK15" s="106" t="s">
        <v>379</v>
      </c>
      <c r="BL15" s="106" t="s">
        <v>373</v>
      </c>
      <c r="BM15" s="101" t="s">
        <v>156</v>
      </c>
      <c r="BN15" s="106" t="s">
        <v>225</v>
      </c>
      <c r="BO15" s="110">
        <f>SUMIF(Grunty!H:H,BI15,Grunty!I:I)</f>
        <v>0</v>
      </c>
      <c r="BP15" s="110"/>
      <c r="BQ15" s="106"/>
      <c r="BR15" s="106">
        <v>1</v>
      </c>
      <c r="BS15" s="106"/>
      <c r="BT15" s="106"/>
      <c r="BU15" s="106"/>
      <c r="BV15" s="106"/>
      <c r="CE15" s="104" t="s">
        <v>273</v>
      </c>
      <c r="CF15" s="107">
        <v>14</v>
      </c>
      <c r="CG15" s="107">
        <v>78</v>
      </c>
      <c r="CH15" s="107">
        <v>13</v>
      </c>
      <c r="CI15" s="123">
        <f t="shared" si="0"/>
        <v>0</v>
      </c>
      <c r="CJ15" s="123">
        <f t="shared" si="2"/>
        <v>0</v>
      </c>
      <c r="CK15" s="107"/>
      <c r="CL15" s="107"/>
      <c r="CM15" s="123"/>
      <c r="DA15" s="277" t="s">
        <v>900</v>
      </c>
      <c r="DB15" s="275" t="s">
        <v>901</v>
      </c>
      <c r="DC15" s="275"/>
    </row>
    <row r="16" spans="1:113" ht="14.25" customHeight="1" thickBot="1" x14ac:dyDescent="0.3">
      <c r="A16" s="247" t="s">
        <v>263</v>
      </c>
      <c r="B16" s="495"/>
      <c r="C16" s="248"/>
      <c r="J16" s="223">
        <v>35</v>
      </c>
      <c r="K16" s="224">
        <v>11</v>
      </c>
      <c r="L16" s="223">
        <v>128</v>
      </c>
      <c r="M16" s="224">
        <v>14</v>
      </c>
      <c r="N16" s="223">
        <v>128</v>
      </c>
      <c r="O16" s="224">
        <v>14</v>
      </c>
      <c r="P16" s="216">
        <v>35</v>
      </c>
      <c r="Q16" s="217">
        <v>11</v>
      </c>
      <c r="R16" s="216">
        <v>198</v>
      </c>
      <c r="S16" s="217">
        <v>14</v>
      </c>
      <c r="T16" s="216">
        <v>198</v>
      </c>
      <c r="U16" s="217">
        <v>14</v>
      </c>
      <c r="V16" s="230">
        <v>35</v>
      </c>
      <c r="W16" s="231">
        <v>11</v>
      </c>
      <c r="X16" s="230">
        <f t="shared" si="4"/>
        <v>210</v>
      </c>
      <c r="Y16" s="231">
        <f t="shared" si="5"/>
        <v>12</v>
      </c>
      <c r="Z16" s="230">
        <v>210</v>
      </c>
      <c r="AA16" s="231">
        <v>12</v>
      </c>
      <c r="AB16" s="8"/>
      <c r="AC16" s="9"/>
      <c r="AD16" s="8"/>
      <c r="AE16" s="9"/>
      <c r="AF16" s="8"/>
      <c r="AG16" s="9"/>
      <c r="AM16" s="29" t="s">
        <v>559</v>
      </c>
      <c r="AN16" s="30">
        <v>194.24</v>
      </c>
      <c r="AO16" s="31"/>
      <c r="AP16" s="31"/>
      <c r="AQ16" s="31"/>
      <c r="AR16" s="31"/>
      <c r="AS16" s="37"/>
      <c r="AT16" s="44"/>
      <c r="AU16" s="40"/>
      <c r="BC16" s="109" t="s">
        <v>290</v>
      </c>
      <c r="BD16" s="109" t="s">
        <v>373</v>
      </c>
      <c r="BE16" s="109"/>
      <c r="BF16" s="109"/>
      <c r="BG16" s="119"/>
      <c r="BI16" s="106" t="s">
        <v>380</v>
      </c>
      <c r="BJ16" s="106">
        <f>ROW()</f>
        <v>16</v>
      </c>
      <c r="BK16" s="106" t="s">
        <v>380</v>
      </c>
      <c r="BL16" s="106" t="s">
        <v>373</v>
      </c>
      <c r="BM16" s="101" t="s">
        <v>156</v>
      </c>
      <c r="BN16" s="106" t="s">
        <v>225</v>
      </c>
      <c r="BO16" s="110">
        <f>SUMIF(Grunty!H:H,BI16,Grunty!I:I)</f>
        <v>0</v>
      </c>
      <c r="BP16" s="110"/>
      <c r="BQ16" s="106"/>
      <c r="BR16" s="106">
        <v>1</v>
      </c>
      <c r="BS16" s="106"/>
      <c r="BT16" s="106"/>
      <c r="BU16" s="106"/>
      <c r="BV16" s="106"/>
      <c r="CE16" s="104" t="s">
        <v>300</v>
      </c>
      <c r="CF16" s="107">
        <v>15</v>
      </c>
      <c r="CG16" s="107">
        <v>78</v>
      </c>
      <c r="CH16" s="107">
        <v>15</v>
      </c>
      <c r="CI16" s="123">
        <f t="shared" si="0"/>
        <v>0</v>
      </c>
      <c r="CJ16" s="123">
        <f t="shared" si="2"/>
        <v>0</v>
      </c>
      <c r="CK16" s="107"/>
      <c r="CL16" s="107"/>
      <c r="CM16" s="123"/>
      <c r="DA16" s="277" t="s">
        <v>902</v>
      </c>
      <c r="DB16" s="275" t="s">
        <v>903</v>
      </c>
      <c r="DC16" s="275"/>
    </row>
    <row r="17" spans="1:107" ht="14.25" customHeight="1" x14ac:dyDescent="0.25">
      <c r="A17" s="247" t="s">
        <v>266</v>
      </c>
      <c r="B17" s="495"/>
      <c r="C17" s="248"/>
      <c r="J17" s="225">
        <v>35</v>
      </c>
      <c r="K17" s="226">
        <v>16</v>
      </c>
      <c r="L17" s="225">
        <v>159</v>
      </c>
      <c r="M17" s="226">
        <v>3</v>
      </c>
      <c r="N17" s="225">
        <v>159</v>
      </c>
      <c r="O17" s="226">
        <v>3</v>
      </c>
      <c r="P17" s="218">
        <v>35</v>
      </c>
      <c r="Q17" s="219">
        <v>16</v>
      </c>
      <c r="R17" s="218">
        <v>226</v>
      </c>
      <c r="S17" s="219">
        <v>3</v>
      </c>
      <c r="T17" s="218">
        <v>226</v>
      </c>
      <c r="U17" s="219">
        <v>3</v>
      </c>
      <c r="V17" s="232">
        <v>35</v>
      </c>
      <c r="W17" s="233">
        <v>16</v>
      </c>
      <c r="X17" s="232">
        <f>X13+80</f>
        <v>263</v>
      </c>
      <c r="Y17" s="233">
        <f>Y13</f>
        <v>3</v>
      </c>
      <c r="Z17" s="232">
        <v>263</v>
      </c>
      <c r="AA17" s="233">
        <v>3</v>
      </c>
      <c r="AB17" s="3"/>
      <c r="AC17" s="4"/>
      <c r="AD17" s="3"/>
      <c r="AE17" s="4"/>
      <c r="AF17" s="3"/>
      <c r="AG17" s="4"/>
      <c r="BC17" s="107" t="s">
        <v>223</v>
      </c>
      <c r="BD17" s="107" t="s">
        <v>206</v>
      </c>
      <c r="BE17" s="107">
        <v>1</v>
      </c>
      <c r="BF17" s="107"/>
      <c r="BG17" s="111"/>
      <c r="BI17" s="106" t="s">
        <v>381</v>
      </c>
      <c r="BJ17" s="106">
        <f>ROW()</f>
        <v>17</v>
      </c>
      <c r="BK17" s="106" t="s">
        <v>381</v>
      </c>
      <c r="BL17" s="106" t="s">
        <v>373</v>
      </c>
      <c r="BM17" s="101" t="s">
        <v>156</v>
      </c>
      <c r="BN17" s="106" t="s">
        <v>225</v>
      </c>
      <c r="BO17" s="110">
        <f>SUMIF(Grunty!H:H,BI17,Grunty!I:I)</f>
        <v>0</v>
      </c>
      <c r="BP17" s="110"/>
      <c r="BQ17" s="106"/>
      <c r="BR17" s="106">
        <v>1</v>
      </c>
      <c r="BS17" s="106"/>
      <c r="BT17" s="106"/>
      <c r="BU17" s="106"/>
      <c r="BV17" s="106"/>
      <c r="CE17" s="104" t="s">
        <v>282</v>
      </c>
      <c r="CF17" s="107">
        <v>16</v>
      </c>
      <c r="CG17" s="107">
        <v>78</v>
      </c>
      <c r="CH17" s="107">
        <v>18</v>
      </c>
      <c r="CI17" s="123">
        <f t="shared" si="0"/>
        <v>0</v>
      </c>
      <c r="CJ17" s="123">
        <f t="shared" si="2"/>
        <v>0</v>
      </c>
      <c r="CK17" s="107"/>
      <c r="CL17" s="107"/>
      <c r="CM17" s="123"/>
      <c r="DA17" s="277" t="s">
        <v>904</v>
      </c>
      <c r="DB17" s="275" t="s">
        <v>905</v>
      </c>
      <c r="DC17" s="275"/>
    </row>
    <row r="18" spans="1:107" ht="14.25" customHeight="1" x14ac:dyDescent="0.25">
      <c r="A18" s="247" t="s">
        <v>270</v>
      </c>
      <c r="B18" s="495"/>
      <c r="C18" s="248" t="s">
        <v>271</v>
      </c>
      <c r="J18" s="223">
        <v>35</v>
      </c>
      <c r="K18" s="224">
        <v>16</v>
      </c>
      <c r="L18" s="223">
        <v>166</v>
      </c>
      <c r="M18" s="224">
        <v>14</v>
      </c>
      <c r="N18" s="223">
        <v>166</v>
      </c>
      <c r="O18" s="224">
        <v>14</v>
      </c>
      <c r="P18" s="216">
        <v>35</v>
      </c>
      <c r="Q18" s="217">
        <v>16</v>
      </c>
      <c r="R18" s="216">
        <v>233</v>
      </c>
      <c r="S18" s="217">
        <v>14</v>
      </c>
      <c r="T18" s="216">
        <v>233</v>
      </c>
      <c r="U18" s="217">
        <v>14</v>
      </c>
      <c r="V18" s="230">
        <v>35</v>
      </c>
      <c r="W18" s="231">
        <v>16</v>
      </c>
      <c r="X18" s="230">
        <f t="shared" si="4"/>
        <v>270</v>
      </c>
      <c r="Y18" s="231">
        <f t="shared" si="5"/>
        <v>12</v>
      </c>
      <c r="Z18" s="230">
        <v>270</v>
      </c>
      <c r="AA18" s="231">
        <v>12</v>
      </c>
      <c r="AB18" s="8"/>
      <c r="AC18" s="9"/>
      <c r="AD18" s="8"/>
      <c r="AE18" s="9"/>
      <c r="AF18" s="8"/>
      <c r="AG18" s="9"/>
      <c r="BC18" s="107" t="s">
        <v>228</v>
      </c>
      <c r="BD18" s="107" t="s">
        <v>206</v>
      </c>
      <c r="BE18" s="107">
        <v>2</v>
      </c>
      <c r="BF18" s="107"/>
      <c r="BG18" s="111"/>
      <c r="BI18" s="106" t="s">
        <v>382</v>
      </c>
      <c r="BJ18" s="106">
        <f>ROW()</f>
        <v>18</v>
      </c>
      <c r="BK18" s="106" t="s">
        <v>382</v>
      </c>
      <c r="BL18" s="106" t="s">
        <v>373</v>
      </c>
      <c r="BM18" s="101" t="s">
        <v>156</v>
      </c>
      <c r="BN18" s="106" t="s">
        <v>225</v>
      </c>
      <c r="BO18" s="110">
        <f>SUMIF(Grunty!H:H,BI18,Grunty!I:I)</f>
        <v>0</v>
      </c>
      <c r="BP18" s="110"/>
      <c r="BQ18" s="106"/>
      <c r="BR18" s="106">
        <v>1</v>
      </c>
      <c r="BS18" s="106"/>
      <c r="BT18" s="106"/>
      <c r="BU18" s="106"/>
      <c r="BV18" s="106"/>
      <c r="CE18" s="104" t="s">
        <v>741</v>
      </c>
      <c r="CF18" s="107">
        <v>17</v>
      </c>
      <c r="CG18" s="107">
        <v>83</v>
      </c>
      <c r="CH18" s="107">
        <v>14</v>
      </c>
      <c r="CI18" s="123">
        <f t="shared" si="0"/>
        <v>0</v>
      </c>
      <c r="CJ18" s="123">
        <f t="shared" si="2"/>
        <v>0</v>
      </c>
      <c r="CK18" s="107"/>
      <c r="CL18" s="107"/>
      <c r="CM18" s="123"/>
      <c r="DA18" s="277" t="s">
        <v>906</v>
      </c>
      <c r="DB18" s="275" t="s">
        <v>907</v>
      </c>
      <c r="DC18" s="275"/>
    </row>
    <row r="19" spans="1:107" ht="14.25" customHeight="1" x14ac:dyDescent="0.25">
      <c r="A19" s="247" t="s">
        <v>274</v>
      </c>
      <c r="B19" s="495"/>
      <c r="C19" s="248" t="s">
        <v>275</v>
      </c>
      <c r="D19" s="497" t="s">
        <v>205</v>
      </c>
      <c r="E19" s="1126" t="str">
        <f>B2&amp;";"&amp;B4&amp;";"&amp;B5&amp;";"&amp;B6&amp;";"&amp;B7&amp;";"&amp;B8&amp;";"&amp;B9&amp;";"&amp;B10&amp;";"&amp;B11&amp;";"&amp;B12&amp;";"&amp;B13&amp;";"&amp;B14&amp;";"&amp;B15&amp;";"&amp;B16&amp;";"&amp;B17&amp;";"&amp;B18&amp;";"&amp;B19&amp;";"&amp;B20&amp;";"&amp;B21&amp;";"&amp;B22&amp;";"&amp;B23&amp;";"&amp;B24&amp;";"&amp;B25&amp;";"&amp;B26&amp;";"&amp;B27&amp;";"&amp;B28&amp;";"&amp;B29&amp;";"&amp;B30&amp;";"&amp;B31&amp;";"&amp;B32&amp;";"&amp;B33&amp;";"&amp;B34&amp;";"&amp;B35&amp;";"&amp;B45&amp;";"&amp;B46&amp;";"&amp;B36&amp;";"&amp;B37&amp;";"&amp;B38&amp;";"&amp;B39&amp;";"&amp;B40&amp;";"&amp;B41&amp;";"&amp;B42&amp;";"&amp;B43&amp;";"&amp;B44</f>
        <v>;;;;;;;;;;;;;;;;;;;;;;;;;;;;;;;;;;;;;;;;;;;</v>
      </c>
      <c r="J19" s="225">
        <v>38</v>
      </c>
      <c r="K19" s="226">
        <v>3</v>
      </c>
      <c r="L19" s="225">
        <v>178</v>
      </c>
      <c r="M19" s="226">
        <v>3</v>
      </c>
      <c r="N19" s="225">
        <v>178</v>
      </c>
      <c r="O19" s="226">
        <v>3</v>
      </c>
      <c r="P19" s="218">
        <v>38</v>
      </c>
      <c r="Q19" s="219">
        <v>3</v>
      </c>
      <c r="R19" s="218">
        <v>247</v>
      </c>
      <c r="S19" s="219">
        <v>3</v>
      </c>
      <c r="T19" s="218">
        <v>247</v>
      </c>
      <c r="U19" s="219">
        <v>3</v>
      </c>
      <c r="V19" s="232">
        <v>38</v>
      </c>
      <c r="W19" s="233">
        <v>3</v>
      </c>
      <c r="X19" s="232">
        <f t="shared" si="4"/>
        <v>283</v>
      </c>
      <c r="Y19" s="233">
        <f t="shared" si="5"/>
        <v>3</v>
      </c>
      <c r="Z19" s="232">
        <v>283</v>
      </c>
      <c r="AA19" s="233">
        <v>3</v>
      </c>
      <c r="AB19" s="3"/>
      <c r="AC19" s="4"/>
      <c r="AD19" s="3"/>
      <c r="AE19" s="4"/>
      <c r="AF19" s="3"/>
      <c r="AG19" s="4"/>
      <c r="BC19" s="107" t="s">
        <v>232</v>
      </c>
      <c r="BD19" s="107" t="s">
        <v>206</v>
      </c>
      <c r="BE19" s="107">
        <v>3</v>
      </c>
      <c r="BF19" s="107"/>
      <c r="BG19" s="111"/>
      <c r="BI19" s="106" t="s">
        <v>293</v>
      </c>
      <c r="BJ19" s="106">
        <f>ROW()</f>
        <v>19</v>
      </c>
      <c r="BK19" s="106" t="s">
        <v>293</v>
      </c>
      <c r="BL19" s="106" t="s">
        <v>373</v>
      </c>
      <c r="BM19" s="101" t="s">
        <v>156</v>
      </c>
      <c r="BN19" s="106" t="s">
        <v>225</v>
      </c>
      <c r="BO19" s="110">
        <f>SUMIF(Grunty!H:H,BI19,Grunty!I:I)</f>
        <v>0</v>
      </c>
      <c r="BP19" s="110"/>
      <c r="BQ19" s="106"/>
      <c r="BR19" s="106">
        <v>1</v>
      </c>
      <c r="BS19" s="106"/>
      <c r="BT19" s="106"/>
      <c r="BU19" s="106"/>
      <c r="BV19" s="106"/>
      <c r="CE19" s="107" t="s">
        <v>288</v>
      </c>
      <c r="CF19" s="107">
        <v>18</v>
      </c>
      <c r="CG19" s="107">
        <v>87</v>
      </c>
      <c r="CH19" s="107">
        <v>14</v>
      </c>
      <c r="CI19" s="123">
        <f t="shared" si="0"/>
        <v>0</v>
      </c>
      <c r="CJ19" s="123">
        <f t="shared" si="2"/>
        <v>0</v>
      </c>
      <c r="CK19" s="107"/>
      <c r="CL19" s="107"/>
      <c r="CM19" s="123"/>
      <c r="DA19" s="277" t="s">
        <v>908</v>
      </c>
      <c r="DB19" s="275" t="s">
        <v>909</v>
      </c>
      <c r="DC19" s="275"/>
    </row>
    <row r="20" spans="1:107" ht="14.25" customHeight="1" x14ac:dyDescent="0.25">
      <c r="A20" s="247" t="s">
        <v>279</v>
      </c>
      <c r="B20" s="495"/>
      <c r="C20" s="248" t="s">
        <v>280</v>
      </c>
      <c r="D20" s="498"/>
      <c r="E20" s="1126"/>
      <c r="J20" s="223">
        <v>38</v>
      </c>
      <c r="K20" s="224">
        <v>16</v>
      </c>
      <c r="L20" s="223">
        <v>185</v>
      </c>
      <c r="M20" s="224">
        <v>14</v>
      </c>
      <c r="N20" s="223">
        <v>185</v>
      </c>
      <c r="O20" s="224">
        <v>14</v>
      </c>
      <c r="P20" s="216">
        <v>38</v>
      </c>
      <c r="Q20" s="217">
        <v>16</v>
      </c>
      <c r="R20" s="216">
        <v>266</v>
      </c>
      <c r="S20" s="217">
        <v>14</v>
      </c>
      <c r="T20" s="216">
        <v>266</v>
      </c>
      <c r="U20" s="217">
        <v>14</v>
      </c>
      <c r="V20" s="230">
        <v>38</v>
      </c>
      <c r="W20" s="231">
        <v>16</v>
      </c>
      <c r="X20" s="230">
        <f t="shared" si="4"/>
        <v>290</v>
      </c>
      <c r="Y20" s="231">
        <f t="shared" si="5"/>
        <v>12</v>
      </c>
      <c r="Z20" s="230">
        <v>290</v>
      </c>
      <c r="AA20" s="231">
        <v>12</v>
      </c>
      <c r="AB20" s="8"/>
      <c r="AC20" s="9"/>
      <c r="AD20" s="8"/>
      <c r="AE20" s="9"/>
      <c r="AF20" s="8"/>
      <c r="AG20" s="9"/>
      <c r="BC20" s="107" t="s">
        <v>236</v>
      </c>
      <c r="BD20" s="107" t="s">
        <v>206</v>
      </c>
      <c r="BE20" s="107">
        <v>4</v>
      </c>
      <c r="BF20" s="107"/>
      <c r="BG20" s="111"/>
      <c r="BI20" s="109" t="s">
        <v>383</v>
      </c>
      <c r="BJ20" s="109">
        <f>ROW()</f>
        <v>20</v>
      </c>
      <c r="BK20" s="109" t="s">
        <v>383</v>
      </c>
      <c r="BL20" s="109" t="s">
        <v>373</v>
      </c>
      <c r="BM20" s="105" t="s">
        <v>392</v>
      </c>
      <c r="BN20" s="109" t="s">
        <v>384</v>
      </c>
      <c r="BO20" s="114">
        <f>SUMIF(Grunty!H:H,BI20,Grunty!I:I)</f>
        <v>0</v>
      </c>
      <c r="BP20" s="114"/>
      <c r="BQ20" s="109">
        <v>201</v>
      </c>
      <c r="BR20" s="109">
        <v>2</v>
      </c>
      <c r="BS20" s="109"/>
      <c r="BT20" s="109"/>
      <c r="BU20" s="109"/>
      <c r="BV20" s="109"/>
      <c r="CE20" s="104" t="s">
        <v>331</v>
      </c>
      <c r="CF20" s="107">
        <v>19</v>
      </c>
      <c r="CG20" s="107">
        <v>87</v>
      </c>
      <c r="CH20" s="107">
        <v>14</v>
      </c>
      <c r="CI20" s="123">
        <f t="shared" si="0"/>
        <v>0</v>
      </c>
      <c r="CJ20" s="123">
        <f t="shared" si="2"/>
        <v>0</v>
      </c>
      <c r="CK20" s="107"/>
      <c r="CL20" s="107"/>
      <c r="CM20" s="123"/>
      <c r="DA20" s="277" t="s">
        <v>910</v>
      </c>
      <c r="DB20" s="275" t="s">
        <v>911</v>
      </c>
      <c r="DC20" s="275"/>
    </row>
    <row r="21" spans="1:107" ht="14.25" customHeight="1" x14ac:dyDescent="0.25">
      <c r="A21" s="247" t="s">
        <v>283</v>
      </c>
      <c r="B21" s="495"/>
      <c r="C21" s="248" t="s">
        <v>284</v>
      </c>
      <c r="D21" s="498"/>
      <c r="E21" s="1126"/>
      <c r="J21" s="225">
        <v>40</v>
      </c>
      <c r="K21" s="226">
        <v>10</v>
      </c>
      <c r="L21" s="225">
        <v>189</v>
      </c>
      <c r="M21" s="226">
        <v>3</v>
      </c>
      <c r="N21" s="225">
        <v>189</v>
      </c>
      <c r="O21" s="226">
        <v>3</v>
      </c>
      <c r="P21" s="218">
        <v>40</v>
      </c>
      <c r="Q21" s="219">
        <v>10</v>
      </c>
      <c r="R21" s="218">
        <v>294</v>
      </c>
      <c r="S21" s="219">
        <v>3</v>
      </c>
      <c r="T21" s="218">
        <v>294</v>
      </c>
      <c r="U21" s="219">
        <v>3</v>
      </c>
      <c r="V21" s="232">
        <v>40</v>
      </c>
      <c r="W21" s="233">
        <v>10</v>
      </c>
      <c r="X21" s="232">
        <f>X17+80</f>
        <v>343</v>
      </c>
      <c r="Y21" s="233">
        <f>Y17</f>
        <v>3</v>
      </c>
      <c r="Z21" s="232">
        <v>343</v>
      </c>
      <c r="AA21" s="233">
        <v>3</v>
      </c>
      <c r="AB21" s="3"/>
      <c r="AC21" s="4"/>
      <c r="AD21" s="3"/>
      <c r="AE21" s="4"/>
      <c r="AF21" s="3"/>
      <c r="AG21" s="4"/>
      <c r="BC21" s="107" t="s">
        <v>242</v>
      </c>
      <c r="BD21" s="107" t="s">
        <v>206</v>
      </c>
      <c r="BE21" s="107">
        <v>5</v>
      </c>
      <c r="BF21" s="107"/>
      <c r="BG21" s="111"/>
      <c r="BI21" s="109" t="s">
        <v>290</v>
      </c>
      <c r="BJ21" s="109">
        <f>ROW()</f>
        <v>21</v>
      </c>
      <c r="BK21" s="109" t="s">
        <v>290</v>
      </c>
      <c r="BL21" s="109" t="s">
        <v>373</v>
      </c>
      <c r="BM21" s="105" t="s">
        <v>392</v>
      </c>
      <c r="BN21" s="109" t="s">
        <v>384</v>
      </c>
      <c r="BO21" s="114">
        <f>SUMIF(Grunty!H:H,BI21,Grunty!I:I)</f>
        <v>0</v>
      </c>
      <c r="BP21" s="114"/>
      <c r="BQ21" s="109">
        <v>201</v>
      </c>
      <c r="BR21" s="109">
        <v>2</v>
      </c>
      <c r="BS21" s="109"/>
      <c r="BT21" s="109"/>
      <c r="BU21" s="109"/>
      <c r="BV21" s="109"/>
      <c r="CE21" s="108" t="s">
        <v>305</v>
      </c>
      <c r="CF21" s="108">
        <v>101</v>
      </c>
      <c r="CG21" s="108"/>
      <c r="CH21" s="108"/>
      <c r="CI21" s="183">
        <f t="shared" si="0"/>
        <v>0</v>
      </c>
      <c r="CJ21" s="183">
        <f>SUMIF(BQ:BQ,CF21,BP:BP)</f>
        <v>0</v>
      </c>
      <c r="CK21" s="108"/>
      <c r="CL21" s="108"/>
      <c r="CM21" s="183"/>
      <c r="DA21" s="277" t="s">
        <v>912</v>
      </c>
      <c r="DB21" s="280" t="s">
        <v>916</v>
      </c>
      <c r="DC21" s="275"/>
    </row>
    <row r="22" spans="1:107" ht="14.25" customHeight="1" x14ac:dyDescent="0.25">
      <c r="A22" s="247" t="s">
        <v>286</v>
      </c>
      <c r="B22" s="495"/>
      <c r="C22" s="248"/>
      <c r="D22" s="498"/>
      <c r="E22" s="1126"/>
      <c r="J22" s="223">
        <v>40</v>
      </c>
      <c r="K22" s="224">
        <v>10</v>
      </c>
      <c r="L22" s="223">
        <v>196</v>
      </c>
      <c r="M22" s="224">
        <v>14</v>
      </c>
      <c r="N22" s="223">
        <v>196</v>
      </c>
      <c r="O22" s="224">
        <v>14</v>
      </c>
      <c r="P22" s="216">
        <v>40</v>
      </c>
      <c r="Q22" s="217">
        <v>10</v>
      </c>
      <c r="R22" s="216">
        <v>301</v>
      </c>
      <c r="S22" s="217">
        <v>14</v>
      </c>
      <c r="T22" s="216">
        <v>301</v>
      </c>
      <c r="U22" s="217">
        <v>14</v>
      </c>
      <c r="V22" s="230">
        <v>40</v>
      </c>
      <c r="W22" s="231">
        <v>10</v>
      </c>
      <c r="X22" s="230">
        <f t="shared" si="4"/>
        <v>350</v>
      </c>
      <c r="Y22" s="231">
        <f t="shared" si="5"/>
        <v>12</v>
      </c>
      <c r="Z22" s="230">
        <v>350</v>
      </c>
      <c r="AA22" s="231">
        <v>12</v>
      </c>
      <c r="AB22" s="8"/>
      <c r="AC22" s="9"/>
      <c r="AD22" s="8"/>
      <c r="AE22" s="9"/>
      <c r="AF22" s="8"/>
      <c r="AG22" s="9"/>
      <c r="BC22" s="107" t="s">
        <v>248</v>
      </c>
      <c r="BD22" s="107" t="s">
        <v>206</v>
      </c>
      <c r="BE22" s="107">
        <v>6</v>
      </c>
      <c r="BF22" s="107"/>
      <c r="BG22" s="111"/>
      <c r="BI22" s="107" t="s">
        <v>223</v>
      </c>
      <c r="BJ22" s="107">
        <f>ROW()</f>
        <v>22</v>
      </c>
      <c r="BK22" s="107" t="s">
        <v>224</v>
      </c>
      <c r="BL22" s="107" t="s">
        <v>206</v>
      </c>
      <c r="BM22" s="104" t="s">
        <v>554</v>
      </c>
      <c r="BN22" s="107" t="s">
        <v>225</v>
      </c>
      <c r="BO22" s="111">
        <f>SUMIF(Grunty!H:H,BI22,Grunty!I:I)</f>
        <v>0</v>
      </c>
      <c r="BP22" s="111">
        <f>SUMIF('ZDR-1'!L:L,BI22,'ZDR-1'!I:I)</f>
        <v>0</v>
      </c>
      <c r="BQ22" s="107">
        <v>1</v>
      </c>
      <c r="BR22" s="107">
        <v>3</v>
      </c>
      <c r="BS22" s="107"/>
      <c r="BT22" s="107"/>
      <c r="BU22" s="120">
        <v>74</v>
      </c>
      <c r="BV22" s="120">
        <v>7</v>
      </c>
      <c r="CE22" s="16"/>
      <c r="CF22" s="16"/>
      <c r="CG22" s="16">
        <v>66</v>
      </c>
      <c r="CH22" s="16">
        <v>16</v>
      </c>
      <c r="CI22" s="17">
        <f t="shared" si="0"/>
        <v>0</v>
      </c>
      <c r="CJ22" s="17">
        <f t="shared" si="2"/>
        <v>0</v>
      </c>
      <c r="CK22" s="16"/>
      <c r="CL22" s="16"/>
      <c r="CM22" s="17"/>
      <c r="DA22" s="277" t="s">
        <v>769</v>
      </c>
      <c r="DB22" s="280" t="s">
        <v>917</v>
      </c>
      <c r="DC22" s="275"/>
    </row>
    <row r="23" spans="1:107" ht="14.25" customHeight="1" x14ac:dyDescent="0.25">
      <c r="A23" s="247" t="s">
        <v>289</v>
      </c>
      <c r="B23" s="495"/>
      <c r="C23" s="248"/>
      <c r="D23" s="498"/>
      <c r="E23" s="1126"/>
      <c r="J23" s="225">
        <v>43</v>
      </c>
      <c r="K23" s="226">
        <v>3</v>
      </c>
      <c r="L23" s="225">
        <v>227</v>
      </c>
      <c r="M23" s="226">
        <v>3</v>
      </c>
      <c r="N23" s="225">
        <v>227</v>
      </c>
      <c r="O23" s="226">
        <v>3</v>
      </c>
      <c r="P23" s="218">
        <v>43</v>
      </c>
      <c r="Q23" s="219">
        <v>3</v>
      </c>
      <c r="R23" s="218">
        <v>315</v>
      </c>
      <c r="S23" s="219">
        <v>3</v>
      </c>
      <c r="T23" s="218">
        <v>315</v>
      </c>
      <c r="U23" s="219">
        <v>3</v>
      </c>
      <c r="V23" s="232">
        <v>43</v>
      </c>
      <c r="W23" s="233">
        <v>3</v>
      </c>
      <c r="X23" s="232">
        <f t="shared" si="4"/>
        <v>363</v>
      </c>
      <c r="Y23" s="233">
        <f t="shared" si="5"/>
        <v>3</v>
      </c>
      <c r="Z23" s="232">
        <v>363</v>
      </c>
      <c r="AA23" s="233">
        <v>3</v>
      </c>
      <c r="AB23" s="3"/>
      <c r="AC23" s="4"/>
      <c r="AD23" s="3"/>
      <c r="AE23" s="4"/>
      <c r="AF23" s="3"/>
      <c r="AG23" s="4"/>
      <c r="BC23" s="107" t="s">
        <v>245</v>
      </c>
      <c r="BD23" s="107" t="s">
        <v>252</v>
      </c>
      <c r="BE23" s="107">
        <v>7</v>
      </c>
      <c r="BF23" s="107"/>
      <c r="BG23" s="111"/>
      <c r="BI23" s="107" t="s">
        <v>228</v>
      </c>
      <c r="BJ23" s="107">
        <f>ROW()</f>
        <v>23</v>
      </c>
      <c r="BK23" s="107" t="s">
        <v>229</v>
      </c>
      <c r="BL23" s="107" t="s">
        <v>206</v>
      </c>
      <c r="BM23" s="104" t="s">
        <v>554</v>
      </c>
      <c r="BN23" s="107" t="s">
        <v>225</v>
      </c>
      <c r="BO23" s="111">
        <f>SUMIF(Grunty!H:H,BI23,Grunty!I:I)</f>
        <v>0</v>
      </c>
      <c r="BP23" s="111">
        <f>SUMIF('ZDR-1'!L:L,BI23,'ZDR-1'!I:I)</f>
        <v>0</v>
      </c>
      <c r="BQ23" s="107">
        <v>2</v>
      </c>
      <c r="BR23" s="107">
        <v>3</v>
      </c>
      <c r="BS23" s="107"/>
      <c r="BT23" s="107"/>
      <c r="BU23" s="120">
        <v>75</v>
      </c>
      <c r="BV23" s="120">
        <v>7</v>
      </c>
      <c r="CE23" s="16" t="s">
        <v>293</v>
      </c>
      <c r="CF23" s="16"/>
      <c r="CG23" s="16">
        <v>68</v>
      </c>
      <c r="CH23" s="16">
        <v>16</v>
      </c>
      <c r="CI23" s="17">
        <f t="shared" si="0"/>
        <v>0</v>
      </c>
      <c r="CJ23" s="17">
        <f t="shared" si="2"/>
        <v>0</v>
      </c>
      <c r="CK23" s="16"/>
      <c r="CL23" s="16"/>
      <c r="CM23" s="17"/>
      <c r="DA23" s="277" t="s">
        <v>776</v>
      </c>
      <c r="DB23" s="280" t="s">
        <v>919</v>
      </c>
      <c r="DC23" s="275"/>
    </row>
    <row r="24" spans="1:107" ht="14.25" customHeight="1" x14ac:dyDescent="0.25">
      <c r="A24" s="247" t="s">
        <v>291</v>
      </c>
      <c r="B24" s="495"/>
      <c r="C24" s="248"/>
      <c r="D24" s="498"/>
      <c r="E24" s="1126"/>
      <c r="J24" s="223">
        <v>43</v>
      </c>
      <c r="K24" s="224">
        <v>21</v>
      </c>
      <c r="L24" s="223">
        <v>234</v>
      </c>
      <c r="M24" s="224">
        <v>14</v>
      </c>
      <c r="N24" s="223">
        <v>234</v>
      </c>
      <c r="O24" s="224">
        <v>14</v>
      </c>
      <c r="P24" s="216">
        <v>43</v>
      </c>
      <c r="Q24" s="217">
        <v>21</v>
      </c>
      <c r="R24" s="216">
        <v>334</v>
      </c>
      <c r="S24" s="217">
        <v>14</v>
      </c>
      <c r="T24" s="216">
        <v>334</v>
      </c>
      <c r="U24" s="217">
        <v>14</v>
      </c>
      <c r="V24" s="230">
        <v>43</v>
      </c>
      <c r="W24" s="231">
        <v>21</v>
      </c>
      <c r="X24" s="230">
        <f t="shared" si="4"/>
        <v>370</v>
      </c>
      <c r="Y24" s="231">
        <f t="shared" si="5"/>
        <v>12</v>
      </c>
      <c r="Z24" s="230">
        <v>370</v>
      </c>
      <c r="AA24" s="231">
        <v>12</v>
      </c>
      <c r="AB24" s="8"/>
      <c r="AC24" s="9"/>
      <c r="AD24" s="8"/>
      <c r="AE24" s="9"/>
      <c r="AF24" s="8"/>
      <c r="AG24" s="9"/>
      <c r="BC24" s="107" t="s">
        <v>693</v>
      </c>
      <c r="BD24" s="107" t="s">
        <v>260</v>
      </c>
      <c r="BE24" s="107">
        <v>7</v>
      </c>
      <c r="BF24" s="107"/>
      <c r="BG24" s="111"/>
      <c r="BI24" s="107" t="s">
        <v>232</v>
      </c>
      <c r="BJ24" s="107">
        <f>ROW()</f>
        <v>24</v>
      </c>
      <c r="BK24" s="107" t="s">
        <v>233</v>
      </c>
      <c r="BL24" s="107" t="s">
        <v>206</v>
      </c>
      <c r="BM24" s="104" t="s">
        <v>554</v>
      </c>
      <c r="BN24" s="107" t="s">
        <v>225</v>
      </c>
      <c r="BO24" s="111">
        <f>SUMIF(Grunty!H:H,BI24,Grunty!I:I)</f>
        <v>0</v>
      </c>
      <c r="BP24" s="111">
        <f>SUMIF('ZDR-1'!L:L,BI24,'ZDR-1'!I:I)</f>
        <v>0</v>
      </c>
      <c r="BQ24" s="107">
        <v>3</v>
      </c>
      <c r="BR24" s="107">
        <v>3</v>
      </c>
      <c r="BS24" s="107"/>
      <c r="BT24" s="107"/>
      <c r="BU24" s="120">
        <v>76</v>
      </c>
      <c r="BV24" s="120">
        <v>7</v>
      </c>
      <c r="CE24" s="16" t="s">
        <v>296</v>
      </c>
      <c r="CF24" s="16"/>
      <c r="CG24" s="16">
        <v>70</v>
      </c>
      <c r="CH24" s="16">
        <v>16</v>
      </c>
      <c r="CI24" s="17">
        <f t="shared" si="0"/>
        <v>0</v>
      </c>
      <c r="CJ24" s="17">
        <f t="shared" si="2"/>
        <v>0</v>
      </c>
      <c r="CK24" s="16"/>
      <c r="CL24" s="16"/>
      <c r="CM24" s="17"/>
      <c r="DA24" s="277" t="s">
        <v>770</v>
      </c>
      <c r="DB24" s="280" t="s">
        <v>918</v>
      </c>
      <c r="DC24" s="275"/>
    </row>
    <row r="25" spans="1:107" ht="14.25" customHeight="1" x14ac:dyDescent="0.25">
      <c r="A25" s="247" t="s">
        <v>294</v>
      </c>
      <c r="B25" s="495"/>
      <c r="C25" s="248" t="s">
        <v>284</v>
      </c>
      <c r="D25" s="497" t="s">
        <v>980</v>
      </c>
      <c r="E25" s="499" t="b">
        <f>'DN-1'!BC1</f>
        <v>1</v>
      </c>
      <c r="J25" s="225">
        <v>46</v>
      </c>
      <c r="K25" s="226">
        <v>3</v>
      </c>
      <c r="L25" s="225">
        <v>246</v>
      </c>
      <c r="M25" s="226">
        <v>3</v>
      </c>
      <c r="N25" s="225">
        <v>246</v>
      </c>
      <c r="O25" s="226">
        <v>3</v>
      </c>
      <c r="P25" s="218">
        <v>46</v>
      </c>
      <c r="Q25" s="219">
        <v>3</v>
      </c>
      <c r="R25" s="218">
        <v>362</v>
      </c>
      <c r="S25" s="219">
        <v>3</v>
      </c>
      <c r="T25" s="218">
        <v>362</v>
      </c>
      <c r="U25" s="219">
        <v>3</v>
      </c>
      <c r="V25" s="232">
        <v>46</v>
      </c>
      <c r="W25" s="233">
        <v>3</v>
      </c>
      <c r="X25" s="232">
        <f t="shared" si="4"/>
        <v>423</v>
      </c>
      <c r="Y25" s="233">
        <f t="shared" si="5"/>
        <v>3</v>
      </c>
      <c r="Z25" s="232">
        <v>423</v>
      </c>
      <c r="AA25" s="233">
        <v>3</v>
      </c>
      <c r="AB25" s="3"/>
      <c r="AC25" s="4"/>
      <c r="AD25" s="3"/>
      <c r="AE25" s="4"/>
      <c r="AF25" s="3"/>
      <c r="AG25" s="4"/>
      <c r="BC25" s="107" t="s">
        <v>249</v>
      </c>
      <c r="BD25" s="107" t="s">
        <v>252</v>
      </c>
      <c r="BE25" s="107">
        <v>8</v>
      </c>
      <c r="BF25" s="107"/>
      <c r="BG25" s="111"/>
      <c r="BI25" s="107" t="s">
        <v>236</v>
      </c>
      <c r="BJ25" s="107">
        <f>ROW()</f>
        <v>25</v>
      </c>
      <c r="BK25" s="107" t="s">
        <v>237</v>
      </c>
      <c r="BL25" s="107" t="s">
        <v>206</v>
      </c>
      <c r="BM25" s="104" t="s">
        <v>554</v>
      </c>
      <c r="BN25" s="107" t="s">
        <v>225</v>
      </c>
      <c r="BO25" s="111">
        <f>SUMIF(Grunty!H:H,BI25,Grunty!I:I)</f>
        <v>0</v>
      </c>
      <c r="BP25" s="111">
        <f>SUMIF('ZDR-1'!L:L,BI25,'ZDR-1'!I:I)</f>
        <v>0</v>
      </c>
      <c r="BQ25" s="107">
        <v>4</v>
      </c>
      <c r="BR25" s="107">
        <v>3</v>
      </c>
      <c r="BS25" s="107"/>
      <c r="BT25" s="107"/>
      <c r="BU25" s="120">
        <v>77</v>
      </c>
      <c r="BV25" s="120">
        <v>7</v>
      </c>
      <c r="CE25" s="16"/>
      <c r="CF25" s="16"/>
      <c r="CG25" s="16">
        <v>72</v>
      </c>
      <c r="CH25" s="16">
        <v>16</v>
      </c>
      <c r="CI25" s="17">
        <f t="shared" si="0"/>
        <v>0</v>
      </c>
      <c r="CJ25" s="17">
        <f t="shared" si="2"/>
        <v>0</v>
      </c>
      <c r="CK25" s="16"/>
      <c r="CL25" s="16"/>
      <c r="CM25" s="17"/>
      <c r="DA25" s="277" t="s">
        <v>913</v>
      </c>
      <c r="DB25" s="280" t="s">
        <v>920</v>
      </c>
      <c r="DC25" s="275"/>
    </row>
    <row r="26" spans="1:107" ht="14.25" customHeight="1" thickBot="1" x14ac:dyDescent="0.3">
      <c r="A26" s="254" t="s">
        <v>297</v>
      </c>
      <c r="B26" s="496"/>
      <c r="C26" s="255" t="s">
        <v>977</v>
      </c>
      <c r="D26" s="497" t="s">
        <v>981</v>
      </c>
      <c r="E26" s="499" t="b">
        <f>'DR-1'!BC1</f>
        <v>1</v>
      </c>
      <c r="J26" s="223">
        <v>46</v>
      </c>
      <c r="K26" s="224">
        <v>19</v>
      </c>
      <c r="L26" s="223">
        <v>253</v>
      </c>
      <c r="M26" s="224">
        <v>14</v>
      </c>
      <c r="N26" s="223">
        <v>253</v>
      </c>
      <c r="O26" s="224">
        <v>14</v>
      </c>
      <c r="P26" s="216">
        <v>46</v>
      </c>
      <c r="Q26" s="217">
        <v>19</v>
      </c>
      <c r="R26" s="216">
        <v>369</v>
      </c>
      <c r="S26" s="217">
        <v>14</v>
      </c>
      <c r="T26" s="216">
        <v>369</v>
      </c>
      <c r="U26" s="217">
        <v>14</v>
      </c>
      <c r="V26" s="230">
        <v>46</v>
      </c>
      <c r="W26" s="231">
        <v>19</v>
      </c>
      <c r="X26" s="230">
        <f t="shared" si="4"/>
        <v>430</v>
      </c>
      <c r="Y26" s="231">
        <f t="shared" si="5"/>
        <v>12</v>
      </c>
      <c r="Z26" s="230">
        <v>430</v>
      </c>
      <c r="AA26" s="231">
        <v>12</v>
      </c>
      <c r="AB26" s="8"/>
      <c r="AC26" s="9"/>
      <c r="AD26" s="8"/>
      <c r="AE26" s="9"/>
      <c r="AF26" s="8"/>
      <c r="AG26" s="9"/>
      <c r="AO26" s="6" t="s">
        <v>302</v>
      </c>
      <c r="BC26" s="107" t="s">
        <v>259</v>
      </c>
      <c r="BD26" s="107" t="s">
        <v>260</v>
      </c>
      <c r="BE26" s="107">
        <v>8</v>
      </c>
      <c r="BF26" s="107"/>
      <c r="BG26" s="111"/>
      <c r="BI26" s="107" t="s">
        <v>240</v>
      </c>
      <c r="BJ26" s="107">
        <f>ROW()</f>
        <v>26</v>
      </c>
      <c r="BK26" s="107" t="s">
        <v>240</v>
      </c>
      <c r="BL26" s="107" t="s">
        <v>206</v>
      </c>
      <c r="BM26" s="104" t="s">
        <v>554</v>
      </c>
      <c r="BN26" s="107" t="s">
        <v>225</v>
      </c>
      <c r="BO26" s="111">
        <f>SUMIF(Grunty!H:H,BI26,Grunty!I:I)</f>
        <v>0</v>
      </c>
      <c r="BP26" s="111">
        <f>SUMIF('ZDR-1'!L:L,BI26,'ZDR-1'!I:I)</f>
        <v>0</v>
      </c>
      <c r="BQ26" s="107">
        <v>5</v>
      </c>
      <c r="BR26" s="107">
        <v>3</v>
      </c>
      <c r="BS26" s="107"/>
      <c r="BT26" s="107"/>
      <c r="BU26" s="120">
        <v>78</v>
      </c>
      <c r="BV26" s="120">
        <v>7</v>
      </c>
      <c r="CE26" s="16" t="s">
        <v>298</v>
      </c>
      <c r="CF26" s="16"/>
      <c r="CG26" s="16">
        <v>75</v>
      </c>
      <c r="CH26" s="16">
        <v>16</v>
      </c>
      <c r="CI26" s="17">
        <f t="shared" si="0"/>
        <v>0</v>
      </c>
      <c r="CJ26" s="17">
        <f t="shared" si="2"/>
        <v>0</v>
      </c>
      <c r="CK26" s="16"/>
      <c r="CL26" s="16"/>
      <c r="CM26" s="17"/>
      <c r="DA26" s="277" t="s">
        <v>771</v>
      </c>
      <c r="DB26" s="280" t="s">
        <v>921</v>
      </c>
      <c r="DC26" s="275"/>
    </row>
    <row r="27" spans="1:107" ht="14.25" customHeight="1" x14ac:dyDescent="0.25">
      <c r="A27" s="245" t="s">
        <v>270</v>
      </c>
      <c r="B27" s="246"/>
      <c r="C27" s="246"/>
      <c r="D27" s="497" t="s">
        <v>982</v>
      </c>
      <c r="E27" s="499" t="b">
        <f>'DL-1'!BC1</f>
        <v>1</v>
      </c>
      <c r="J27" s="225">
        <v>48</v>
      </c>
      <c r="K27" s="226">
        <v>3</v>
      </c>
      <c r="L27" s="225">
        <v>257</v>
      </c>
      <c r="M27" s="226">
        <v>3</v>
      </c>
      <c r="N27" s="225">
        <v>257</v>
      </c>
      <c r="O27" s="226">
        <v>3</v>
      </c>
      <c r="P27" s="218">
        <v>48</v>
      </c>
      <c r="Q27" s="219">
        <v>3</v>
      </c>
      <c r="R27" s="218">
        <v>383</v>
      </c>
      <c r="S27" s="219">
        <v>3</v>
      </c>
      <c r="T27" s="218">
        <v>383</v>
      </c>
      <c r="U27" s="219">
        <v>3</v>
      </c>
      <c r="V27" s="232">
        <v>48</v>
      </c>
      <c r="W27" s="233">
        <v>3</v>
      </c>
      <c r="X27" s="232">
        <f t="shared" si="4"/>
        <v>443</v>
      </c>
      <c r="Y27" s="233">
        <f t="shared" si="5"/>
        <v>3</v>
      </c>
      <c r="Z27" s="232">
        <v>443</v>
      </c>
      <c r="AA27" s="233">
        <v>3</v>
      </c>
      <c r="AB27" s="3"/>
      <c r="AC27" s="4"/>
      <c r="AD27" s="3"/>
      <c r="AE27" s="4"/>
      <c r="AF27" s="3"/>
      <c r="AG27" s="4"/>
      <c r="BC27" s="107" t="s">
        <v>254</v>
      </c>
      <c r="BD27" s="107" t="s">
        <v>252</v>
      </c>
      <c r="BE27" s="107">
        <v>9</v>
      </c>
      <c r="BF27" s="107"/>
      <c r="BG27" s="111"/>
      <c r="BI27" s="107" t="s">
        <v>242</v>
      </c>
      <c r="BJ27" s="107">
        <f>ROW()</f>
        <v>27</v>
      </c>
      <c r="BK27" s="107" t="s">
        <v>240</v>
      </c>
      <c r="BL27" s="107" t="s">
        <v>206</v>
      </c>
      <c r="BM27" s="104" t="s">
        <v>554</v>
      </c>
      <c r="BN27" s="107" t="s">
        <v>225</v>
      </c>
      <c r="BO27" s="111">
        <f>SUMIF(Grunty!H:H,BI27,Grunty!I:I)</f>
        <v>0</v>
      </c>
      <c r="BP27" s="111">
        <f>SUMIF('ZDR-1'!L:L,BI27,'ZDR-1'!I:I)</f>
        <v>0</v>
      </c>
      <c r="BQ27" s="107">
        <v>5</v>
      </c>
      <c r="BR27" s="107">
        <v>3</v>
      </c>
      <c r="BS27" s="107"/>
      <c r="BT27" s="107"/>
      <c r="BU27" s="120">
        <v>78</v>
      </c>
      <c r="BV27" s="120">
        <v>7</v>
      </c>
      <c r="CE27" s="16"/>
      <c r="CF27" s="16"/>
      <c r="CG27" s="16">
        <v>77</v>
      </c>
      <c r="CH27" s="16">
        <v>16</v>
      </c>
      <c r="CI27" s="17">
        <f t="shared" si="0"/>
        <v>0</v>
      </c>
      <c r="CJ27" s="17">
        <f t="shared" si="2"/>
        <v>0</v>
      </c>
      <c r="CK27" s="16"/>
      <c r="CL27" s="16"/>
      <c r="CM27" s="17"/>
      <c r="DA27" s="277" t="s">
        <v>772</v>
      </c>
      <c r="DB27" s="280" t="s">
        <v>922</v>
      </c>
      <c r="DC27" s="275"/>
    </row>
    <row r="28" spans="1:107" ht="14.25" customHeight="1" x14ac:dyDescent="0.25">
      <c r="A28" s="247" t="s">
        <v>274</v>
      </c>
      <c r="B28" s="248"/>
      <c r="C28" s="248"/>
      <c r="E28" s="492"/>
      <c r="J28" s="223">
        <v>48</v>
      </c>
      <c r="K28" s="224">
        <v>24</v>
      </c>
      <c r="L28" s="223">
        <v>264</v>
      </c>
      <c r="M28" s="224">
        <v>14</v>
      </c>
      <c r="N28" s="223">
        <v>264</v>
      </c>
      <c r="O28" s="224">
        <v>14</v>
      </c>
      <c r="P28" s="216">
        <v>48</v>
      </c>
      <c r="Q28" s="217">
        <v>24</v>
      </c>
      <c r="R28" s="216">
        <v>402</v>
      </c>
      <c r="S28" s="217">
        <v>14</v>
      </c>
      <c r="T28" s="216">
        <v>402</v>
      </c>
      <c r="U28" s="217">
        <v>14</v>
      </c>
      <c r="V28" s="230">
        <v>48</v>
      </c>
      <c r="W28" s="231">
        <v>24</v>
      </c>
      <c r="X28" s="230">
        <f t="shared" si="4"/>
        <v>450</v>
      </c>
      <c r="Y28" s="231">
        <f t="shared" si="5"/>
        <v>12</v>
      </c>
      <c r="Z28" s="230">
        <v>450</v>
      </c>
      <c r="AA28" s="231">
        <v>12</v>
      </c>
      <c r="AB28" s="8"/>
      <c r="AC28" s="9"/>
      <c r="AD28" s="8"/>
      <c r="AE28" s="9"/>
      <c r="AF28" s="8"/>
      <c r="AG28" s="9"/>
      <c r="BC28" s="107" t="s">
        <v>267</v>
      </c>
      <c r="BD28" s="107" t="s">
        <v>260</v>
      </c>
      <c r="BE28" s="107">
        <v>9</v>
      </c>
      <c r="BF28" s="107"/>
      <c r="BG28" s="111"/>
      <c r="BI28" s="107" t="s">
        <v>243</v>
      </c>
      <c r="BJ28" s="107">
        <f>ROW()</f>
        <v>28</v>
      </c>
      <c r="BK28" s="107" t="s">
        <v>243</v>
      </c>
      <c r="BL28" s="107" t="s">
        <v>206</v>
      </c>
      <c r="BM28" s="104" t="s">
        <v>554</v>
      </c>
      <c r="BN28" s="107" t="s">
        <v>225</v>
      </c>
      <c r="BO28" s="111">
        <f>SUMIF(Grunty!H:H,BI28,Grunty!I:I)</f>
        <v>0</v>
      </c>
      <c r="BP28" s="111">
        <f>SUMIF('ZDR-1'!L:L,BI28,'ZDR-1'!I:I)</f>
        <v>0</v>
      </c>
      <c r="BQ28" s="107">
        <v>6</v>
      </c>
      <c r="BR28" s="107">
        <v>3</v>
      </c>
      <c r="BS28" s="107"/>
      <c r="BT28" s="107"/>
      <c r="BU28" s="120">
        <v>79</v>
      </c>
      <c r="BV28" s="120">
        <v>7</v>
      </c>
      <c r="CE28" s="16"/>
      <c r="CF28" s="16"/>
      <c r="CG28" s="16">
        <v>80</v>
      </c>
      <c r="CH28" s="16">
        <v>16</v>
      </c>
      <c r="CI28" s="17">
        <f t="shared" si="0"/>
        <v>0</v>
      </c>
      <c r="CJ28" s="17">
        <f t="shared" si="2"/>
        <v>0</v>
      </c>
      <c r="CK28" s="16"/>
      <c r="CL28" s="16"/>
      <c r="CM28" s="17"/>
      <c r="DA28" s="277" t="s">
        <v>773</v>
      </c>
      <c r="DB28" s="280" t="s">
        <v>923</v>
      </c>
      <c r="DC28" s="275"/>
    </row>
    <row r="29" spans="1:107" ht="14.25" customHeight="1" x14ac:dyDescent="0.25">
      <c r="A29" s="247" t="s">
        <v>279</v>
      </c>
      <c r="B29" s="248"/>
      <c r="C29" s="248"/>
      <c r="E29" s="492"/>
      <c r="J29" s="225">
        <v>50</v>
      </c>
      <c r="K29" s="226">
        <v>3</v>
      </c>
      <c r="L29" s="225">
        <v>295</v>
      </c>
      <c r="M29" s="226">
        <v>3</v>
      </c>
      <c r="N29" s="225">
        <v>295</v>
      </c>
      <c r="O29" s="226">
        <v>3</v>
      </c>
      <c r="P29" s="218">
        <v>50</v>
      </c>
      <c r="Q29" s="219">
        <v>3</v>
      </c>
      <c r="R29" s="218">
        <v>430</v>
      </c>
      <c r="S29" s="219">
        <v>3</v>
      </c>
      <c r="T29" s="218">
        <v>430</v>
      </c>
      <c r="U29" s="219">
        <v>3</v>
      </c>
      <c r="V29" s="232">
        <v>50</v>
      </c>
      <c r="W29" s="233">
        <v>3</v>
      </c>
      <c r="X29" s="232">
        <f t="shared" si="4"/>
        <v>503</v>
      </c>
      <c r="Y29" s="233">
        <f t="shared" si="5"/>
        <v>3</v>
      </c>
      <c r="Z29" s="232">
        <v>503</v>
      </c>
      <c r="AA29" s="233">
        <v>3</v>
      </c>
      <c r="AB29" s="3"/>
      <c r="AC29" s="4"/>
      <c r="AD29" s="3"/>
      <c r="AE29" s="4"/>
      <c r="AF29" s="3"/>
      <c r="AG29" s="4"/>
      <c r="BC29" s="107" t="s">
        <v>257</v>
      </c>
      <c r="BD29" s="107" t="s">
        <v>252</v>
      </c>
      <c r="BE29" s="107">
        <v>10</v>
      </c>
      <c r="BF29" s="107"/>
      <c r="BG29" s="111"/>
      <c r="BI29" s="107" t="s">
        <v>248</v>
      </c>
      <c r="BJ29" s="107">
        <f>ROW()</f>
        <v>29</v>
      </c>
      <c r="BK29" s="107" t="s">
        <v>243</v>
      </c>
      <c r="BL29" s="107" t="s">
        <v>206</v>
      </c>
      <c r="BM29" s="104" t="s">
        <v>554</v>
      </c>
      <c r="BN29" s="107" t="s">
        <v>225</v>
      </c>
      <c r="BO29" s="111">
        <f>SUMIF(Grunty!H:H,BI29,Grunty!I:I)</f>
        <v>0</v>
      </c>
      <c r="BP29" s="111">
        <f>SUMIF('ZDR-1'!L:L,BI29,'ZDR-1'!I:I)</f>
        <v>0</v>
      </c>
      <c r="BQ29" s="107">
        <v>6</v>
      </c>
      <c r="BR29" s="107">
        <v>3</v>
      </c>
      <c r="BS29" s="107"/>
      <c r="BT29" s="107"/>
      <c r="BU29" s="120">
        <v>79</v>
      </c>
      <c r="BV29" s="120">
        <v>7</v>
      </c>
      <c r="CE29" s="16"/>
      <c r="CF29" s="16"/>
      <c r="CG29" s="16">
        <v>82</v>
      </c>
      <c r="CH29" s="16">
        <v>16</v>
      </c>
      <c r="CI29" s="17">
        <f t="shared" si="0"/>
        <v>0</v>
      </c>
      <c r="CJ29" s="17">
        <f t="shared" si="2"/>
        <v>0</v>
      </c>
      <c r="CK29" s="16"/>
      <c r="CL29" s="16"/>
      <c r="CM29" s="17"/>
      <c r="DA29" s="277" t="s">
        <v>914</v>
      </c>
      <c r="DB29" s="280" t="s">
        <v>924</v>
      </c>
      <c r="DC29" s="275"/>
    </row>
    <row r="30" spans="1:107" ht="14.25" customHeight="1" x14ac:dyDescent="0.25">
      <c r="A30" s="247" t="s">
        <v>283</v>
      </c>
      <c r="B30" s="248"/>
      <c r="C30" s="248"/>
      <c r="E30" s="492"/>
      <c r="J30" s="223">
        <v>50</v>
      </c>
      <c r="K30" s="224">
        <v>16</v>
      </c>
      <c r="L30" s="223">
        <v>302</v>
      </c>
      <c r="M30" s="224">
        <v>14</v>
      </c>
      <c r="N30" s="223">
        <v>302</v>
      </c>
      <c r="O30" s="224">
        <v>14</v>
      </c>
      <c r="P30" s="216">
        <v>50</v>
      </c>
      <c r="Q30" s="217">
        <v>16</v>
      </c>
      <c r="R30" s="216">
        <v>437</v>
      </c>
      <c r="S30" s="217">
        <v>14</v>
      </c>
      <c r="T30" s="216">
        <v>437</v>
      </c>
      <c r="U30" s="217">
        <v>14</v>
      </c>
      <c r="V30" s="230">
        <v>50</v>
      </c>
      <c r="W30" s="231">
        <v>16</v>
      </c>
      <c r="X30" s="230">
        <f t="shared" si="4"/>
        <v>510</v>
      </c>
      <c r="Y30" s="231">
        <f t="shared" si="5"/>
        <v>12</v>
      </c>
      <c r="Z30" s="230">
        <v>510</v>
      </c>
      <c r="AA30" s="231">
        <v>12</v>
      </c>
      <c r="AB30" s="8"/>
      <c r="AC30" s="9"/>
      <c r="AD30" s="8"/>
      <c r="AE30" s="9"/>
      <c r="AF30" s="8"/>
      <c r="AG30" s="9"/>
      <c r="BC30" s="107" t="s">
        <v>276</v>
      </c>
      <c r="BD30" s="107" t="s">
        <v>260</v>
      </c>
      <c r="BE30" s="107">
        <v>10</v>
      </c>
      <c r="BF30" s="107"/>
      <c r="BG30" s="111"/>
      <c r="BI30" s="107" t="s">
        <v>245</v>
      </c>
      <c r="BJ30" s="107">
        <f>ROW()</f>
        <v>30</v>
      </c>
      <c r="BK30" s="107" t="s">
        <v>253</v>
      </c>
      <c r="BL30" s="107" t="s">
        <v>252</v>
      </c>
      <c r="BM30" s="104" t="s">
        <v>554</v>
      </c>
      <c r="BN30" s="107" t="s">
        <v>225</v>
      </c>
      <c r="BO30" s="111">
        <f>SUMIF(Grunty!H:H,BI30,Grunty!I:I)</f>
        <v>0</v>
      </c>
      <c r="BP30" s="111">
        <f>SUMIF('ZDR-1'!L:L,BI30,'ZDR-1'!I:I)</f>
        <v>0</v>
      </c>
      <c r="BQ30" s="107">
        <v>7</v>
      </c>
      <c r="BR30" s="107">
        <v>3</v>
      </c>
      <c r="BS30" s="107"/>
      <c r="BT30" s="107"/>
      <c r="BU30" s="120">
        <v>83</v>
      </c>
      <c r="BV30" s="120">
        <v>7</v>
      </c>
      <c r="CE30" s="181" t="s">
        <v>308</v>
      </c>
      <c r="CF30" s="181">
        <v>201</v>
      </c>
      <c r="CG30" s="181"/>
      <c r="CH30" s="181"/>
      <c r="CI30" s="182">
        <f>SUMIF(BQ:BQ,CF30,BO:BO)</f>
        <v>0</v>
      </c>
      <c r="CJ30" s="182">
        <f>SUMIF(BQ:BQ,CF30,BP:BP)</f>
        <v>0</v>
      </c>
      <c r="CK30" s="181"/>
      <c r="CL30" s="181"/>
      <c r="CM30" s="182"/>
      <c r="DA30" s="277" t="s">
        <v>780</v>
      </c>
      <c r="DB30" s="280" t="s">
        <v>925</v>
      </c>
      <c r="DC30" s="275"/>
    </row>
    <row r="31" spans="1:107" ht="14.25" customHeight="1" x14ac:dyDescent="0.25">
      <c r="A31" s="247" t="s">
        <v>286</v>
      </c>
      <c r="B31" s="248"/>
      <c r="C31" s="248"/>
      <c r="J31" s="225">
        <v>53</v>
      </c>
      <c r="K31" s="226">
        <v>3</v>
      </c>
      <c r="L31" s="225">
        <v>314</v>
      </c>
      <c r="M31" s="226">
        <v>3</v>
      </c>
      <c r="N31" s="225">
        <v>314</v>
      </c>
      <c r="O31" s="226">
        <v>3</v>
      </c>
      <c r="P31" s="218">
        <v>53</v>
      </c>
      <c r="Q31" s="219">
        <v>3</v>
      </c>
      <c r="R31" s="218">
        <v>451</v>
      </c>
      <c r="S31" s="219">
        <v>3</v>
      </c>
      <c r="T31" s="218">
        <v>451</v>
      </c>
      <c r="U31" s="219">
        <v>3</v>
      </c>
      <c r="V31" s="232">
        <v>53</v>
      </c>
      <c r="W31" s="233">
        <v>3</v>
      </c>
      <c r="X31" s="232">
        <f t="shared" si="4"/>
        <v>523</v>
      </c>
      <c r="Y31" s="233">
        <f t="shared" si="5"/>
        <v>3</v>
      </c>
      <c r="Z31" s="232">
        <v>523</v>
      </c>
      <c r="AA31" s="233">
        <v>3</v>
      </c>
      <c r="AB31" s="3"/>
      <c r="AC31" s="4"/>
      <c r="AD31" s="3"/>
      <c r="AE31" s="4"/>
      <c r="AF31" s="3"/>
      <c r="AG31" s="4"/>
      <c r="BC31" s="107" t="s">
        <v>262</v>
      </c>
      <c r="BD31" s="107" t="s">
        <v>255</v>
      </c>
      <c r="BE31" s="107">
        <v>11</v>
      </c>
      <c r="BF31" s="107"/>
      <c r="BG31" s="111"/>
      <c r="BI31" s="104" t="s">
        <v>693</v>
      </c>
      <c r="BJ31" s="107">
        <f>ROW()</f>
        <v>31</v>
      </c>
      <c r="BK31" s="107" t="s">
        <v>589</v>
      </c>
      <c r="BL31" s="107" t="s">
        <v>260</v>
      </c>
      <c r="BM31" s="104" t="s">
        <v>554</v>
      </c>
      <c r="BN31" s="107" t="s">
        <v>225</v>
      </c>
      <c r="BO31" s="111">
        <f>SUMIF(Grunty!H:H,BI31,Grunty!I:I)</f>
        <v>0</v>
      </c>
      <c r="BP31" s="111">
        <f>SUMIF('ZDR-1'!L:L,BI31,'ZDR-1'!I:I)</f>
        <v>0</v>
      </c>
      <c r="BQ31" s="107">
        <v>7</v>
      </c>
      <c r="BR31" s="107">
        <v>3</v>
      </c>
      <c r="BS31" s="107"/>
      <c r="BT31" s="107"/>
      <c r="BU31" s="120">
        <v>83</v>
      </c>
      <c r="BV31" s="120">
        <v>7</v>
      </c>
      <c r="CE31" s="18" t="s">
        <v>302</v>
      </c>
      <c r="CF31" s="18">
        <v>31</v>
      </c>
      <c r="CG31" s="18">
        <v>58</v>
      </c>
      <c r="CH31" s="18">
        <v>10</v>
      </c>
      <c r="CI31" s="19">
        <f t="shared" si="0"/>
        <v>0</v>
      </c>
      <c r="CJ31" s="19">
        <f t="shared" si="2"/>
        <v>0</v>
      </c>
      <c r="CK31" s="18"/>
      <c r="CL31" s="18"/>
      <c r="CM31" s="19"/>
      <c r="DA31" s="277" t="s">
        <v>936</v>
      </c>
      <c r="DB31" s="280" t="s">
        <v>926</v>
      </c>
      <c r="DC31" s="275"/>
    </row>
    <row r="32" spans="1:107" ht="14.25" customHeight="1" x14ac:dyDescent="0.25">
      <c r="A32" s="247" t="s">
        <v>289</v>
      </c>
      <c r="B32" s="248"/>
      <c r="C32" s="248"/>
      <c r="E32" s="492"/>
      <c r="J32" s="223">
        <v>53</v>
      </c>
      <c r="K32" s="224">
        <v>19</v>
      </c>
      <c r="L32" s="223">
        <v>321</v>
      </c>
      <c r="M32" s="224">
        <v>14</v>
      </c>
      <c r="N32" s="223">
        <v>321</v>
      </c>
      <c r="O32" s="224">
        <v>14</v>
      </c>
      <c r="P32" s="216">
        <v>53</v>
      </c>
      <c r="Q32" s="217">
        <v>19</v>
      </c>
      <c r="R32" s="216">
        <v>470</v>
      </c>
      <c r="S32" s="217">
        <v>14</v>
      </c>
      <c r="T32" s="216">
        <v>470</v>
      </c>
      <c r="U32" s="217">
        <v>14</v>
      </c>
      <c r="V32" s="230">
        <v>53</v>
      </c>
      <c r="W32" s="231">
        <v>19</v>
      </c>
      <c r="X32" s="230">
        <f t="shared" si="4"/>
        <v>530</v>
      </c>
      <c r="Y32" s="231">
        <f t="shared" si="5"/>
        <v>12</v>
      </c>
      <c r="Z32" s="230">
        <v>530</v>
      </c>
      <c r="AA32" s="231">
        <v>12</v>
      </c>
      <c r="AB32" s="8"/>
      <c r="AC32" s="9"/>
      <c r="AD32" s="8"/>
      <c r="AE32" s="9"/>
      <c r="AF32" s="8"/>
      <c r="AG32" s="9"/>
      <c r="BC32" s="107" t="s">
        <v>592</v>
      </c>
      <c r="BD32" s="107" t="s">
        <v>255</v>
      </c>
      <c r="BE32" s="107">
        <v>11</v>
      </c>
      <c r="BF32" s="107"/>
      <c r="BG32" s="111"/>
      <c r="BI32" s="107" t="s">
        <v>249</v>
      </c>
      <c r="BJ32" s="107">
        <f>ROW()</f>
        <v>32</v>
      </c>
      <c r="BK32" s="107" t="s">
        <v>256</v>
      </c>
      <c r="BL32" s="107" t="s">
        <v>252</v>
      </c>
      <c r="BM32" s="104" t="s">
        <v>554</v>
      </c>
      <c r="BN32" s="107" t="s">
        <v>225</v>
      </c>
      <c r="BO32" s="111">
        <f>SUMIF(Grunty!H:H,BI32,Grunty!I:I)</f>
        <v>0</v>
      </c>
      <c r="BP32" s="111">
        <f>SUMIF('ZDR-1'!L:L,BI32,'ZDR-1'!I:I)</f>
        <v>0</v>
      </c>
      <c r="BQ32" s="107">
        <v>8</v>
      </c>
      <c r="BR32" s="107">
        <v>3</v>
      </c>
      <c r="BS32" s="107"/>
      <c r="BT32" s="107"/>
      <c r="BU32" s="120">
        <v>84</v>
      </c>
      <c r="BV32" s="120">
        <v>7</v>
      </c>
      <c r="CE32" s="18"/>
      <c r="CF32" s="18">
        <v>32</v>
      </c>
      <c r="CG32" s="18">
        <v>60</v>
      </c>
      <c r="CH32" s="18">
        <v>10</v>
      </c>
      <c r="CI32" s="19">
        <f t="shared" si="0"/>
        <v>0</v>
      </c>
      <c r="CJ32" s="19">
        <f t="shared" si="2"/>
        <v>0</v>
      </c>
      <c r="CK32" s="18"/>
      <c r="CL32" s="18"/>
      <c r="CM32" s="19"/>
      <c r="DA32" s="277"/>
      <c r="DB32" s="280" t="s">
        <v>927</v>
      </c>
      <c r="DC32" s="275"/>
    </row>
    <row r="33" spans="1:107" ht="14.25" customHeight="1" x14ac:dyDescent="0.25">
      <c r="A33" s="247" t="s">
        <v>291</v>
      </c>
      <c r="B33" s="248"/>
      <c r="C33" s="248"/>
      <c r="E33" s="492"/>
      <c r="J33" s="225">
        <v>55</v>
      </c>
      <c r="K33" s="226">
        <v>3</v>
      </c>
      <c r="L33" s="225">
        <v>325</v>
      </c>
      <c r="M33" s="226">
        <v>3</v>
      </c>
      <c r="N33" s="225">
        <v>325</v>
      </c>
      <c r="O33" s="226">
        <v>3</v>
      </c>
      <c r="P33" s="218">
        <v>55</v>
      </c>
      <c r="Q33" s="219">
        <v>3</v>
      </c>
      <c r="R33" s="218">
        <v>498</v>
      </c>
      <c r="S33" s="219">
        <v>3</v>
      </c>
      <c r="T33" s="218">
        <v>498</v>
      </c>
      <c r="U33" s="219">
        <v>3</v>
      </c>
      <c r="V33" s="232">
        <v>55</v>
      </c>
      <c r="W33" s="233">
        <v>3</v>
      </c>
      <c r="X33" s="232">
        <f t="shared" si="4"/>
        <v>583</v>
      </c>
      <c r="Y33" s="233">
        <f t="shared" si="5"/>
        <v>3</v>
      </c>
      <c r="Z33" s="232">
        <v>583</v>
      </c>
      <c r="AA33" s="233">
        <v>3</v>
      </c>
      <c r="AB33" s="3"/>
      <c r="AC33" s="4"/>
      <c r="AD33" s="3"/>
      <c r="AE33" s="4"/>
      <c r="AF33" s="3"/>
      <c r="AG33" s="4"/>
      <c r="BC33" s="107" t="s">
        <v>608</v>
      </c>
      <c r="BD33" s="107" t="s">
        <v>255</v>
      </c>
      <c r="BE33" s="107">
        <v>11</v>
      </c>
      <c r="BF33" s="107"/>
      <c r="BG33" s="111"/>
      <c r="BI33" s="107" t="s">
        <v>259</v>
      </c>
      <c r="BJ33" s="107">
        <f>ROW()</f>
        <v>33</v>
      </c>
      <c r="BK33" s="107" t="s">
        <v>261</v>
      </c>
      <c r="BL33" s="107" t="s">
        <v>260</v>
      </c>
      <c r="BM33" s="104" t="s">
        <v>554</v>
      </c>
      <c r="BN33" s="107" t="s">
        <v>225</v>
      </c>
      <c r="BO33" s="111">
        <f>SUMIF(Grunty!H:H,BI33,Grunty!I:I)</f>
        <v>0</v>
      </c>
      <c r="BP33" s="111">
        <f>SUMIF('ZDR-1'!L:L,BI33,'ZDR-1'!I:I)</f>
        <v>0</v>
      </c>
      <c r="BQ33" s="107">
        <v>8</v>
      </c>
      <c r="BR33" s="107">
        <v>3</v>
      </c>
      <c r="BS33" s="107"/>
      <c r="BT33" s="107"/>
      <c r="BU33" s="120">
        <v>83</v>
      </c>
      <c r="BV33" s="120">
        <v>7</v>
      </c>
      <c r="CE33" s="184" t="s">
        <v>310</v>
      </c>
      <c r="CF33" s="184">
        <v>301</v>
      </c>
      <c r="CG33" s="184"/>
      <c r="CH33" s="184"/>
      <c r="CI33" s="185">
        <f t="shared" si="0"/>
        <v>0</v>
      </c>
      <c r="CJ33" s="185">
        <f t="shared" si="2"/>
        <v>0</v>
      </c>
      <c r="CK33" s="184"/>
      <c r="CL33" s="184"/>
      <c r="CM33" s="185"/>
      <c r="DA33" s="277"/>
      <c r="DB33" s="275" t="s">
        <v>779</v>
      </c>
      <c r="DC33" s="275"/>
    </row>
    <row r="34" spans="1:107" ht="14.25" customHeight="1" x14ac:dyDescent="0.25">
      <c r="A34" s="247" t="s">
        <v>294</v>
      </c>
      <c r="B34" s="248"/>
      <c r="C34" s="248"/>
      <c r="E34" s="492"/>
      <c r="J34" s="223">
        <v>55</v>
      </c>
      <c r="K34" s="224">
        <v>24</v>
      </c>
      <c r="L34" s="223">
        <v>332</v>
      </c>
      <c r="M34" s="224">
        <v>14</v>
      </c>
      <c r="N34" s="223">
        <v>332</v>
      </c>
      <c r="O34" s="224">
        <v>14</v>
      </c>
      <c r="P34" s="216">
        <v>55</v>
      </c>
      <c r="Q34" s="217">
        <v>24</v>
      </c>
      <c r="R34" s="216">
        <v>505</v>
      </c>
      <c r="S34" s="217">
        <v>14</v>
      </c>
      <c r="T34" s="216">
        <v>505</v>
      </c>
      <c r="U34" s="217">
        <v>14</v>
      </c>
      <c r="V34" s="230">
        <v>55</v>
      </c>
      <c r="W34" s="231">
        <v>24</v>
      </c>
      <c r="X34" s="230">
        <f t="shared" si="4"/>
        <v>590</v>
      </c>
      <c r="Y34" s="231">
        <f t="shared" si="5"/>
        <v>12</v>
      </c>
      <c r="Z34" s="230">
        <v>590</v>
      </c>
      <c r="AA34" s="231">
        <v>12</v>
      </c>
      <c r="AB34" s="8"/>
      <c r="AC34" s="9"/>
      <c r="AD34" s="8"/>
      <c r="AE34" s="9"/>
      <c r="AF34" s="8"/>
      <c r="AG34" s="9"/>
      <c r="BC34" s="107" t="s">
        <v>265</v>
      </c>
      <c r="BD34" s="107" t="s">
        <v>255</v>
      </c>
      <c r="BE34" s="107">
        <v>12</v>
      </c>
      <c r="BF34" s="107"/>
      <c r="BG34" s="111"/>
      <c r="BI34" s="107" t="s">
        <v>254</v>
      </c>
      <c r="BJ34" s="107">
        <f>ROW()</f>
        <v>34</v>
      </c>
      <c r="BK34" s="107" t="s">
        <v>264</v>
      </c>
      <c r="BL34" s="107" t="s">
        <v>252</v>
      </c>
      <c r="BM34" s="104" t="s">
        <v>554</v>
      </c>
      <c r="BN34" s="107" t="s">
        <v>225</v>
      </c>
      <c r="BO34" s="111">
        <f>SUMIF(Grunty!H:H,BI34,Grunty!I:I)</f>
        <v>0</v>
      </c>
      <c r="BP34" s="111">
        <f>SUMIF('ZDR-1'!L:L,BI34,'ZDR-1'!I:I)</f>
        <v>0</v>
      </c>
      <c r="BQ34" s="107">
        <v>9</v>
      </c>
      <c r="BR34" s="107">
        <v>3</v>
      </c>
      <c r="BS34" s="107"/>
      <c r="BT34" s="107"/>
      <c r="BU34" s="120">
        <v>85</v>
      </c>
      <c r="BV34" s="120">
        <v>7</v>
      </c>
      <c r="CE34" s="6" t="s">
        <v>312</v>
      </c>
      <c r="CF34" s="6"/>
      <c r="CG34" s="6"/>
      <c r="CH34" s="6"/>
      <c r="CI34" s="10">
        <f t="shared" si="0"/>
        <v>0</v>
      </c>
      <c r="CJ34" s="10">
        <f t="shared" si="2"/>
        <v>0</v>
      </c>
      <c r="CK34" s="6"/>
      <c r="CL34" s="6"/>
      <c r="CM34" s="10"/>
      <c r="DA34" s="277"/>
      <c r="DB34" s="275"/>
      <c r="DC34" s="275"/>
    </row>
    <row r="35" spans="1:107" ht="14.25" customHeight="1" thickBot="1" x14ac:dyDescent="0.3">
      <c r="A35" s="249" t="s">
        <v>297</v>
      </c>
      <c r="B35" s="250"/>
      <c r="C35" s="250"/>
      <c r="E35" s="492"/>
      <c r="J35" s="225">
        <v>57</v>
      </c>
      <c r="K35" s="226">
        <v>3</v>
      </c>
      <c r="L35" s="225">
        <v>363</v>
      </c>
      <c r="M35" s="226">
        <v>3</v>
      </c>
      <c r="N35" s="225">
        <v>363</v>
      </c>
      <c r="O35" s="226">
        <v>3</v>
      </c>
      <c r="P35" s="218">
        <v>57</v>
      </c>
      <c r="Q35" s="219">
        <v>3</v>
      </c>
      <c r="R35" s="218">
        <v>519</v>
      </c>
      <c r="S35" s="219">
        <v>3</v>
      </c>
      <c r="T35" s="218">
        <v>519</v>
      </c>
      <c r="U35" s="219">
        <v>3</v>
      </c>
      <c r="V35" s="232">
        <v>57</v>
      </c>
      <c r="W35" s="233">
        <v>3</v>
      </c>
      <c r="X35" s="232">
        <f t="shared" si="4"/>
        <v>603</v>
      </c>
      <c r="Y35" s="233">
        <f t="shared" si="5"/>
        <v>3</v>
      </c>
      <c r="Z35" s="232">
        <v>603</v>
      </c>
      <c r="AA35" s="233">
        <v>3</v>
      </c>
      <c r="AB35" s="3"/>
      <c r="AC35" s="4"/>
      <c r="AD35" s="3"/>
      <c r="AE35" s="4"/>
      <c r="AF35" s="3"/>
      <c r="AG35" s="4"/>
      <c r="BC35" s="107" t="s">
        <v>287</v>
      </c>
      <c r="BD35" s="107" t="s">
        <v>255</v>
      </c>
      <c r="BE35" s="107">
        <v>12</v>
      </c>
      <c r="BF35" s="107"/>
      <c r="BG35" s="111"/>
      <c r="BI35" s="107" t="s">
        <v>267</v>
      </c>
      <c r="BJ35" s="107">
        <f>ROW()</f>
        <v>35</v>
      </c>
      <c r="BK35" s="107" t="s">
        <v>268</v>
      </c>
      <c r="BL35" s="107" t="s">
        <v>260</v>
      </c>
      <c r="BM35" s="104" t="s">
        <v>554</v>
      </c>
      <c r="BN35" s="107" t="s">
        <v>225</v>
      </c>
      <c r="BO35" s="111">
        <f>SUMIF(Grunty!H:H,BI35,Grunty!I:I)</f>
        <v>0</v>
      </c>
      <c r="BP35" s="111">
        <f>SUMIF('ZDR-1'!L:L,BI35,'ZDR-1'!I:I)</f>
        <v>0</v>
      </c>
      <c r="BQ35" s="107">
        <v>9</v>
      </c>
      <c r="BR35" s="107">
        <v>3</v>
      </c>
      <c r="BS35" s="107"/>
      <c r="BT35" s="107"/>
      <c r="BU35" s="120">
        <v>84</v>
      </c>
      <c r="BV35" s="120">
        <v>7</v>
      </c>
      <c r="CE35" s="6"/>
      <c r="CF35" s="6"/>
      <c r="CG35" s="6"/>
      <c r="CH35" s="6"/>
      <c r="CI35" s="6">
        <f t="shared" si="0"/>
        <v>0</v>
      </c>
      <c r="CJ35" s="6">
        <f t="shared" si="2"/>
        <v>0</v>
      </c>
      <c r="CK35" s="6"/>
      <c r="CL35" s="6"/>
      <c r="CM35" s="10"/>
      <c r="DA35" s="277"/>
      <c r="DB35" s="275"/>
      <c r="DC35" s="275"/>
    </row>
    <row r="36" spans="1:107" ht="14.25" customHeight="1" x14ac:dyDescent="0.25">
      <c r="A36" s="245" t="s">
        <v>863</v>
      </c>
      <c r="B36" s="246"/>
      <c r="C36" s="246"/>
      <c r="E36" s="492"/>
      <c r="J36" s="223">
        <v>57</v>
      </c>
      <c r="K36" s="224">
        <v>16</v>
      </c>
      <c r="L36" s="223">
        <v>370</v>
      </c>
      <c r="M36" s="224">
        <v>14</v>
      </c>
      <c r="N36" s="223">
        <v>370</v>
      </c>
      <c r="O36" s="224">
        <v>14</v>
      </c>
      <c r="P36" s="216">
        <v>57</v>
      </c>
      <c r="Q36" s="217">
        <v>16</v>
      </c>
      <c r="R36" s="216">
        <v>538</v>
      </c>
      <c r="S36" s="217">
        <v>14</v>
      </c>
      <c r="T36" s="216">
        <v>538</v>
      </c>
      <c r="U36" s="217">
        <v>14</v>
      </c>
      <c r="V36" s="230">
        <v>57</v>
      </c>
      <c r="W36" s="231">
        <v>16</v>
      </c>
      <c r="X36" s="230">
        <f t="shared" si="4"/>
        <v>610</v>
      </c>
      <c r="Y36" s="231">
        <f t="shared" si="5"/>
        <v>12</v>
      </c>
      <c r="Z36" s="230">
        <v>610</v>
      </c>
      <c r="AA36" s="231">
        <v>12</v>
      </c>
      <c r="AB36" s="8"/>
      <c r="AC36" s="9"/>
      <c r="AD36" s="8"/>
      <c r="AE36" s="9"/>
      <c r="AF36" s="8"/>
      <c r="AG36" s="9"/>
      <c r="BC36" s="107" t="s">
        <v>612</v>
      </c>
      <c r="BD36" s="107" t="s">
        <v>255</v>
      </c>
      <c r="BE36" s="107">
        <v>12</v>
      </c>
      <c r="BF36" s="107"/>
      <c r="BG36" s="111"/>
      <c r="BI36" s="107" t="s">
        <v>257</v>
      </c>
      <c r="BJ36" s="107">
        <f>ROW()</f>
        <v>36</v>
      </c>
      <c r="BK36" s="107" t="s">
        <v>272</v>
      </c>
      <c r="BL36" s="107" t="s">
        <v>252</v>
      </c>
      <c r="BM36" s="104" t="s">
        <v>554</v>
      </c>
      <c r="BN36" s="107" t="s">
        <v>225</v>
      </c>
      <c r="BO36" s="111">
        <f>SUMIF(Grunty!H:H,BI36,Grunty!I:I)</f>
        <v>0</v>
      </c>
      <c r="BP36" s="111">
        <f>SUMIF('ZDR-1'!L:L,BI36,'ZDR-1'!I:I)</f>
        <v>0</v>
      </c>
      <c r="BQ36" s="107">
        <v>10</v>
      </c>
      <c r="BR36" s="107">
        <v>3</v>
      </c>
      <c r="BS36" s="107"/>
      <c r="BT36" s="107"/>
      <c r="BU36" s="120">
        <v>86</v>
      </c>
      <c r="BV36" s="120">
        <v>7</v>
      </c>
      <c r="CI36" s="12"/>
      <c r="DA36" s="277"/>
      <c r="DB36" s="275"/>
      <c r="DC36" s="275"/>
    </row>
    <row r="37" spans="1:107" ht="14.25" customHeight="1" x14ac:dyDescent="0.25">
      <c r="A37" s="247" t="s">
        <v>864</v>
      </c>
      <c r="B37" s="248"/>
      <c r="C37" s="248"/>
      <c r="J37" s="225">
        <v>68</v>
      </c>
      <c r="K37" s="226">
        <v>15</v>
      </c>
      <c r="L37" s="225">
        <v>382</v>
      </c>
      <c r="M37" s="226">
        <v>3</v>
      </c>
      <c r="N37" s="225">
        <v>382</v>
      </c>
      <c r="O37" s="226">
        <v>3</v>
      </c>
      <c r="P37" s="218">
        <v>67</v>
      </c>
      <c r="Q37" s="219">
        <v>5</v>
      </c>
      <c r="R37" s="218">
        <v>566</v>
      </c>
      <c r="S37" s="219">
        <v>3</v>
      </c>
      <c r="T37" s="218">
        <v>566</v>
      </c>
      <c r="U37" s="219">
        <v>3</v>
      </c>
      <c r="V37" s="232">
        <v>70</v>
      </c>
      <c r="W37" s="233">
        <v>15</v>
      </c>
      <c r="X37" s="232">
        <f t="shared" si="4"/>
        <v>663</v>
      </c>
      <c r="Y37" s="233">
        <f t="shared" si="5"/>
        <v>3</v>
      </c>
      <c r="Z37" s="232">
        <v>663</v>
      </c>
      <c r="AA37" s="233">
        <v>3</v>
      </c>
      <c r="AB37" s="3"/>
      <c r="AC37" s="4"/>
      <c r="AD37" s="3"/>
      <c r="AE37" s="4"/>
      <c r="AF37" s="3"/>
      <c r="AG37" s="4"/>
      <c r="BC37" s="107" t="s">
        <v>269</v>
      </c>
      <c r="BD37" s="107" t="s">
        <v>255</v>
      </c>
      <c r="BE37" s="107">
        <v>13</v>
      </c>
      <c r="BF37" s="107"/>
      <c r="BG37" s="111"/>
      <c r="BI37" s="107" t="s">
        <v>276</v>
      </c>
      <c r="BJ37" s="107">
        <f>ROW()</f>
        <v>37</v>
      </c>
      <c r="BK37" s="107" t="s">
        <v>277</v>
      </c>
      <c r="BL37" s="107" t="s">
        <v>260</v>
      </c>
      <c r="BM37" s="104" t="s">
        <v>554</v>
      </c>
      <c r="BN37" s="107" t="s">
        <v>225</v>
      </c>
      <c r="BO37" s="111">
        <f>SUMIF(Grunty!H:H,BI37,Grunty!I:I)</f>
        <v>0</v>
      </c>
      <c r="BP37" s="111">
        <f>SUMIF('ZDR-1'!L:L,BI37,'ZDR-1'!I:I)</f>
        <v>0</v>
      </c>
      <c r="BQ37" s="107">
        <v>10</v>
      </c>
      <c r="BR37" s="107">
        <v>3</v>
      </c>
      <c r="BS37" s="107"/>
      <c r="BT37" s="107"/>
      <c r="BU37" s="120">
        <v>85</v>
      </c>
      <c r="BV37" s="120">
        <v>7</v>
      </c>
      <c r="DA37" s="277"/>
      <c r="DB37" s="275"/>
      <c r="DC37" s="275"/>
    </row>
    <row r="38" spans="1:107" ht="14.25" customHeight="1" thickBot="1" x14ac:dyDescent="0.3">
      <c r="A38" s="249" t="s">
        <v>869</v>
      </c>
      <c r="B38" s="250"/>
      <c r="C38" s="250"/>
      <c r="E38" s="492"/>
      <c r="J38" s="223">
        <v>74</v>
      </c>
      <c r="K38" s="224">
        <v>15</v>
      </c>
      <c r="L38" s="223">
        <v>389</v>
      </c>
      <c r="M38" s="224">
        <v>14</v>
      </c>
      <c r="N38" s="223">
        <v>389</v>
      </c>
      <c r="O38" s="224">
        <v>14</v>
      </c>
      <c r="P38" s="216">
        <v>67</v>
      </c>
      <c r="Q38" s="217">
        <v>5</v>
      </c>
      <c r="R38" s="216">
        <v>573</v>
      </c>
      <c r="S38" s="217">
        <v>14</v>
      </c>
      <c r="T38" s="216">
        <v>573</v>
      </c>
      <c r="U38" s="217">
        <v>14</v>
      </c>
      <c r="V38" s="230">
        <v>71</v>
      </c>
      <c r="W38" s="231">
        <v>15</v>
      </c>
      <c r="X38" s="230">
        <f t="shared" si="4"/>
        <v>670</v>
      </c>
      <c r="Y38" s="231">
        <f t="shared" si="5"/>
        <v>12</v>
      </c>
      <c r="Z38" s="230">
        <v>670</v>
      </c>
      <c r="AA38" s="231">
        <v>12</v>
      </c>
      <c r="AB38" s="8"/>
      <c r="AC38" s="9"/>
      <c r="AD38" s="8"/>
      <c r="AE38" s="9"/>
      <c r="AF38" s="8"/>
      <c r="AG38" s="9"/>
      <c r="BC38" s="107" t="s">
        <v>292</v>
      </c>
      <c r="BD38" s="107" t="s">
        <v>255</v>
      </c>
      <c r="BE38" s="107">
        <v>13</v>
      </c>
      <c r="BF38" s="107"/>
      <c r="BG38" s="111"/>
      <c r="BI38" s="107" t="s">
        <v>262</v>
      </c>
      <c r="BJ38" s="107">
        <f>ROW()</f>
        <v>38</v>
      </c>
      <c r="BK38" s="107" t="s">
        <v>262</v>
      </c>
      <c r="BL38" s="107" t="s">
        <v>255</v>
      </c>
      <c r="BM38" s="104" t="s">
        <v>554</v>
      </c>
      <c r="BN38" s="107" t="s">
        <v>225</v>
      </c>
      <c r="BO38" s="111">
        <f>SUMIF(Grunty!H:H,BI38,Grunty!I:I)</f>
        <v>0</v>
      </c>
      <c r="BP38" s="111">
        <f>SUMIF('ZDR-1'!L:L,BI38,'ZDR-1'!I:I)</f>
        <v>0</v>
      </c>
      <c r="BQ38" s="107">
        <v>11</v>
      </c>
      <c r="BR38" s="107">
        <v>3</v>
      </c>
      <c r="BS38" s="107"/>
      <c r="BT38" s="107"/>
      <c r="BU38" s="120">
        <v>90</v>
      </c>
      <c r="BV38" s="120">
        <v>7</v>
      </c>
      <c r="DA38" s="277"/>
      <c r="DB38" s="275"/>
      <c r="DC38" s="275"/>
    </row>
    <row r="39" spans="1:107" ht="14.25" customHeight="1" x14ac:dyDescent="0.25">
      <c r="A39" s="245" t="s">
        <v>865</v>
      </c>
      <c r="B39" s="246"/>
      <c r="C39" s="246"/>
      <c r="E39" s="492"/>
      <c r="J39" s="225">
        <v>77</v>
      </c>
      <c r="K39" s="226">
        <v>15</v>
      </c>
      <c r="L39" s="225">
        <v>393</v>
      </c>
      <c r="M39" s="226">
        <v>3</v>
      </c>
      <c r="N39" s="225">
        <v>393</v>
      </c>
      <c r="O39" s="226">
        <v>3</v>
      </c>
      <c r="P39" s="218">
        <v>67</v>
      </c>
      <c r="Q39" s="219">
        <v>16</v>
      </c>
      <c r="R39" s="218">
        <v>587</v>
      </c>
      <c r="S39" s="219">
        <v>3</v>
      </c>
      <c r="T39" s="218">
        <v>587</v>
      </c>
      <c r="U39" s="219">
        <v>3</v>
      </c>
      <c r="V39" s="232">
        <v>75</v>
      </c>
      <c r="W39" s="233">
        <v>18</v>
      </c>
      <c r="X39" s="232">
        <f t="shared" si="4"/>
        <v>683</v>
      </c>
      <c r="Y39" s="233">
        <f t="shared" si="5"/>
        <v>3</v>
      </c>
      <c r="Z39" s="232">
        <v>683</v>
      </c>
      <c r="AA39" s="233">
        <v>3</v>
      </c>
      <c r="AB39" s="3"/>
      <c r="AC39" s="4"/>
      <c r="AD39" s="3"/>
      <c r="AE39" s="4"/>
      <c r="AF39" s="3"/>
      <c r="AG39" s="4"/>
      <c r="BC39" s="107" t="s">
        <v>295</v>
      </c>
      <c r="BD39" s="107" t="s">
        <v>255</v>
      </c>
      <c r="BE39" s="107">
        <v>13</v>
      </c>
      <c r="BF39" s="107"/>
      <c r="BG39" s="111"/>
      <c r="BI39" s="104" t="s">
        <v>592</v>
      </c>
      <c r="BJ39" s="107">
        <f>ROW()</f>
        <v>39</v>
      </c>
      <c r="BK39" s="107" t="s">
        <v>592</v>
      </c>
      <c r="BL39" s="107" t="s">
        <v>255</v>
      </c>
      <c r="BM39" s="104" t="s">
        <v>554</v>
      </c>
      <c r="BN39" s="107" t="s">
        <v>225</v>
      </c>
      <c r="BO39" s="111">
        <f>SUMIF(Grunty!H:H,BI39,Grunty!I:I)</f>
        <v>0</v>
      </c>
      <c r="BP39" s="111">
        <f>SUMIF('ZDR-1'!L:L,BI39,'ZDR-1'!I:I)</f>
        <v>0</v>
      </c>
      <c r="BQ39" s="107">
        <v>11</v>
      </c>
      <c r="BR39" s="107">
        <v>3</v>
      </c>
      <c r="BS39" s="107"/>
      <c r="BT39" s="107"/>
      <c r="BU39" s="120">
        <v>90</v>
      </c>
      <c r="BV39" s="120">
        <v>7</v>
      </c>
      <c r="DA39" s="277"/>
      <c r="DB39" s="275"/>
      <c r="DC39" s="275"/>
    </row>
    <row r="40" spans="1:107" ht="14.25" customHeight="1" x14ac:dyDescent="0.25">
      <c r="A40" s="247" t="s">
        <v>866</v>
      </c>
      <c r="B40" s="248"/>
      <c r="C40" s="248"/>
      <c r="E40" s="492"/>
      <c r="J40" s="223">
        <v>77</v>
      </c>
      <c r="K40" s="224">
        <v>15</v>
      </c>
      <c r="L40" s="223">
        <v>400</v>
      </c>
      <c r="M40" s="224">
        <v>14</v>
      </c>
      <c r="N40" s="223">
        <v>400</v>
      </c>
      <c r="O40" s="224">
        <v>14</v>
      </c>
      <c r="P40" s="216">
        <v>67</v>
      </c>
      <c r="Q40" s="217">
        <v>16</v>
      </c>
      <c r="R40" s="216">
        <v>606</v>
      </c>
      <c r="S40" s="217">
        <v>14</v>
      </c>
      <c r="T40" s="216">
        <v>606</v>
      </c>
      <c r="U40" s="217">
        <v>14</v>
      </c>
      <c r="V40" s="230">
        <v>75</v>
      </c>
      <c r="W40" s="231">
        <v>18</v>
      </c>
      <c r="X40" s="230">
        <f t="shared" si="4"/>
        <v>690</v>
      </c>
      <c r="Y40" s="231">
        <f t="shared" si="5"/>
        <v>12</v>
      </c>
      <c r="Z40" s="230">
        <v>690</v>
      </c>
      <c r="AA40" s="231">
        <v>12</v>
      </c>
      <c r="AB40" s="8"/>
      <c r="AC40" s="9"/>
      <c r="AD40" s="8"/>
      <c r="AE40" s="9"/>
      <c r="AF40" s="8"/>
      <c r="AG40" s="9"/>
      <c r="BC40" s="107" t="s">
        <v>273</v>
      </c>
      <c r="BD40" s="107" t="s">
        <v>255</v>
      </c>
      <c r="BE40" s="107">
        <v>14</v>
      </c>
      <c r="BF40" s="107"/>
      <c r="BG40" s="111"/>
      <c r="BI40" s="104" t="s">
        <v>608</v>
      </c>
      <c r="BJ40" s="107">
        <f>ROW()</f>
        <v>40</v>
      </c>
      <c r="BK40" s="107" t="s">
        <v>608</v>
      </c>
      <c r="BL40" s="107" t="s">
        <v>255</v>
      </c>
      <c r="BM40" s="104" t="s">
        <v>554</v>
      </c>
      <c r="BN40" s="107" t="s">
        <v>225</v>
      </c>
      <c r="BO40" s="111">
        <f>SUMIF(Grunty!H:H,BI40,Grunty!I:I)</f>
        <v>0</v>
      </c>
      <c r="BP40" s="111">
        <f>SUMIF('ZDR-1'!L:L,BI40,'ZDR-1'!I:I)</f>
        <v>0</v>
      </c>
      <c r="BQ40" s="107">
        <v>11</v>
      </c>
      <c r="BR40" s="107">
        <v>3</v>
      </c>
      <c r="BS40" s="107"/>
      <c r="BT40" s="107"/>
      <c r="BU40" s="120">
        <v>90</v>
      </c>
      <c r="BV40" s="120">
        <v>7</v>
      </c>
      <c r="DA40" s="277"/>
      <c r="DB40" s="275"/>
      <c r="DC40" s="275"/>
    </row>
    <row r="41" spans="1:107" ht="14.25" customHeight="1" x14ac:dyDescent="0.25">
      <c r="A41" s="247" t="s">
        <v>870</v>
      </c>
      <c r="B41" s="248"/>
      <c r="C41" s="248"/>
      <c r="E41" s="492"/>
      <c r="J41" s="225">
        <v>92</v>
      </c>
      <c r="K41" s="226">
        <v>15</v>
      </c>
      <c r="L41" s="225">
        <v>431</v>
      </c>
      <c r="M41" s="226">
        <v>3</v>
      </c>
      <c r="N41" s="225">
        <v>431</v>
      </c>
      <c r="O41" s="226">
        <v>3</v>
      </c>
      <c r="P41" s="218">
        <v>74</v>
      </c>
      <c r="Q41" s="219">
        <v>7</v>
      </c>
      <c r="R41" s="218">
        <f>R37+68</f>
        <v>634</v>
      </c>
      <c r="S41" s="219">
        <f>S37</f>
        <v>3</v>
      </c>
      <c r="T41" s="218">
        <v>634</v>
      </c>
      <c r="U41" s="219">
        <v>3</v>
      </c>
      <c r="V41" s="232">
        <v>75</v>
      </c>
      <c r="W41" s="233">
        <v>25</v>
      </c>
      <c r="X41" s="232">
        <f t="shared" si="4"/>
        <v>743</v>
      </c>
      <c r="Y41" s="233">
        <f t="shared" si="5"/>
        <v>3</v>
      </c>
      <c r="Z41" s="232">
        <v>743</v>
      </c>
      <c r="AA41" s="233">
        <v>3</v>
      </c>
      <c r="AB41" s="3"/>
      <c r="AC41" s="4"/>
      <c r="AD41" s="3"/>
      <c r="AE41" s="4"/>
      <c r="AF41" s="3"/>
      <c r="AG41" s="4"/>
      <c r="BC41" s="107" t="s">
        <v>278</v>
      </c>
      <c r="BD41" s="107" t="s">
        <v>255</v>
      </c>
      <c r="BE41" s="107">
        <v>15</v>
      </c>
      <c r="BF41" s="107"/>
      <c r="BG41" s="111"/>
      <c r="BI41" s="107" t="s">
        <v>265</v>
      </c>
      <c r="BJ41" s="107">
        <f>ROW()</f>
        <v>41</v>
      </c>
      <c r="BK41" s="107" t="s">
        <v>265</v>
      </c>
      <c r="BL41" s="107" t="s">
        <v>255</v>
      </c>
      <c r="BM41" s="104" t="s">
        <v>554</v>
      </c>
      <c r="BN41" s="107" t="s">
        <v>225</v>
      </c>
      <c r="BO41" s="111">
        <f>SUMIF(Grunty!H:H,BI41,Grunty!I:I)</f>
        <v>0</v>
      </c>
      <c r="BP41" s="111">
        <f>SUMIF('ZDR-1'!L:L,BI41,'ZDR-1'!I:I)</f>
        <v>0</v>
      </c>
      <c r="BQ41" s="107">
        <v>12</v>
      </c>
      <c r="BR41" s="107">
        <v>3</v>
      </c>
      <c r="BS41" s="107"/>
      <c r="BT41" s="107"/>
      <c r="BU41" s="120">
        <v>91</v>
      </c>
      <c r="BV41" s="120">
        <v>7</v>
      </c>
      <c r="DA41" s="277"/>
      <c r="DB41" s="275"/>
      <c r="DC41" s="275"/>
    </row>
    <row r="42" spans="1:107" ht="14.25" customHeight="1" x14ac:dyDescent="0.25">
      <c r="A42" s="247" t="s">
        <v>867</v>
      </c>
      <c r="B42" s="248"/>
      <c r="C42" s="248"/>
      <c r="E42" s="492"/>
      <c r="J42" s="223">
        <v>94</v>
      </c>
      <c r="K42" s="224">
        <v>15</v>
      </c>
      <c r="L42" s="223">
        <v>438</v>
      </c>
      <c r="M42" s="224">
        <v>14</v>
      </c>
      <c r="N42" s="223">
        <v>438</v>
      </c>
      <c r="O42" s="224">
        <v>14</v>
      </c>
      <c r="P42" s="216">
        <v>79</v>
      </c>
      <c r="Q42" s="217">
        <v>7</v>
      </c>
      <c r="R42" s="216">
        <f t="shared" ref="R42:R106" si="6">R38+68</f>
        <v>641</v>
      </c>
      <c r="S42" s="217">
        <f t="shared" ref="S42:S106" si="7">S38</f>
        <v>14</v>
      </c>
      <c r="T42" s="216">
        <v>641</v>
      </c>
      <c r="U42" s="217">
        <v>14</v>
      </c>
      <c r="V42" s="230">
        <v>75</v>
      </c>
      <c r="W42" s="231">
        <v>25</v>
      </c>
      <c r="X42" s="230">
        <f t="shared" si="4"/>
        <v>750</v>
      </c>
      <c r="Y42" s="231">
        <f t="shared" si="5"/>
        <v>12</v>
      </c>
      <c r="Z42" s="230">
        <v>750</v>
      </c>
      <c r="AA42" s="231">
        <v>12</v>
      </c>
      <c r="AB42" s="8"/>
      <c r="AC42" s="9"/>
      <c r="AD42" s="8"/>
      <c r="AE42" s="9"/>
      <c r="AF42" s="8"/>
      <c r="AG42" s="9"/>
      <c r="BC42" s="107" t="s">
        <v>299</v>
      </c>
      <c r="BD42" s="107" t="s">
        <v>255</v>
      </c>
      <c r="BE42" s="107">
        <v>15</v>
      </c>
      <c r="BF42" s="107"/>
      <c r="BG42" s="111"/>
      <c r="BI42" s="107" t="s">
        <v>287</v>
      </c>
      <c r="BJ42" s="107">
        <f>ROW()</f>
        <v>42</v>
      </c>
      <c r="BK42" s="107" t="s">
        <v>287</v>
      </c>
      <c r="BL42" s="107" t="s">
        <v>255</v>
      </c>
      <c r="BM42" s="104" t="s">
        <v>554</v>
      </c>
      <c r="BN42" s="107" t="s">
        <v>225</v>
      </c>
      <c r="BO42" s="111">
        <f>SUMIF(Grunty!H:H,BI42,Grunty!I:I)</f>
        <v>0</v>
      </c>
      <c r="BP42" s="111">
        <f>SUMIF('ZDR-1'!L:L,BI42,'ZDR-1'!I:I)</f>
        <v>0</v>
      </c>
      <c r="BQ42" s="107">
        <v>12</v>
      </c>
      <c r="BR42" s="107">
        <v>3</v>
      </c>
      <c r="BS42" s="107"/>
      <c r="BT42" s="107"/>
      <c r="BU42" s="120">
        <v>91</v>
      </c>
      <c r="BV42" s="120">
        <v>7</v>
      </c>
      <c r="DA42" s="277"/>
      <c r="DB42" s="275"/>
      <c r="DC42" s="275"/>
    </row>
    <row r="43" spans="1:107" ht="14.25" customHeight="1" x14ac:dyDescent="0.25">
      <c r="A43" s="247" t="s">
        <v>868</v>
      </c>
      <c r="B43" s="248"/>
      <c r="C43" s="248"/>
      <c r="J43" s="225">
        <v>116</v>
      </c>
      <c r="K43" s="226">
        <v>15</v>
      </c>
      <c r="L43" s="225">
        <v>450</v>
      </c>
      <c r="M43" s="226">
        <v>3</v>
      </c>
      <c r="N43" s="225">
        <v>450</v>
      </c>
      <c r="O43" s="226">
        <v>3</v>
      </c>
      <c r="P43" s="218">
        <v>83</v>
      </c>
      <c r="Q43" s="219">
        <v>7</v>
      </c>
      <c r="R43" s="218">
        <f t="shared" si="6"/>
        <v>655</v>
      </c>
      <c r="S43" s="219">
        <f t="shared" si="7"/>
        <v>3</v>
      </c>
      <c r="T43" s="218">
        <v>655</v>
      </c>
      <c r="U43" s="219">
        <v>3</v>
      </c>
      <c r="V43" s="232">
        <v>78</v>
      </c>
      <c r="W43" s="233">
        <v>11</v>
      </c>
      <c r="X43" s="232">
        <f t="shared" si="4"/>
        <v>763</v>
      </c>
      <c r="Y43" s="233">
        <f t="shared" si="5"/>
        <v>3</v>
      </c>
      <c r="Z43" s="232">
        <v>763</v>
      </c>
      <c r="AA43" s="233">
        <v>3</v>
      </c>
      <c r="AB43" s="3"/>
      <c r="AC43" s="4"/>
      <c r="AD43" s="3"/>
      <c r="AE43" s="4"/>
      <c r="AF43" s="3"/>
      <c r="AG43" s="4"/>
      <c r="BC43" s="107" t="s">
        <v>300</v>
      </c>
      <c r="BD43" s="107" t="s">
        <v>255</v>
      </c>
      <c r="BE43" s="107">
        <v>15</v>
      </c>
      <c r="BF43" s="107"/>
      <c r="BG43" s="111"/>
      <c r="BI43" s="104" t="s">
        <v>612</v>
      </c>
      <c r="BJ43" s="107">
        <f>ROW()</f>
        <v>43</v>
      </c>
      <c r="BK43" s="107" t="s">
        <v>612</v>
      </c>
      <c r="BL43" s="107" t="s">
        <v>255</v>
      </c>
      <c r="BM43" s="104" t="s">
        <v>554</v>
      </c>
      <c r="BN43" s="107" t="s">
        <v>225</v>
      </c>
      <c r="BO43" s="111">
        <f>SUMIF(Grunty!H:H,BI43,Grunty!I:I)</f>
        <v>0</v>
      </c>
      <c r="BP43" s="111">
        <f>SUMIF('ZDR-1'!L:L,BI43,'ZDR-1'!I:I)</f>
        <v>0</v>
      </c>
      <c r="BQ43" s="107">
        <v>12</v>
      </c>
      <c r="BR43" s="107">
        <v>3</v>
      </c>
      <c r="BS43" s="107"/>
      <c r="BT43" s="107"/>
      <c r="BU43" s="120">
        <v>91</v>
      </c>
      <c r="BV43" s="120">
        <v>7</v>
      </c>
      <c r="DA43" s="277"/>
      <c r="DB43" s="275"/>
      <c r="DC43" s="275"/>
    </row>
    <row r="44" spans="1:107" ht="14.25" customHeight="1" thickBot="1" x14ac:dyDescent="0.3">
      <c r="A44" s="249" t="s">
        <v>871</v>
      </c>
      <c r="B44" s="250"/>
      <c r="C44" s="250"/>
      <c r="J44" s="223">
        <v>118</v>
      </c>
      <c r="K44" s="224">
        <v>15</v>
      </c>
      <c r="L44" s="223">
        <v>457</v>
      </c>
      <c r="M44" s="224">
        <v>14</v>
      </c>
      <c r="N44" s="223">
        <v>457</v>
      </c>
      <c r="O44" s="224">
        <v>14</v>
      </c>
      <c r="P44" s="216">
        <v>86</v>
      </c>
      <c r="Q44" s="217">
        <v>7</v>
      </c>
      <c r="R44" s="216">
        <f t="shared" si="6"/>
        <v>674</v>
      </c>
      <c r="S44" s="217">
        <f t="shared" si="7"/>
        <v>14</v>
      </c>
      <c r="T44" s="216">
        <v>674</v>
      </c>
      <c r="U44" s="217">
        <v>14</v>
      </c>
      <c r="V44" s="230">
        <v>83</v>
      </c>
      <c r="W44" s="231">
        <v>11</v>
      </c>
      <c r="X44" s="230">
        <f t="shared" si="4"/>
        <v>770</v>
      </c>
      <c r="Y44" s="231">
        <f t="shared" si="5"/>
        <v>12</v>
      </c>
      <c r="Z44" s="230">
        <v>770</v>
      </c>
      <c r="AA44" s="231">
        <v>12</v>
      </c>
      <c r="AB44" s="8"/>
      <c r="AC44" s="9"/>
      <c r="AD44" s="8"/>
      <c r="AE44" s="9"/>
      <c r="AF44" s="8"/>
      <c r="AG44" s="9"/>
      <c r="BC44" s="107" t="s">
        <v>282</v>
      </c>
      <c r="BD44" s="107" t="s">
        <v>255</v>
      </c>
      <c r="BE44" s="107">
        <v>16</v>
      </c>
      <c r="BF44" s="107"/>
      <c r="BG44" s="111"/>
      <c r="BI44" s="107" t="s">
        <v>269</v>
      </c>
      <c r="BJ44" s="107">
        <f>ROW()</f>
        <v>44</v>
      </c>
      <c r="BK44" s="107" t="s">
        <v>269</v>
      </c>
      <c r="BL44" s="107" t="s">
        <v>255</v>
      </c>
      <c r="BM44" s="104" t="s">
        <v>554</v>
      </c>
      <c r="BN44" s="107" t="s">
        <v>225</v>
      </c>
      <c r="BO44" s="111">
        <f>SUMIF(Grunty!H:H,BI44,Grunty!I:I)</f>
        <v>0</v>
      </c>
      <c r="BP44" s="111">
        <f>SUMIF('ZDR-1'!L:L,BI44,'ZDR-1'!I:I)</f>
        <v>0</v>
      </c>
      <c r="BQ44" s="107">
        <v>13</v>
      </c>
      <c r="BR44" s="107">
        <v>3</v>
      </c>
      <c r="BS44" s="107"/>
      <c r="BT44" s="107"/>
      <c r="BU44" s="120">
        <v>92</v>
      </c>
      <c r="BV44" s="120">
        <v>7</v>
      </c>
      <c r="DA44" s="277"/>
      <c r="DB44" s="275"/>
      <c r="DC44" s="275"/>
    </row>
    <row r="45" spans="1:107" ht="14.25" customHeight="1" x14ac:dyDescent="0.25">
      <c r="A45" s="245" t="s">
        <v>872</v>
      </c>
      <c r="B45" s="246"/>
      <c r="C45" s="246"/>
      <c r="J45" s="225">
        <v>122</v>
      </c>
      <c r="K45" s="226">
        <v>15</v>
      </c>
      <c r="L45" s="225">
        <v>461</v>
      </c>
      <c r="M45" s="226">
        <v>3</v>
      </c>
      <c r="N45" s="225">
        <v>461</v>
      </c>
      <c r="O45" s="226">
        <v>3</v>
      </c>
      <c r="P45" s="218">
        <v>90</v>
      </c>
      <c r="Q45" s="219">
        <v>7</v>
      </c>
      <c r="R45" s="218">
        <f>R41+68</f>
        <v>702</v>
      </c>
      <c r="S45" s="219">
        <f>S41</f>
        <v>3</v>
      </c>
      <c r="T45" s="218">
        <v>6</v>
      </c>
      <c r="U45" s="219">
        <v>3</v>
      </c>
      <c r="V45" s="232">
        <v>78</v>
      </c>
      <c r="W45" s="233">
        <v>23</v>
      </c>
      <c r="X45" s="232">
        <f t="shared" si="4"/>
        <v>823</v>
      </c>
      <c r="Y45" s="233">
        <f t="shared" si="5"/>
        <v>3</v>
      </c>
      <c r="Z45" s="232">
        <v>6</v>
      </c>
      <c r="AA45" s="233">
        <v>3</v>
      </c>
      <c r="AB45" s="3"/>
      <c r="AC45" s="4"/>
      <c r="AD45" s="3"/>
      <c r="AE45" s="4"/>
      <c r="AF45" s="3"/>
      <c r="AG45" s="4"/>
      <c r="BC45" s="107" t="s">
        <v>581</v>
      </c>
      <c r="BD45" s="107" t="s">
        <v>301</v>
      </c>
      <c r="BE45" s="107">
        <v>17</v>
      </c>
      <c r="BF45" s="107"/>
      <c r="BG45" s="111"/>
      <c r="BI45" s="107" t="s">
        <v>292</v>
      </c>
      <c r="BJ45" s="107">
        <f>ROW()</f>
        <v>45</v>
      </c>
      <c r="BK45" s="107" t="s">
        <v>292</v>
      </c>
      <c r="BL45" s="107" t="s">
        <v>255</v>
      </c>
      <c r="BM45" s="104" t="s">
        <v>554</v>
      </c>
      <c r="BN45" s="107" t="s">
        <v>225</v>
      </c>
      <c r="BO45" s="111">
        <f>SUMIF(Grunty!H:H,BI45,Grunty!I:I)</f>
        <v>0</v>
      </c>
      <c r="BP45" s="111">
        <f>SUMIF('ZDR-1'!L:L,BI45,'ZDR-1'!I:I)</f>
        <v>0</v>
      </c>
      <c r="BQ45" s="107">
        <v>13</v>
      </c>
      <c r="BR45" s="107">
        <v>3</v>
      </c>
      <c r="BS45" s="107"/>
      <c r="BT45" s="107"/>
      <c r="BU45" s="120">
        <v>92</v>
      </c>
      <c r="BV45" s="120">
        <v>7</v>
      </c>
      <c r="DA45" s="277"/>
      <c r="DB45" s="275"/>
      <c r="DC45" s="275"/>
    </row>
    <row r="46" spans="1:107" ht="14.25" customHeight="1" thickBot="1" x14ac:dyDescent="0.3">
      <c r="A46" s="249" t="s">
        <v>873</v>
      </c>
      <c r="B46" s="250"/>
      <c r="C46" s="250"/>
      <c r="J46" s="223">
        <v>124</v>
      </c>
      <c r="K46" s="224">
        <v>15</v>
      </c>
      <c r="L46" s="223">
        <v>468</v>
      </c>
      <c r="M46" s="224">
        <v>14</v>
      </c>
      <c r="N46" s="223">
        <v>468</v>
      </c>
      <c r="O46" s="224">
        <v>14</v>
      </c>
      <c r="P46" s="216">
        <v>95</v>
      </c>
      <c r="Q46" s="217">
        <v>7</v>
      </c>
      <c r="R46" s="216">
        <f t="shared" si="6"/>
        <v>709</v>
      </c>
      <c r="S46" s="217">
        <f t="shared" si="7"/>
        <v>14</v>
      </c>
      <c r="T46" s="216">
        <v>6</v>
      </c>
      <c r="U46" s="217">
        <v>3</v>
      </c>
      <c r="V46" s="230">
        <v>83</v>
      </c>
      <c r="W46" s="231">
        <v>23</v>
      </c>
      <c r="X46" s="230">
        <f t="shared" si="4"/>
        <v>830</v>
      </c>
      <c r="Y46" s="231">
        <f t="shared" si="5"/>
        <v>12</v>
      </c>
      <c r="Z46" s="230">
        <v>6</v>
      </c>
      <c r="AA46" s="231">
        <v>3</v>
      </c>
      <c r="AB46" s="8"/>
      <c r="AC46" s="9"/>
      <c r="AD46" s="8"/>
      <c r="AE46" s="9"/>
      <c r="AF46" s="8"/>
      <c r="AG46" s="9"/>
      <c r="AI46" s="2"/>
      <c r="BC46" s="107" t="s">
        <v>285</v>
      </c>
      <c r="BD46" s="107" t="s">
        <v>301</v>
      </c>
      <c r="BE46" s="107">
        <v>17</v>
      </c>
      <c r="BF46" s="107"/>
      <c r="BG46" s="111"/>
      <c r="BI46" s="107" t="s">
        <v>295</v>
      </c>
      <c r="BJ46" s="107">
        <f>ROW()</f>
        <v>46</v>
      </c>
      <c r="BK46" s="107" t="s">
        <v>295</v>
      </c>
      <c r="BL46" s="107" t="s">
        <v>255</v>
      </c>
      <c r="BM46" s="104" t="s">
        <v>554</v>
      </c>
      <c r="BN46" s="107" t="s">
        <v>225</v>
      </c>
      <c r="BO46" s="111">
        <f>SUMIF(Grunty!H:H,BI46,Grunty!I:I)</f>
        <v>0</v>
      </c>
      <c r="BP46" s="111">
        <f>SUMIF('ZDR-1'!L:L,BI46,'ZDR-1'!I:I)</f>
        <v>0</v>
      </c>
      <c r="BQ46" s="107">
        <v>13</v>
      </c>
      <c r="BR46" s="107">
        <v>3</v>
      </c>
      <c r="BS46" s="107"/>
      <c r="BT46" s="107"/>
      <c r="BU46" s="120">
        <v>92</v>
      </c>
      <c r="BV46" s="120">
        <v>7</v>
      </c>
      <c r="DA46" s="277"/>
      <c r="DB46" s="275"/>
      <c r="DC46" s="275"/>
    </row>
    <row r="47" spans="1:107" ht="14.25" customHeight="1" x14ac:dyDescent="0.25">
      <c r="A47" s="89"/>
      <c r="B47" s="89"/>
      <c r="C47" s="89"/>
      <c r="J47" s="225">
        <v>128</v>
      </c>
      <c r="K47" s="226">
        <v>15</v>
      </c>
      <c r="L47" s="225">
        <v>499</v>
      </c>
      <c r="M47" s="226">
        <v>3</v>
      </c>
      <c r="N47" s="225">
        <v>499</v>
      </c>
      <c r="O47" s="226">
        <v>3</v>
      </c>
      <c r="P47" s="218">
        <v>100</v>
      </c>
      <c r="Q47" s="219">
        <v>4</v>
      </c>
      <c r="R47" s="218">
        <f t="shared" si="6"/>
        <v>723</v>
      </c>
      <c r="S47" s="219">
        <f t="shared" si="7"/>
        <v>3</v>
      </c>
      <c r="T47" s="218"/>
      <c r="U47" s="219"/>
      <c r="V47" s="232">
        <v>87</v>
      </c>
      <c r="W47" s="233">
        <v>9</v>
      </c>
      <c r="X47" s="232">
        <f t="shared" si="4"/>
        <v>843</v>
      </c>
      <c r="Y47" s="233">
        <f t="shared" si="5"/>
        <v>3</v>
      </c>
      <c r="Z47" s="232"/>
      <c r="AA47" s="233"/>
      <c r="AB47" s="3"/>
      <c r="AC47" s="4"/>
      <c r="AD47" s="3"/>
      <c r="AE47" s="4"/>
      <c r="AF47" s="3"/>
      <c r="AG47" s="4"/>
      <c r="BC47" s="107" t="s">
        <v>303</v>
      </c>
      <c r="BD47" s="107" t="s">
        <v>301</v>
      </c>
      <c r="BE47" s="107">
        <v>17</v>
      </c>
      <c r="BF47" s="107"/>
      <c r="BG47" s="111"/>
      <c r="BI47" s="107" t="s">
        <v>273</v>
      </c>
      <c r="BJ47" s="107">
        <f>ROW()</f>
        <v>47</v>
      </c>
      <c r="BK47" s="107" t="s">
        <v>273</v>
      </c>
      <c r="BL47" s="107" t="s">
        <v>255</v>
      </c>
      <c r="BM47" s="104" t="s">
        <v>554</v>
      </c>
      <c r="BN47" s="107" t="s">
        <v>225</v>
      </c>
      <c r="BO47" s="111">
        <f>SUMIF(Grunty!H:H,BI47,Grunty!I:I)</f>
        <v>0</v>
      </c>
      <c r="BP47" s="111">
        <f>SUMIF('ZDR-1'!L:L,BI47,'ZDR-1'!I:I)</f>
        <v>0</v>
      </c>
      <c r="BQ47" s="107">
        <v>14</v>
      </c>
      <c r="BR47" s="107">
        <v>3</v>
      </c>
      <c r="BS47" s="107"/>
      <c r="BT47" s="107"/>
      <c r="BU47" s="120">
        <v>93</v>
      </c>
      <c r="BV47" s="120">
        <v>7</v>
      </c>
      <c r="DA47" s="277"/>
      <c r="DB47" s="275"/>
      <c r="DC47" s="275"/>
    </row>
    <row r="48" spans="1:107" ht="14.25" customHeight="1" x14ac:dyDescent="0.25">
      <c r="A48" s="89"/>
      <c r="B48" s="89"/>
      <c r="C48" s="89"/>
      <c r="J48" s="223">
        <v>130</v>
      </c>
      <c r="K48" s="224">
        <v>15</v>
      </c>
      <c r="L48" s="223">
        <v>506</v>
      </c>
      <c r="M48" s="224">
        <v>14</v>
      </c>
      <c r="N48" s="223">
        <v>506</v>
      </c>
      <c r="O48" s="224">
        <v>14</v>
      </c>
      <c r="P48" s="216">
        <v>100</v>
      </c>
      <c r="Q48" s="217">
        <v>4</v>
      </c>
      <c r="R48" s="216">
        <f t="shared" si="6"/>
        <v>742</v>
      </c>
      <c r="S48" s="217">
        <f t="shared" si="7"/>
        <v>14</v>
      </c>
      <c r="T48" s="216"/>
      <c r="U48" s="217"/>
      <c r="V48" s="230">
        <v>87</v>
      </c>
      <c r="W48" s="231">
        <v>9</v>
      </c>
      <c r="X48" s="230">
        <f t="shared" si="4"/>
        <v>850</v>
      </c>
      <c r="Y48" s="231">
        <f t="shared" si="5"/>
        <v>12</v>
      </c>
      <c r="Z48" s="230"/>
      <c r="AA48" s="231"/>
      <c r="AB48" s="8"/>
      <c r="AC48" s="9"/>
      <c r="AD48" s="8"/>
      <c r="AE48" s="9"/>
      <c r="AF48" s="8"/>
      <c r="AG48" s="9"/>
      <c r="BC48" s="107" t="s">
        <v>304</v>
      </c>
      <c r="BD48" s="107" t="s">
        <v>301</v>
      </c>
      <c r="BE48" s="107">
        <v>17</v>
      </c>
      <c r="BF48" s="107"/>
      <c r="BG48" s="111"/>
      <c r="BI48" s="107" t="s">
        <v>278</v>
      </c>
      <c r="BJ48" s="107">
        <f>ROW()</f>
        <v>48</v>
      </c>
      <c r="BK48" s="107" t="s">
        <v>278</v>
      </c>
      <c r="BL48" s="107" t="s">
        <v>255</v>
      </c>
      <c r="BM48" s="104" t="s">
        <v>554</v>
      </c>
      <c r="BN48" s="107" t="s">
        <v>225</v>
      </c>
      <c r="BO48" s="111">
        <f>SUMIF(Grunty!H:H,BI48,Grunty!I:I)</f>
        <v>0</v>
      </c>
      <c r="BP48" s="111">
        <f>SUMIF('ZDR-1'!L:L,BI48,'ZDR-1'!I:I)</f>
        <v>0</v>
      </c>
      <c r="BQ48" s="107">
        <v>15</v>
      </c>
      <c r="BR48" s="107">
        <v>3</v>
      </c>
      <c r="BS48" s="107"/>
      <c r="BT48" s="107"/>
      <c r="BU48" s="120">
        <v>94</v>
      </c>
      <c r="BV48" s="120">
        <v>7</v>
      </c>
      <c r="DA48" s="277"/>
      <c r="DB48" s="275"/>
      <c r="DC48" s="275"/>
    </row>
    <row r="49" spans="1:107" ht="14.25" customHeight="1" x14ac:dyDescent="0.25">
      <c r="A49" s="89"/>
      <c r="B49" s="89"/>
      <c r="C49" s="89"/>
      <c r="J49" s="225">
        <v>134</v>
      </c>
      <c r="K49" s="226">
        <v>15</v>
      </c>
      <c r="L49" s="225">
        <v>518</v>
      </c>
      <c r="M49" s="226">
        <v>3</v>
      </c>
      <c r="N49" s="225">
        <v>518</v>
      </c>
      <c r="O49" s="226">
        <v>3</v>
      </c>
      <c r="P49" s="218">
        <v>110</v>
      </c>
      <c r="Q49" s="219">
        <v>4</v>
      </c>
      <c r="R49" s="218">
        <f>R45+68</f>
        <v>770</v>
      </c>
      <c r="S49" s="219">
        <f>S45</f>
        <v>3</v>
      </c>
      <c r="T49" s="218"/>
      <c r="U49" s="219"/>
      <c r="V49" s="232">
        <v>87</v>
      </c>
      <c r="W49" s="233">
        <v>21</v>
      </c>
      <c r="X49" s="232">
        <f t="shared" si="4"/>
        <v>903</v>
      </c>
      <c r="Y49" s="233">
        <f t="shared" si="5"/>
        <v>3</v>
      </c>
      <c r="Z49" s="232"/>
      <c r="AA49" s="233"/>
      <c r="AB49" s="3"/>
      <c r="AC49" s="4"/>
      <c r="AD49" s="3"/>
      <c r="AE49" s="4"/>
      <c r="AF49" s="3"/>
      <c r="AG49" s="4"/>
      <c r="BC49" s="107" t="s">
        <v>590</v>
      </c>
      <c r="BD49" s="107" t="s">
        <v>301</v>
      </c>
      <c r="BE49" s="107">
        <v>17</v>
      </c>
      <c r="BF49" s="107"/>
      <c r="BG49" s="111"/>
      <c r="BI49" s="107" t="s">
        <v>299</v>
      </c>
      <c r="BJ49" s="107">
        <f>ROW()</f>
        <v>49</v>
      </c>
      <c r="BK49" s="107" t="s">
        <v>299</v>
      </c>
      <c r="BL49" s="107" t="s">
        <v>255</v>
      </c>
      <c r="BM49" s="104" t="s">
        <v>554</v>
      </c>
      <c r="BN49" s="107" t="s">
        <v>225</v>
      </c>
      <c r="BO49" s="111">
        <f>SUMIF(Grunty!H:H,BI49,Grunty!I:I)</f>
        <v>0</v>
      </c>
      <c r="BP49" s="111">
        <f>SUMIF('ZDR-1'!L:L,BI49,'ZDR-1'!I:I)</f>
        <v>0</v>
      </c>
      <c r="BQ49" s="107">
        <v>15</v>
      </c>
      <c r="BR49" s="107">
        <v>3</v>
      </c>
      <c r="BS49" s="107"/>
      <c r="BT49" s="107"/>
      <c r="BU49" s="120">
        <v>94</v>
      </c>
      <c r="BV49" s="120">
        <v>7</v>
      </c>
      <c r="DA49" s="277"/>
      <c r="DB49" s="275"/>
      <c r="DC49" s="275"/>
    </row>
    <row r="50" spans="1:107" ht="14.25" customHeight="1" x14ac:dyDescent="0.25">
      <c r="A50" s="89"/>
      <c r="B50" s="89"/>
      <c r="C50" s="89"/>
      <c r="J50" s="223">
        <v>136</v>
      </c>
      <c r="K50" s="224">
        <v>15</v>
      </c>
      <c r="L50" s="223">
        <v>525</v>
      </c>
      <c r="M50" s="224">
        <v>14</v>
      </c>
      <c r="N50" s="223">
        <v>525</v>
      </c>
      <c r="O50" s="224">
        <v>14</v>
      </c>
      <c r="P50" s="216">
        <v>110</v>
      </c>
      <c r="Q50" s="217">
        <v>4</v>
      </c>
      <c r="R50" s="216">
        <f t="shared" si="6"/>
        <v>777</v>
      </c>
      <c r="S50" s="217">
        <f t="shared" si="7"/>
        <v>14</v>
      </c>
      <c r="T50" s="216"/>
      <c r="U50" s="217"/>
      <c r="V50" s="230">
        <v>87</v>
      </c>
      <c r="W50" s="231">
        <v>21</v>
      </c>
      <c r="X50" s="230">
        <f t="shared" si="4"/>
        <v>910</v>
      </c>
      <c r="Y50" s="231">
        <f t="shared" si="5"/>
        <v>12</v>
      </c>
      <c r="Z50" s="230"/>
      <c r="AA50" s="231"/>
      <c r="AB50" s="8"/>
      <c r="AC50" s="9"/>
      <c r="AD50" s="8"/>
      <c r="AE50" s="9"/>
      <c r="AF50" s="8"/>
      <c r="AG50" s="9"/>
      <c r="BC50" s="107" t="s">
        <v>309</v>
      </c>
      <c r="BD50" s="107" t="s">
        <v>301</v>
      </c>
      <c r="BE50" s="107">
        <v>17</v>
      </c>
      <c r="BF50" s="107"/>
      <c r="BG50" s="111"/>
      <c r="BI50" s="107" t="s">
        <v>300</v>
      </c>
      <c r="BJ50" s="107">
        <f>ROW()</f>
        <v>50</v>
      </c>
      <c r="BK50" s="107" t="s">
        <v>300</v>
      </c>
      <c r="BL50" s="107" t="s">
        <v>255</v>
      </c>
      <c r="BM50" s="104" t="s">
        <v>554</v>
      </c>
      <c r="BN50" s="107" t="s">
        <v>225</v>
      </c>
      <c r="BO50" s="111">
        <f>SUMIF(Grunty!H:H,BI50,Grunty!I:I)</f>
        <v>0</v>
      </c>
      <c r="BP50" s="111">
        <f>SUMIF('ZDR-1'!L:L,BI50,'ZDR-1'!I:I)</f>
        <v>0</v>
      </c>
      <c r="BQ50" s="107">
        <v>15</v>
      </c>
      <c r="BR50" s="107">
        <v>3</v>
      </c>
      <c r="BS50" s="107"/>
      <c r="BT50" s="107"/>
      <c r="BU50" s="120">
        <v>94</v>
      </c>
      <c r="BV50" s="120">
        <v>7</v>
      </c>
      <c r="DA50" s="278"/>
      <c r="DB50" s="276"/>
      <c r="DC50" s="276"/>
    </row>
    <row r="51" spans="1:107" ht="14.25" customHeight="1" x14ac:dyDescent="0.25">
      <c r="A51" s="89"/>
      <c r="B51" s="89"/>
      <c r="C51" s="89"/>
      <c r="J51" s="225">
        <v>141</v>
      </c>
      <c r="K51" s="226">
        <v>15</v>
      </c>
      <c r="L51" s="225">
        <v>529</v>
      </c>
      <c r="M51" s="226">
        <v>3</v>
      </c>
      <c r="N51" s="225">
        <v>529</v>
      </c>
      <c r="O51" s="226">
        <v>3</v>
      </c>
      <c r="P51" s="218">
        <v>123</v>
      </c>
      <c r="Q51" s="219">
        <v>18</v>
      </c>
      <c r="R51" s="218">
        <f t="shared" si="6"/>
        <v>791</v>
      </c>
      <c r="S51" s="219">
        <f t="shared" si="7"/>
        <v>3</v>
      </c>
      <c r="T51" s="218"/>
      <c r="U51" s="219"/>
      <c r="V51" s="232">
        <v>91</v>
      </c>
      <c r="W51" s="233">
        <v>3</v>
      </c>
      <c r="X51" s="232">
        <f t="shared" si="4"/>
        <v>923</v>
      </c>
      <c r="Y51" s="233">
        <f t="shared" si="5"/>
        <v>3</v>
      </c>
      <c r="Z51" s="232"/>
      <c r="AA51" s="233"/>
      <c r="AB51" s="3"/>
      <c r="AC51" s="4"/>
      <c r="AD51" s="3"/>
      <c r="AE51" s="4"/>
      <c r="AF51" s="3"/>
      <c r="AG51" s="4"/>
      <c r="BC51" s="107" t="s">
        <v>311</v>
      </c>
      <c r="BD51" s="107" t="s">
        <v>301</v>
      </c>
      <c r="BE51" s="107">
        <v>17</v>
      </c>
      <c r="BF51" s="107"/>
      <c r="BG51" s="111"/>
      <c r="BI51" s="107" t="s">
        <v>282</v>
      </c>
      <c r="BJ51" s="107">
        <f>ROW()</f>
        <v>51</v>
      </c>
      <c r="BK51" s="107" t="s">
        <v>282</v>
      </c>
      <c r="BL51" s="107" t="s">
        <v>255</v>
      </c>
      <c r="BM51" s="104" t="s">
        <v>554</v>
      </c>
      <c r="BN51" s="107" t="s">
        <v>225</v>
      </c>
      <c r="BO51" s="111">
        <f>SUMIF(Grunty!H:H,BI51,Grunty!I:I)</f>
        <v>0</v>
      </c>
      <c r="BP51" s="111">
        <f>SUMIF('ZDR-1'!L:L,BI51,'ZDR-1'!I:I)</f>
        <v>0</v>
      </c>
      <c r="BQ51" s="107">
        <v>16</v>
      </c>
      <c r="BR51" s="107">
        <v>3</v>
      </c>
      <c r="BS51" s="107"/>
      <c r="BT51" s="107"/>
      <c r="BU51" s="120">
        <v>95</v>
      </c>
      <c r="BV51" s="120">
        <v>7</v>
      </c>
    </row>
    <row r="52" spans="1:107" ht="14.25" customHeight="1" x14ac:dyDescent="0.25">
      <c r="A52" s="89"/>
      <c r="B52" s="89"/>
      <c r="C52" s="89"/>
      <c r="J52" s="223">
        <v>143</v>
      </c>
      <c r="K52" s="224">
        <v>15</v>
      </c>
      <c r="L52" s="223">
        <v>536</v>
      </c>
      <c r="M52" s="224">
        <v>14</v>
      </c>
      <c r="N52" s="223">
        <v>536</v>
      </c>
      <c r="O52" s="224">
        <v>14</v>
      </c>
      <c r="P52" s="216">
        <v>123</v>
      </c>
      <c r="Q52" s="217">
        <v>18</v>
      </c>
      <c r="R52" s="216">
        <f t="shared" si="6"/>
        <v>810</v>
      </c>
      <c r="S52" s="217">
        <f t="shared" si="7"/>
        <v>14</v>
      </c>
      <c r="T52" s="216"/>
      <c r="U52" s="217"/>
      <c r="V52" s="230">
        <v>91</v>
      </c>
      <c r="W52" s="231">
        <v>16</v>
      </c>
      <c r="X52" s="230">
        <f t="shared" si="4"/>
        <v>930</v>
      </c>
      <c r="Y52" s="231">
        <f t="shared" si="5"/>
        <v>12</v>
      </c>
      <c r="Z52" s="230"/>
      <c r="AA52" s="231"/>
      <c r="AB52" s="8"/>
      <c r="AC52" s="9"/>
      <c r="AD52" s="8"/>
      <c r="AE52" s="9"/>
      <c r="AF52" s="8"/>
      <c r="AG52" s="9"/>
      <c r="BC52" s="107" t="s">
        <v>313</v>
      </c>
      <c r="BD52" s="107" t="s">
        <v>301</v>
      </c>
      <c r="BE52" s="107">
        <v>17</v>
      </c>
      <c r="BF52" s="107"/>
      <c r="BG52" s="111"/>
      <c r="BI52" s="104" t="s">
        <v>581</v>
      </c>
      <c r="BJ52" s="107">
        <f>ROW()</f>
        <v>52</v>
      </c>
      <c r="BK52" s="107" t="s">
        <v>581</v>
      </c>
      <c r="BL52" s="107" t="s">
        <v>301</v>
      </c>
      <c r="BM52" s="104" t="s">
        <v>554</v>
      </c>
      <c r="BN52" s="107" t="s">
        <v>225</v>
      </c>
      <c r="BO52" s="111">
        <f>SUMIF(Grunty!H:H,BI52,Grunty!I:I)</f>
        <v>0</v>
      </c>
      <c r="BP52" s="111">
        <f>SUMIF('ZDR-1'!L:L,BI52,'ZDR-1'!I:I)</f>
        <v>0</v>
      </c>
      <c r="BQ52" s="107">
        <v>17</v>
      </c>
      <c r="BR52" s="107">
        <v>3</v>
      </c>
      <c r="BS52" s="107"/>
      <c r="BT52" s="107"/>
      <c r="BU52" s="120">
        <v>100</v>
      </c>
      <c r="BV52" s="120">
        <v>4</v>
      </c>
    </row>
    <row r="53" spans="1:107" ht="14.25" customHeight="1" x14ac:dyDescent="0.25">
      <c r="A53" s="89"/>
      <c r="B53" s="89"/>
      <c r="C53" s="89"/>
      <c r="J53" s="225">
        <v>179</v>
      </c>
      <c r="K53" s="226">
        <v>15</v>
      </c>
      <c r="L53" s="225">
        <v>567</v>
      </c>
      <c r="M53" s="226">
        <v>3</v>
      </c>
      <c r="N53" s="225">
        <v>567</v>
      </c>
      <c r="O53" s="226">
        <v>3</v>
      </c>
      <c r="P53" s="218">
        <v>123</v>
      </c>
      <c r="Q53" s="219">
        <v>25</v>
      </c>
      <c r="R53" s="218">
        <f>R49+68</f>
        <v>838</v>
      </c>
      <c r="S53" s="219">
        <f>S49</f>
        <v>3</v>
      </c>
      <c r="T53" s="218"/>
      <c r="U53" s="219"/>
      <c r="V53" s="232">
        <v>93</v>
      </c>
      <c r="W53" s="233">
        <v>3</v>
      </c>
      <c r="X53" s="232">
        <f t="shared" si="4"/>
        <v>983</v>
      </c>
      <c r="Y53" s="233">
        <f t="shared" si="5"/>
        <v>3</v>
      </c>
      <c r="Z53" s="232"/>
      <c r="AA53" s="233"/>
      <c r="AB53" s="3"/>
      <c r="AC53" s="4"/>
      <c r="AD53" s="3"/>
      <c r="AE53" s="4"/>
      <c r="AF53" s="3"/>
      <c r="AG53" s="4"/>
      <c r="BC53" s="107" t="s">
        <v>606</v>
      </c>
      <c r="BD53" s="107" t="s">
        <v>301</v>
      </c>
      <c r="BE53" s="107">
        <v>17</v>
      </c>
      <c r="BF53" s="107"/>
      <c r="BG53" s="111"/>
      <c r="BI53" s="107" t="s">
        <v>285</v>
      </c>
      <c r="BJ53" s="107">
        <f>ROW()</f>
        <v>53</v>
      </c>
      <c r="BK53" s="107" t="s">
        <v>285</v>
      </c>
      <c r="BL53" s="107" t="s">
        <v>301</v>
      </c>
      <c r="BM53" s="104" t="s">
        <v>554</v>
      </c>
      <c r="BN53" s="107" t="s">
        <v>225</v>
      </c>
      <c r="BO53" s="111">
        <f>SUMIF(Grunty!H:H,BI53,Grunty!I:I)</f>
        <v>0</v>
      </c>
      <c r="BP53" s="111">
        <f>SUMIF('ZDR-1'!L:L,BI53,'ZDR-1'!I:I)</f>
        <v>0</v>
      </c>
      <c r="BQ53" s="107">
        <v>17</v>
      </c>
      <c r="BR53" s="107">
        <v>3</v>
      </c>
      <c r="BS53" s="107"/>
      <c r="BT53" s="107"/>
      <c r="BU53" s="120">
        <v>100</v>
      </c>
      <c r="BV53" s="120">
        <v>4</v>
      </c>
    </row>
    <row r="54" spans="1:107" ht="14.25" customHeight="1" x14ac:dyDescent="0.25">
      <c r="A54" s="89"/>
      <c r="B54" s="89"/>
      <c r="C54" s="89"/>
      <c r="J54" s="223">
        <v>179</v>
      </c>
      <c r="K54" s="224">
        <v>15</v>
      </c>
      <c r="L54" s="223">
        <v>574</v>
      </c>
      <c r="M54" s="224">
        <v>14</v>
      </c>
      <c r="N54" s="223">
        <v>574</v>
      </c>
      <c r="O54" s="224">
        <v>14</v>
      </c>
      <c r="P54" s="216">
        <v>123</v>
      </c>
      <c r="Q54" s="217">
        <v>25</v>
      </c>
      <c r="R54" s="216">
        <f t="shared" si="6"/>
        <v>845</v>
      </c>
      <c r="S54" s="217">
        <f t="shared" si="7"/>
        <v>14</v>
      </c>
      <c r="T54" s="216"/>
      <c r="U54" s="217"/>
      <c r="V54" s="230">
        <v>93</v>
      </c>
      <c r="W54" s="231">
        <v>3</v>
      </c>
      <c r="X54" s="230">
        <f t="shared" si="4"/>
        <v>990</v>
      </c>
      <c r="Y54" s="231">
        <f t="shared" si="5"/>
        <v>12</v>
      </c>
      <c r="Z54" s="230"/>
      <c r="AA54" s="231"/>
      <c r="AB54" s="8"/>
      <c r="AC54" s="9"/>
      <c r="AD54" s="8"/>
      <c r="AE54" s="9"/>
      <c r="AF54" s="8"/>
      <c r="AG54" s="9"/>
      <c r="BC54" s="107" t="s">
        <v>315</v>
      </c>
      <c r="BD54" s="107" t="s">
        <v>301</v>
      </c>
      <c r="BE54" s="107">
        <v>17</v>
      </c>
      <c r="BF54" s="107"/>
      <c r="BG54" s="111"/>
      <c r="BI54" s="107" t="s">
        <v>303</v>
      </c>
      <c r="BJ54" s="107">
        <f>ROW()</f>
        <v>54</v>
      </c>
      <c r="BK54" s="107" t="s">
        <v>303</v>
      </c>
      <c r="BL54" s="107" t="s">
        <v>301</v>
      </c>
      <c r="BM54" s="104" t="s">
        <v>554</v>
      </c>
      <c r="BN54" s="107" t="s">
        <v>225</v>
      </c>
      <c r="BO54" s="111">
        <f>SUMIF(Grunty!H:H,BI54,Grunty!I:I)</f>
        <v>0</v>
      </c>
      <c r="BP54" s="111">
        <f>SUMIF('ZDR-1'!L:L,BI54,'ZDR-1'!I:I)</f>
        <v>0</v>
      </c>
      <c r="BQ54" s="107">
        <v>17</v>
      </c>
      <c r="BR54" s="107">
        <v>3</v>
      </c>
      <c r="BS54" s="107"/>
      <c r="BT54" s="107"/>
      <c r="BU54" s="120">
        <v>100</v>
      </c>
      <c r="BV54" s="120">
        <v>4</v>
      </c>
    </row>
    <row r="55" spans="1:107" ht="14.25" customHeight="1" x14ac:dyDescent="0.25">
      <c r="A55" s="89"/>
      <c r="B55" s="89"/>
      <c r="C55" s="89"/>
      <c r="J55" s="225">
        <v>182</v>
      </c>
      <c r="K55" s="226">
        <v>15</v>
      </c>
      <c r="L55" s="225">
        <v>586</v>
      </c>
      <c r="M55" s="226">
        <v>3</v>
      </c>
      <c r="N55" s="225">
        <v>586</v>
      </c>
      <c r="O55" s="226">
        <v>3</v>
      </c>
      <c r="P55" s="218">
        <v>124</v>
      </c>
      <c r="Q55" s="219">
        <v>18</v>
      </c>
      <c r="R55" s="218">
        <f t="shared" si="6"/>
        <v>859</v>
      </c>
      <c r="S55" s="219">
        <f t="shared" si="7"/>
        <v>3</v>
      </c>
      <c r="T55" s="218"/>
      <c r="U55" s="219"/>
      <c r="V55" s="232">
        <v>98</v>
      </c>
      <c r="W55" s="233">
        <v>3</v>
      </c>
      <c r="X55" s="232">
        <f t="shared" si="4"/>
        <v>1003</v>
      </c>
      <c r="Y55" s="233">
        <f t="shared" si="5"/>
        <v>3</v>
      </c>
      <c r="Z55" s="232"/>
      <c r="AA55" s="233"/>
      <c r="AB55" s="3"/>
      <c r="AC55" s="4"/>
      <c r="AD55" s="3"/>
      <c r="AE55" s="4"/>
      <c r="AF55" s="3"/>
      <c r="AG55" s="4"/>
      <c r="BC55" s="107" t="s">
        <v>316</v>
      </c>
      <c r="BD55" s="107" t="s">
        <v>301</v>
      </c>
      <c r="BE55" s="107">
        <v>17</v>
      </c>
      <c r="BF55" s="107"/>
      <c r="BG55" s="111"/>
      <c r="BI55" s="107" t="s">
        <v>304</v>
      </c>
      <c r="BJ55" s="107">
        <f>ROW()</f>
        <v>55</v>
      </c>
      <c r="BK55" s="107" t="s">
        <v>304</v>
      </c>
      <c r="BL55" s="107" t="s">
        <v>301</v>
      </c>
      <c r="BM55" s="104" t="s">
        <v>554</v>
      </c>
      <c r="BN55" s="107" t="s">
        <v>225</v>
      </c>
      <c r="BO55" s="111">
        <f>SUMIF(Grunty!H:H,BI55,Grunty!I:I)</f>
        <v>0</v>
      </c>
      <c r="BP55" s="111">
        <f>SUMIF('ZDR-1'!L:L,BI55,'ZDR-1'!I:I)</f>
        <v>0</v>
      </c>
      <c r="BQ55" s="107">
        <v>17</v>
      </c>
      <c r="BR55" s="107">
        <v>3</v>
      </c>
      <c r="BS55" s="107"/>
      <c r="BT55" s="107"/>
      <c r="BU55" s="120">
        <v>100</v>
      </c>
      <c r="BV55" s="120">
        <v>4</v>
      </c>
    </row>
    <row r="56" spans="1:107" ht="14.25" customHeight="1" x14ac:dyDescent="0.25">
      <c r="A56" s="89"/>
      <c r="B56" s="89"/>
      <c r="C56" s="89"/>
      <c r="J56" s="223">
        <v>182</v>
      </c>
      <c r="K56" s="224">
        <v>15</v>
      </c>
      <c r="L56" s="223">
        <v>593</v>
      </c>
      <c r="M56" s="224">
        <v>14</v>
      </c>
      <c r="N56" s="223">
        <v>593</v>
      </c>
      <c r="O56" s="224">
        <v>14</v>
      </c>
      <c r="P56" s="216">
        <v>124</v>
      </c>
      <c r="Q56" s="217">
        <v>18</v>
      </c>
      <c r="R56" s="216">
        <f t="shared" si="6"/>
        <v>878</v>
      </c>
      <c r="S56" s="217">
        <f t="shared" si="7"/>
        <v>14</v>
      </c>
      <c r="T56" s="216"/>
      <c r="U56" s="217"/>
      <c r="V56" s="230">
        <v>98</v>
      </c>
      <c r="W56" s="231">
        <v>16</v>
      </c>
      <c r="X56" s="230">
        <f t="shared" si="4"/>
        <v>1010</v>
      </c>
      <c r="Y56" s="231">
        <f t="shared" si="5"/>
        <v>12</v>
      </c>
      <c r="Z56" s="230"/>
      <c r="AA56" s="231"/>
      <c r="AB56" s="8"/>
      <c r="AC56" s="9"/>
      <c r="AD56" s="8"/>
      <c r="AE56" s="9"/>
      <c r="AF56" s="8"/>
      <c r="AG56" s="9"/>
      <c r="BC56" s="107" t="s">
        <v>317</v>
      </c>
      <c r="BD56" s="107" t="s">
        <v>301</v>
      </c>
      <c r="BE56" s="107">
        <v>17</v>
      </c>
      <c r="BF56" s="107"/>
      <c r="BG56" s="111"/>
      <c r="BI56" s="104" t="s">
        <v>590</v>
      </c>
      <c r="BJ56" s="107">
        <f>ROW()</f>
        <v>56</v>
      </c>
      <c r="BK56" s="107" t="s">
        <v>590</v>
      </c>
      <c r="BL56" s="107" t="s">
        <v>301</v>
      </c>
      <c r="BM56" s="104" t="s">
        <v>554</v>
      </c>
      <c r="BN56" s="107" t="s">
        <v>225</v>
      </c>
      <c r="BO56" s="111">
        <f>SUMIF(Grunty!H:H,BI56,Grunty!I:I)</f>
        <v>0</v>
      </c>
      <c r="BP56" s="111">
        <f>SUMIF('ZDR-1'!L:L,BI56,'ZDR-1'!I:I)</f>
        <v>0</v>
      </c>
      <c r="BQ56" s="107">
        <v>17</v>
      </c>
      <c r="BR56" s="107">
        <v>3</v>
      </c>
      <c r="BS56" s="107"/>
      <c r="BT56" s="107"/>
      <c r="BU56" s="120">
        <v>100</v>
      </c>
      <c r="BV56" s="120">
        <v>4</v>
      </c>
    </row>
    <row r="57" spans="1:107" ht="14.25" customHeight="1" x14ac:dyDescent="0.25">
      <c r="A57" s="89"/>
      <c r="B57" s="89"/>
      <c r="C57" s="89"/>
      <c r="J57" s="225">
        <v>192</v>
      </c>
      <c r="K57" s="226">
        <v>21</v>
      </c>
      <c r="L57" s="225">
        <v>597</v>
      </c>
      <c r="M57" s="226">
        <v>3</v>
      </c>
      <c r="N57" s="225">
        <v>597</v>
      </c>
      <c r="O57" s="226">
        <v>3</v>
      </c>
      <c r="P57" s="218">
        <v>124</v>
      </c>
      <c r="Q57" s="219">
        <v>25</v>
      </c>
      <c r="R57" s="218">
        <f>R53+68</f>
        <v>906</v>
      </c>
      <c r="S57" s="219">
        <f>S53</f>
        <v>3</v>
      </c>
      <c r="T57" s="218"/>
      <c r="U57" s="219"/>
      <c r="V57" s="232">
        <v>100</v>
      </c>
      <c r="W57" s="233">
        <v>6</v>
      </c>
      <c r="X57" s="232">
        <f t="shared" si="4"/>
        <v>1063</v>
      </c>
      <c r="Y57" s="233">
        <f t="shared" si="5"/>
        <v>3</v>
      </c>
      <c r="Z57" s="232"/>
      <c r="AA57" s="233"/>
      <c r="AB57" s="3"/>
      <c r="AC57" s="4"/>
      <c r="AD57" s="3"/>
      <c r="AE57" s="4"/>
      <c r="AF57" s="3"/>
      <c r="AG57" s="4"/>
      <c r="BC57" s="107" t="s">
        <v>318</v>
      </c>
      <c r="BD57" s="107" t="s">
        <v>301</v>
      </c>
      <c r="BE57" s="107">
        <v>17</v>
      </c>
      <c r="BF57" s="107"/>
      <c r="BG57" s="111"/>
      <c r="BI57" s="104" t="s">
        <v>309</v>
      </c>
      <c r="BJ57" s="107">
        <f>ROW()</f>
        <v>57</v>
      </c>
      <c r="BK57" s="107" t="s">
        <v>309</v>
      </c>
      <c r="BL57" s="107" t="s">
        <v>301</v>
      </c>
      <c r="BM57" s="104" t="s">
        <v>554</v>
      </c>
      <c r="BN57" s="107" t="s">
        <v>225</v>
      </c>
      <c r="BO57" s="111">
        <f>SUMIF(Grunty!H:H,BI57,Grunty!I:I)</f>
        <v>0</v>
      </c>
      <c r="BP57" s="111">
        <f>SUMIF('ZDR-1'!L:L,BI57,'ZDR-1'!I:I)</f>
        <v>0</v>
      </c>
      <c r="BQ57" s="107">
        <v>17</v>
      </c>
      <c r="BR57" s="107">
        <v>3</v>
      </c>
      <c r="BS57" s="107"/>
      <c r="BT57" s="107"/>
      <c r="BU57" s="120">
        <v>100</v>
      </c>
      <c r="BV57" s="120">
        <v>4</v>
      </c>
    </row>
    <row r="58" spans="1:107" ht="14.25" customHeight="1" x14ac:dyDescent="0.25">
      <c r="A58" s="89"/>
      <c r="B58" s="89"/>
      <c r="C58" s="89"/>
      <c r="J58" s="223">
        <v>192</v>
      </c>
      <c r="K58" s="224">
        <v>21</v>
      </c>
      <c r="L58" s="223">
        <v>604</v>
      </c>
      <c r="M58" s="224">
        <v>14</v>
      </c>
      <c r="N58" s="223">
        <v>604</v>
      </c>
      <c r="O58" s="224">
        <v>14</v>
      </c>
      <c r="P58" s="216">
        <v>124</v>
      </c>
      <c r="Q58" s="217">
        <v>25</v>
      </c>
      <c r="R58" s="216">
        <f t="shared" si="6"/>
        <v>913</v>
      </c>
      <c r="S58" s="217">
        <f t="shared" si="7"/>
        <v>14</v>
      </c>
      <c r="T58" s="216"/>
      <c r="U58" s="217"/>
      <c r="V58" s="230">
        <v>100</v>
      </c>
      <c r="W58" s="231">
        <v>6</v>
      </c>
      <c r="X58" s="230">
        <f t="shared" si="4"/>
        <v>1070</v>
      </c>
      <c r="Y58" s="231">
        <f t="shared" si="5"/>
        <v>12</v>
      </c>
      <c r="Z58" s="230"/>
      <c r="AA58" s="231"/>
      <c r="AB58" s="8"/>
      <c r="AC58" s="9"/>
      <c r="AD58" s="8"/>
      <c r="AE58" s="9"/>
      <c r="AF58" s="8"/>
      <c r="AG58" s="9"/>
      <c r="BC58" s="107" t="s">
        <v>319</v>
      </c>
      <c r="BD58" s="107" t="s">
        <v>301</v>
      </c>
      <c r="BE58" s="107">
        <v>17</v>
      </c>
      <c r="BF58" s="107"/>
      <c r="BG58" s="111"/>
      <c r="BI58" s="107" t="s">
        <v>311</v>
      </c>
      <c r="BJ58" s="107">
        <f>ROW()</f>
        <v>58</v>
      </c>
      <c r="BK58" s="107" t="s">
        <v>311</v>
      </c>
      <c r="BL58" s="107" t="s">
        <v>301</v>
      </c>
      <c r="BM58" s="104" t="s">
        <v>554</v>
      </c>
      <c r="BN58" s="107" t="s">
        <v>225</v>
      </c>
      <c r="BO58" s="111">
        <f>SUMIF(Grunty!H:H,BI58,Grunty!I:I)</f>
        <v>0</v>
      </c>
      <c r="BP58" s="111">
        <f>SUMIF('ZDR-1'!L:L,BI58,'ZDR-1'!I:I)</f>
        <v>0</v>
      </c>
      <c r="BQ58" s="107">
        <v>17</v>
      </c>
      <c r="BR58" s="107">
        <v>3</v>
      </c>
      <c r="BS58" s="107"/>
      <c r="BT58" s="107"/>
      <c r="BU58" s="120">
        <v>100</v>
      </c>
      <c r="BV58" s="120">
        <v>4</v>
      </c>
    </row>
    <row r="59" spans="1:107" ht="14.25" customHeight="1" x14ac:dyDescent="0.25">
      <c r="A59" s="89"/>
      <c r="B59" s="89"/>
      <c r="C59" s="89"/>
      <c r="J59" s="225">
        <v>192</v>
      </c>
      <c r="K59" s="226">
        <v>25</v>
      </c>
      <c r="L59" s="225">
        <v>635</v>
      </c>
      <c r="M59" s="226">
        <v>3</v>
      </c>
      <c r="N59" s="225">
        <v>635</v>
      </c>
      <c r="O59" s="226">
        <v>3</v>
      </c>
      <c r="P59" s="218">
        <v>125</v>
      </c>
      <c r="Q59" s="219">
        <v>18</v>
      </c>
      <c r="R59" s="218">
        <f t="shared" si="6"/>
        <v>927</v>
      </c>
      <c r="S59" s="219">
        <f t="shared" si="7"/>
        <v>3</v>
      </c>
      <c r="T59" s="218"/>
      <c r="U59" s="219"/>
      <c r="V59" s="232">
        <v>103</v>
      </c>
      <c r="W59" s="233">
        <v>3</v>
      </c>
      <c r="X59" s="232">
        <f t="shared" si="4"/>
        <v>1083</v>
      </c>
      <c r="Y59" s="233">
        <f t="shared" si="5"/>
        <v>3</v>
      </c>
      <c r="Z59" s="232"/>
      <c r="AA59" s="233"/>
      <c r="AB59" s="3"/>
      <c r="AC59" s="4"/>
      <c r="AD59" s="3"/>
      <c r="AE59" s="4"/>
      <c r="AF59" s="3"/>
      <c r="AG59" s="4"/>
      <c r="BC59" s="107" t="s">
        <v>288</v>
      </c>
      <c r="BD59" s="107" t="s">
        <v>322</v>
      </c>
      <c r="BE59" s="107">
        <v>18</v>
      </c>
      <c r="BF59" s="107"/>
      <c r="BG59" s="111"/>
      <c r="BI59" s="107" t="s">
        <v>313</v>
      </c>
      <c r="BJ59" s="107">
        <f>ROW()</f>
        <v>59</v>
      </c>
      <c r="BK59" s="107" t="s">
        <v>313</v>
      </c>
      <c r="BL59" s="107" t="s">
        <v>301</v>
      </c>
      <c r="BM59" s="104" t="s">
        <v>554</v>
      </c>
      <c r="BN59" s="107" t="s">
        <v>225</v>
      </c>
      <c r="BO59" s="111">
        <f>SUMIF(Grunty!H:H,BI59,Grunty!I:I)</f>
        <v>0</v>
      </c>
      <c r="BP59" s="111">
        <f>SUMIF('ZDR-1'!L:L,BI59,'ZDR-1'!I:I)</f>
        <v>0</v>
      </c>
      <c r="BQ59" s="107">
        <v>17</v>
      </c>
      <c r="BR59" s="107">
        <v>3</v>
      </c>
      <c r="BS59" s="107"/>
      <c r="BT59" s="107"/>
      <c r="BU59" s="120">
        <v>100</v>
      </c>
      <c r="BV59" s="120">
        <v>4</v>
      </c>
    </row>
    <row r="60" spans="1:107" ht="14.25" customHeight="1" x14ac:dyDescent="0.25">
      <c r="A60" s="89"/>
      <c r="B60" s="89"/>
      <c r="C60" s="89"/>
      <c r="J60" s="223">
        <v>192</v>
      </c>
      <c r="K60" s="224">
        <v>25</v>
      </c>
      <c r="L60" s="223">
        <v>642</v>
      </c>
      <c r="M60" s="224">
        <v>14</v>
      </c>
      <c r="N60" s="223">
        <v>642</v>
      </c>
      <c r="O60" s="224">
        <v>14</v>
      </c>
      <c r="P60" s="216">
        <v>125</v>
      </c>
      <c r="Q60" s="217">
        <v>18</v>
      </c>
      <c r="R60" s="216">
        <f t="shared" si="6"/>
        <v>946</v>
      </c>
      <c r="S60" s="217">
        <f t="shared" si="7"/>
        <v>14</v>
      </c>
      <c r="T60" s="216"/>
      <c r="U60" s="217"/>
      <c r="V60" s="230">
        <v>103</v>
      </c>
      <c r="W60" s="231">
        <v>16</v>
      </c>
      <c r="X60" s="230">
        <f t="shared" si="4"/>
        <v>1090</v>
      </c>
      <c r="Y60" s="231">
        <f t="shared" si="5"/>
        <v>12</v>
      </c>
      <c r="Z60" s="230"/>
      <c r="AA60" s="231"/>
      <c r="AB60" s="8"/>
      <c r="AC60" s="9"/>
      <c r="AD60" s="8"/>
      <c r="AE60" s="9"/>
      <c r="AF60" s="8"/>
      <c r="AG60" s="9"/>
      <c r="BC60" s="107" t="s">
        <v>583</v>
      </c>
      <c r="BD60" s="107" t="s">
        <v>322</v>
      </c>
      <c r="BE60" s="107">
        <v>18</v>
      </c>
      <c r="BF60" s="107"/>
      <c r="BG60" s="111"/>
      <c r="BI60" s="104" t="s">
        <v>606</v>
      </c>
      <c r="BJ60" s="107">
        <f>ROW()</f>
        <v>60</v>
      </c>
      <c r="BK60" s="107" t="s">
        <v>606</v>
      </c>
      <c r="BL60" s="107" t="s">
        <v>301</v>
      </c>
      <c r="BM60" s="104" t="s">
        <v>554</v>
      </c>
      <c r="BN60" s="107" t="s">
        <v>225</v>
      </c>
      <c r="BO60" s="111">
        <f>SUMIF(Grunty!H:H,BI60,Grunty!I:I)</f>
        <v>0</v>
      </c>
      <c r="BP60" s="111">
        <f>SUMIF('ZDR-1'!L:L,BI60,'ZDR-1'!I:I)</f>
        <v>0</v>
      </c>
      <c r="BQ60" s="107">
        <v>17</v>
      </c>
      <c r="BR60" s="107">
        <v>3</v>
      </c>
      <c r="BS60" s="107"/>
      <c r="BT60" s="107"/>
      <c r="BU60" s="120">
        <v>100</v>
      </c>
      <c r="BV60" s="120">
        <v>4</v>
      </c>
    </row>
    <row r="61" spans="1:107" ht="14.25" customHeight="1" x14ac:dyDescent="0.25">
      <c r="A61" s="89"/>
      <c r="B61" s="89"/>
      <c r="C61" s="89"/>
      <c r="J61" s="225">
        <v>196</v>
      </c>
      <c r="K61" s="226">
        <v>11</v>
      </c>
      <c r="L61" s="225">
        <v>654</v>
      </c>
      <c r="M61" s="226">
        <v>3</v>
      </c>
      <c r="N61" s="225">
        <v>654</v>
      </c>
      <c r="O61" s="226">
        <v>3</v>
      </c>
      <c r="P61" s="218">
        <v>125</v>
      </c>
      <c r="Q61" s="219">
        <v>25</v>
      </c>
      <c r="R61" s="218">
        <f>R57+68</f>
        <v>974</v>
      </c>
      <c r="S61" s="219">
        <f>S57</f>
        <v>3</v>
      </c>
      <c r="T61" s="218"/>
      <c r="U61" s="219"/>
      <c r="V61" s="232">
        <v>105</v>
      </c>
      <c r="W61" s="233">
        <v>6</v>
      </c>
      <c r="X61" s="232">
        <f t="shared" si="4"/>
        <v>1143</v>
      </c>
      <c r="Y61" s="233">
        <f t="shared" si="5"/>
        <v>3</v>
      </c>
      <c r="Z61" s="232"/>
      <c r="AA61" s="233"/>
      <c r="AB61" s="3"/>
      <c r="AC61" s="4"/>
      <c r="AD61" s="3"/>
      <c r="AE61" s="4"/>
      <c r="AF61" s="3"/>
      <c r="AG61" s="4"/>
      <c r="BC61" s="107" t="s">
        <v>323</v>
      </c>
      <c r="BD61" s="107" t="s">
        <v>322</v>
      </c>
      <c r="BE61" s="107">
        <v>18</v>
      </c>
      <c r="BF61" s="107"/>
      <c r="BG61" s="111"/>
      <c r="BI61" s="107" t="s">
        <v>315</v>
      </c>
      <c r="BJ61" s="107">
        <f>ROW()</f>
        <v>61</v>
      </c>
      <c r="BK61" s="107" t="s">
        <v>315</v>
      </c>
      <c r="BL61" s="107" t="s">
        <v>301</v>
      </c>
      <c r="BM61" s="104" t="s">
        <v>554</v>
      </c>
      <c r="BN61" s="107" t="s">
        <v>225</v>
      </c>
      <c r="BO61" s="111">
        <f>SUMIF(Grunty!H:H,BI61,Grunty!I:I)</f>
        <v>0</v>
      </c>
      <c r="BP61" s="111">
        <f>SUMIF('ZDR-1'!L:L,BI61,'ZDR-1'!I:I)</f>
        <v>0</v>
      </c>
      <c r="BQ61" s="107">
        <v>17</v>
      </c>
      <c r="BR61" s="107">
        <v>3</v>
      </c>
      <c r="BS61" s="107"/>
      <c r="BT61" s="107"/>
      <c r="BU61" s="120">
        <v>100</v>
      </c>
      <c r="BV61" s="120">
        <v>4</v>
      </c>
    </row>
    <row r="62" spans="1:107" ht="14.25" customHeight="1" x14ac:dyDescent="0.25">
      <c r="A62" s="89"/>
      <c r="B62" s="89"/>
      <c r="C62" s="89"/>
      <c r="J62" s="223">
        <v>201</v>
      </c>
      <c r="K62" s="224">
        <v>11</v>
      </c>
      <c r="L62" s="223">
        <v>661</v>
      </c>
      <c r="M62" s="224">
        <v>14</v>
      </c>
      <c r="N62" s="223">
        <v>661</v>
      </c>
      <c r="O62" s="224">
        <v>14</v>
      </c>
      <c r="P62" s="216">
        <v>125</v>
      </c>
      <c r="Q62" s="217">
        <v>25</v>
      </c>
      <c r="R62" s="216">
        <f t="shared" si="6"/>
        <v>981</v>
      </c>
      <c r="S62" s="217">
        <f t="shared" si="7"/>
        <v>14</v>
      </c>
      <c r="T62" s="216"/>
      <c r="U62" s="217"/>
      <c r="V62" s="230">
        <v>105</v>
      </c>
      <c r="W62" s="231">
        <v>6</v>
      </c>
      <c r="X62" s="230">
        <f t="shared" si="4"/>
        <v>1150</v>
      </c>
      <c r="Y62" s="231">
        <f t="shared" si="5"/>
        <v>12</v>
      </c>
      <c r="Z62" s="230"/>
      <c r="AA62" s="231"/>
      <c r="AB62" s="8"/>
      <c r="AC62" s="9"/>
      <c r="AD62" s="8"/>
      <c r="AE62" s="9"/>
      <c r="AF62" s="8"/>
      <c r="AG62" s="9"/>
      <c r="BC62" s="107" t="s">
        <v>324</v>
      </c>
      <c r="BD62" s="107" t="s">
        <v>322</v>
      </c>
      <c r="BE62" s="107">
        <v>18</v>
      </c>
      <c r="BF62" s="107"/>
      <c r="BG62" s="111"/>
      <c r="BI62" s="107" t="s">
        <v>316</v>
      </c>
      <c r="BJ62" s="107">
        <f>ROW()</f>
        <v>62</v>
      </c>
      <c r="BK62" s="107" t="s">
        <v>316</v>
      </c>
      <c r="BL62" s="107" t="s">
        <v>301</v>
      </c>
      <c r="BM62" s="104" t="s">
        <v>554</v>
      </c>
      <c r="BN62" s="107" t="s">
        <v>225</v>
      </c>
      <c r="BO62" s="111">
        <f>SUMIF(Grunty!H:H,BI62,Grunty!I:I)</f>
        <v>0</v>
      </c>
      <c r="BP62" s="111">
        <f>SUMIF('ZDR-1'!L:L,BI62,'ZDR-1'!I:I)</f>
        <v>0</v>
      </c>
      <c r="BQ62" s="107">
        <v>17</v>
      </c>
      <c r="BR62" s="107">
        <v>3</v>
      </c>
      <c r="BS62" s="107"/>
      <c r="BT62" s="107"/>
      <c r="BU62" s="120">
        <v>100</v>
      </c>
      <c r="BV62" s="120">
        <v>4</v>
      </c>
    </row>
    <row r="63" spans="1:107" ht="14.25" customHeight="1" x14ac:dyDescent="0.25">
      <c r="A63" s="89"/>
      <c r="B63" s="89"/>
      <c r="C63" s="89"/>
      <c r="J63" s="225">
        <v>196</v>
      </c>
      <c r="K63" s="226">
        <v>23</v>
      </c>
      <c r="L63" s="225">
        <v>665</v>
      </c>
      <c r="M63" s="226">
        <v>3</v>
      </c>
      <c r="N63" s="225">
        <v>665</v>
      </c>
      <c r="O63" s="226">
        <v>3</v>
      </c>
      <c r="P63" s="218">
        <v>128</v>
      </c>
      <c r="Q63" s="219">
        <v>11</v>
      </c>
      <c r="R63" s="218">
        <f t="shared" si="6"/>
        <v>995</v>
      </c>
      <c r="S63" s="219">
        <f t="shared" si="7"/>
        <v>3</v>
      </c>
      <c r="T63" s="218"/>
      <c r="U63" s="219"/>
      <c r="V63" s="232">
        <v>107</v>
      </c>
      <c r="W63" s="233">
        <v>3</v>
      </c>
      <c r="X63" s="232">
        <f t="shared" si="4"/>
        <v>1163</v>
      </c>
      <c r="Y63" s="233">
        <f t="shared" si="5"/>
        <v>3</v>
      </c>
      <c r="Z63" s="232"/>
      <c r="AA63" s="233"/>
      <c r="AB63" s="3"/>
      <c r="AC63" s="4"/>
      <c r="AD63" s="3"/>
      <c r="AE63" s="4"/>
      <c r="AF63" s="3"/>
      <c r="AG63" s="4"/>
      <c r="BC63" s="107" t="s">
        <v>325</v>
      </c>
      <c r="BD63" s="107" t="s">
        <v>322</v>
      </c>
      <c r="BE63" s="107">
        <v>18</v>
      </c>
      <c r="BF63" s="107"/>
      <c r="BG63" s="111"/>
      <c r="BI63" s="107" t="s">
        <v>317</v>
      </c>
      <c r="BJ63" s="107">
        <f>ROW()</f>
        <v>63</v>
      </c>
      <c r="BK63" s="107" t="s">
        <v>317</v>
      </c>
      <c r="BL63" s="107" t="s">
        <v>301</v>
      </c>
      <c r="BM63" s="104" t="s">
        <v>554</v>
      </c>
      <c r="BN63" s="107" t="s">
        <v>225</v>
      </c>
      <c r="BO63" s="111">
        <f>SUMIF(Grunty!H:H,BI63,Grunty!I:I)</f>
        <v>0</v>
      </c>
      <c r="BP63" s="111">
        <f>SUMIF('ZDR-1'!L:L,BI63,'ZDR-1'!I:I)</f>
        <v>0</v>
      </c>
      <c r="BQ63" s="107">
        <v>17</v>
      </c>
      <c r="BR63" s="107">
        <v>3</v>
      </c>
      <c r="BS63" s="107"/>
      <c r="BT63" s="107"/>
      <c r="BU63" s="120">
        <v>100</v>
      </c>
      <c r="BV63" s="120">
        <v>4</v>
      </c>
    </row>
    <row r="64" spans="1:107" ht="14.25" customHeight="1" x14ac:dyDescent="0.25">
      <c r="A64" s="89"/>
      <c r="B64" s="89"/>
      <c r="C64" s="89"/>
      <c r="J64" s="223">
        <v>201</v>
      </c>
      <c r="K64" s="224">
        <v>23</v>
      </c>
      <c r="L64" s="223">
        <v>672</v>
      </c>
      <c r="M64" s="224">
        <v>14</v>
      </c>
      <c r="N64" s="223">
        <v>672</v>
      </c>
      <c r="O64" s="224">
        <v>14</v>
      </c>
      <c r="P64" s="216">
        <v>129</v>
      </c>
      <c r="Q64" s="217">
        <v>11</v>
      </c>
      <c r="R64" s="216">
        <f t="shared" si="6"/>
        <v>1014</v>
      </c>
      <c r="S64" s="217">
        <f t="shared" si="7"/>
        <v>14</v>
      </c>
      <c r="T64" s="216"/>
      <c r="U64" s="217"/>
      <c r="V64" s="230">
        <v>107</v>
      </c>
      <c r="W64" s="231">
        <v>16</v>
      </c>
      <c r="X64" s="230">
        <f t="shared" si="4"/>
        <v>1170</v>
      </c>
      <c r="Y64" s="231">
        <f t="shared" si="5"/>
        <v>12</v>
      </c>
      <c r="Z64" s="230"/>
      <c r="AA64" s="231"/>
      <c r="AB64" s="8"/>
      <c r="AC64" s="9"/>
      <c r="AD64" s="8"/>
      <c r="AE64" s="9"/>
      <c r="AF64" s="8"/>
      <c r="AG64" s="9"/>
      <c r="BC64" s="107" t="s">
        <v>593</v>
      </c>
      <c r="BD64" s="107" t="s">
        <v>322</v>
      </c>
      <c r="BE64" s="107">
        <v>18</v>
      </c>
      <c r="BF64" s="107"/>
      <c r="BG64" s="111"/>
      <c r="BI64" s="107" t="s">
        <v>318</v>
      </c>
      <c r="BJ64" s="107">
        <f>ROW()</f>
        <v>64</v>
      </c>
      <c r="BK64" s="107" t="s">
        <v>318</v>
      </c>
      <c r="BL64" s="107" t="s">
        <v>301</v>
      </c>
      <c r="BM64" s="104" t="s">
        <v>554</v>
      </c>
      <c r="BN64" s="107" t="s">
        <v>225</v>
      </c>
      <c r="BO64" s="111">
        <f>SUMIF(Grunty!H:H,BI64,Grunty!I:I)</f>
        <v>0</v>
      </c>
      <c r="BP64" s="111">
        <f>SUMIF('ZDR-1'!L:L,BI64,'ZDR-1'!I:I)</f>
        <v>0</v>
      </c>
      <c r="BQ64" s="107">
        <v>17</v>
      </c>
      <c r="BR64" s="107">
        <v>3</v>
      </c>
      <c r="BS64" s="107"/>
      <c r="BT64" s="107"/>
      <c r="BU64" s="120">
        <v>100</v>
      </c>
      <c r="BV64" s="120">
        <v>4</v>
      </c>
    </row>
    <row r="65" spans="1:74" ht="14.25" customHeight="1" x14ac:dyDescent="0.25">
      <c r="A65" s="89"/>
      <c r="B65" s="89"/>
      <c r="C65" s="89"/>
      <c r="J65" s="225">
        <v>205</v>
      </c>
      <c r="K65" s="226">
        <v>9</v>
      </c>
      <c r="L65" s="225">
        <v>6</v>
      </c>
      <c r="M65" s="226">
        <v>3</v>
      </c>
      <c r="N65" s="225">
        <v>6</v>
      </c>
      <c r="O65" s="226">
        <v>3</v>
      </c>
      <c r="P65" s="218">
        <v>128</v>
      </c>
      <c r="Q65" s="219">
        <v>23</v>
      </c>
      <c r="R65" s="218">
        <f>R61+68</f>
        <v>1042</v>
      </c>
      <c r="S65" s="219">
        <f>S61</f>
        <v>3</v>
      </c>
      <c r="T65" s="218"/>
      <c r="U65" s="219"/>
      <c r="V65" s="232">
        <v>109</v>
      </c>
      <c r="W65" s="233">
        <v>6</v>
      </c>
      <c r="X65" s="232">
        <f t="shared" si="4"/>
        <v>1223</v>
      </c>
      <c r="Y65" s="233">
        <f t="shared" si="5"/>
        <v>3</v>
      </c>
      <c r="Z65" s="232"/>
      <c r="AA65" s="233"/>
      <c r="AB65" s="3"/>
      <c r="AC65" s="4"/>
      <c r="AD65" s="3"/>
      <c r="AE65" s="4"/>
      <c r="AF65" s="3"/>
      <c r="AG65" s="4"/>
      <c r="BC65" s="107" t="s">
        <v>596</v>
      </c>
      <c r="BD65" s="107" t="s">
        <v>322</v>
      </c>
      <c r="BE65" s="107">
        <v>18</v>
      </c>
      <c r="BF65" s="107"/>
      <c r="BG65" s="111"/>
      <c r="BI65" s="107" t="s">
        <v>319</v>
      </c>
      <c r="BJ65" s="107">
        <f>ROW()</f>
        <v>65</v>
      </c>
      <c r="BK65" s="107" t="s">
        <v>319</v>
      </c>
      <c r="BL65" s="107" t="s">
        <v>301</v>
      </c>
      <c r="BM65" s="104" t="s">
        <v>554</v>
      </c>
      <c r="BN65" s="107" t="s">
        <v>225</v>
      </c>
      <c r="BO65" s="111">
        <f>SUMIF(Grunty!H:H,BI65,Grunty!I:I)</f>
        <v>0</v>
      </c>
      <c r="BP65" s="111">
        <f>SUMIF('ZDR-1'!L:L,BI65,'ZDR-1'!I:I)</f>
        <v>0</v>
      </c>
      <c r="BQ65" s="107">
        <v>17</v>
      </c>
      <c r="BR65" s="107">
        <v>3</v>
      </c>
      <c r="BS65" s="107"/>
      <c r="BT65" s="107"/>
      <c r="BU65" s="120">
        <v>100</v>
      </c>
      <c r="BV65" s="120">
        <v>4</v>
      </c>
    </row>
    <row r="66" spans="1:74" ht="14.25" customHeight="1" x14ac:dyDescent="0.25">
      <c r="A66" s="89"/>
      <c r="B66" s="89"/>
      <c r="C66" s="89"/>
      <c r="J66" s="223">
        <v>205</v>
      </c>
      <c r="K66" s="224">
        <v>9</v>
      </c>
      <c r="L66" s="223">
        <v>6</v>
      </c>
      <c r="M66" s="224">
        <v>3</v>
      </c>
      <c r="N66" s="223">
        <v>6</v>
      </c>
      <c r="O66" s="224">
        <v>3</v>
      </c>
      <c r="P66" s="216">
        <v>129</v>
      </c>
      <c r="Q66" s="217">
        <v>23</v>
      </c>
      <c r="R66" s="216">
        <f t="shared" si="6"/>
        <v>1049</v>
      </c>
      <c r="S66" s="217">
        <f t="shared" si="7"/>
        <v>14</v>
      </c>
      <c r="T66" s="216"/>
      <c r="U66" s="217"/>
      <c r="V66" s="230">
        <v>109</v>
      </c>
      <c r="W66" s="231">
        <v>6</v>
      </c>
      <c r="X66" s="230">
        <f t="shared" si="4"/>
        <v>1230</v>
      </c>
      <c r="Y66" s="231">
        <f t="shared" si="5"/>
        <v>12</v>
      </c>
      <c r="Z66" s="230"/>
      <c r="AA66" s="231"/>
      <c r="AB66" s="8"/>
      <c r="AC66" s="9"/>
      <c r="AD66" s="8"/>
      <c r="AE66" s="9"/>
      <c r="AF66" s="8"/>
      <c r="AG66" s="9"/>
      <c r="BC66" s="107" t="s">
        <v>326</v>
      </c>
      <c r="BD66" s="107" t="s">
        <v>322</v>
      </c>
      <c r="BE66" s="107">
        <v>18</v>
      </c>
      <c r="BF66" s="107"/>
      <c r="BG66" s="111"/>
      <c r="BI66" s="107" t="s">
        <v>288</v>
      </c>
      <c r="BJ66" s="107">
        <f>ROW()</f>
        <v>66</v>
      </c>
      <c r="BK66" s="107" t="s">
        <v>288</v>
      </c>
      <c r="BL66" s="107" t="s">
        <v>322</v>
      </c>
      <c r="BM66" s="104" t="s">
        <v>554</v>
      </c>
      <c r="BN66" s="107" t="s">
        <v>225</v>
      </c>
      <c r="BO66" s="111">
        <f>SUMIF(Grunty!H:H,BI66,Grunty!I:I)</f>
        <v>0</v>
      </c>
      <c r="BP66" s="111">
        <f>SUMIF('ZDR-1'!L:L,BI66,'ZDR-1'!I:I)</f>
        <v>0</v>
      </c>
      <c r="BQ66" s="107">
        <v>18</v>
      </c>
      <c r="BR66" s="107">
        <v>3</v>
      </c>
      <c r="BS66" s="107"/>
      <c r="BT66" s="107"/>
      <c r="BU66" s="120">
        <v>110</v>
      </c>
      <c r="BV66" s="120">
        <v>7</v>
      </c>
    </row>
    <row r="67" spans="1:74" ht="14.25" customHeight="1" x14ac:dyDescent="0.25">
      <c r="A67" s="89"/>
      <c r="B67" s="89"/>
      <c r="C67" s="89"/>
      <c r="J67" s="225">
        <v>205</v>
      </c>
      <c r="K67" s="226">
        <v>21</v>
      </c>
      <c r="L67" s="225"/>
      <c r="M67" s="226"/>
      <c r="N67" s="225"/>
      <c r="O67" s="226"/>
      <c r="P67" s="218">
        <v>133</v>
      </c>
      <c r="Q67" s="219">
        <v>9</v>
      </c>
      <c r="R67" s="218">
        <f t="shared" si="6"/>
        <v>1063</v>
      </c>
      <c r="S67" s="219">
        <f t="shared" si="7"/>
        <v>3</v>
      </c>
      <c r="T67" s="218"/>
      <c r="U67" s="219"/>
      <c r="V67" s="232">
        <v>6</v>
      </c>
      <c r="W67" s="233">
        <v>2</v>
      </c>
      <c r="X67" s="232">
        <f t="shared" si="4"/>
        <v>1243</v>
      </c>
      <c r="Y67" s="233">
        <f t="shared" si="5"/>
        <v>3</v>
      </c>
      <c r="Z67" s="232"/>
      <c r="AA67" s="233"/>
      <c r="AB67" s="3"/>
      <c r="AC67" s="4"/>
      <c r="AD67" s="3"/>
      <c r="AE67" s="4"/>
      <c r="AF67" s="3"/>
      <c r="AG67" s="4"/>
      <c r="BC67" s="107" t="s">
        <v>327</v>
      </c>
      <c r="BD67" s="107" t="s">
        <v>322</v>
      </c>
      <c r="BE67" s="107">
        <v>18</v>
      </c>
      <c r="BF67" s="107"/>
      <c r="BG67" s="111"/>
      <c r="BI67" s="104" t="s">
        <v>583</v>
      </c>
      <c r="BJ67" s="107">
        <f>ROW()</f>
        <v>67</v>
      </c>
      <c r="BK67" s="107" t="s">
        <v>583</v>
      </c>
      <c r="BL67" s="107" t="s">
        <v>322</v>
      </c>
      <c r="BM67" s="104" t="s">
        <v>554</v>
      </c>
      <c r="BN67" s="107" t="s">
        <v>225</v>
      </c>
      <c r="BO67" s="111">
        <f>SUMIF(Grunty!H:H,BI67,Grunty!I:I)</f>
        <v>0</v>
      </c>
      <c r="BP67" s="111">
        <f>SUMIF('ZDR-1'!L:L,BI67,'ZDR-1'!I:I)</f>
        <v>0</v>
      </c>
      <c r="BQ67" s="107">
        <v>18</v>
      </c>
      <c r="BR67" s="107">
        <v>3</v>
      </c>
      <c r="BS67" s="107"/>
      <c r="BT67" s="107"/>
      <c r="BU67" s="120">
        <v>110</v>
      </c>
      <c r="BV67" s="120">
        <v>7</v>
      </c>
    </row>
    <row r="68" spans="1:74" ht="14.25" customHeight="1" x14ac:dyDescent="0.25">
      <c r="A68" s="89"/>
      <c r="B68" s="89"/>
      <c r="C68" s="89"/>
      <c r="J68" s="223">
        <v>205</v>
      </c>
      <c r="K68" s="224">
        <v>21</v>
      </c>
      <c r="L68" s="223"/>
      <c r="M68" s="224"/>
      <c r="N68" s="223"/>
      <c r="O68" s="224"/>
      <c r="P68" s="216">
        <v>133</v>
      </c>
      <c r="Q68" s="217">
        <v>9</v>
      </c>
      <c r="R68" s="216">
        <f t="shared" si="6"/>
        <v>1082</v>
      </c>
      <c r="S68" s="217">
        <f t="shared" si="7"/>
        <v>14</v>
      </c>
      <c r="T68" s="216"/>
      <c r="U68" s="217"/>
      <c r="V68" s="230">
        <v>6</v>
      </c>
      <c r="W68" s="231">
        <v>2</v>
      </c>
      <c r="X68" s="230">
        <f t="shared" si="4"/>
        <v>1250</v>
      </c>
      <c r="Y68" s="231">
        <f t="shared" si="5"/>
        <v>12</v>
      </c>
      <c r="Z68" s="230"/>
      <c r="AA68" s="231"/>
      <c r="AB68" s="8"/>
      <c r="AC68" s="9"/>
      <c r="AD68" s="8"/>
      <c r="AE68" s="9"/>
      <c r="AF68" s="8"/>
      <c r="AG68" s="9"/>
      <c r="BC68" s="107" t="s">
        <v>609</v>
      </c>
      <c r="BD68" s="107" t="s">
        <v>322</v>
      </c>
      <c r="BE68" s="107">
        <v>18</v>
      </c>
      <c r="BF68" s="107"/>
      <c r="BG68" s="111"/>
      <c r="BI68" s="107" t="s">
        <v>323</v>
      </c>
      <c r="BJ68" s="107">
        <f>ROW()</f>
        <v>68</v>
      </c>
      <c r="BK68" s="107" t="s">
        <v>323</v>
      </c>
      <c r="BL68" s="107" t="s">
        <v>322</v>
      </c>
      <c r="BM68" s="104" t="s">
        <v>554</v>
      </c>
      <c r="BN68" s="107" t="s">
        <v>225</v>
      </c>
      <c r="BO68" s="111">
        <f>SUMIF(Grunty!H:H,BI68,Grunty!I:I)</f>
        <v>0</v>
      </c>
      <c r="BP68" s="111">
        <f>SUMIF('ZDR-1'!L:L,BI68,'ZDR-1'!I:I)</f>
        <v>0</v>
      </c>
      <c r="BQ68" s="107">
        <v>18</v>
      </c>
      <c r="BR68" s="107">
        <v>3</v>
      </c>
      <c r="BS68" s="107"/>
      <c r="BT68" s="107"/>
      <c r="BU68" s="120">
        <v>110</v>
      </c>
      <c r="BV68" s="120">
        <v>7</v>
      </c>
    </row>
    <row r="69" spans="1:74" ht="14.25" customHeight="1" x14ac:dyDescent="0.25">
      <c r="A69" s="89"/>
      <c r="B69" s="89"/>
      <c r="C69" s="89"/>
      <c r="J69" s="225">
        <v>209</v>
      </c>
      <c r="K69" s="226">
        <v>3</v>
      </c>
      <c r="L69" s="225"/>
      <c r="M69" s="226"/>
      <c r="N69" s="225"/>
      <c r="O69" s="226"/>
      <c r="P69" s="218">
        <v>133</v>
      </c>
      <c r="Q69" s="219">
        <v>21</v>
      </c>
      <c r="R69" s="218">
        <f>R65+68</f>
        <v>1110</v>
      </c>
      <c r="S69" s="219">
        <f>S65</f>
        <v>3</v>
      </c>
      <c r="T69" s="218"/>
      <c r="U69" s="219"/>
      <c r="V69" s="232"/>
      <c r="W69" s="233"/>
      <c r="X69" s="232">
        <f t="shared" si="4"/>
        <v>1303</v>
      </c>
      <c r="Y69" s="233">
        <f t="shared" si="5"/>
        <v>3</v>
      </c>
      <c r="Z69" s="232"/>
      <c r="AA69" s="233"/>
      <c r="AB69" s="3"/>
      <c r="AC69" s="4"/>
      <c r="AD69" s="3"/>
      <c r="AE69" s="4"/>
      <c r="AF69" s="3"/>
      <c r="AG69" s="4"/>
      <c r="BC69" s="107" t="s">
        <v>613</v>
      </c>
      <c r="BD69" s="107" t="s">
        <v>322</v>
      </c>
      <c r="BE69" s="107">
        <v>18</v>
      </c>
      <c r="BF69" s="107"/>
      <c r="BG69" s="111"/>
      <c r="BI69" s="107" t="s">
        <v>324</v>
      </c>
      <c r="BJ69" s="107">
        <f>ROW()</f>
        <v>69</v>
      </c>
      <c r="BK69" s="107" t="s">
        <v>324</v>
      </c>
      <c r="BL69" s="107" t="s">
        <v>322</v>
      </c>
      <c r="BM69" s="104" t="s">
        <v>554</v>
      </c>
      <c r="BN69" s="107" t="s">
        <v>225</v>
      </c>
      <c r="BO69" s="111">
        <f>SUMIF(Grunty!H:H,BI69,Grunty!I:I)</f>
        <v>0</v>
      </c>
      <c r="BP69" s="111">
        <f>SUMIF('ZDR-1'!L:L,BI69,'ZDR-1'!I:I)</f>
        <v>0</v>
      </c>
      <c r="BQ69" s="107">
        <v>18</v>
      </c>
      <c r="BR69" s="107">
        <v>3</v>
      </c>
      <c r="BS69" s="107"/>
      <c r="BT69" s="107"/>
      <c r="BU69" s="120">
        <v>110</v>
      </c>
      <c r="BV69" s="120">
        <v>7</v>
      </c>
    </row>
    <row r="70" spans="1:74" ht="14.25" customHeight="1" x14ac:dyDescent="0.25">
      <c r="A70" s="89"/>
      <c r="B70" s="89"/>
      <c r="C70" s="89"/>
      <c r="J70" s="223">
        <v>209</v>
      </c>
      <c r="K70" s="224">
        <v>16</v>
      </c>
      <c r="L70" s="223"/>
      <c r="M70" s="224"/>
      <c r="N70" s="223"/>
      <c r="O70" s="224"/>
      <c r="P70" s="216">
        <v>133</v>
      </c>
      <c r="Q70" s="217">
        <v>21</v>
      </c>
      <c r="R70" s="216">
        <f t="shared" si="6"/>
        <v>1117</v>
      </c>
      <c r="S70" s="217">
        <f t="shared" si="7"/>
        <v>14</v>
      </c>
      <c r="T70" s="216"/>
      <c r="U70" s="217"/>
      <c r="V70" s="230"/>
      <c r="W70" s="231"/>
      <c r="X70" s="230">
        <f t="shared" si="4"/>
        <v>1310</v>
      </c>
      <c r="Y70" s="231">
        <f t="shared" si="5"/>
        <v>12</v>
      </c>
      <c r="Z70" s="230"/>
      <c r="AA70" s="231"/>
      <c r="AB70" s="8"/>
      <c r="AC70" s="9"/>
      <c r="AD70" s="8"/>
      <c r="AE70" s="9"/>
      <c r="AF70" s="8"/>
      <c r="AG70" s="9"/>
      <c r="BC70" s="107" t="s">
        <v>615</v>
      </c>
      <c r="BD70" s="107" t="s">
        <v>322</v>
      </c>
      <c r="BE70" s="107">
        <v>18</v>
      </c>
      <c r="BF70" s="107"/>
      <c r="BG70" s="111"/>
      <c r="BI70" s="107" t="s">
        <v>325</v>
      </c>
      <c r="BJ70" s="107">
        <f>ROW()</f>
        <v>70</v>
      </c>
      <c r="BK70" s="107" t="s">
        <v>325</v>
      </c>
      <c r="BL70" s="107" t="s">
        <v>322</v>
      </c>
      <c r="BM70" s="104" t="s">
        <v>554</v>
      </c>
      <c r="BN70" s="107" t="s">
        <v>225</v>
      </c>
      <c r="BO70" s="111">
        <f>SUMIF(Grunty!H:H,BI70,Grunty!I:I)</f>
        <v>0</v>
      </c>
      <c r="BP70" s="111">
        <f>SUMIF('ZDR-1'!L:L,BI70,'ZDR-1'!I:I)</f>
        <v>0</v>
      </c>
      <c r="BQ70" s="107">
        <v>18</v>
      </c>
      <c r="BR70" s="107">
        <v>3</v>
      </c>
      <c r="BS70" s="107"/>
      <c r="BT70" s="107"/>
      <c r="BU70" s="120">
        <v>110</v>
      </c>
      <c r="BV70" s="120">
        <v>7</v>
      </c>
    </row>
    <row r="71" spans="1:74" ht="14.25" customHeight="1" x14ac:dyDescent="0.25">
      <c r="A71" s="89"/>
      <c r="B71" s="89"/>
      <c r="C71" s="89"/>
      <c r="J71" s="225">
        <v>219</v>
      </c>
      <c r="K71" s="226">
        <v>3</v>
      </c>
      <c r="L71" s="225"/>
      <c r="M71" s="226"/>
      <c r="N71" s="225"/>
      <c r="O71" s="226"/>
      <c r="P71" s="218">
        <v>137</v>
      </c>
      <c r="Q71" s="219">
        <v>3</v>
      </c>
      <c r="R71" s="218">
        <f t="shared" si="6"/>
        <v>1131</v>
      </c>
      <c r="S71" s="219">
        <f t="shared" si="7"/>
        <v>3</v>
      </c>
      <c r="T71" s="218"/>
      <c r="U71" s="219"/>
      <c r="V71" s="232"/>
      <c r="W71" s="233"/>
      <c r="X71" s="232">
        <f t="shared" si="4"/>
        <v>1323</v>
      </c>
      <c r="Y71" s="233">
        <f t="shared" si="5"/>
        <v>3</v>
      </c>
      <c r="Z71" s="232"/>
      <c r="AA71" s="233"/>
      <c r="AB71" s="3"/>
      <c r="AC71" s="4"/>
      <c r="AD71" s="3"/>
      <c r="AE71" s="4"/>
      <c r="AF71" s="3"/>
      <c r="AG71" s="4"/>
      <c r="BC71" s="107" t="s">
        <v>328</v>
      </c>
      <c r="BD71" s="107" t="s">
        <v>322</v>
      </c>
      <c r="BE71" s="107">
        <v>18</v>
      </c>
      <c r="BF71" s="107"/>
      <c r="BG71" s="111"/>
      <c r="BI71" s="104" t="s">
        <v>593</v>
      </c>
      <c r="BJ71" s="107">
        <f>ROW()</f>
        <v>71</v>
      </c>
      <c r="BK71" s="107" t="s">
        <v>593</v>
      </c>
      <c r="BL71" s="107" t="s">
        <v>322</v>
      </c>
      <c r="BM71" s="104" t="s">
        <v>554</v>
      </c>
      <c r="BN71" s="107" t="s">
        <v>225</v>
      </c>
      <c r="BO71" s="111">
        <f>SUMIF(Grunty!H:H,BI71,Grunty!I:I)</f>
        <v>0</v>
      </c>
      <c r="BP71" s="111">
        <f>SUMIF('ZDR-1'!L:L,BI71,'ZDR-1'!I:I)</f>
        <v>0</v>
      </c>
      <c r="BQ71" s="107">
        <v>18</v>
      </c>
      <c r="BR71" s="107">
        <v>3</v>
      </c>
      <c r="BS71" s="107"/>
      <c r="BT71" s="107"/>
      <c r="BU71" s="120">
        <v>110</v>
      </c>
      <c r="BV71" s="120">
        <v>7</v>
      </c>
    </row>
    <row r="72" spans="1:74" ht="14.25" customHeight="1" x14ac:dyDescent="0.25">
      <c r="A72" s="89"/>
      <c r="B72" s="89"/>
      <c r="C72" s="89"/>
      <c r="J72" s="223">
        <v>219</v>
      </c>
      <c r="K72" s="224">
        <v>3</v>
      </c>
      <c r="L72" s="223"/>
      <c r="M72" s="224"/>
      <c r="N72" s="223"/>
      <c r="O72" s="224"/>
      <c r="P72" s="216">
        <v>137</v>
      </c>
      <c r="Q72" s="217">
        <v>16</v>
      </c>
      <c r="R72" s="216">
        <f t="shared" si="6"/>
        <v>1150</v>
      </c>
      <c r="S72" s="217">
        <f t="shared" si="7"/>
        <v>14</v>
      </c>
      <c r="T72" s="216"/>
      <c r="U72" s="217"/>
      <c r="V72" s="230"/>
      <c r="W72" s="231"/>
      <c r="X72" s="230">
        <f t="shared" si="4"/>
        <v>1330</v>
      </c>
      <c r="Y72" s="231">
        <f t="shared" si="5"/>
        <v>12</v>
      </c>
      <c r="Z72" s="230"/>
      <c r="AA72" s="231"/>
      <c r="AB72" s="8"/>
      <c r="AC72" s="9"/>
      <c r="AD72" s="8"/>
      <c r="AE72" s="9"/>
      <c r="AF72" s="8"/>
      <c r="AG72" s="9"/>
      <c r="BC72" s="107" t="s">
        <v>329</v>
      </c>
      <c r="BD72" s="107" t="s">
        <v>322</v>
      </c>
      <c r="BE72" s="107">
        <v>18</v>
      </c>
      <c r="BF72" s="107"/>
      <c r="BG72" s="111"/>
      <c r="BI72" s="104" t="s">
        <v>596</v>
      </c>
      <c r="BJ72" s="107">
        <f>ROW()</f>
        <v>72</v>
      </c>
      <c r="BK72" s="107" t="s">
        <v>596</v>
      </c>
      <c r="BL72" s="107" t="s">
        <v>322</v>
      </c>
      <c r="BM72" s="104" t="s">
        <v>554</v>
      </c>
      <c r="BN72" s="107" t="s">
        <v>225</v>
      </c>
      <c r="BO72" s="111">
        <f>SUMIF(Grunty!H:H,BI72,Grunty!I:I)</f>
        <v>0</v>
      </c>
      <c r="BP72" s="111">
        <f>SUMIF('ZDR-1'!L:L,BI72,'ZDR-1'!I:I)</f>
        <v>0</v>
      </c>
      <c r="BQ72" s="107">
        <v>18</v>
      </c>
      <c r="BR72" s="107">
        <v>3</v>
      </c>
      <c r="BS72" s="107"/>
      <c r="BT72" s="107"/>
      <c r="BU72" s="120">
        <v>110</v>
      </c>
      <c r="BV72" s="120">
        <v>7</v>
      </c>
    </row>
    <row r="73" spans="1:74" ht="14.25" customHeight="1" x14ac:dyDescent="0.25">
      <c r="A73" s="89"/>
      <c r="B73" s="89"/>
      <c r="C73" s="89"/>
      <c r="J73" s="225">
        <v>224</v>
      </c>
      <c r="K73" s="226">
        <v>3</v>
      </c>
      <c r="L73" s="225"/>
      <c r="M73" s="226"/>
      <c r="N73" s="225"/>
      <c r="O73" s="226"/>
      <c r="P73" s="218">
        <v>139</v>
      </c>
      <c r="Q73" s="219">
        <v>3</v>
      </c>
      <c r="R73" s="218">
        <f>R69+68</f>
        <v>1178</v>
      </c>
      <c r="S73" s="219">
        <f>S69</f>
        <v>3</v>
      </c>
      <c r="T73" s="218"/>
      <c r="U73" s="219"/>
      <c r="V73" s="232"/>
      <c r="W73" s="233"/>
      <c r="X73" s="232">
        <f t="shared" si="4"/>
        <v>1383</v>
      </c>
      <c r="Y73" s="233">
        <f t="shared" si="5"/>
        <v>3</v>
      </c>
      <c r="Z73" s="232"/>
      <c r="AA73" s="233"/>
      <c r="AB73" s="3"/>
      <c r="AC73" s="4"/>
      <c r="AD73" s="3"/>
      <c r="AE73" s="4"/>
      <c r="AF73" s="3"/>
      <c r="AG73" s="4"/>
      <c r="BC73" s="107" t="s">
        <v>330</v>
      </c>
      <c r="BD73" s="107" t="s">
        <v>322</v>
      </c>
      <c r="BE73" s="107">
        <v>18</v>
      </c>
      <c r="BF73" s="107"/>
      <c r="BG73" s="111"/>
      <c r="BI73" s="107" t="s">
        <v>326</v>
      </c>
      <c r="BJ73" s="107">
        <f>ROW()</f>
        <v>73</v>
      </c>
      <c r="BK73" s="107" t="s">
        <v>326</v>
      </c>
      <c r="BL73" s="107" t="s">
        <v>322</v>
      </c>
      <c r="BM73" s="104" t="s">
        <v>554</v>
      </c>
      <c r="BN73" s="107" t="s">
        <v>225</v>
      </c>
      <c r="BO73" s="111">
        <f>SUMIF(Grunty!H:H,BI73,Grunty!I:I)</f>
        <v>0</v>
      </c>
      <c r="BP73" s="111">
        <f>SUMIF('ZDR-1'!L:L,BI73,'ZDR-1'!I:I)</f>
        <v>0</v>
      </c>
      <c r="BQ73" s="107">
        <v>18</v>
      </c>
      <c r="BR73" s="107">
        <v>3</v>
      </c>
      <c r="BS73" s="107"/>
      <c r="BT73" s="107"/>
      <c r="BU73" s="120">
        <v>110</v>
      </c>
      <c r="BV73" s="120">
        <v>7</v>
      </c>
    </row>
    <row r="74" spans="1:74" ht="14.25" customHeight="1" x14ac:dyDescent="0.25">
      <c r="A74" s="89"/>
      <c r="B74" s="89"/>
      <c r="C74" s="89"/>
      <c r="J74" s="223">
        <v>224</v>
      </c>
      <c r="K74" s="224">
        <v>16</v>
      </c>
      <c r="L74" s="223"/>
      <c r="M74" s="224"/>
      <c r="N74" s="223"/>
      <c r="O74" s="224"/>
      <c r="P74" s="216">
        <v>139</v>
      </c>
      <c r="Q74" s="217">
        <v>3</v>
      </c>
      <c r="R74" s="216">
        <f t="shared" si="6"/>
        <v>1185</v>
      </c>
      <c r="S74" s="217">
        <f t="shared" si="7"/>
        <v>14</v>
      </c>
      <c r="T74" s="216"/>
      <c r="U74" s="217"/>
      <c r="V74" s="230"/>
      <c r="W74" s="231"/>
      <c r="X74" s="230">
        <f t="shared" ref="X74:X137" si="8">X70+80</f>
        <v>1390</v>
      </c>
      <c r="Y74" s="231">
        <f t="shared" ref="Y74:Y137" si="9">Y70</f>
        <v>12</v>
      </c>
      <c r="Z74" s="230"/>
      <c r="AA74" s="231"/>
      <c r="AB74" s="8"/>
      <c r="AC74" s="9"/>
      <c r="AD74" s="8"/>
      <c r="AE74" s="9"/>
      <c r="AF74" s="8"/>
      <c r="AG74" s="9"/>
      <c r="BC74" s="107" t="s">
        <v>331</v>
      </c>
      <c r="BD74" s="104" t="s">
        <v>281</v>
      </c>
      <c r="BE74" s="107">
        <v>19</v>
      </c>
      <c r="BF74" s="104"/>
      <c r="BG74" s="111"/>
      <c r="BI74" s="107" t="s">
        <v>327</v>
      </c>
      <c r="BJ74" s="107">
        <f>ROW()</f>
        <v>74</v>
      </c>
      <c r="BK74" s="107" t="s">
        <v>327</v>
      </c>
      <c r="BL74" s="107" t="s">
        <v>322</v>
      </c>
      <c r="BM74" s="104" t="s">
        <v>554</v>
      </c>
      <c r="BN74" s="107" t="s">
        <v>225</v>
      </c>
      <c r="BO74" s="111">
        <f>SUMIF(Grunty!H:H,BI74,Grunty!I:I)</f>
        <v>0</v>
      </c>
      <c r="BP74" s="111">
        <f>SUMIF('ZDR-1'!L:L,BI74,'ZDR-1'!I:I)</f>
        <v>0</v>
      </c>
      <c r="BQ74" s="107">
        <v>18</v>
      </c>
      <c r="BR74" s="107">
        <v>3</v>
      </c>
      <c r="BS74" s="107"/>
      <c r="BT74" s="107"/>
      <c r="BU74" s="120">
        <v>110</v>
      </c>
      <c r="BV74" s="120">
        <v>7</v>
      </c>
    </row>
    <row r="75" spans="1:74" ht="14.25" customHeight="1" x14ac:dyDescent="0.25">
      <c r="A75" s="89"/>
      <c r="B75" s="89"/>
      <c r="C75" s="89"/>
      <c r="J75" s="225">
        <v>226</v>
      </c>
      <c r="K75" s="226">
        <v>6</v>
      </c>
      <c r="L75" s="225"/>
      <c r="M75" s="226"/>
      <c r="N75" s="225"/>
      <c r="O75" s="226"/>
      <c r="P75" s="218">
        <v>144</v>
      </c>
      <c r="Q75" s="219">
        <v>3</v>
      </c>
      <c r="R75" s="218">
        <f t="shared" si="6"/>
        <v>1199</v>
      </c>
      <c r="S75" s="219">
        <f t="shared" si="7"/>
        <v>3</v>
      </c>
      <c r="T75" s="218"/>
      <c r="U75" s="219"/>
      <c r="V75" s="232"/>
      <c r="W75" s="233"/>
      <c r="X75" s="232">
        <f t="shared" si="8"/>
        <v>1403</v>
      </c>
      <c r="Y75" s="233">
        <f t="shared" si="9"/>
        <v>3</v>
      </c>
      <c r="Z75" s="232"/>
      <c r="AA75" s="233"/>
      <c r="AB75" s="3"/>
      <c r="AC75" s="4"/>
      <c r="AD75" s="3"/>
      <c r="AE75" s="4"/>
      <c r="AF75" s="3"/>
      <c r="AG75" s="4"/>
      <c r="BC75" s="107" t="s">
        <v>584</v>
      </c>
      <c r="BD75" s="104" t="s">
        <v>281</v>
      </c>
      <c r="BE75" s="107">
        <v>19</v>
      </c>
      <c r="BF75" s="104"/>
      <c r="BG75" s="111"/>
      <c r="BI75" s="104" t="s">
        <v>609</v>
      </c>
      <c r="BJ75" s="107">
        <f>ROW()</f>
        <v>75</v>
      </c>
      <c r="BK75" s="107" t="s">
        <v>609</v>
      </c>
      <c r="BL75" s="107" t="s">
        <v>322</v>
      </c>
      <c r="BM75" s="104" t="s">
        <v>554</v>
      </c>
      <c r="BN75" s="107" t="s">
        <v>225</v>
      </c>
      <c r="BO75" s="111">
        <f>SUMIF(Grunty!H:H,BI75,Grunty!I:I)</f>
        <v>0</v>
      </c>
      <c r="BP75" s="111">
        <f>SUMIF('ZDR-1'!L:L,BI75,'ZDR-1'!I:I)</f>
        <v>0</v>
      </c>
      <c r="BQ75" s="107">
        <v>18</v>
      </c>
      <c r="BR75" s="107">
        <v>3</v>
      </c>
      <c r="BS75" s="107"/>
      <c r="BT75" s="107"/>
      <c r="BU75" s="120">
        <v>110</v>
      </c>
      <c r="BV75" s="120">
        <v>7</v>
      </c>
    </row>
    <row r="76" spans="1:74" ht="14.25" customHeight="1" x14ac:dyDescent="0.25">
      <c r="A76" s="89"/>
      <c r="B76" s="89"/>
      <c r="C76" s="89"/>
      <c r="J76" s="223">
        <v>226</v>
      </c>
      <c r="K76" s="224">
        <v>6</v>
      </c>
      <c r="L76" s="223"/>
      <c r="M76" s="224"/>
      <c r="N76" s="223"/>
      <c r="O76" s="224"/>
      <c r="P76" s="216">
        <v>144</v>
      </c>
      <c r="Q76" s="217">
        <v>16</v>
      </c>
      <c r="R76" s="216">
        <f t="shared" si="6"/>
        <v>1218</v>
      </c>
      <c r="S76" s="217">
        <f t="shared" si="7"/>
        <v>14</v>
      </c>
      <c r="T76" s="216"/>
      <c r="U76" s="217"/>
      <c r="V76" s="230"/>
      <c r="W76" s="231"/>
      <c r="X76" s="230">
        <f t="shared" si="8"/>
        <v>1410</v>
      </c>
      <c r="Y76" s="231">
        <f t="shared" si="9"/>
        <v>12</v>
      </c>
      <c r="Z76" s="230"/>
      <c r="AA76" s="231"/>
      <c r="AB76" s="8"/>
      <c r="AC76" s="9"/>
      <c r="AD76" s="8"/>
      <c r="AE76" s="9"/>
      <c r="AF76" s="8"/>
      <c r="AG76" s="9"/>
      <c r="BC76" s="107" t="s">
        <v>585</v>
      </c>
      <c r="BD76" s="104" t="s">
        <v>281</v>
      </c>
      <c r="BE76" s="107">
        <v>19</v>
      </c>
      <c r="BF76" s="104"/>
      <c r="BG76" s="111"/>
      <c r="BI76" s="104" t="s">
        <v>613</v>
      </c>
      <c r="BJ76" s="107">
        <f>ROW()</f>
        <v>76</v>
      </c>
      <c r="BK76" s="107" t="s">
        <v>613</v>
      </c>
      <c r="BL76" s="107" t="s">
        <v>322</v>
      </c>
      <c r="BM76" s="104" t="s">
        <v>554</v>
      </c>
      <c r="BN76" s="107" t="s">
        <v>225</v>
      </c>
      <c r="BO76" s="111">
        <f>SUMIF(Grunty!H:H,BI76,Grunty!I:I)</f>
        <v>0</v>
      </c>
      <c r="BP76" s="111">
        <f>SUMIF('ZDR-1'!L:L,BI76,'ZDR-1'!I:I)</f>
        <v>0</v>
      </c>
      <c r="BQ76" s="107">
        <v>18</v>
      </c>
      <c r="BR76" s="107">
        <v>3</v>
      </c>
      <c r="BS76" s="107"/>
      <c r="BT76" s="107"/>
      <c r="BU76" s="120">
        <v>110</v>
      </c>
      <c r="BV76" s="120">
        <v>7</v>
      </c>
    </row>
    <row r="77" spans="1:74" ht="14.25" customHeight="1" x14ac:dyDescent="0.25">
      <c r="A77" s="89"/>
      <c r="B77" s="89"/>
      <c r="C77" s="89"/>
      <c r="J77" s="225">
        <v>229</v>
      </c>
      <c r="K77" s="226">
        <v>3</v>
      </c>
      <c r="L77" s="225"/>
      <c r="M77" s="226"/>
      <c r="N77" s="225"/>
      <c r="O77" s="226"/>
      <c r="P77" s="218">
        <v>146</v>
      </c>
      <c r="Q77" s="219">
        <v>6</v>
      </c>
      <c r="R77" s="218">
        <f>R73+68</f>
        <v>1246</v>
      </c>
      <c r="S77" s="219">
        <f>S73</f>
        <v>3</v>
      </c>
      <c r="T77" s="218"/>
      <c r="U77" s="219"/>
      <c r="V77" s="232"/>
      <c r="W77" s="233"/>
      <c r="X77" s="232">
        <f t="shared" si="8"/>
        <v>1463</v>
      </c>
      <c r="Y77" s="233">
        <f t="shared" si="9"/>
        <v>3</v>
      </c>
      <c r="Z77" s="232"/>
      <c r="AA77" s="233"/>
      <c r="AB77" s="3"/>
      <c r="AC77" s="4"/>
      <c r="AD77" s="3"/>
      <c r="AE77" s="4"/>
      <c r="AF77" s="3"/>
      <c r="AG77" s="4"/>
      <c r="BC77" s="107" t="s">
        <v>332</v>
      </c>
      <c r="BD77" s="104" t="s">
        <v>281</v>
      </c>
      <c r="BE77" s="107">
        <v>19</v>
      </c>
      <c r="BF77" s="104"/>
      <c r="BG77" s="111"/>
      <c r="BI77" s="104" t="s">
        <v>615</v>
      </c>
      <c r="BJ77" s="107">
        <f>ROW()</f>
        <v>77</v>
      </c>
      <c r="BK77" s="107" t="s">
        <v>615</v>
      </c>
      <c r="BL77" s="107" t="s">
        <v>322</v>
      </c>
      <c r="BM77" s="104" t="s">
        <v>554</v>
      </c>
      <c r="BN77" s="107" t="s">
        <v>225</v>
      </c>
      <c r="BO77" s="111">
        <f>SUMIF(Grunty!H:H,BI77,Grunty!I:I)</f>
        <v>0</v>
      </c>
      <c r="BP77" s="111">
        <f>SUMIF('ZDR-1'!L:L,BI77,'ZDR-1'!I:I)</f>
        <v>0</v>
      </c>
      <c r="BQ77" s="107">
        <v>18</v>
      </c>
      <c r="BR77" s="107">
        <v>3</v>
      </c>
      <c r="BS77" s="107"/>
      <c r="BT77" s="107"/>
      <c r="BU77" s="120">
        <v>110</v>
      </c>
      <c r="BV77" s="120">
        <v>7</v>
      </c>
    </row>
    <row r="78" spans="1:74" ht="14.25" customHeight="1" x14ac:dyDescent="0.25">
      <c r="A78" s="89"/>
      <c r="B78" s="89"/>
      <c r="C78" s="89"/>
      <c r="J78" s="223">
        <v>229</v>
      </c>
      <c r="K78" s="224">
        <v>16</v>
      </c>
      <c r="L78" s="223"/>
      <c r="M78" s="224"/>
      <c r="N78" s="223"/>
      <c r="O78" s="224"/>
      <c r="P78" s="216">
        <v>146</v>
      </c>
      <c r="Q78" s="217">
        <v>6</v>
      </c>
      <c r="R78" s="216">
        <f t="shared" si="6"/>
        <v>1253</v>
      </c>
      <c r="S78" s="217">
        <f t="shared" si="7"/>
        <v>14</v>
      </c>
      <c r="T78" s="216"/>
      <c r="U78" s="217"/>
      <c r="V78" s="230"/>
      <c r="W78" s="231"/>
      <c r="X78" s="230">
        <f t="shared" si="8"/>
        <v>1470</v>
      </c>
      <c r="Y78" s="231">
        <f t="shared" si="9"/>
        <v>12</v>
      </c>
      <c r="Z78" s="230"/>
      <c r="AA78" s="231"/>
      <c r="AB78" s="8"/>
      <c r="AC78" s="9"/>
      <c r="AD78" s="8"/>
      <c r="AE78" s="9"/>
      <c r="AF78" s="8"/>
      <c r="AG78" s="9"/>
      <c r="BC78" s="107" t="s">
        <v>333</v>
      </c>
      <c r="BD78" s="104" t="s">
        <v>281</v>
      </c>
      <c r="BE78" s="107">
        <v>19</v>
      </c>
      <c r="BF78" s="104"/>
      <c r="BG78" s="111"/>
      <c r="BI78" s="107" t="s">
        <v>328</v>
      </c>
      <c r="BJ78" s="107">
        <f>ROW()</f>
        <v>78</v>
      </c>
      <c r="BK78" s="107" t="s">
        <v>328</v>
      </c>
      <c r="BL78" s="107" t="s">
        <v>322</v>
      </c>
      <c r="BM78" s="104" t="s">
        <v>554</v>
      </c>
      <c r="BN78" s="107" t="s">
        <v>225</v>
      </c>
      <c r="BO78" s="111">
        <f>SUMIF(Grunty!H:H,BI78,Grunty!I:I)</f>
        <v>0</v>
      </c>
      <c r="BP78" s="111">
        <f>SUMIF('ZDR-1'!L:L,BI78,'ZDR-1'!I:I)</f>
        <v>0</v>
      </c>
      <c r="BQ78" s="107">
        <v>18</v>
      </c>
      <c r="BR78" s="107">
        <v>3</v>
      </c>
      <c r="BS78" s="107"/>
      <c r="BT78" s="107"/>
      <c r="BU78" s="120">
        <v>110</v>
      </c>
      <c r="BV78" s="120">
        <v>7</v>
      </c>
    </row>
    <row r="79" spans="1:74" ht="14.25" customHeight="1" x14ac:dyDescent="0.25">
      <c r="A79" s="89"/>
      <c r="B79" s="89"/>
      <c r="C79" s="89"/>
      <c r="J79" s="225">
        <v>231</v>
      </c>
      <c r="K79" s="226">
        <v>6</v>
      </c>
      <c r="L79" s="225"/>
      <c r="M79" s="226"/>
      <c r="N79" s="225"/>
      <c r="O79" s="226"/>
      <c r="P79" s="218">
        <v>154</v>
      </c>
      <c r="Q79" s="219">
        <v>3</v>
      </c>
      <c r="R79" s="218">
        <f t="shared" si="6"/>
        <v>1267</v>
      </c>
      <c r="S79" s="219">
        <f t="shared" si="7"/>
        <v>3</v>
      </c>
      <c r="T79" s="218"/>
      <c r="U79" s="219"/>
      <c r="V79" s="232"/>
      <c r="W79" s="233"/>
      <c r="X79" s="232">
        <f t="shared" si="8"/>
        <v>1483</v>
      </c>
      <c r="Y79" s="233">
        <f t="shared" si="9"/>
        <v>3</v>
      </c>
      <c r="Z79" s="232"/>
      <c r="AA79" s="233"/>
      <c r="AB79" s="3"/>
      <c r="AC79" s="4"/>
      <c r="AD79" s="3"/>
      <c r="AE79" s="4"/>
      <c r="AF79" s="3"/>
      <c r="AG79" s="4"/>
      <c r="BC79" s="107" t="s">
        <v>594</v>
      </c>
      <c r="BD79" s="104" t="s">
        <v>281</v>
      </c>
      <c r="BE79" s="107">
        <v>19</v>
      </c>
      <c r="BF79" s="104"/>
      <c r="BG79" s="111"/>
      <c r="BI79" s="107" t="s">
        <v>329</v>
      </c>
      <c r="BJ79" s="107">
        <f>ROW()</f>
        <v>79</v>
      </c>
      <c r="BK79" s="107" t="s">
        <v>329</v>
      </c>
      <c r="BL79" s="107" t="s">
        <v>322</v>
      </c>
      <c r="BM79" s="104" t="s">
        <v>554</v>
      </c>
      <c r="BN79" s="107" t="s">
        <v>225</v>
      </c>
      <c r="BO79" s="111">
        <f>SUMIF(Grunty!H:H,BI79,Grunty!I:I)</f>
        <v>0</v>
      </c>
      <c r="BP79" s="111">
        <f>SUMIF('ZDR-1'!L:L,BI79,'ZDR-1'!I:I)</f>
        <v>0</v>
      </c>
      <c r="BQ79" s="107">
        <v>18</v>
      </c>
      <c r="BR79" s="107">
        <v>3</v>
      </c>
      <c r="BS79" s="107"/>
      <c r="BT79" s="107"/>
      <c r="BU79" s="120">
        <v>110</v>
      </c>
      <c r="BV79" s="120">
        <v>7</v>
      </c>
    </row>
    <row r="80" spans="1:74" ht="14.25" customHeight="1" x14ac:dyDescent="0.25">
      <c r="A80" s="89"/>
      <c r="B80" s="89"/>
      <c r="C80" s="89"/>
      <c r="J80" s="223">
        <v>231</v>
      </c>
      <c r="K80" s="224">
        <v>6</v>
      </c>
      <c r="L80" s="223"/>
      <c r="M80" s="224"/>
      <c r="N80" s="223"/>
      <c r="O80" s="224"/>
      <c r="P80" s="216">
        <v>154</v>
      </c>
      <c r="Q80" s="217">
        <v>16</v>
      </c>
      <c r="R80" s="216">
        <f t="shared" si="6"/>
        <v>1286</v>
      </c>
      <c r="S80" s="217">
        <f t="shared" si="7"/>
        <v>14</v>
      </c>
      <c r="T80" s="216"/>
      <c r="U80" s="217"/>
      <c r="V80" s="230"/>
      <c r="W80" s="231"/>
      <c r="X80" s="230">
        <f t="shared" si="8"/>
        <v>1490</v>
      </c>
      <c r="Y80" s="231">
        <f t="shared" si="9"/>
        <v>12</v>
      </c>
      <c r="Z80" s="230"/>
      <c r="AA80" s="231"/>
      <c r="AB80" s="8"/>
      <c r="AC80" s="9"/>
      <c r="AD80" s="8"/>
      <c r="AE80" s="9"/>
      <c r="AF80" s="8"/>
      <c r="AG80" s="9"/>
      <c r="BC80" s="107" t="s">
        <v>597</v>
      </c>
      <c r="BD80" s="104" t="s">
        <v>281</v>
      </c>
      <c r="BE80" s="107">
        <v>19</v>
      </c>
      <c r="BF80" s="104"/>
      <c r="BG80" s="111"/>
      <c r="BI80" s="107" t="s">
        <v>330</v>
      </c>
      <c r="BJ80" s="107">
        <f>ROW()</f>
        <v>80</v>
      </c>
      <c r="BK80" s="107" t="s">
        <v>330</v>
      </c>
      <c r="BL80" s="107" t="s">
        <v>322</v>
      </c>
      <c r="BM80" s="104" t="s">
        <v>554</v>
      </c>
      <c r="BN80" s="107" t="s">
        <v>225</v>
      </c>
      <c r="BO80" s="111">
        <f>SUMIF(Grunty!H:H,BI80,Grunty!I:I)</f>
        <v>0</v>
      </c>
      <c r="BP80" s="111">
        <f>SUMIF('ZDR-1'!L:L,BI80,'ZDR-1'!I:I)</f>
        <v>0</v>
      </c>
      <c r="BQ80" s="107">
        <v>18</v>
      </c>
      <c r="BR80" s="107">
        <v>3</v>
      </c>
      <c r="BS80" s="107"/>
      <c r="BT80" s="107"/>
      <c r="BU80" s="120">
        <v>110</v>
      </c>
      <c r="BV80" s="120">
        <v>7</v>
      </c>
    </row>
    <row r="81" spans="1:74" ht="14.25" customHeight="1" x14ac:dyDescent="0.25">
      <c r="A81" s="89"/>
      <c r="B81" s="89"/>
      <c r="C81" s="89"/>
      <c r="J81" s="225">
        <v>233</v>
      </c>
      <c r="K81" s="226">
        <v>3</v>
      </c>
      <c r="L81" s="225"/>
      <c r="M81" s="226"/>
      <c r="N81" s="225"/>
      <c r="O81" s="226"/>
      <c r="P81" s="218">
        <v>156</v>
      </c>
      <c r="Q81" s="219">
        <v>6</v>
      </c>
      <c r="R81" s="218">
        <f>R77+68</f>
        <v>1314</v>
      </c>
      <c r="S81" s="219">
        <f>S77</f>
        <v>3</v>
      </c>
      <c r="T81" s="218"/>
      <c r="U81" s="219"/>
      <c r="V81" s="232"/>
      <c r="W81" s="233"/>
      <c r="X81" s="232">
        <f t="shared" si="8"/>
        <v>1543</v>
      </c>
      <c r="Y81" s="233">
        <f t="shared" si="9"/>
        <v>3</v>
      </c>
      <c r="Z81" s="232"/>
      <c r="AA81" s="233"/>
      <c r="AB81" s="3"/>
      <c r="AC81" s="4"/>
      <c r="AD81" s="3"/>
      <c r="AE81" s="4"/>
      <c r="AF81" s="3"/>
      <c r="AG81" s="4"/>
      <c r="BC81" s="107" t="s">
        <v>598</v>
      </c>
      <c r="BD81" s="104" t="s">
        <v>281</v>
      </c>
      <c r="BE81" s="107">
        <v>19</v>
      </c>
      <c r="BF81" s="104"/>
      <c r="BG81" s="111"/>
      <c r="BI81" s="107" t="s">
        <v>331</v>
      </c>
      <c r="BJ81" s="107">
        <f>ROW()</f>
        <v>81</v>
      </c>
      <c r="BK81" s="107" t="s">
        <v>331</v>
      </c>
      <c r="BL81" s="104" t="s">
        <v>281</v>
      </c>
      <c r="BM81" s="104" t="s">
        <v>554</v>
      </c>
      <c r="BN81" s="107" t="s">
        <v>225</v>
      </c>
      <c r="BO81" s="111">
        <f>SUMIF(Grunty!H:H,BI81,Grunty!I:I)</f>
        <v>0</v>
      </c>
      <c r="BP81" s="111">
        <f>SUMIF('ZDR-1'!L:L,BI81,'ZDR-1'!I:I)</f>
        <v>0</v>
      </c>
      <c r="BQ81" s="107">
        <v>19</v>
      </c>
      <c r="BR81" s="107">
        <v>3</v>
      </c>
      <c r="BS81" s="107"/>
      <c r="BT81" s="107"/>
      <c r="BU81" s="120">
        <v>110</v>
      </c>
      <c r="BV81" s="120">
        <v>7</v>
      </c>
    </row>
    <row r="82" spans="1:74" ht="14.25" customHeight="1" x14ac:dyDescent="0.25">
      <c r="A82" s="89"/>
      <c r="B82" s="89"/>
      <c r="C82" s="89"/>
      <c r="J82" s="223">
        <v>233</v>
      </c>
      <c r="K82" s="224">
        <v>16</v>
      </c>
      <c r="L82" s="223"/>
      <c r="M82" s="224"/>
      <c r="N82" s="223"/>
      <c r="O82" s="224"/>
      <c r="P82" s="216">
        <v>156</v>
      </c>
      <c r="Q82" s="217">
        <v>6</v>
      </c>
      <c r="R82" s="216">
        <f t="shared" si="6"/>
        <v>1321</v>
      </c>
      <c r="S82" s="217">
        <f t="shared" si="7"/>
        <v>14</v>
      </c>
      <c r="T82" s="216"/>
      <c r="U82" s="217"/>
      <c r="V82" s="230"/>
      <c r="W82" s="231"/>
      <c r="X82" s="230">
        <f t="shared" si="8"/>
        <v>1550</v>
      </c>
      <c r="Y82" s="231">
        <f t="shared" si="9"/>
        <v>12</v>
      </c>
      <c r="Z82" s="230"/>
      <c r="AA82" s="231"/>
      <c r="AB82" s="8"/>
      <c r="AC82" s="9"/>
      <c r="AD82" s="8"/>
      <c r="AE82" s="9"/>
      <c r="AF82" s="8"/>
      <c r="AG82" s="9"/>
      <c r="BC82" s="107" t="s">
        <v>599</v>
      </c>
      <c r="BD82" s="104" t="s">
        <v>281</v>
      </c>
      <c r="BE82" s="107">
        <v>19</v>
      </c>
      <c r="BF82" s="104"/>
      <c r="BG82" s="111"/>
      <c r="BI82" s="104" t="s">
        <v>584</v>
      </c>
      <c r="BJ82" s="107">
        <f>ROW()</f>
        <v>82</v>
      </c>
      <c r="BK82" s="107" t="s">
        <v>584</v>
      </c>
      <c r="BL82" s="104" t="s">
        <v>281</v>
      </c>
      <c r="BM82" s="104" t="s">
        <v>554</v>
      </c>
      <c r="BN82" s="107" t="s">
        <v>225</v>
      </c>
      <c r="BO82" s="111">
        <f>SUMIF(Grunty!H:H,BI82,Grunty!I:I)</f>
        <v>0</v>
      </c>
      <c r="BP82" s="111">
        <f>SUMIF('ZDR-1'!L:L,BI82,'ZDR-1'!I:I)</f>
        <v>0</v>
      </c>
      <c r="BQ82" s="107">
        <v>19</v>
      </c>
      <c r="BR82" s="107">
        <v>3</v>
      </c>
      <c r="BS82" s="107"/>
      <c r="BT82" s="107"/>
      <c r="BU82" s="120">
        <v>110</v>
      </c>
      <c r="BV82" s="120">
        <v>7</v>
      </c>
    </row>
    <row r="83" spans="1:74" ht="14.25" customHeight="1" x14ac:dyDescent="0.25">
      <c r="A83" s="89"/>
      <c r="B83" s="89"/>
      <c r="C83" s="89"/>
      <c r="J83" s="225">
        <v>235</v>
      </c>
      <c r="K83" s="226">
        <v>6</v>
      </c>
      <c r="L83" s="225"/>
      <c r="M83" s="226"/>
      <c r="N83" s="225"/>
      <c r="O83" s="226"/>
      <c r="P83" s="218">
        <v>158</v>
      </c>
      <c r="Q83" s="219">
        <v>3</v>
      </c>
      <c r="R83" s="218">
        <f t="shared" si="6"/>
        <v>1335</v>
      </c>
      <c r="S83" s="219">
        <f t="shared" si="7"/>
        <v>3</v>
      </c>
      <c r="T83" s="218"/>
      <c r="U83" s="219"/>
      <c r="V83" s="232"/>
      <c r="W83" s="233"/>
      <c r="X83" s="232">
        <f t="shared" si="8"/>
        <v>1563</v>
      </c>
      <c r="Y83" s="233">
        <f t="shared" si="9"/>
        <v>3</v>
      </c>
      <c r="Z83" s="232"/>
      <c r="AA83" s="233"/>
      <c r="AB83" s="3"/>
      <c r="AC83" s="4"/>
      <c r="AD83" s="3"/>
      <c r="AE83" s="4"/>
      <c r="AF83" s="3"/>
      <c r="AG83" s="4"/>
      <c r="BC83" s="107" t="s">
        <v>610</v>
      </c>
      <c r="BD83" s="104" t="s">
        <v>281</v>
      </c>
      <c r="BE83" s="107">
        <v>19</v>
      </c>
      <c r="BF83" s="104"/>
      <c r="BG83" s="111"/>
      <c r="BI83" s="104" t="s">
        <v>585</v>
      </c>
      <c r="BJ83" s="107">
        <f>ROW()</f>
        <v>83</v>
      </c>
      <c r="BK83" s="107" t="s">
        <v>585</v>
      </c>
      <c r="BL83" s="104" t="s">
        <v>281</v>
      </c>
      <c r="BM83" s="104" t="s">
        <v>554</v>
      </c>
      <c r="BN83" s="107" t="s">
        <v>225</v>
      </c>
      <c r="BO83" s="111">
        <f>SUMIF(Grunty!H:H,BI83,Grunty!I:I)</f>
        <v>0</v>
      </c>
      <c r="BP83" s="111">
        <f>SUMIF('ZDR-1'!L:L,BI83,'ZDR-1'!I:I)</f>
        <v>0</v>
      </c>
      <c r="BQ83" s="107">
        <v>19</v>
      </c>
      <c r="BR83" s="107">
        <v>3</v>
      </c>
      <c r="BS83" s="107"/>
      <c r="BT83" s="107"/>
      <c r="BU83" s="120">
        <v>110</v>
      </c>
      <c r="BV83" s="120">
        <v>7</v>
      </c>
    </row>
    <row r="84" spans="1:74" ht="14.25" customHeight="1" x14ac:dyDescent="0.25">
      <c r="A84" s="89"/>
      <c r="B84" s="89"/>
      <c r="C84" s="89"/>
      <c r="J84" s="223">
        <v>235</v>
      </c>
      <c r="K84" s="224">
        <v>6</v>
      </c>
      <c r="L84" s="223"/>
      <c r="M84" s="224"/>
      <c r="N84" s="223"/>
      <c r="O84" s="224"/>
      <c r="P84" s="216">
        <v>158</v>
      </c>
      <c r="Q84" s="217">
        <v>16</v>
      </c>
      <c r="R84" s="216">
        <f t="shared" si="6"/>
        <v>1354</v>
      </c>
      <c r="S84" s="217">
        <f t="shared" si="7"/>
        <v>14</v>
      </c>
      <c r="T84" s="216"/>
      <c r="U84" s="217"/>
      <c r="V84" s="230"/>
      <c r="W84" s="231"/>
      <c r="X84" s="230">
        <f t="shared" si="8"/>
        <v>1570</v>
      </c>
      <c r="Y84" s="231">
        <f t="shared" si="9"/>
        <v>12</v>
      </c>
      <c r="Z84" s="230"/>
      <c r="AA84" s="231"/>
      <c r="AB84" s="8"/>
      <c r="AC84" s="9"/>
      <c r="AD84" s="8"/>
      <c r="AE84" s="9"/>
      <c r="AF84" s="8"/>
      <c r="AG84" s="9"/>
      <c r="BC84" s="107" t="s">
        <v>614</v>
      </c>
      <c r="BD84" s="104" t="s">
        <v>281</v>
      </c>
      <c r="BE84" s="107">
        <v>19</v>
      </c>
      <c r="BF84" s="104"/>
      <c r="BG84" s="111"/>
      <c r="BI84" s="107" t="s">
        <v>332</v>
      </c>
      <c r="BJ84" s="107">
        <f>ROW()</f>
        <v>84</v>
      </c>
      <c r="BK84" s="107" t="s">
        <v>332</v>
      </c>
      <c r="BL84" s="104" t="s">
        <v>281</v>
      </c>
      <c r="BM84" s="104" t="s">
        <v>554</v>
      </c>
      <c r="BN84" s="107" t="s">
        <v>225</v>
      </c>
      <c r="BO84" s="111">
        <f>SUMIF(Grunty!H:H,BI84,Grunty!I:I)</f>
        <v>0</v>
      </c>
      <c r="BP84" s="111">
        <f>SUMIF('ZDR-1'!L:L,BI84,'ZDR-1'!I:I)</f>
        <v>0</v>
      </c>
      <c r="BQ84" s="107">
        <v>19</v>
      </c>
      <c r="BR84" s="107">
        <v>3</v>
      </c>
      <c r="BS84" s="107"/>
      <c r="BT84" s="107"/>
      <c r="BU84" s="120">
        <v>110</v>
      </c>
      <c r="BV84" s="120">
        <v>7</v>
      </c>
    </row>
    <row r="85" spans="1:74" ht="14.25" customHeight="1" x14ac:dyDescent="0.25">
      <c r="A85" s="89"/>
      <c r="B85" s="89"/>
      <c r="C85" s="89"/>
      <c r="J85" s="225">
        <v>6</v>
      </c>
      <c r="K85" s="226">
        <v>2</v>
      </c>
      <c r="L85" s="225"/>
      <c r="M85" s="226"/>
      <c r="N85" s="225"/>
      <c r="O85" s="226"/>
      <c r="P85" s="218">
        <v>160</v>
      </c>
      <c r="Q85" s="219">
        <v>6</v>
      </c>
      <c r="R85" s="218">
        <f>R81+68</f>
        <v>1382</v>
      </c>
      <c r="S85" s="219">
        <f>S81</f>
        <v>3</v>
      </c>
      <c r="T85" s="218"/>
      <c r="U85" s="219"/>
      <c r="V85" s="232"/>
      <c r="W85" s="233"/>
      <c r="X85" s="232">
        <f t="shared" si="8"/>
        <v>1623</v>
      </c>
      <c r="Y85" s="233">
        <f t="shared" si="9"/>
        <v>3</v>
      </c>
      <c r="Z85" s="232"/>
      <c r="AA85" s="233"/>
      <c r="AB85" s="3"/>
      <c r="AC85" s="4"/>
      <c r="AD85" s="3"/>
      <c r="AE85" s="4"/>
      <c r="AF85" s="3"/>
      <c r="AG85" s="4"/>
      <c r="BC85" s="107" t="s">
        <v>616</v>
      </c>
      <c r="BD85" s="104" t="s">
        <v>281</v>
      </c>
      <c r="BE85" s="107">
        <v>19</v>
      </c>
      <c r="BF85" s="104"/>
      <c r="BG85" s="111"/>
      <c r="BI85" s="107" t="s">
        <v>333</v>
      </c>
      <c r="BJ85" s="107">
        <f>ROW()</f>
        <v>85</v>
      </c>
      <c r="BK85" s="107" t="s">
        <v>333</v>
      </c>
      <c r="BL85" s="104" t="s">
        <v>281</v>
      </c>
      <c r="BM85" s="104" t="s">
        <v>554</v>
      </c>
      <c r="BN85" s="107" t="s">
        <v>225</v>
      </c>
      <c r="BO85" s="111">
        <f>SUMIF(Grunty!H:H,BI85,Grunty!I:I)</f>
        <v>0</v>
      </c>
      <c r="BP85" s="111">
        <f>SUMIF('ZDR-1'!L:L,BI85,'ZDR-1'!I:I)</f>
        <v>0</v>
      </c>
      <c r="BQ85" s="107">
        <v>19</v>
      </c>
      <c r="BR85" s="107">
        <v>3</v>
      </c>
      <c r="BS85" s="107"/>
      <c r="BT85" s="107"/>
      <c r="BU85" s="120">
        <v>110</v>
      </c>
      <c r="BV85" s="120">
        <v>7</v>
      </c>
    </row>
    <row r="86" spans="1:74" ht="14.25" customHeight="1" x14ac:dyDescent="0.25">
      <c r="A86" s="89"/>
      <c r="B86" s="89"/>
      <c r="C86" s="89"/>
      <c r="J86" s="223">
        <v>6</v>
      </c>
      <c r="K86" s="224">
        <v>2</v>
      </c>
      <c r="L86" s="223"/>
      <c r="M86" s="224"/>
      <c r="N86" s="223"/>
      <c r="O86" s="224"/>
      <c r="P86" s="216">
        <v>160</v>
      </c>
      <c r="Q86" s="217">
        <v>6</v>
      </c>
      <c r="R86" s="216">
        <f t="shared" si="6"/>
        <v>1389</v>
      </c>
      <c r="S86" s="217">
        <f t="shared" si="7"/>
        <v>14</v>
      </c>
      <c r="T86" s="216"/>
      <c r="U86" s="217"/>
      <c r="V86" s="230"/>
      <c r="W86" s="231"/>
      <c r="X86" s="230">
        <f t="shared" si="8"/>
        <v>1630</v>
      </c>
      <c r="Y86" s="231">
        <f t="shared" si="9"/>
        <v>12</v>
      </c>
      <c r="Z86" s="230"/>
      <c r="AA86" s="231"/>
      <c r="AB86" s="8"/>
      <c r="AC86" s="9"/>
      <c r="AD86" s="8"/>
      <c r="AE86" s="9"/>
      <c r="AF86" s="8"/>
      <c r="AG86" s="9"/>
      <c r="BC86" s="107" t="s">
        <v>334</v>
      </c>
      <c r="BD86" s="104" t="s">
        <v>281</v>
      </c>
      <c r="BE86" s="107">
        <v>19</v>
      </c>
      <c r="BF86" s="104"/>
      <c r="BG86" s="111"/>
      <c r="BI86" s="107" t="s">
        <v>594</v>
      </c>
      <c r="BJ86" s="107">
        <f>ROW()</f>
        <v>86</v>
      </c>
      <c r="BK86" s="107" t="s">
        <v>594</v>
      </c>
      <c r="BL86" s="104" t="s">
        <v>281</v>
      </c>
      <c r="BM86" s="104" t="s">
        <v>554</v>
      </c>
      <c r="BN86" s="107" t="s">
        <v>225</v>
      </c>
      <c r="BO86" s="111">
        <f>SUMIF(Grunty!H:H,BI86,Grunty!I:I)</f>
        <v>0</v>
      </c>
      <c r="BP86" s="111">
        <f>SUMIF('ZDR-1'!L:L,BI86,'ZDR-1'!I:I)</f>
        <v>0</v>
      </c>
      <c r="BQ86" s="107">
        <v>19</v>
      </c>
      <c r="BR86" s="107">
        <v>3</v>
      </c>
      <c r="BS86" s="107"/>
      <c r="BT86" s="107"/>
      <c r="BU86" s="120">
        <v>110</v>
      </c>
      <c r="BV86" s="120">
        <v>7</v>
      </c>
    </row>
    <row r="87" spans="1:74" ht="14.25" customHeight="1" x14ac:dyDescent="0.25">
      <c r="A87" s="89"/>
      <c r="B87" s="89"/>
      <c r="C87" s="89"/>
      <c r="J87" s="225"/>
      <c r="K87" s="226"/>
      <c r="L87" s="225"/>
      <c r="M87" s="226"/>
      <c r="N87" s="225"/>
      <c r="O87" s="226"/>
      <c r="P87" s="218">
        <v>6</v>
      </c>
      <c r="Q87" s="219">
        <v>2</v>
      </c>
      <c r="R87" s="218">
        <f t="shared" si="6"/>
        <v>1403</v>
      </c>
      <c r="S87" s="219">
        <f t="shared" si="7"/>
        <v>3</v>
      </c>
      <c r="T87" s="218"/>
      <c r="U87" s="219"/>
      <c r="V87" s="232"/>
      <c r="W87" s="233"/>
      <c r="X87" s="232">
        <f t="shared" si="8"/>
        <v>1643</v>
      </c>
      <c r="Y87" s="233">
        <f t="shared" si="9"/>
        <v>3</v>
      </c>
      <c r="Z87" s="232"/>
      <c r="AA87" s="233"/>
      <c r="AB87" s="3"/>
      <c r="AC87" s="4"/>
      <c r="AD87" s="3"/>
      <c r="AE87" s="4"/>
      <c r="AF87" s="3"/>
      <c r="AG87" s="4"/>
      <c r="BC87" s="107" t="s">
        <v>335</v>
      </c>
      <c r="BD87" s="104" t="s">
        <v>281</v>
      </c>
      <c r="BE87" s="107">
        <v>19</v>
      </c>
      <c r="BF87" s="104"/>
      <c r="BG87" s="111"/>
      <c r="BI87" s="107" t="s">
        <v>597</v>
      </c>
      <c r="BJ87" s="107">
        <f>ROW()</f>
        <v>87</v>
      </c>
      <c r="BK87" s="107" t="s">
        <v>597</v>
      </c>
      <c r="BL87" s="104" t="s">
        <v>281</v>
      </c>
      <c r="BM87" s="104" t="s">
        <v>554</v>
      </c>
      <c r="BN87" s="107" t="s">
        <v>225</v>
      </c>
      <c r="BO87" s="111">
        <f>SUMIF(Grunty!H:H,BI87,Grunty!I:I)</f>
        <v>0</v>
      </c>
      <c r="BP87" s="111">
        <f>SUMIF('ZDR-1'!L:L,BI87,'ZDR-1'!I:I)</f>
        <v>0</v>
      </c>
      <c r="BQ87" s="107">
        <v>19</v>
      </c>
      <c r="BR87" s="107">
        <v>3</v>
      </c>
      <c r="BS87" s="107"/>
      <c r="BT87" s="107"/>
      <c r="BU87" s="120">
        <v>110</v>
      </c>
      <c r="BV87" s="120">
        <v>7</v>
      </c>
    </row>
    <row r="88" spans="1:74" ht="14.25" customHeight="1" x14ac:dyDescent="0.25">
      <c r="A88" s="89"/>
      <c r="B88" s="89"/>
      <c r="C88" s="89"/>
      <c r="J88" s="223"/>
      <c r="K88" s="224"/>
      <c r="L88" s="223"/>
      <c r="M88" s="224"/>
      <c r="N88" s="223"/>
      <c r="O88" s="224"/>
      <c r="P88" s="216">
        <v>6</v>
      </c>
      <c r="Q88" s="217">
        <v>2</v>
      </c>
      <c r="R88" s="216">
        <f t="shared" si="6"/>
        <v>1422</v>
      </c>
      <c r="S88" s="217">
        <f t="shared" si="7"/>
        <v>14</v>
      </c>
      <c r="T88" s="216"/>
      <c r="U88" s="217"/>
      <c r="V88" s="230"/>
      <c r="W88" s="231"/>
      <c r="X88" s="230">
        <f t="shared" si="8"/>
        <v>1650</v>
      </c>
      <c r="Y88" s="231">
        <f t="shared" si="9"/>
        <v>12</v>
      </c>
      <c r="Z88" s="230"/>
      <c r="AA88" s="231"/>
      <c r="AB88" s="8"/>
      <c r="AC88" s="9"/>
      <c r="AD88" s="8"/>
      <c r="AE88" s="9"/>
      <c r="AF88" s="8"/>
      <c r="AG88" s="9"/>
      <c r="BC88" s="107" t="s">
        <v>617</v>
      </c>
      <c r="BD88" s="104" t="s">
        <v>281</v>
      </c>
      <c r="BE88" s="107">
        <v>19</v>
      </c>
      <c r="BF88" s="104"/>
      <c r="BG88" s="111"/>
      <c r="BI88" s="107" t="s">
        <v>598</v>
      </c>
      <c r="BJ88" s="107">
        <f>ROW()</f>
        <v>88</v>
      </c>
      <c r="BK88" s="107" t="s">
        <v>598</v>
      </c>
      <c r="BL88" s="104" t="s">
        <v>281</v>
      </c>
      <c r="BM88" s="104" t="s">
        <v>554</v>
      </c>
      <c r="BN88" s="107" t="s">
        <v>225</v>
      </c>
      <c r="BO88" s="111">
        <f>SUMIF(Grunty!H:H,BI88,Grunty!I:I)</f>
        <v>0</v>
      </c>
      <c r="BP88" s="111">
        <f>SUMIF('ZDR-1'!L:L,BI88,'ZDR-1'!I:I)</f>
        <v>0</v>
      </c>
      <c r="BQ88" s="107">
        <v>19</v>
      </c>
      <c r="BR88" s="107">
        <v>3</v>
      </c>
      <c r="BS88" s="107"/>
      <c r="BT88" s="107"/>
      <c r="BU88" s="120">
        <v>110</v>
      </c>
      <c r="BV88" s="120">
        <v>7</v>
      </c>
    </row>
    <row r="89" spans="1:74" ht="14.25" customHeight="1" x14ac:dyDescent="0.25">
      <c r="A89" s="89"/>
      <c r="B89" s="89"/>
      <c r="C89" s="89"/>
      <c r="J89" s="225"/>
      <c r="K89" s="226"/>
      <c r="L89" s="225"/>
      <c r="M89" s="226"/>
      <c r="N89" s="225"/>
      <c r="O89" s="226"/>
      <c r="P89" s="218"/>
      <c r="Q89" s="219"/>
      <c r="R89" s="218">
        <f>R85+68</f>
        <v>1450</v>
      </c>
      <c r="S89" s="219">
        <f>S85</f>
        <v>3</v>
      </c>
      <c r="T89" s="218"/>
      <c r="U89" s="219"/>
      <c r="V89" s="232"/>
      <c r="W89" s="233"/>
      <c r="X89" s="232">
        <f t="shared" si="8"/>
        <v>1703</v>
      </c>
      <c r="Y89" s="233">
        <f t="shared" si="9"/>
        <v>3</v>
      </c>
      <c r="Z89" s="232"/>
      <c r="AA89" s="233"/>
      <c r="AB89" s="3"/>
      <c r="AC89" s="4"/>
      <c r="AD89" s="3"/>
      <c r="AE89" s="4"/>
      <c r="AF89" s="3"/>
      <c r="AG89" s="4"/>
      <c r="BC89" s="108" t="s">
        <v>359</v>
      </c>
      <c r="BD89" s="108" t="s">
        <v>206</v>
      </c>
      <c r="BE89" s="108"/>
      <c r="BF89" s="108"/>
      <c r="BG89" s="119"/>
      <c r="BI89" s="107" t="s">
        <v>599</v>
      </c>
      <c r="BJ89" s="107">
        <f>ROW()</f>
        <v>89</v>
      </c>
      <c r="BK89" s="107" t="s">
        <v>599</v>
      </c>
      <c r="BL89" s="104" t="s">
        <v>281</v>
      </c>
      <c r="BM89" s="104" t="s">
        <v>554</v>
      </c>
      <c r="BN89" s="107" t="s">
        <v>225</v>
      </c>
      <c r="BO89" s="111">
        <f>SUMIF(Grunty!H:H,BI89,Grunty!I:I)</f>
        <v>0</v>
      </c>
      <c r="BP89" s="111">
        <f>SUMIF('ZDR-1'!L:L,BI89,'ZDR-1'!I:I)</f>
        <v>0</v>
      </c>
      <c r="BQ89" s="107">
        <v>19</v>
      </c>
      <c r="BR89" s="107">
        <v>3</v>
      </c>
      <c r="BS89" s="107"/>
      <c r="BT89" s="107"/>
      <c r="BU89" s="120">
        <v>110</v>
      </c>
      <c r="BV89" s="120">
        <v>7</v>
      </c>
    </row>
    <row r="90" spans="1:74" ht="14.25" customHeight="1" x14ac:dyDescent="0.25">
      <c r="A90" s="89"/>
      <c r="B90" s="89"/>
      <c r="C90" s="89"/>
      <c r="J90" s="223"/>
      <c r="K90" s="224"/>
      <c r="L90" s="223"/>
      <c r="M90" s="224"/>
      <c r="N90" s="223"/>
      <c r="O90" s="224"/>
      <c r="P90" s="216"/>
      <c r="Q90" s="217"/>
      <c r="R90" s="216">
        <f t="shared" si="6"/>
        <v>1457</v>
      </c>
      <c r="S90" s="217">
        <f t="shared" si="7"/>
        <v>14</v>
      </c>
      <c r="T90" s="216"/>
      <c r="U90" s="217"/>
      <c r="V90" s="230"/>
      <c r="W90" s="231"/>
      <c r="X90" s="230">
        <f t="shared" si="8"/>
        <v>1710</v>
      </c>
      <c r="Y90" s="231">
        <f t="shared" si="9"/>
        <v>12</v>
      </c>
      <c r="Z90" s="230"/>
      <c r="AA90" s="231"/>
      <c r="AB90" s="8"/>
      <c r="AC90" s="9"/>
      <c r="AD90" s="8"/>
      <c r="AE90" s="9"/>
      <c r="AF90" s="8"/>
      <c r="AG90" s="9"/>
      <c r="BC90" s="108" t="s">
        <v>361</v>
      </c>
      <c r="BD90" s="108" t="s">
        <v>206</v>
      </c>
      <c r="BE90" s="108"/>
      <c r="BF90" s="108"/>
      <c r="BG90" s="119"/>
      <c r="BI90" s="107" t="s">
        <v>610</v>
      </c>
      <c r="BJ90" s="107">
        <f>ROW()</f>
        <v>90</v>
      </c>
      <c r="BK90" s="107" t="s">
        <v>610</v>
      </c>
      <c r="BL90" s="104" t="s">
        <v>281</v>
      </c>
      <c r="BM90" s="104" t="s">
        <v>554</v>
      </c>
      <c r="BN90" s="107" t="s">
        <v>225</v>
      </c>
      <c r="BO90" s="111">
        <f>SUMIF(Grunty!H:H,BI90,Grunty!I:I)</f>
        <v>0</v>
      </c>
      <c r="BP90" s="111">
        <f>SUMIF('ZDR-1'!L:L,BI90,'ZDR-1'!I:I)</f>
        <v>0</v>
      </c>
      <c r="BQ90" s="107">
        <v>19</v>
      </c>
      <c r="BR90" s="107">
        <v>3</v>
      </c>
      <c r="BS90" s="107"/>
      <c r="BT90" s="107"/>
      <c r="BU90" s="120">
        <v>110</v>
      </c>
      <c r="BV90" s="120">
        <v>7</v>
      </c>
    </row>
    <row r="91" spans="1:74" ht="14.25" customHeight="1" x14ac:dyDescent="0.25">
      <c r="A91" s="89"/>
      <c r="B91" s="89"/>
      <c r="C91" s="89"/>
      <c r="J91" s="225"/>
      <c r="K91" s="226"/>
      <c r="L91" s="225"/>
      <c r="M91" s="226"/>
      <c r="N91" s="225"/>
      <c r="O91" s="226"/>
      <c r="P91" s="218"/>
      <c r="Q91" s="219"/>
      <c r="R91" s="218">
        <f t="shared" si="6"/>
        <v>1471</v>
      </c>
      <c r="S91" s="219">
        <f t="shared" si="7"/>
        <v>3</v>
      </c>
      <c r="T91" s="218"/>
      <c r="U91" s="219"/>
      <c r="V91" s="232"/>
      <c r="W91" s="233"/>
      <c r="X91" s="232">
        <f t="shared" si="8"/>
        <v>1723</v>
      </c>
      <c r="Y91" s="233">
        <f t="shared" si="9"/>
        <v>3</v>
      </c>
      <c r="Z91" s="232"/>
      <c r="AA91" s="233"/>
      <c r="AB91" s="3"/>
      <c r="AC91" s="4"/>
      <c r="AD91" s="3"/>
      <c r="AE91" s="4"/>
      <c r="AF91" s="3"/>
      <c r="AG91" s="4"/>
      <c r="BC91" s="108" t="s">
        <v>351</v>
      </c>
      <c r="BD91" s="108" t="s">
        <v>252</v>
      </c>
      <c r="BE91" s="108"/>
      <c r="BF91" s="108"/>
      <c r="BG91" s="119"/>
      <c r="BI91" s="107" t="s">
        <v>614</v>
      </c>
      <c r="BJ91" s="107">
        <f>ROW()</f>
        <v>91</v>
      </c>
      <c r="BK91" s="107" t="s">
        <v>614</v>
      </c>
      <c r="BL91" s="104" t="s">
        <v>281</v>
      </c>
      <c r="BM91" s="104" t="s">
        <v>554</v>
      </c>
      <c r="BN91" s="107" t="s">
        <v>225</v>
      </c>
      <c r="BO91" s="111">
        <f>SUMIF(Grunty!H:H,BI91,Grunty!I:I)</f>
        <v>0</v>
      </c>
      <c r="BP91" s="111">
        <f>SUMIF('ZDR-1'!L:L,BI91,'ZDR-1'!I:I)</f>
        <v>0</v>
      </c>
      <c r="BQ91" s="107">
        <v>19</v>
      </c>
      <c r="BR91" s="107">
        <v>3</v>
      </c>
      <c r="BS91" s="107"/>
      <c r="BT91" s="107"/>
      <c r="BU91" s="120">
        <v>110</v>
      </c>
      <c r="BV91" s="120">
        <v>7</v>
      </c>
    </row>
    <row r="92" spans="1:74" ht="14.25" customHeight="1" x14ac:dyDescent="0.25">
      <c r="A92" s="89"/>
      <c r="B92" s="89"/>
      <c r="C92" s="89"/>
      <c r="J92" s="223"/>
      <c r="K92" s="224"/>
      <c r="L92" s="223"/>
      <c r="M92" s="224"/>
      <c r="N92" s="223"/>
      <c r="O92" s="224"/>
      <c r="P92" s="216"/>
      <c r="Q92" s="217"/>
      <c r="R92" s="216">
        <f t="shared" si="6"/>
        <v>1490</v>
      </c>
      <c r="S92" s="217">
        <f t="shared" si="7"/>
        <v>14</v>
      </c>
      <c r="T92" s="216"/>
      <c r="U92" s="217"/>
      <c r="V92" s="230"/>
      <c r="W92" s="231"/>
      <c r="X92" s="230">
        <f t="shared" si="8"/>
        <v>1730</v>
      </c>
      <c r="Y92" s="231">
        <f t="shared" si="9"/>
        <v>12</v>
      </c>
      <c r="Z92" s="230"/>
      <c r="AA92" s="231"/>
      <c r="AB92" s="8"/>
      <c r="AC92" s="9"/>
      <c r="AD92" s="8"/>
      <c r="AE92" s="9"/>
      <c r="AF92" s="8"/>
      <c r="AG92" s="9"/>
      <c r="BC92" s="108" t="s">
        <v>353</v>
      </c>
      <c r="BD92" s="108" t="s">
        <v>252</v>
      </c>
      <c r="BE92" s="108"/>
      <c r="BF92" s="108"/>
      <c r="BG92" s="119"/>
      <c r="BI92" s="107" t="s">
        <v>616</v>
      </c>
      <c r="BJ92" s="107">
        <f>ROW()</f>
        <v>92</v>
      </c>
      <c r="BK92" s="107" t="s">
        <v>616</v>
      </c>
      <c r="BL92" s="104" t="s">
        <v>281</v>
      </c>
      <c r="BM92" s="104" t="s">
        <v>554</v>
      </c>
      <c r="BN92" s="107" t="s">
        <v>225</v>
      </c>
      <c r="BO92" s="111">
        <f>SUMIF(Grunty!H:H,BI92,Grunty!I:I)</f>
        <v>0</v>
      </c>
      <c r="BP92" s="111">
        <f>SUMIF('ZDR-1'!L:L,BI92,'ZDR-1'!I:I)</f>
        <v>0</v>
      </c>
      <c r="BQ92" s="107">
        <v>19</v>
      </c>
      <c r="BR92" s="107">
        <v>3</v>
      </c>
      <c r="BS92" s="107"/>
      <c r="BT92" s="107"/>
      <c r="BU92" s="120">
        <v>110</v>
      </c>
      <c r="BV92" s="120">
        <v>7</v>
      </c>
    </row>
    <row r="93" spans="1:74" ht="14.25" customHeight="1" x14ac:dyDescent="0.25">
      <c r="A93" s="89"/>
      <c r="B93" s="89"/>
      <c r="C93" s="89"/>
      <c r="J93" s="225"/>
      <c r="K93" s="226"/>
      <c r="L93" s="225"/>
      <c r="M93" s="226"/>
      <c r="N93" s="225"/>
      <c r="O93" s="226"/>
      <c r="P93" s="218"/>
      <c r="Q93" s="219"/>
      <c r="R93" s="218">
        <f>R89+68</f>
        <v>1518</v>
      </c>
      <c r="S93" s="219">
        <f>S89</f>
        <v>3</v>
      </c>
      <c r="T93" s="218"/>
      <c r="U93" s="219"/>
      <c r="V93" s="232"/>
      <c r="W93" s="233"/>
      <c r="X93" s="232">
        <f t="shared" si="8"/>
        <v>1783</v>
      </c>
      <c r="Y93" s="233">
        <f t="shared" si="9"/>
        <v>3</v>
      </c>
      <c r="Z93" s="232"/>
      <c r="AA93" s="233"/>
      <c r="AB93" s="3"/>
      <c r="AC93" s="4"/>
      <c r="AD93" s="3"/>
      <c r="AE93" s="4"/>
      <c r="AF93" s="3"/>
      <c r="AG93" s="4"/>
      <c r="BC93" s="108" t="s">
        <v>355</v>
      </c>
      <c r="BD93" s="108" t="s">
        <v>260</v>
      </c>
      <c r="BE93" s="108"/>
      <c r="BF93" s="108"/>
      <c r="BG93" s="119"/>
      <c r="BI93" s="107" t="s">
        <v>334</v>
      </c>
      <c r="BJ93" s="107">
        <f>ROW()</f>
        <v>93</v>
      </c>
      <c r="BK93" s="107" t="s">
        <v>334</v>
      </c>
      <c r="BL93" s="104" t="s">
        <v>281</v>
      </c>
      <c r="BM93" s="104" t="s">
        <v>554</v>
      </c>
      <c r="BN93" s="107" t="s">
        <v>225</v>
      </c>
      <c r="BO93" s="111">
        <f>SUMIF(Grunty!H:H,BI93,Grunty!I:I)</f>
        <v>0</v>
      </c>
      <c r="BP93" s="111">
        <f>SUMIF('ZDR-1'!L:L,BI93,'ZDR-1'!I:I)</f>
        <v>0</v>
      </c>
      <c r="BQ93" s="107">
        <v>19</v>
      </c>
      <c r="BR93" s="107">
        <v>3</v>
      </c>
      <c r="BS93" s="107"/>
      <c r="BT93" s="107"/>
      <c r="BU93" s="120">
        <v>110</v>
      </c>
      <c r="BV93" s="120">
        <v>7</v>
      </c>
    </row>
    <row r="94" spans="1:74" ht="14.25" customHeight="1" x14ac:dyDescent="0.25">
      <c r="A94" s="89"/>
      <c r="B94" s="89"/>
      <c r="C94" s="89"/>
      <c r="J94" s="223"/>
      <c r="K94" s="224"/>
      <c r="L94" s="223"/>
      <c r="M94" s="224"/>
      <c r="N94" s="223"/>
      <c r="O94" s="224"/>
      <c r="P94" s="216"/>
      <c r="Q94" s="217"/>
      <c r="R94" s="216">
        <f t="shared" si="6"/>
        <v>1525</v>
      </c>
      <c r="S94" s="217">
        <f t="shared" si="7"/>
        <v>14</v>
      </c>
      <c r="T94" s="216"/>
      <c r="U94" s="217"/>
      <c r="V94" s="230"/>
      <c r="W94" s="231"/>
      <c r="X94" s="230">
        <f t="shared" si="8"/>
        <v>1790</v>
      </c>
      <c r="Y94" s="231">
        <f t="shared" si="9"/>
        <v>12</v>
      </c>
      <c r="Z94" s="230"/>
      <c r="AA94" s="231"/>
      <c r="AB94" s="8"/>
      <c r="AC94" s="9"/>
      <c r="AD94" s="8"/>
      <c r="AE94" s="9"/>
      <c r="AF94" s="8"/>
      <c r="AG94" s="9"/>
      <c r="BC94" s="108" t="s">
        <v>357</v>
      </c>
      <c r="BD94" s="108" t="s">
        <v>260</v>
      </c>
      <c r="BE94" s="108"/>
      <c r="BF94" s="108"/>
      <c r="BG94" s="119"/>
      <c r="BI94" s="107" t="s">
        <v>335</v>
      </c>
      <c r="BJ94" s="107">
        <f>ROW()</f>
        <v>94</v>
      </c>
      <c r="BK94" s="107" t="s">
        <v>335</v>
      </c>
      <c r="BL94" s="104" t="s">
        <v>281</v>
      </c>
      <c r="BM94" s="104" t="s">
        <v>554</v>
      </c>
      <c r="BN94" s="107" t="s">
        <v>225</v>
      </c>
      <c r="BO94" s="111">
        <f>SUMIF(Grunty!H:H,BI94,Grunty!I:I)</f>
        <v>0</v>
      </c>
      <c r="BP94" s="111">
        <f>SUMIF('ZDR-1'!L:L,BI94,'ZDR-1'!I:I)</f>
        <v>0</v>
      </c>
      <c r="BQ94" s="107">
        <v>19</v>
      </c>
      <c r="BR94" s="107">
        <v>3</v>
      </c>
      <c r="BS94" s="107"/>
      <c r="BT94" s="107"/>
      <c r="BU94" s="120">
        <v>110</v>
      </c>
      <c r="BV94" s="120">
        <v>7</v>
      </c>
    </row>
    <row r="95" spans="1:74" ht="14.25" customHeight="1" x14ac:dyDescent="0.25">
      <c r="A95" s="88"/>
      <c r="B95" s="88"/>
      <c r="C95" s="88"/>
      <c r="J95" s="225"/>
      <c r="K95" s="226"/>
      <c r="L95" s="225"/>
      <c r="M95" s="226"/>
      <c r="N95" s="225"/>
      <c r="O95" s="226"/>
      <c r="P95" s="218"/>
      <c r="Q95" s="219"/>
      <c r="R95" s="218">
        <f t="shared" si="6"/>
        <v>1539</v>
      </c>
      <c r="S95" s="219">
        <f t="shared" si="7"/>
        <v>3</v>
      </c>
      <c r="T95" s="218"/>
      <c r="U95" s="219"/>
      <c r="V95" s="232"/>
      <c r="W95" s="233"/>
      <c r="X95" s="232">
        <f t="shared" si="8"/>
        <v>1803</v>
      </c>
      <c r="Y95" s="233">
        <f t="shared" si="9"/>
        <v>3</v>
      </c>
      <c r="Z95" s="232"/>
      <c r="AA95" s="233"/>
      <c r="AB95" s="3"/>
      <c r="AC95" s="4"/>
      <c r="AD95" s="3"/>
      <c r="AE95" s="4"/>
      <c r="AF95" s="3"/>
      <c r="AG95" s="4"/>
      <c r="BC95" s="108" t="s">
        <v>306</v>
      </c>
      <c r="BD95" s="108" t="s">
        <v>301</v>
      </c>
      <c r="BE95" s="108"/>
      <c r="BF95" s="108"/>
      <c r="BG95" s="119"/>
      <c r="BI95" s="107" t="s">
        <v>617</v>
      </c>
      <c r="BJ95" s="107">
        <f>ROW()</f>
        <v>95</v>
      </c>
      <c r="BK95" s="107" t="s">
        <v>617</v>
      </c>
      <c r="BL95" s="104" t="s">
        <v>281</v>
      </c>
      <c r="BM95" s="104" t="s">
        <v>554</v>
      </c>
      <c r="BN95" s="107" t="s">
        <v>225</v>
      </c>
      <c r="BO95" s="111">
        <f>SUMIF(Grunty!H:H,BI95,Grunty!I:I)</f>
        <v>0</v>
      </c>
      <c r="BP95" s="111">
        <f>SUMIF('ZDR-1'!L:L,BI95,'ZDR-1'!I:I)</f>
        <v>0</v>
      </c>
      <c r="BQ95" s="107">
        <v>19</v>
      </c>
      <c r="BR95" s="107">
        <v>3</v>
      </c>
      <c r="BS95" s="107"/>
      <c r="BT95" s="107"/>
      <c r="BU95" s="120">
        <v>110</v>
      </c>
      <c r="BV95" s="120">
        <v>7</v>
      </c>
    </row>
    <row r="96" spans="1:74" ht="14.25" customHeight="1" x14ac:dyDescent="0.25">
      <c r="A96" s="88"/>
      <c r="B96" s="88"/>
      <c r="C96" s="88"/>
      <c r="J96" s="223"/>
      <c r="K96" s="224"/>
      <c r="L96" s="223"/>
      <c r="M96" s="224"/>
      <c r="N96" s="223"/>
      <c r="O96" s="224"/>
      <c r="P96" s="216"/>
      <c r="Q96" s="217"/>
      <c r="R96" s="216">
        <f t="shared" si="6"/>
        <v>1558</v>
      </c>
      <c r="S96" s="217">
        <f t="shared" si="7"/>
        <v>14</v>
      </c>
      <c r="T96" s="216"/>
      <c r="U96" s="217"/>
      <c r="V96" s="230"/>
      <c r="W96" s="231"/>
      <c r="X96" s="230">
        <f t="shared" si="8"/>
        <v>1810</v>
      </c>
      <c r="Y96" s="231">
        <f t="shared" si="9"/>
        <v>12</v>
      </c>
      <c r="Z96" s="230"/>
      <c r="AA96" s="231"/>
      <c r="AB96" s="8"/>
      <c r="AC96" s="9"/>
      <c r="AD96" s="8"/>
      <c r="AE96" s="9"/>
      <c r="AF96" s="8"/>
      <c r="AG96" s="9"/>
      <c r="BC96" s="108" t="s">
        <v>586</v>
      </c>
      <c r="BD96" s="108" t="s">
        <v>301</v>
      </c>
      <c r="BE96" s="108"/>
      <c r="BF96" s="108"/>
      <c r="BG96" s="119"/>
      <c r="BI96" s="103" t="s">
        <v>306</v>
      </c>
      <c r="BJ96" s="108">
        <f>ROW()</f>
        <v>96</v>
      </c>
      <c r="BK96" s="108" t="s">
        <v>306</v>
      </c>
      <c r="BL96" s="108" t="s">
        <v>301</v>
      </c>
      <c r="BM96" s="103" t="s">
        <v>555</v>
      </c>
      <c r="BN96" s="108" t="s">
        <v>307</v>
      </c>
      <c r="BO96" s="112">
        <f>SUMIF(Grunty!H:H,BI96,Grunty!I:I)</f>
        <v>0</v>
      </c>
      <c r="BP96" s="112">
        <f>SUMIF('ZDR-2'!L:L,BI96,'ZDR-2'!I:I)</f>
        <v>0</v>
      </c>
      <c r="BQ96" s="108">
        <v>101</v>
      </c>
      <c r="BR96" s="108">
        <v>4</v>
      </c>
      <c r="BS96" s="108"/>
      <c r="BT96" s="108"/>
      <c r="BU96" s="108"/>
      <c r="BV96" s="108"/>
    </row>
    <row r="97" spans="1:74" ht="14.25" customHeight="1" x14ac:dyDescent="0.25">
      <c r="A97" s="88"/>
      <c r="B97" s="88"/>
      <c r="C97" s="88"/>
      <c r="J97" s="225"/>
      <c r="K97" s="226"/>
      <c r="L97" s="225"/>
      <c r="M97" s="226"/>
      <c r="N97" s="225"/>
      <c r="O97" s="226"/>
      <c r="P97" s="218"/>
      <c r="Q97" s="219"/>
      <c r="R97" s="218">
        <f>R93+68</f>
        <v>1586</v>
      </c>
      <c r="S97" s="219">
        <f>S93</f>
        <v>3</v>
      </c>
      <c r="T97" s="218"/>
      <c r="U97" s="219"/>
      <c r="V97" s="232"/>
      <c r="W97" s="233"/>
      <c r="X97" s="232">
        <f t="shared" si="8"/>
        <v>1863</v>
      </c>
      <c r="Y97" s="233">
        <f t="shared" si="9"/>
        <v>3</v>
      </c>
      <c r="Z97" s="232"/>
      <c r="AA97" s="233"/>
      <c r="AB97" s="3"/>
      <c r="AC97" s="4"/>
      <c r="AD97" s="3"/>
      <c r="AE97" s="4"/>
      <c r="AF97" s="3"/>
      <c r="AG97" s="4"/>
      <c r="BC97" s="108" t="s">
        <v>314</v>
      </c>
      <c r="BD97" s="108" t="s">
        <v>301</v>
      </c>
      <c r="BE97" s="108"/>
      <c r="BF97" s="108"/>
      <c r="BG97" s="119"/>
      <c r="BI97" s="103" t="s">
        <v>586</v>
      </c>
      <c r="BJ97" s="108">
        <f>ROW()</f>
        <v>97</v>
      </c>
      <c r="BK97" s="108" t="s">
        <v>586</v>
      </c>
      <c r="BL97" s="108" t="s">
        <v>301</v>
      </c>
      <c r="BM97" s="103" t="s">
        <v>555</v>
      </c>
      <c r="BN97" s="108" t="s">
        <v>307</v>
      </c>
      <c r="BO97" s="112">
        <f>SUMIF(Grunty!H:H,BI97,Grunty!I:I)</f>
        <v>0</v>
      </c>
      <c r="BP97" s="112">
        <f>SUMIF('ZDR-2'!L:L,BI97,'ZDR-2'!I:I)</f>
        <v>0</v>
      </c>
      <c r="BQ97" s="108">
        <v>101</v>
      </c>
      <c r="BR97" s="108">
        <v>4</v>
      </c>
      <c r="BS97" s="108"/>
      <c r="BT97" s="108"/>
      <c r="BU97" s="108"/>
      <c r="BV97" s="108"/>
    </row>
    <row r="98" spans="1:74" ht="14.25" customHeight="1" x14ac:dyDescent="0.25">
      <c r="A98" s="88"/>
      <c r="B98" s="88"/>
      <c r="C98" s="88"/>
      <c r="J98" s="223"/>
      <c r="K98" s="224"/>
      <c r="L98" s="223"/>
      <c r="M98" s="224"/>
      <c r="N98" s="223"/>
      <c r="O98" s="224"/>
      <c r="P98" s="216"/>
      <c r="Q98" s="217"/>
      <c r="R98" s="216">
        <f t="shared" si="6"/>
        <v>1593</v>
      </c>
      <c r="S98" s="217">
        <f t="shared" si="7"/>
        <v>14</v>
      </c>
      <c r="T98" s="216"/>
      <c r="U98" s="217"/>
      <c r="V98" s="230"/>
      <c r="W98" s="231"/>
      <c r="X98" s="230">
        <f t="shared" si="8"/>
        <v>1870</v>
      </c>
      <c r="Y98" s="231">
        <f t="shared" si="9"/>
        <v>12</v>
      </c>
      <c r="Z98" s="230"/>
      <c r="AA98" s="231"/>
      <c r="AB98" s="8"/>
      <c r="AC98" s="9"/>
      <c r="AD98" s="8"/>
      <c r="AE98" s="9"/>
      <c r="AF98" s="8"/>
      <c r="AG98" s="9"/>
      <c r="BC98" s="108" t="s">
        <v>601</v>
      </c>
      <c r="BD98" s="108" t="s">
        <v>301</v>
      </c>
      <c r="BE98" s="108"/>
      <c r="BF98" s="108"/>
      <c r="BG98" s="119"/>
      <c r="BI98" s="108" t="s">
        <v>314</v>
      </c>
      <c r="BJ98" s="108">
        <f>ROW()</f>
        <v>98</v>
      </c>
      <c r="BK98" s="108" t="s">
        <v>314</v>
      </c>
      <c r="BL98" s="108" t="s">
        <v>301</v>
      </c>
      <c r="BM98" s="103" t="s">
        <v>555</v>
      </c>
      <c r="BN98" s="108" t="s">
        <v>307</v>
      </c>
      <c r="BO98" s="112">
        <f>SUMIF(Grunty!H:H,BI98,Grunty!I:I)</f>
        <v>0</v>
      </c>
      <c r="BP98" s="112">
        <f>SUMIF('ZDR-2'!L:L,BI98,'ZDR-2'!I:I)</f>
        <v>0</v>
      </c>
      <c r="BQ98" s="108">
        <v>101</v>
      </c>
      <c r="BR98" s="108">
        <v>4</v>
      </c>
      <c r="BS98" s="108"/>
      <c r="BT98" s="108"/>
      <c r="BU98" s="108"/>
      <c r="BV98" s="108"/>
    </row>
    <row r="99" spans="1:74" ht="14.25" customHeight="1" x14ac:dyDescent="0.25">
      <c r="A99" s="88"/>
      <c r="B99" s="88"/>
      <c r="C99" s="88"/>
      <c r="J99" s="225"/>
      <c r="K99" s="226"/>
      <c r="L99" s="225"/>
      <c r="M99" s="226"/>
      <c r="N99" s="225"/>
      <c r="O99" s="226"/>
      <c r="P99" s="218"/>
      <c r="Q99" s="219"/>
      <c r="R99" s="218">
        <f t="shared" si="6"/>
        <v>1607</v>
      </c>
      <c r="S99" s="219">
        <f t="shared" si="7"/>
        <v>3</v>
      </c>
      <c r="T99" s="218"/>
      <c r="U99" s="219"/>
      <c r="V99" s="232"/>
      <c r="W99" s="233"/>
      <c r="X99" s="232">
        <f t="shared" si="8"/>
        <v>1883</v>
      </c>
      <c r="Y99" s="233">
        <f t="shared" si="9"/>
        <v>3</v>
      </c>
      <c r="Z99" s="232"/>
      <c r="AA99" s="233"/>
      <c r="AB99" s="3"/>
      <c r="AC99" s="4"/>
      <c r="AD99" s="3"/>
      <c r="AE99" s="4"/>
      <c r="AF99" s="3"/>
      <c r="AG99" s="4"/>
      <c r="BC99" s="108" t="s">
        <v>320</v>
      </c>
      <c r="BD99" s="108" t="s">
        <v>301</v>
      </c>
      <c r="BE99" s="108"/>
      <c r="BF99" s="108"/>
      <c r="BG99" s="119"/>
      <c r="BI99" s="103" t="s">
        <v>601</v>
      </c>
      <c r="BJ99" s="108">
        <f>ROW()</f>
        <v>99</v>
      </c>
      <c r="BK99" s="108" t="s">
        <v>601</v>
      </c>
      <c r="BL99" s="108" t="s">
        <v>301</v>
      </c>
      <c r="BM99" s="103" t="s">
        <v>555</v>
      </c>
      <c r="BN99" s="108" t="s">
        <v>307</v>
      </c>
      <c r="BO99" s="112">
        <f>SUMIF(Grunty!H:H,BI99,Grunty!I:I)</f>
        <v>0</v>
      </c>
      <c r="BP99" s="112">
        <f>SUMIF('ZDR-2'!L:L,BI99,'ZDR-2'!I:I)</f>
        <v>0</v>
      </c>
      <c r="BQ99" s="108">
        <v>101</v>
      </c>
      <c r="BR99" s="108">
        <v>4</v>
      </c>
      <c r="BS99" s="108"/>
      <c r="BT99" s="108"/>
      <c r="BU99" s="108"/>
      <c r="BV99" s="108"/>
    </row>
    <row r="100" spans="1:74" ht="14.25" customHeight="1" x14ac:dyDescent="0.25">
      <c r="A100" s="88"/>
      <c r="B100" s="88"/>
      <c r="C100" s="88"/>
      <c r="J100" s="223"/>
      <c r="K100" s="224"/>
      <c r="L100" s="223"/>
      <c r="M100" s="224"/>
      <c r="N100" s="223"/>
      <c r="O100" s="224"/>
      <c r="P100" s="216"/>
      <c r="Q100" s="217"/>
      <c r="R100" s="216">
        <f t="shared" si="6"/>
        <v>1626</v>
      </c>
      <c r="S100" s="217">
        <f t="shared" si="7"/>
        <v>14</v>
      </c>
      <c r="T100" s="216"/>
      <c r="U100" s="217"/>
      <c r="V100" s="230"/>
      <c r="W100" s="231"/>
      <c r="X100" s="230">
        <f t="shared" si="8"/>
        <v>1890</v>
      </c>
      <c r="Y100" s="231">
        <f t="shared" si="9"/>
        <v>12</v>
      </c>
      <c r="Z100" s="230"/>
      <c r="AA100" s="231"/>
      <c r="AB100" s="8"/>
      <c r="AC100" s="9"/>
      <c r="AD100" s="8"/>
      <c r="AE100" s="9"/>
      <c r="AF100" s="8"/>
      <c r="AG100" s="9"/>
      <c r="BC100" s="108" t="s">
        <v>321</v>
      </c>
      <c r="BD100" s="108" t="s">
        <v>301</v>
      </c>
      <c r="BE100" s="108"/>
      <c r="BF100" s="108"/>
      <c r="BG100" s="119"/>
      <c r="BI100" s="108" t="s">
        <v>320</v>
      </c>
      <c r="BJ100" s="108">
        <f>ROW()</f>
        <v>100</v>
      </c>
      <c r="BK100" s="108" t="s">
        <v>320</v>
      </c>
      <c r="BL100" s="108" t="s">
        <v>301</v>
      </c>
      <c r="BM100" s="103" t="s">
        <v>555</v>
      </c>
      <c r="BN100" s="108" t="s">
        <v>307</v>
      </c>
      <c r="BO100" s="112">
        <f>SUMIF(Grunty!H:H,BI100,Grunty!I:I)</f>
        <v>0</v>
      </c>
      <c r="BP100" s="112">
        <f>SUMIF('ZDR-2'!L:L,BI100,'ZDR-2'!I:I)</f>
        <v>0</v>
      </c>
      <c r="BQ100" s="108">
        <v>101</v>
      </c>
      <c r="BR100" s="108">
        <v>4</v>
      </c>
      <c r="BS100" s="108"/>
      <c r="BT100" s="108"/>
      <c r="BU100" s="108"/>
      <c r="BV100" s="108"/>
    </row>
    <row r="101" spans="1:74" ht="14.25" customHeight="1" x14ac:dyDescent="0.3">
      <c r="A101" s="88"/>
      <c r="B101" s="88"/>
      <c r="C101" s="88"/>
      <c r="J101" s="225"/>
      <c r="K101" s="226"/>
      <c r="L101" s="225"/>
      <c r="M101" s="226"/>
      <c r="N101" s="225"/>
      <c r="O101" s="226"/>
      <c r="P101" s="218"/>
      <c r="Q101" s="219"/>
      <c r="R101" s="218">
        <f>R97+68</f>
        <v>1654</v>
      </c>
      <c r="S101" s="219">
        <f>S97</f>
        <v>3</v>
      </c>
      <c r="T101" s="218"/>
      <c r="U101" s="219"/>
      <c r="V101" s="232"/>
      <c r="W101" s="233"/>
      <c r="X101" s="232">
        <f t="shared" si="8"/>
        <v>1943</v>
      </c>
      <c r="Y101" s="233">
        <f t="shared" si="9"/>
        <v>3</v>
      </c>
      <c r="Z101" s="232"/>
      <c r="AA101" s="233"/>
      <c r="AB101" s="3"/>
      <c r="AC101" s="4"/>
      <c r="AD101" s="3"/>
      <c r="AE101" s="4"/>
      <c r="AF101" s="3"/>
      <c r="AG101" s="4"/>
      <c r="BC101" s="108" t="s">
        <v>582</v>
      </c>
      <c r="BD101" s="108" t="s">
        <v>337</v>
      </c>
      <c r="BE101" s="108"/>
      <c r="BF101" s="108"/>
      <c r="BG101" s="119"/>
      <c r="BI101" s="108" t="s">
        <v>321</v>
      </c>
      <c r="BJ101" s="108">
        <f>ROW()</f>
        <v>101</v>
      </c>
      <c r="BK101" s="108" t="s">
        <v>321</v>
      </c>
      <c r="BL101" s="108" t="s">
        <v>301</v>
      </c>
      <c r="BM101" s="103" t="s">
        <v>555</v>
      </c>
      <c r="BN101" s="108" t="s">
        <v>307</v>
      </c>
      <c r="BO101" s="112">
        <f>SUMIF(Grunty!H:H,BI101,Grunty!I:I)</f>
        <v>0</v>
      </c>
      <c r="BP101" s="112">
        <f>SUMIF('ZDR-2'!L:L,BI101,'ZDR-2'!I:I)</f>
        <v>0</v>
      </c>
      <c r="BQ101" s="108">
        <v>101</v>
      </c>
      <c r="BR101" s="108">
        <v>4</v>
      </c>
      <c r="BS101" s="108"/>
      <c r="BT101" s="108"/>
      <c r="BU101" s="108"/>
      <c r="BV101" s="108"/>
    </row>
    <row r="102" spans="1:74" ht="14.25" customHeight="1" x14ac:dyDescent="0.3">
      <c r="A102" s="88"/>
      <c r="B102" s="88"/>
      <c r="C102" s="88"/>
      <c r="J102" s="223"/>
      <c r="K102" s="224"/>
      <c r="L102" s="223"/>
      <c r="M102" s="224"/>
      <c r="N102" s="223"/>
      <c r="O102" s="224"/>
      <c r="P102" s="216"/>
      <c r="Q102" s="217"/>
      <c r="R102" s="216">
        <f t="shared" si="6"/>
        <v>1661</v>
      </c>
      <c r="S102" s="217">
        <f t="shared" si="7"/>
        <v>14</v>
      </c>
      <c r="T102" s="216"/>
      <c r="U102" s="217"/>
      <c r="V102" s="230"/>
      <c r="W102" s="231"/>
      <c r="X102" s="230">
        <f t="shared" si="8"/>
        <v>1950</v>
      </c>
      <c r="Y102" s="231">
        <f t="shared" si="9"/>
        <v>12</v>
      </c>
      <c r="Z102" s="230"/>
      <c r="AA102" s="231"/>
      <c r="AB102" s="8"/>
      <c r="AC102" s="9"/>
      <c r="AD102" s="8"/>
      <c r="AE102" s="9"/>
      <c r="AF102" s="8"/>
      <c r="AG102" s="9"/>
      <c r="BC102" s="108" t="s">
        <v>336</v>
      </c>
      <c r="BD102" s="108" t="s">
        <v>337</v>
      </c>
      <c r="BE102" s="108"/>
      <c r="BF102" s="108"/>
      <c r="BG102" s="119"/>
      <c r="BI102" s="103" t="s">
        <v>582</v>
      </c>
      <c r="BJ102" s="108">
        <f>ROW()</f>
        <v>102</v>
      </c>
      <c r="BK102" s="108" t="s">
        <v>582</v>
      </c>
      <c r="BL102" s="108" t="s">
        <v>337</v>
      </c>
      <c r="BM102" s="103" t="s">
        <v>555</v>
      </c>
      <c r="BN102" s="108" t="s">
        <v>307</v>
      </c>
      <c r="BO102" s="112">
        <f>SUMIF(Grunty!H:H,BI102,Grunty!I:I)</f>
        <v>0</v>
      </c>
      <c r="BP102" s="112">
        <f>SUMIF('ZDR-2'!L:L,BI102,'ZDR-2'!I:I)</f>
        <v>0</v>
      </c>
      <c r="BQ102" s="108">
        <v>101</v>
      </c>
      <c r="BR102" s="108">
        <v>4</v>
      </c>
      <c r="BS102" s="108"/>
      <c r="BT102" s="108"/>
      <c r="BU102" s="108"/>
      <c r="BV102" s="108"/>
    </row>
    <row r="103" spans="1:74" ht="14.25" customHeight="1" x14ac:dyDescent="0.3">
      <c r="J103" s="225"/>
      <c r="K103" s="226"/>
      <c r="L103" s="225"/>
      <c r="M103" s="226"/>
      <c r="N103" s="225"/>
      <c r="O103" s="226"/>
      <c r="P103" s="218"/>
      <c r="Q103" s="219"/>
      <c r="R103" s="218">
        <f t="shared" si="6"/>
        <v>1675</v>
      </c>
      <c r="S103" s="219">
        <f t="shared" si="7"/>
        <v>3</v>
      </c>
      <c r="T103" s="218"/>
      <c r="U103" s="219"/>
      <c r="V103" s="232"/>
      <c r="W103" s="233"/>
      <c r="X103" s="232">
        <f t="shared" si="8"/>
        <v>1963</v>
      </c>
      <c r="Y103" s="233">
        <f t="shared" si="9"/>
        <v>3</v>
      </c>
      <c r="Z103" s="232"/>
      <c r="AA103" s="233"/>
      <c r="AB103" s="3"/>
      <c r="AC103" s="4"/>
      <c r="AD103" s="3"/>
      <c r="AE103" s="4"/>
      <c r="AF103" s="3"/>
      <c r="AG103" s="4"/>
      <c r="BC103" s="108" t="s">
        <v>338</v>
      </c>
      <c r="BD103" s="108" t="s">
        <v>337</v>
      </c>
      <c r="BE103" s="108"/>
      <c r="BF103" s="108"/>
      <c r="BG103" s="119"/>
      <c r="BI103" s="108" t="s">
        <v>336</v>
      </c>
      <c r="BJ103" s="108">
        <f>ROW()</f>
        <v>103</v>
      </c>
      <c r="BK103" s="108" t="s">
        <v>336</v>
      </c>
      <c r="BL103" s="108" t="s">
        <v>337</v>
      </c>
      <c r="BM103" s="103" t="s">
        <v>555</v>
      </c>
      <c r="BN103" s="108" t="s">
        <v>307</v>
      </c>
      <c r="BO103" s="112">
        <f>SUMIF(Grunty!H:H,BI103,Grunty!I:I)</f>
        <v>0</v>
      </c>
      <c r="BP103" s="112">
        <f>SUMIF('ZDR-2'!L:L,BI103,'ZDR-2'!I:I)</f>
        <v>0</v>
      </c>
      <c r="BQ103" s="108">
        <v>101</v>
      </c>
      <c r="BR103" s="108">
        <v>4</v>
      </c>
      <c r="BS103" s="108"/>
      <c r="BT103" s="108"/>
      <c r="BU103" s="108"/>
      <c r="BV103" s="108"/>
    </row>
    <row r="104" spans="1:74" ht="14.25" customHeight="1" x14ac:dyDescent="0.3">
      <c r="J104" s="223"/>
      <c r="K104" s="224"/>
      <c r="L104" s="223"/>
      <c r="M104" s="224"/>
      <c r="N104" s="223"/>
      <c r="O104" s="224"/>
      <c r="P104" s="216"/>
      <c r="Q104" s="217"/>
      <c r="R104" s="216">
        <f t="shared" si="6"/>
        <v>1694</v>
      </c>
      <c r="S104" s="217">
        <f t="shared" si="7"/>
        <v>14</v>
      </c>
      <c r="T104" s="216"/>
      <c r="U104" s="217"/>
      <c r="V104" s="230"/>
      <c r="W104" s="231"/>
      <c r="X104" s="230">
        <f t="shared" si="8"/>
        <v>1970</v>
      </c>
      <c r="Y104" s="231">
        <f t="shared" si="9"/>
        <v>12</v>
      </c>
      <c r="Z104" s="230"/>
      <c r="AA104" s="231"/>
      <c r="AB104" s="8"/>
      <c r="AC104" s="9"/>
      <c r="AD104" s="8"/>
      <c r="AE104" s="9"/>
      <c r="AF104" s="8"/>
      <c r="AG104" s="9"/>
      <c r="BC104" s="108" t="s">
        <v>339</v>
      </c>
      <c r="BD104" s="108" t="s">
        <v>337</v>
      </c>
      <c r="BE104" s="108"/>
      <c r="BF104" s="108"/>
      <c r="BG104" s="119"/>
      <c r="BI104" s="108" t="s">
        <v>338</v>
      </c>
      <c r="BJ104" s="108">
        <f>ROW()</f>
        <v>104</v>
      </c>
      <c r="BK104" s="108" t="s">
        <v>338</v>
      </c>
      <c r="BL104" s="108" t="s">
        <v>337</v>
      </c>
      <c r="BM104" s="103" t="s">
        <v>555</v>
      </c>
      <c r="BN104" s="108" t="s">
        <v>307</v>
      </c>
      <c r="BO104" s="112">
        <f>SUMIF(Grunty!H:H,BI104,Grunty!I:I)</f>
        <v>0</v>
      </c>
      <c r="BP104" s="112">
        <f>SUMIF('ZDR-2'!L:L,BI104,'ZDR-2'!I:I)</f>
        <v>0</v>
      </c>
      <c r="BQ104" s="108">
        <v>101</v>
      </c>
      <c r="BR104" s="108">
        <v>4</v>
      </c>
      <c r="BS104" s="108"/>
      <c r="BT104" s="108"/>
      <c r="BU104" s="108"/>
      <c r="BV104" s="108"/>
    </row>
    <row r="105" spans="1:74" ht="14.25" customHeight="1" x14ac:dyDescent="0.3">
      <c r="J105" s="225"/>
      <c r="K105" s="226"/>
      <c r="L105" s="225"/>
      <c r="M105" s="226"/>
      <c r="N105" s="225"/>
      <c r="O105" s="226"/>
      <c r="P105" s="218"/>
      <c r="Q105" s="219"/>
      <c r="R105" s="218">
        <f>R101+68</f>
        <v>1722</v>
      </c>
      <c r="S105" s="219">
        <f>S101</f>
        <v>3</v>
      </c>
      <c r="T105" s="218"/>
      <c r="U105" s="219"/>
      <c r="V105" s="232"/>
      <c r="W105" s="233"/>
      <c r="X105" s="232">
        <f t="shared" si="8"/>
        <v>2023</v>
      </c>
      <c r="Y105" s="233">
        <f t="shared" si="9"/>
        <v>3</v>
      </c>
      <c r="Z105" s="232"/>
      <c r="AA105" s="233"/>
      <c r="AB105" s="3"/>
      <c r="AC105" s="4"/>
      <c r="AD105" s="3"/>
      <c r="AE105" s="4"/>
      <c r="AF105" s="3"/>
      <c r="AG105" s="4"/>
      <c r="BC105" s="108" t="s">
        <v>340</v>
      </c>
      <c r="BD105" s="108" t="s">
        <v>337</v>
      </c>
      <c r="BE105" s="108"/>
      <c r="BF105" s="108"/>
      <c r="BG105" s="119"/>
      <c r="BI105" s="108" t="s">
        <v>339</v>
      </c>
      <c r="BJ105" s="108">
        <f>ROW()</f>
        <v>105</v>
      </c>
      <c r="BK105" s="108" t="s">
        <v>339</v>
      </c>
      <c r="BL105" s="108" t="s">
        <v>337</v>
      </c>
      <c r="BM105" s="103" t="s">
        <v>555</v>
      </c>
      <c r="BN105" s="108" t="s">
        <v>307</v>
      </c>
      <c r="BO105" s="112">
        <f>SUMIF(Grunty!H:H,BI105,Grunty!I:I)</f>
        <v>0</v>
      </c>
      <c r="BP105" s="112">
        <f>SUMIF('ZDR-2'!L:L,BI105,'ZDR-2'!I:I)</f>
        <v>0</v>
      </c>
      <c r="BQ105" s="108">
        <v>101</v>
      </c>
      <c r="BR105" s="108">
        <v>4</v>
      </c>
      <c r="BS105" s="108"/>
      <c r="BT105" s="108"/>
      <c r="BU105" s="108"/>
      <c r="BV105" s="108"/>
    </row>
    <row r="106" spans="1:74" ht="14.25" customHeight="1" x14ac:dyDescent="0.3">
      <c r="J106" s="223"/>
      <c r="K106" s="224"/>
      <c r="L106" s="223"/>
      <c r="M106" s="224"/>
      <c r="N106" s="223"/>
      <c r="O106" s="224"/>
      <c r="P106" s="216"/>
      <c r="Q106" s="217"/>
      <c r="R106" s="216">
        <f t="shared" si="6"/>
        <v>1729</v>
      </c>
      <c r="S106" s="217">
        <f t="shared" si="7"/>
        <v>14</v>
      </c>
      <c r="T106" s="216"/>
      <c r="U106" s="217"/>
      <c r="V106" s="230"/>
      <c r="W106" s="231"/>
      <c r="X106" s="230">
        <f t="shared" si="8"/>
        <v>2030</v>
      </c>
      <c r="Y106" s="231">
        <f t="shared" si="9"/>
        <v>12</v>
      </c>
      <c r="Z106" s="230"/>
      <c r="AA106" s="231"/>
      <c r="AB106" s="8"/>
      <c r="AC106" s="9"/>
      <c r="AD106" s="8"/>
      <c r="AE106" s="9"/>
      <c r="AF106" s="8"/>
      <c r="AG106" s="9"/>
      <c r="BC106" s="108" t="s">
        <v>341</v>
      </c>
      <c r="BD106" s="108" t="s">
        <v>337</v>
      </c>
      <c r="BE106" s="108"/>
      <c r="BF106" s="108"/>
      <c r="BG106" s="119"/>
      <c r="BI106" s="108" t="s">
        <v>340</v>
      </c>
      <c r="BJ106" s="108">
        <f>ROW()</f>
        <v>106</v>
      </c>
      <c r="BK106" s="108" t="s">
        <v>340</v>
      </c>
      <c r="BL106" s="108" t="s">
        <v>337</v>
      </c>
      <c r="BM106" s="103" t="s">
        <v>555</v>
      </c>
      <c r="BN106" s="108" t="s">
        <v>307</v>
      </c>
      <c r="BO106" s="112">
        <f>SUMIF(Grunty!H:H,BI106,Grunty!I:I)</f>
        <v>0</v>
      </c>
      <c r="BP106" s="112">
        <f>SUMIF('ZDR-2'!L:L,BI106,'ZDR-2'!I:I)</f>
        <v>0</v>
      </c>
      <c r="BQ106" s="108">
        <v>101</v>
      </c>
      <c r="BR106" s="108">
        <v>4</v>
      </c>
      <c r="BS106" s="108"/>
      <c r="BT106" s="108"/>
      <c r="BU106" s="108"/>
      <c r="BV106" s="108"/>
    </row>
    <row r="107" spans="1:74" ht="14.25" customHeight="1" x14ac:dyDescent="0.3">
      <c r="J107" s="225"/>
      <c r="K107" s="226"/>
      <c r="L107" s="225"/>
      <c r="M107" s="226"/>
      <c r="N107" s="225"/>
      <c r="O107" s="226"/>
      <c r="P107" s="218"/>
      <c r="Q107" s="219"/>
      <c r="R107" s="218">
        <f t="shared" ref="R107:R108" si="10">R103+68</f>
        <v>1743</v>
      </c>
      <c r="S107" s="219">
        <f t="shared" ref="S107:S108" si="11">S103</f>
        <v>3</v>
      </c>
      <c r="T107" s="218"/>
      <c r="U107" s="219"/>
      <c r="V107" s="232"/>
      <c r="W107" s="233"/>
      <c r="X107" s="232">
        <f t="shared" si="8"/>
        <v>2043</v>
      </c>
      <c r="Y107" s="233">
        <f t="shared" si="9"/>
        <v>3</v>
      </c>
      <c r="Z107" s="232"/>
      <c r="AA107" s="233"/>
      <c r="AB107" s="3"/>
      <c r="AC107" s="4"/>
      <c r="AD107" s="3"/>
      <c r="AE107" s="4"/>
      <c r="AF107" s="3"/>
      <c r="AG107" s="4"/>
      <c r="BC107" s="108" t="s">
        <v>591</v>
      </c>
      <c r="BD107" s="108" t="s">
        <v>337</v>
      </c>
      <c r="BE107" s="108"/>
      <c r="BF107" s="108"/>
      <c r="BG107" s="119"/>
      <c r="BI107" s="108" t="s">
        <v>341</v>
      </c>
      <c r="BJ107" s="108">
        <f>ROW()</f>
        <v>107</v>
      </c>
      <c r="BK107" s="108" t="s">
        <v>341</v>
      </c>
      <c r="BL107" s="108" t="s">
        <v>337</v>
      </c>
      <c r="BM107" s="103" t="s">
        <v>555</v>
      </c>
      <c r="BN107" s="108" t="s">
        <v>307</v>
      </c>
      <c r="BO107" s="112">
        <f>SUMIF(Grunty!H:H,BI107,Grunty!I:I)</f>
        <v>0</v>
      </c>
      <c r="BP107" s="112">
        <f>SUMIF('ZDR-2'!L:L,BI107,'ZDR-2'!I:I)</f>
        <v>0</v>
      </c>
      <c r="BQ107" s="108">
        <v>101</v>
      </c>
      <c r="BR107" s="108">
        <v>4</v>
      </c>
      <c r="BS107" s="108"/>
      <c r="BT107" s="108"/>
      <c r="BU107" s="108"/>
      <c r="BV107" s="108"/>
    </row>
    <row r="108" spans="1:74" ht="14.25" customHeight="1" x14ac:dyDescent="0.3">
      <c r="J108" s="223"/>
      <c r="K108" s="224"/>
      <c r="L108" s="223"/>
      <c r="M108" s="224"/>
      <c r="N108" s="223"/>
      <c r="O108" s="224"/>
      <c r="P108" s="216"/>
      <c r="Q108" s="217"/>
      <c r="R108" s="216">
        <f t="shared" si="10"/>
        <v>1762</v>
      </c>
      <c r="S108" s="217">
        <f t="shared" si="11"/>
        <v>14</v>
      </c>
      <c r="T108" s="216"/>
      <c r="U108" s="217"/>
      <c r="V108" s="230"/>
      <c r="W108" s="231"/>
      <c r="X108" s="230">
        <f t="shared" si="8"/>
        <v>2050</v>
      </c>
      <c r="Y108" s="231">
        <f t="shared" si="9"/>
        <v>12</v>
      </c>
      <c r="Z108" s="230"/>
      <c r="AA108" s="231"/>
      <c r="AB108" s="8"/>
      <c r="AC108" s="9"/>
      <c r="AD108" s="8"/>
      <c r="AE108" s="9"/>
      <c r="AF108" s="8"/>
      <c r="AG108" s="9"/>
      <c r="BC108" s="108" t="s">
        <v>595</v>
      </c>
      <c r="BD108" s="108" t="s">
        <v>337</v>
      </c>
      <c r="BE108" s="108"/>
      <c r="BF108" s="108"/>
      <c r="BG108" s="119"/>
      <c r="BI108" s="103" t="s">
        <v>591</v>
      </c>
      <c r="BJ108" s="108">
        <f>ROW()</f>
        <v>108</v>
      </c>
      <c r="BK108" s="108" t="s">
        <v>591</v>
      </c>
      <c r="BL108" s="108" t="s">
        <v>337</v>
      </c>
      <c r="BM108" s="103" t="s">
        <v>555</v>
      </c>
      <c r="BN108" s="108" t="s">
        <v>307</v>
      </c>
      <c r="BO108" s="112">
        <f>SUMIF(Grunty!H:H,BI108,Grunty!I:I)</f>
        <v>0</v>
      </c>
      <c r="BP108" s="112">
        <f>SUMIF('ZDR-2'!L:L,BI108,'ZDR-2'!I:I)</f>
        <v>0</v>
      </c>
      <c r="BQ108" s="108">
        <v>101</v>
      </c>
      <c r="BR108" s="108">
        <v>4</v>
      </c>
      <c r="BS108" s="108"/>
      <c r="BT108" s="108"/>
      <c r="BU108" s="108"/>
      <c r="BV108" s="108"/>
    </row>
    <row r="109" spans="1:74" ht="14.25" customHeight="1" x14ac:dyDescent="0.3">
      <c r="J109" s="99"/>
      <c r="K109" s="99"/>
      <c r="L109" s="99"/>
      <c r="M109" s="99"/>
      <c r="N109" s="99"/>
      <c r="O109" s="99"/>
      <c r="P109" s="218"/>
      <c r="Q109" s="219"/>
      <c r="R109" s="218">
        <f>R105+68</f>
        <v>1790</v>
      </c>
      <c r="S109" s="219">
        <f>S105</f>
        <v>3</v>
      </c>
      <c r="T109" s="218"/>
      <c r="U109" s="219"/>
      <c r="V109" s="232"/>
      <c r="W109" s="233"/>
      <c r="X109" s="232">
        <f t="shared" si="8"/>
        <v>2103</v>
      </c>
      <c r="Y109" s="233">
        <f t="shared" si="9"/>
        <v>3</v>
      </c>
      <c r="Z109" s="232"/>
      <c r="AA109" s="233"/>
      <c r="AB109" s="99"/>
      <c r="AC109" s="99"/>
      <c r="AD109" s="99"/>
      <c r="AE109" s="99"/>
      <c r="AF109" s="99"/>
      <c r="AG109" s="99"/>
      <c r="BC109" s="108" t="s">
        <v>342</v>
      </c>
      <c r="BD109" s="108" t="s">
        <v>337</v>
      </c>
      <c r="BE109" s="108"/>
      <c r="BF109" s="108"/>
      <c r="BG109" s="119"/>
      <c r="BI109" s="103" t="s">
        <v>595</v>
      </c>
      <c r="BJ109" s="108">
        <f>ROW()</f>
        <v>109</v>
      </c>
      <c r="BK109" s="108" t="s">
        <v>595</v>
      </c>
      <c r="BL109" s="108" t="s">
        <v>337</v>
      </c>
      <c r="BM109" s="103" t="s">
        <v>555</v>
      </c>
      <c r="BN109" s="108" t="s">
        <v>307</v>
      </c>
      <c r="BO109" s="112">
        <f>SUMIF(Grunty!H:H,BI109,Grunty!I:I)</f>
        <v>0</v>
      </c>
      <c r="BP109" s="112">
        <f>SUMIF('ZDR-2'!L:L,BI109,'ZDR-2'!I:I)</f>
        <v>0</v>
      </c>
      <c r="BQ109" s="108">
        <v>101</v>
      </c>
      <c r="BR109" s="108">
        <v>4</v>
      </c>
      <c r="BS109" s="108"/>
      <c r="BT109" s="108"/>
      <c r="BU109" s="108"/>
      <c r="BV109" s="108"/>
    </row>
    <row r="110" spans="1:74" ht="14.25" customHeight="1" x14ac:dyDescent="0.3">
      <c r="J110" s="99"/>
      <c r="K110" s="99"/>
      <c r="L110" s="99"/>
      <c r="M110" s="99"/>
      <c r="N110" s="99"/>
      <c r="O110" s="99"/>
      <c r="P110" s="216"/>
      <c r="Q110" s="217"/>
      <c r="R110" s="216">
        <f t="shared" ref="R110:R112" si="12">R106+68</f>
        <v>1797</v>
      </c>
      <c r="S110" s="217">
        <f t="shared" ref="S110:S112" si="13">S106</f>
        <v>14</v>
      </c>
      <c r="T110" s="216"/>
      <c r="U110" s="217"/>
      <c r="V110" s="230"/>
      <c r="W110" s="231"/>
      <c r="X110" s="230">
        <f t="shared" si="8"/>
        <v>2110</v>
      </c>
      <c r="Y110" s="231">
        <f t="shared" si="9"/>
        <v>12</v>
      </c>
      <c r="Z110" s="230"/>
      <c r="AA110" s="231"/>
      <c r="AB110" s="99"/>
      <c r="AC110" s="99"/>
      <c r="AD110" s="99"/>
      <c r="AE110" s="99"/>
      <c r="AF110" s="99"/>
      <c r="AG110" s="99"/>
      <c r="BC110" s="108" t="s">
        <v>343</v>
      </c>
      <c r="BD110" s="108" t="s">
        <v>337</v>
      </c>
      <c r="BE110" s="108"/>
      <c r="BF110" s="108"/>
      <c r="BG110" s="119"/>
      <c r="BI110" s="108" t="s">
        <v>342</v>
      </c>
      <c r="BJ110" s="108">
        <f>ROW()</f>
        <v>110</v>
      </c>
      <c r="BK110" s="108" t="s">
        <v>342</v>
      </c>
      <c r="BL110" s="108" t="s">
        <v>337</v>
      </c>
      <c r="BM110" s="103" t="s">
        <v>555</v>
      </c>
      <c r="BN110" s="108" t="s">
        <v>307</v>
      </c>
      <c r="BO110" s="112">
        <f>SUMIF(Grunty!H:H,BI110,Grunty!I:I)</f>
        <v>0</v>
      </c>
      <c r="BP110" s="112">
        <f>SUMIF('ZDR-2'!L:L,BI110,'ZDR-2'!I:I)</f>
        <v>0</v>
      </c>
      <c r="BQ110" s="108">
        <v>101</v>
      </c>
      <c r="BR110" s="108">
        <v>4</v>
      </c>
      <c r="BS110" s="108"/>
      <c r="BT110" s="108"/>
      <c r="BU110" s="108"/>
      <c r="BV110" s="108"/>
    </row>
    <row r="111" spans="1:74" ht="14.25" customHeight="1" x14ac:dyDescent="0.3">
      <c r="J111" s="99"/>
      <c r="K111" s="99"/>
      <c r="L111" s="99"/>
      <c r="M111" s="99"/>
      <c r="N111" s="99"/>
      <c r="O111" s="99"/>
      <c r="P111" s="218"/>
      <c r="Q111" s="219"/>
      <c r="R111" s="218">
        <f t="shared" si="12"/>
        <v>1811</v>
      </c>
      <c r="S111" s="219">
        <f t="shared" si="13"/>
        <v>3</v>
      </c>
      <c r="T111" s="218"/>
      <c r="U111" s="219"/>
      <c r="V111" s="232"/>
      <c r="W111" s="233"/>
      <c r="X111" s="232">
        <f t="shared" si="8"/>
        <v>2123</v>
      </c>
      <c r="Y111" s="233">
        <f t="shared" si="9"/>
        <v>3</v>
      </c>
      <c r="Z111" s="232"/>
      <c r="AA111" s="233"/>
      <c r="AB111" s="99"/>
      <c r="AC111" s="99"/>
      <c r="AD111" s="99"/>
      <c r="AE111" s="99"/>
      <c r="AF111" s="99"/>
      <c r="AG111" s="99"/>
      <c r="BC111" s="108" t="s">
        <v>344</v>
      </c>
      <c r="BD111" s="108" t="s">
        <v>337</v>
      </c>
      <c r="BE111" s="108"/>
      <c r="BF111" s="108"/>
      <c r="BG111" s="119"/>
      <c r="BI111" s="108" t="s">
        <v>343</v>
      </c>
      <c r="BJ111" s="108">
        <f>ROW()</f>
        <v>111</v>
      </c>
      <c r="BK111" s="108" t="s">
        <v>343</v>
      </c>
      <c r="BL111" s="108" t="s">
        <v>337</v>
      </c>
      <c r="BM111" s="103" t="s">
        <v>555</v>
      </c>
      <c r="BN111" s="108" t="s">
        <v>307</v>
      </c>
      <c r="BO111" s="112">
        <f>SUMIF(Grunty!H:H,BI111,Grunty!I:I)</f>
        <v>0</v>
      </c>
      <c r="BP111" s="112">
        <f>SUMIF('ZDR-2'!L:L,BI111,'ZDR-2'!I:I)</f>
        <v>0</v>
      </c>
      <c r="BQ111" s="108">
        <v>101</v>
      </c>
      <c r="BR111" s="108">
        <v>4</v>
      </c>
      <c r="BS111" s="108"/>
      <c r="BT111" s="108"/>
      <c r="BU111" s="108"/>
      <c r="BV111" s="108"/>
    </row>
    <row r="112" spans="1:74" ht="14.25" customHeight="1" x14ac:dyDescent="0.3">
      <c r="J112" s="99"/>
      <c r="K112" s="99"/>
      <c r="L112" s="99"/>
      <c r="M112" s="99"/>
      <c r="N112" s="99"/>
      <c r="O112" s="99"/>
      <c r="P112" s="216"/>
      <c r="Q112" s="217"/>
      <c r="R112" s="216">
        <f t="shared" si="12"/>
        <v>1830</v>
      </c>
      <c r="S112" s="217">
        <f t="shared" si="13"/>
        <v>14</v>
      </c>
      <c r="T112" s="216"/>
      <c r="U112" s="217"/>
      <c r="V112" s="230"/>
      <c r="W112" s="231"/>
      <c r="X112" s="230">
        <f t="shared" si="8"/>
        <v>2130</v>
      </c>
      <c r="Y112" s="231">
        <f t="shared" si="9"/>
        <v>12</v>
      </c>
      <c r="Z112" s="230"/>
      <c r="AA112" s="231"/>
      <c r="AB112" s="99"/>
      <c r="AC112" s="99"/>
      <c r="AD112" s="99"/>
      <c r="AE112" s="99"/>
      <c r="AF112" s="99"/>
      <c r="AG112" s="99"/>
      <c r="BC112" s="108" t="s">
        <v>602</v>
      </c>
      <c r="BD112" s="108" t="s">
        <v>337</v>
      </c>
      <c r="BE112" s="108"/>
      <c r="BF112" s="108"/>
      <c r="BG112" s="119"/>
      <c r="BI112" s="108" t="s">
        <v>344</v>
      </c>
      <c r="BJ112" s="108">
        <f>ROW()</f>
        <v>112</v>
      </c>
      <c r="BK112" s="108" t="s">
        <v>344</v>
      </c>
      <c r="BL112" s="108" t="s">
        <v>337</v>
      </c>
      <c r="BM112" s="103" t="s">
        <v>555</v>
      </c>
      <c r="BN112" s="108" t="s">
        <v>307</v>
      </c>
      <c r="BO112" s="112">
        <f>SUMIF(Grunty!H:H,BI112,Grunty!I:I)</f>
        <v>0</v>
      </c>
      <c r="BP112" s="112">
        <f>SUMIF('ZDR-2'!L:L,BI112,'ZDR-2'!I:I)</f>
        <v>0</v>
      </c>
      <c r="BQ112" s="108">
        <v>101</v>
      </c>
      <c r="BR112" s="108">
        <v>4</v>
      </c>
      <c r="BS112" s="108"/>
      <c r="BT112" s="108"/>
      <c r="BU112" s="108"/>
      <c r="BV112" s="108"/>
    </row>
    <row r="113" spans="9:74" ht="14.25" customHeight="1" x14ac:dyDescent="0.3">
      <c r="J113" s="99"/>
      <c r="K113" s="99"/>
      <c r="L113" s="99"/>
      <c r="M113" s="99"/>
      <c r="N113" s="99"/>
      <c r="O113" s="99"/>
      <c r="P113" s="218"/>
      <c r="Q113" s="219"/>
      <c r="R113" s="218">
        <f>R109+68</f>
        <v>1858</v>
      </c>
      <c r="S113" s="219">
        <f>S109</f>
        <v>3</v>
      </c>
      <c r="T113" s="218"/>
      <c r="U113" s="219"/>
      <c r="V113" s="232"/>
      <c r="W113" s="233"/>
      <c r="X113" s="232">
        <f t="shared" si="8"/>
        <v>2183</v>
      </c>
      <c r="Y113" s="233">
        <f t="shared" si="9"/>
        <v>3</v>
      </c>
      <c r="Z113" s="232"/>
      <c r="AA113" s="233"/>
      <c r="AB113" s="99"/>
      <c r="AC113" s="99"/>
      <c r="AD113" s="99"/>
      <c r="AE113" s="99"/>
      <c r="AF113" s="99"/>
      <c r="AG113" s="99"/>
      <c r="BC113" s="108" t="s">
        <v>607</v>
      </c>
      <c r="BD113" s="108" t="s">
        <v>337</v>
      </c>
      <c r="BE113" s="108"/>
      <c r="BF113" s="108"/>
      <c r="BG113" s="119"/>
      <c r="BI113" s="103" t="s">
        <v>602</v>
      </c>
      <c r="BJ113" s="108">
        <f>ROW()</f>
        <v>113</v>
      </c>
      <c r="BK113" s="108" t="s">
        <v>602</v>
      </c>
      <c r="BL113" s="108" t="s">
        <v>337</v>
      </c>
      <c r="BM113" s="103" t="s">
        <v>555</v>
      </c>
      <c r="BN113" s="108" t="s">
        <v>307</v>
      </c>
      <c r="BO113" s="112">
        <f>SUMIF(Grunty!H:H,BI113,Grunty!I:I)</f>
        <v>0</v>
      </c>
      <c r="BP113" s="112">
        <f>SUMIF('ZDR-2'!L:L,BI113,'ZDR-2'!I:I)</f>
        <v>0</v>
      </c>
      <c r="BQ113" s="108">
        <v>101</v>
      </c>
      <c r="BR113" s="108">
        <v>4</v>
      </c>
      <c r="BS113" s="108"/>
      <c r="BT113" s="108"/>
      <c r="BU113" s="108"/>
      <c r="BV113" s="108"/>
    </row>
    <row r="114" spans="9:74" ht="14.25" customHeight="1" x14ac:dyDescent="0.3">
      <c r="J114" s="99"/>
      <c r="K114" s="99"/>
      <c r="L114" s="99"/>
      <c r="M114" s="99"/>
      <c r="N114" s="99"/>
      <c r="O114" s="99"/>
      <c r="P114" s="216"/>
      <c r="Q114" s="217"/>
      <c r="R114" s="216">
        <f t="shared" ref="R114:R116" si="14">R110+68</f>
        <v>1865</v>
      </c>
      <c r="S114" s="217">
        <f t="shared" ref="S114:S116" si="15">S110</f>
        <v>14</v>
      </c>
      <c r="T114" s="216"/>
      <c r="U114" s="217"/>
      <c r="V114" s="230"/>
      <c r="W114" s="231"/>
      <c r="X114" s="230">
        <f t="shared" si="8"/>
        <v>2190</v>
      </c>
      <c r="Y114" s="231">
        <f t="shared" si="9"/>
        <v>12</v>
      </c>
      <c r="Z114" s="230"/>
      <c r="AA114" s="231"/>
      <c r="AB114" s="99"/>
      <c r="AC114" s="99"/>
      <c r="AD114" s="99"/>
      <c r="AE114" s="99"/>
      <c r="AF114" s="99"/>
      <c r="AG114" s="99"/>
      <c r="BC114" s="108" t="s">
        <v>611</v>
      </c>
      <c r="BD114" s="108" t="s">
        <v>337</v>
      </c>
      <c r="BE114" s="108"/>
      <c r="BF114" s="108"/>
      <c r="BG114" s="119"/>
      <c r="BI114" s="103" t="s">
        <v>607</v>
      </c>
      <c r="BJ114" s="108">
        <f>ROW()</f>
        <v>114</v>
      </c>
      <c r="BK114" s="108" t="s">
        <v>607</v>
      </c>
      <c r="BL114" s="108" t="s">
        <v>337</v>
      </c>
      <c r="BM114" s="103" t="s">
        <v>555</v>
      </c>
      <c r="BN114" s="108" t="s">
        <v>307</v>
      </c>
      <c r="BO114" s="112">
        <f>SUMIF(Grunty!H:H,BI114,Grunty!I:I)</f>
        <v>0</v>
      </c>
      <c r="BP114" s="112">
        <f>SUMIF('ZDR-2'!L:L,BI114,'ZDR-2'!I:I)</f>
        <v>0</v>
      </c>
      <c r="BQ114" s="108">
        <v>101</v>
      </c>
      <c r="BR114" s="108">
        <v>4</v>
      </c>
      <c r="BS114" s="108"/>
      <c r="BT114" s="108"/>
      <c r="BU114" s="108"/>
      <c r="BV114" s="108"/>
    </row>
    <row r="115" spans="9:74" ht="14.25" customHeight="1" x14ac:dyDescent="0.3">
      <c r="J115" s="99"/>
      <c r="K115" s="99"/>
      <c r="L115" s="99"/>
      <c r="M115" s="99"/>
      <c r="N115" s="99"/>
      <c r="O115" s="99"/>
      <c r="P115" s="218"/>
      <c r="Q115" s="219"/>
      <c r="R115" s="218">
        <f t="shared" si="14"/>
        <v>1879</v>
      </c>
      <c r="S115" s="219">
        <f t="shared" si="15"/>
        <v>3</v>
      </c>
      <c r="T115" s="218"/>
      <c r="U115" s="219"/>
      <c r="V115" s="232"/>
      <c r="W115" s="233"/>
      <c r="X115" s="232">
        <f t="shared" si="8"/>
        <v>2203</v>
      </c>
      <c r="Y115" s="233">
        <f t="shared" si="9"/>
        <v>3</v>
      </c>
      <c r="Z115" s="232"/>
      <c r="AA115" s="233"/>
      <c r="AB115" s="99"/>
      <c r="AC115" s="99"/>
      <c r="AD115" s="99"/>
      <c r="AE115" s="99"/>
      <c r="AF115" s="99"/>
      <c r="AG115" s="99"/>
      <c r="BC115" s="108" t="s">
        <v>345</v>
      </c>
      <c r="BD115" s="108" t="s">
        <v>337</v>
      </c>
      <c r="BE115" s="108"/>
      <c r="BF115" s="108"/>
      <c r="BG115" s="119"/>
      <c r="BI115" s="103" t="s">
        <v>611</v>
      </c>
      <c r="BJ115" s="108">
        <f>ROW()</f>
        <v>115</v>
      </c>
      <c r="BK115" s="108" t="s">
        <v>611</v>
      </c>
      <c r="BL115" s="108" t="s">
        <v>337</v>
      </c>
      <c r="BM115" s="103" t="s">
        <v>555</v>
      </c>
      <c r="BN115" s="108" t="s">
        <v>307</v>
      </c>
      <c r="BO115" s="112">
        <f>SUMIF(Grunty!H:H,BI115,Grunty!I:I)</f>
        <v>0</v>
      </c>
      <c r="BP115" s="112">
        <f>SUMIF('ZDR-2'!L:L,BI115,'ZDR-2'!I:I)</f>
        <v>0</v>
      </c>
      <c r="BQ115" s="108">
        <v>101</v>
      </c>
      <c r="BR115" s="108">
        <v>4</v>
      </c>
      <c r="BS115" s="108"/>
      <c r="BT115" s="108"/>
      <c r="BU115" s="108"/>
      <c r="BV115" s="108"/>
    </row>
    <row r="116" spans="9:74" ht="14.25" customHeight="1" x14ac:dyDescent="0.3">
      <c r="J116" s="99"/>
      <c r="K116" s="99"/>
      <c r="L116" s="99"/>
      <c r="M116" s="99"/>
      <c r="N116" s="99"/>
      <c r="O116" s="99"/>
      <c r="P116" s="216"/>
      <c r="Q116" s="217"/>
      <c r="R116" s="216">
        <f t="shared" si="14"/>
        <v>1898</v>
      </c>
      <c r="S116" s="217">
        <f t="shared" si="15"/>
        <v>14</v>
      </c>
      <c r="T116" s="216"/>
      <c r="U116" s="217"/>
      <c r="V116" s="230"/>
      <c r="W116" s="231"/>
      <c r="X116" s="230">
        <f t="shared" si="8"/>
        <v>2210</v>
      </c>
      <c r="Y116" s="231">
        <f t="shared" si="9"/>
        <v>12</v>
      </c>
      <c r="Z116" s="230"/>
      <c r="AA116" s="231"/>
      <c r="AB116" s="99"/>
      <c r="AC116" s="99"/>
      <c r="AD116" s="99"/>
      <c r="AE116" s="99"/>
      <c r="AF116" s="99"/>
      <c r="AG116" s="99"/>
      <c r="BC116" s="108" t="s">
        <v>346</v>
      </c>
      <c r="BD116" s="108" t="s">
        <v>337</v>
      </c>
      <c r="BE116" s="108"/>
      <c r="BF116" s="108"/>
      <c r="BG116" s="119"/>
      <c r="BI116" s="108" t="s">
        <v>345</v>
      </c>
      <c r="BJ116" s="108">
        <f>ROW()</f>
        <v>116</v>
      </c>
      <c r="BK116" s="108" t="s">
        <v>345</v>
      </c>
      <c r="BL116" s="108" t="s">
        <v>337</v>
      </c>
      <c r="BM116" s="103" t="s">
        <v>555</v>
      </c>
      <c r="BN116" s="108" t="s">
        <v>307</v>
      </c>
      <c r="BO116" s="112">
        <f>SUMIF(Grunty!H:H,BI116,Grunty!I:I)</f>
        <v>0</v>
      </c>
      <c r="BP116" s="112">
        <f>SUMIF('ZDR-2'!L:L,BI116,'ZDR-2'!I:I)</f>
        <v>0</v>
      </c>
      <c r="BQ116" s="108">
        <v>101</v>
      </c>
      <c r="BR116" s="108">
        <v>4</v>
      </c>
      <c r="BS116" s="108"/>
      <c r="BT116" s="108"/>
      <c r="BU116" s="108"/>
      <c r="BV116" s="108"/>
    </row>
    <row r="117" spans="9:74" ht="14.25" customHeight="1" x14ac:dyDescent="0.3">
      <c r="J117" s="99"/>
      <c r="K117" s="99"/>
      <c r="L117" s="99"/>
      <c r="M117" s="99"/>
      <c r="N117" s="99"/>
      <c r="O117" s="99"/>
      <c r="P117" s="218"/>
      <c r="Q117" s="219"/>
      <c r="R117" s="218">
        <f>R113+68</f>
        <v>1926</v>
      </c>
      <c r="S117" s="219">
        <f>S113</f>
        <v>3</v>
      </c>
      <c r="T117" s="218"/>
      <c r="U117" s="219"/>
      <c r="V117" s="232"/>
      <c r="W117" s="233"/>
      <c r="X117" s="232">
        <f t="shared" si="8"/>
        <v>2263</v>
      </c>
      <c r="Y117" s="233">
        <f t="shared" si="9"/>
        <v>3</v>
      </c>
      <c r="Z117" s="232"/>
      <c r="AA117" s="233"/>
      <c r="AB117" s="99"/>
      <c r="AC117" s="99"/>
      <c r="AD117" s="99"/>
      <c r="AE117" s="99"/>
      <c r="AF117" s="99"/>
      <c r="AG117" s="99"/>
      <c r="BC117" s="108" t="s">
        <v>347</v>
      </c>
      <c r="BD117" s="108" t="s">
        <v>337</v>
      </c>
      <c r="BE117" s="108"/>
      <c r="BF117" s="108"/>
      <c r="BG117" s="119"/>
      <c r="BI117" s="108" t="s">
        <v>346</v>
      </c>
      <c r="BJ117" s="108">
        <f>ROW()</f>
        <v>117</v>
      </c>
      <c r="BK117" s="108" t="s">
        <v>346</v>
      </c>
      <c r="BL117" s="108" t="s">
        <v>337</v>
      </c>
      <c r="BM117" s="103" t="s">
        <v>555</v>
      </c>
      <c r="BN117" s="108" t="s">
        <v>307</v>
      </c>
      <c r="BO117" s="112">
        <f>SUMIF(Grunty!H:H,BI117,Grunty!I:I)</f>
        <v>0</v>
      </c>
      <c r="BP117" s="112">
        <f>SUMIF('ZDR-2'!L:L,BI117,'ZDR-2'!I:I)</f>
        <v>0</v>
      </c>
      <c r="BQ117" s="108">
        <v>101</v>
      </c>
      <c r="BR117" s="108">
        <v>4</v>
      </c>
      <c r="BS117" s="108"/>
      <c r="BT117" s="108"/>
      <c r="BU117" s="108"/>
      <c r="BV117" s="108"/>
    </row>
    <row r="118" spans="9:74" ht="14.25" customHeight="1" x14ac:dyDescent="0.3">
      <c r="J118" s="99"/>
      <c r="K118" s="99"/>
      <c r="L118" s="99"/>
      <c r="M118" s="99"/>
      <c r="N118" s="99"/>
      <c r="O118" s="99"/>
      <c r="P118" s="216"/>
      <c r="Q118" s="217"/>
      <c r="R118" s="216">
        <f t="shared" ref="R118:R120" si="16">R114+68</f>
        <v>1933</v>
      </c>
      <c r="S118" s="217">
        <f t="shared" ref="S118:S120" si="17">S114</f>
        <v>14</v>
      </c>
      <c r="T118" s="216"/>
      <c r="U118" s="217"/>
      <c r="V118" s="230"/>
      <c r="W118" s="231"/>
      <c r="X118" s="230">
        <f t="shared" si="8"/>
        <v>2270</v>
      </c>
      <c r="Y118" s="231">
        <f t="shared" si="9"/>
        <v>12</v>
      </c>
      <c r="Z118" s="230"/>
      <c r="AA118" s="231"/>
      <c r="AB118" s="99"/>
      <c r="AC118" s="99"/>
      <c r="AD118" s="99"/>
      <c r="AE118" s="99"/>
      <c r="AF118" s="99"/>
      <c r="AG118" s="99"/>
      <c r="BC118" s="108" t="s">
        <v>348</v>
      </c>
      <c r="BD118" s="108" t="s">
        <v>337</v>
      </c>
      <c r="BE118" s="108"/>
      <c r="BF118" s="108"/>
      <c r="BG118" s="119"/>
      <c r="BI118" s="108" t="s">
        <v>347</v>
      </c>
      <c r="BJ118" s="108">
        <f>ROW()</f>
        <v>118</v>
      </c>
      <c r="BK118" s="108" t="s">
        <v>347</v>
      </c>
      <c r="BL118" s="108" t="s">
        <v>337</v>
      </c>
      <c r="BM118" s="103" t="s">
        <v>555</v>
      </c>
      <c r="BN118" s="108" t="s">
        <v>307</v>
      </c>
      <c r="BO118" s="112">
        <f>SUMIF(Grunty!H:H,BI118,Grunty!I:I)</f>
        <v>0</v>
      </c>
      <c r="BP118" s="112">
        <f>SUMIF('ZDR-2'!L:L,BI118,'ZDR-2'!I:I)</f>
        <v>0</v>
      </c>
      <c r="BQ118" s="108">
        <v>101</v>
      </c>
      <c r="BR118" s="108">
        <v>4</v>
      </c>
      <c r="BS118" s="108"/>
      <c r="BT118" s="108"/>
      <c r="BU118" s="108"/>
      <c r="BV118" s="108"/>
    </row>
    <row r="119" spans="9:74" ht="14.25" customHeight="1" x14ac:dyDescent="0.3">
      <c r="J119" s="99"/>
      <c r="K119" s="99"/>
      <c r="L119" s="234"/>
      <c r="M119" s="234"/>
      <c r="N119" s="234"/>
      <c r="O119" s="234"/>
      <c r="P119" s="218"/>
      <c r="Q119" s="219"/>
      <c r="R119" s="218">
        <f t="shared" si="16"/>
        <v>1947</v>
      </c>
      <c r="S119" s="219">
        <f t="shared" si="17"/>
        <v>3</v>
      </c>
      <c r="T119" s="218"/>
      <c r="U119" s="219"/>
      <c r="V119" s="232"/>
      <c r="W119" s="233"/>
      <c r="X119" s="232">
        <f t="shared" si="8"/>
        <v>2283</v>
      </c>
      <c r="Y119" s="233">
        <f t="shared" si="9"/>
        <v>3</v>
      </c>
      <c r="Z119" s="232"/>
      <c r="AA119" s="233"/>
      <c r="AB119" s="99"/>
      <c r="AC119" s="99"/>
      <c r="AD119" s="99"/>
      <c r="AE119" s="99"/>
      <c r="AF119" s="99"/>
      <c r="AG119" s="99"/>
      <c r="BC119" s="108" t="s">
        <v>349</v>
      </c>
      <c r="BD119" s="108" t="s">
        <v>337</v>
      </c>
      <c r="BE119" s="108"/>
      <c r="BF119" s="108"/>
      <c r="BG119" s="119"/>
      <c r="BI119" s="108" t="s">
        <v>348</v>
      </c>
      <c r="BJ119" s="108">
        <f>ROW()</f>
        <v>119</v>
      </c>
      <c r="BK119" s="108" t="s">
        <v>348</v>
      </c>
      <c r="BL119" s="108" t="s">
        <v>337</v>
      </c>
      <c r="BM119" s="103" t="s">
        <v>555</v>
      </c>
      <c r="BN119" s="108" t="s">
        <v>307</v>
      </c>
      <c r="BO119" s="112">
        <f>SUMIF(Grunty!H:H,BI119,Grunty!I:I)</f>
        <v>0</v>
      </c>
      <c r="BP119" s="112">
        <f>SUMIF('ZDR-2'!L:L,BI119,'ZDR-2'!I:I)</f>
        <v>0</v>
      </c>
      <c r="BQ119" s="108">
        <v>101</v>
      </c>
      <c r="BR119" s="108">
        <v>4</v>
      </c>
      <c r="BS119" s="108"/>
      <c r="BT119" s="108"/>
      <c r="BU119" s="108"/>
      <c r="BV119" s="108"/>
    </row>
    <row r="120" spans="9:74" ht="14.25" customHeight="1" x14ac:dyDescent="0.3">
      <c r="J120" s="99"/>
      <c r="K120" s="99"/>
      <c r="L120" s="234"/>
      <c r="M120" s="234"/>
      <c r="N120" s="234"/>
      <c r="O120" s="234"/>
      <c r="P120" s="216"/>
      <c r="Q120" s="217"/>
      <c r="R120" s="216">
        <f t="shared" si="16"/>
        <v>1966</v>
      </c>
      <c r="S120" s="217">
        <f t="shared" si="17"/>
        <v>14</v>
      </c>
      <c r="T120" s="216"/>
      <c r="U120" s="217"/>
      <c r="V120" s="230"/>
      <c r="W120" s="231"/>
      <c r="X120" s="230">
        <f t="shared" si="8"/>
        <v>2290</v>
      </c>
      <c r="Y120" s="231">
        <f t="shared" si="9"/>
        <v>12</v>
      </c>
      <c r="Z120" s="230"/>
      <c r="AA120" s="231"/>
      <c r="AB120" s="99"/>
      <c r="AC120" s="99"/>
      <c r="AD120" s="99"/>
      <c r="AE120" s="99"/>
      <c r="AF120" s="99"/>
      <c r="AG120" s="99"/>
      <c r="BC120" s="108" t="s">
        <v>350</v>
      </c>
      <c r="BD120" s="108" t="s">
        <v>337</v>
      </c>
      <c r="BE120" s="108"/>
      <c r="BF120" s="108"/>
      <c r="BG120" s="119"/>
      <c r="BI120" s="108" t="s">
        <v>349</v>
      </c>
      <c r="BJ120" s="108">
        <f>ROW()</f>
        <v>120</v>
      </c>
      <c r="BK120" s="108" t="s">
        <v>349</v>
      </c>
      <c r="BL120" s="108" t="s">
        <v>337</v>
      </c>
      <c r="BM120" s="103" t="s">
        <v>555</v>
      </c>
      <c r="BN120" s="108" t="s">
        <v>307</v>
      </c>
      <c r="BO120" s="112">
        <f>SUMIF(Grunty!H:H,BI120,Grunty!I:I)</f>
        <v>0</v>
      </c>
      <c r="BP120" s="112">
        <f>SUMIF('ZDR-2'!L:L,BI120,'ZDR-2'!I:I)</f>
        <v>0</v>
      </c>
      <c r="BQ120" s="108">
        <v>101</v>
      </c>
      <c r="BR120" s="108">
        <v>4</v>
      </c>
      <c r="BS120" s="108"/>
      <c r="BT120" s="108"/>
      <c r="BU120" s="108"/>
      <c r="BV120" s="108"/>
    </row>
    <row r="121" spans="9:74" ht="14.25" customHeight="1" x14ac:dyDescent="0.3">
      <c r="I121" s="1"/>
      <c r="J121" s="99"/>
      <c r="K121" s="99"/>
      <c r="L121" s="234"/>
      <c r="M121" s="234"/>
      <c r="N121" s="234"/>
      <c r="O121" s="234"/>
      <c r="P121" s="218"/>
      <c r="Q121" s="219"/>
      <c r="R121" s="218">
        <f>R117+68</f>
        <v>1994</v>
      </c>
      <c r="S121" s="219">
        <f>S117</f>
        <v>3</v>
      </c>
      <c r="T121" s="218"/>
      <c r="U121" s="219"/>
      <c r="V121" s="232"/>
      <c r="W121" s="233"/>
      <c r="X121" s="232">
        <f t="shared" si="8"/>
        <v>2343</v>
      </c>
      <c r="Y121" s="233">
        <f t="shared" si="9"/>
        <v>3</v>
      </c>
      <c r="Z121" s="232"/>
      <c r="AA121" s="233"/>
      <c r="AB121" s="234"/>
      <c r="AC121" s="234"/>
      <c r="AD121" s="234"/>
      <c r="AE121" s="234"/>
      <c r="AF121" s="234"/>
      <c r="AG121" s="234"/>
      <c r="BC121" s="108" t="s">
        <v>363</v>
      </c>
      <c r="BD121" s="108" t="s">
        <v>255</v>
      </c>
      <c r="BE121" s="108"/>
      <c r="BF121" s="108"/>
      <c r="BG121" s="119"/>
      <c r="BI121" s="108" t="s">
        <v>350</v>
      </c>
      <c r="BJ121" s="108">
        <f>ROW()</f>
        <v>121</v>
      </c>
      <c r="BK121" s="108" t="s">
        <v>350</v>
      </c>
      <c r="BL121" s="108" t="s">
        <v>337</v>
      </c>
      <c r="BM121" s="103" t="s">
        <v>555</v>
      </c>
      <c r="BN121" s="108" t="s">
        <v>307</v>
      </c>
      <c r="BO121" s="112">
        <f>SUMIF(Grunty!H:H,BI121,Grunty!I:I)</f>
        <v>0</v>
      </c>
      <c r="BP121" s="112">
        <f>SUMIF('ZDR-2'!L:L,BI121,'ZDR-2'!I:I)</f>
        <v>0</v>
      </c>
      <c r="BQ121" s="108">
        <v>101</v>
      </c>
      <c r="BR121" s="108">
        <v>4</v>
      </c>
      <c r="BS121" s="108"/>
      <c r="BT121" s="108"/>
      <c r="BU121" s="108"/>
      <c r="BV121" s="108"/>
    </row>
    <row r="122" spans="9:74" ht="14.25" customHeight="1" x14ac:dyDescent="0.25">
      <c r="I122" s="1"/>
      <c r="J122" s="99"/>
      <c r="K122" s="99"/>
      <c r="L122" s="234"/>
      <c r="M122" s="234"/>
      <c r="N122" s="234"/>
      <c r="O122" s="234"/>
      <c r="P122" s="216"/>
      <c r="Q122" s="217"/>
      <c r="R122" s="216">
        <f t="shared" ref="R122:R124" si="18">R118+68</f>
        <v>2001</v>
      </c>
      <c r="S122" s="217">
        <f t="shared" ref="S122:S124" si="19">S118</f>
        <v>14</v>
      </c>
      <c r="T122" s="216"/>
      <c r="U122" s="217"/>
      <c r="V122" s="230"/>
      <c r="W122" s="231"/>
      <c r="X122" s="230">
        <f t="shared" si="8"/>
        <v>2350</v>
      </c>
      <c r="Y122" s="231">
        <f t="shared" si="9"/>
        <v>12</v>
      </c>
      <c r="Z122" s="230"/>
      <c r="AA122" s="231"/>
      <c r="AB122" s="234"/>
      <c r="AC122" s="234"/>
      <c r="AD122" s="234"/>
      <c r="AE122" s="234"/>
      <c r="AF122" s="234"/>
      <c r="AG122" s="234"/>
      <c r="BC122" s="108" t="s">
        <v>587</v>
      </c>
      <c r="BD122" s="108" t="s">
        <v>255</v>
      </c>
      <c r="BE122" s="108"/>
      <c r="BF122" s="108"/>
      <c r="BG122" s="119"/>
      <c r="BI122" s="108" t="s">
        <v>351</v>
      </c>
      <c r="BJ122" s="108">
        <f>ROW()</f>
        <v>122</v>
      </c>
      <c r="BK122" s="108" t="s">
        <v>352</v>
      </c>
      <c r="BL122" s="108" t="s">
        <v>252</v>
      </c>
      <c r="BM122" s="103" t="s">
        <v>555</v>
      </c>
      <c r="BN122" s="108" t="s">
        <v>307</v>
      </c>
      <c r="BO122" s="112">
        <f>SUMIF(Grunty!H:H,BI122,Grunty!I:I)</f>
        <v>0</v>
      </c>
      <c r="BP122" s="112">
        <f>SUMIF('ZDR-2'!L:L,BI122,'ZDR-2'!I:I)</f>
        <v>0</v>
      </c>
      <c r="BQ122" s="108">
        <v>101</v>
      </c>
      <c r="BR122" s="108">
        <v>4</v>
      </c>
      <c r="BS122" s="108"/>
      <c r="BT122" s="108"/>
      <c r="BU122" s="108"/>
      <c r="BV122" s="108"/>
    </row>
    <row r="123" spans="9:74" ht="14.25" customHeight="1" x14ac:dyDescent="0.25">
      <c r="I123" s="1"/>
      <c r="J123" s="99"/>
      <c r="K123" s="99"/>
      <c r="L123" s="234"/>
      <c r="M123" s="234"/>
      <c r="N123" s="234"/>
      <c r="O123" s="234"/>
      <c r="P123" s="218"/>
      <c r="Q123" s="219"/>
      <c r="R123" s="218">
        <f t="shared" si="18"/>
        <v>2015</v>
      </c>
      <c r="S123" s="219">
        <f t="shared" si="19"/>
        <v>3</v>
      </c>
      <c r="T123" s="218"/>
      <c r="U123" s="219"/>
      <c r="V123" s="232"/>
      <c r="W123" s="233"/>
      <c r="X123" s="232">
        <f t="shared" si="8"/>
        <v>2363</v>
      </c>
      <c r="Y123" s="233">
        <f t="shared" si="9"/>
        <v>3</v>
      </c>
      <c r="Z123" s="232"/>
      <c r="AA123" s="233"/>
      <c r="AB123" s="234"/>
      <c r="AC123" s="234"/>
      <c r="AD123" s="234"/>
      <c r="AE123" s="234"/>
      <c r="AF123" s="234"/>
      <c r="AG123" s="234"/>
      <c r="BC123" s="108" t="s">
        <v>364</v>
      </c>
      <c r="BD123" s="108" t="s">
        <v>255</v>
      </c>
      <c r="BE123" s="108"/>
      <c r="BF123" s="108"/>
      <c r="BG123" s="119"/>
      <c r="BI123" s="108" t="s">
        <v>353</v>
      </c>
      <c r="BJ123" s="108">
        <f>ROW()</f>
        <v>123</v>
      </c>
      <c r="BK123" s="108" t="s">
        <v>354</v>
      </c>
      <c r="BL123" s="108" t="s">
        <v>252</v>
      </c>
      <c r="BM123" s="103" t="s">
        <v>555</v>
      </c>
      <c r="BN123" s="108" t="s">
        <v>307</v>
      </c>
      <c r="BO123" s="112">
        <f>SUMIF(Grunty!H:H,BI123,Grunty!I:I)</f>
        <v>0</v>
      </c>
      <c r="BP123" s="112">
        <f>SUMIF('ZDR-2'!L:L,BI123,'ZDR-2'!I:I)</f>
        <v>0</v>
      </c>
      <c r="BQ123" s="108">
        <v>101</v>
      </c>
      <c r="BR123" s="108">
        <v>4</v>
      </c>
      <c r="BS123" s="108"/>
      <c r="BT123" s="108"/>
      <c r="BU123" s="108"/>
      <c r="BV123" s="108"/>
    </row>
    <row r="124" spans="9:74" ht="14.25" customHeight="1" x14ac:dyDescent="0.25">
      <c r="I124" s="1"/>
      <c r="J124" s="99"/>
      <c r="K124" s="99"/>
      <c r="L124" s="234"/>
      <c r="M124" s="234"/>
      <c r="N124" s="234"/>
      <c r="O124" s="234"/>
      <c r="P124" s="216"/>
      <c r="Q124" s="217"/>
      <c r="R124" s="216">
        <f t="shared" si="18"/>
        <v>2034</v>
      </c>
      <c r="S124" s="217">
        <f t="shared" si="19"/>
        <v>14</v>
      </c>
      <c r="T124" s="216"/>
      <c r="U124" s="217"/>
      <c r="V124" s="230"/>
      <c r="W124" s="231"/>
      <c r="X124" s="230">
        <f t="shared" si="8"/>
        <v>2370</v>
      </c>
      <c r="Y124" s="231">
        <f t="shared" si="9"/>
        <v>12</v>
      </c>
      <c r="Z124" s="230"/>
      <c r="AA124" s="231"/>
      <c r="AB124" s="234"/>
      <c r="AC124" s="234"/>
      <c r="AD124" s="234"/>
      <c r="AE124" s="234"/>
      <c r="AF124" s="234"/>
      <c r="AG124" s="234"/>
      <c r="BC124" s="108" t="s">
        <v>603</v>
      </c>
      <c r="BD124" s="108" t="s">
        <v>255</v>
      </c>
      <c r="BE124" s="108"/>
      <c r="BF124" s="108"/>
      <c r="BG124" s="119"/>
      <c r="BI124" s="108" t="s">
        <v>355</v>
      </c>
      <c r="BJ124" s="108">
        <f>ROW()</f>
        <v>124</v>
      </c>
      <c r="BK124" s="108" t="s">
        <v>356</v>
      </c>
      <c r="BL124" s="108" t="s">
        <v>260</v>
      </c>
      <c r="BM124" s="103" t="s">
        <v>555</v>
      </c>
      <c r="BN124" s="108" t="s">
        <v>307</v>
      </c>
      <c r="BO124" s="112">
        <f>SUMIF(Grunty!H:H,BI124,Grunty!I:I)</f>
        <v>0</v>
      </c>
      <c r="BP124" s="112">
        <f>SUMIF('ZDR-2'!L:L,BI124,'ZDR-2'!I:I)</f>
        <v>0</v>
      </c>
      <c r="BQ124" s="108">
        <v>101</v>
      </c>
      <c r="BR124" s="108">
        <v>4</v>
      </c>
      <c r="BS124" s="108"/>
      <c r="BT124" s="108"/>
      <c r="BU124" s="120">
        <v>86</v>
      </c>
      <c r="BV124" s="120">
        <v>7</v>
      </c>
    </row>
    <row r="125" spans="9:74" ht="14.25" customHeight="1" x14ac:dyDescent="0.25">
      <c r="I125" s="1"/>
      <c r="J125" s="99"/>
      <c r="K125" s="99"/>
      <c r="L125" s="234"/>
      <c r="M125" s="234"/>
      <c r="N125" s="234"/>
      <c r="O125" s="234"/>
      <c r="P125" s="218"/>
      <c r="Q125" s="219"/>
      <c r="R125" s="218">
        <f>R121+68</f>
        <v>2062</v>
      </c>
      <c r="S125" s="219">
        <f>S121</f>
        <v>3</v>
      </c>
      <c r="T125" s="218"/>
      <c r="U125" s="219"/>
      <c r="V125" s="232"/>
      <c r="W125" s="233"/>
      <c r="X125" s="232">
        <f t="shared" si="8"/>
        <v>2423</v>
      </c>
      <c r="Y125" s="233">
        <f t="shared" si="9"/>
        <v>3</v>
      </c>
      <c r="Z125" s="232"/>
      <c r="AA125" s="233"/>
      <c r="AB125" s="234"/>
      <c r="AC125" s="234"/>
      <c r="AD125" s="234"/>
      <c r="AE125" s="234"/>
      <c r="AF125" s="234"/>
      <c r="AG125" s="234"/>
      <c r="BC125" s="108" t="s">
        <v>365</v>
      </c>
      <c r="BD125" s="108" t="s">
        <v>255</v>
      </c>
      <c r="BE125" s="108"/>
      <c r="BF125" s="108"/>
      <c r="BG125" s="119"/>
      <c r="BI125" s="108" t="s">
        <v>357</v>
      </c>
      <c r="BJ125" s="108">
        <f>ROW()</f>
        <v>125</v>
      </c>
      <c r="BK125" s="108" t="s">
        <v>358</v>
      </c>
      <c r="BL125" s="108" t="s">
        <v>260</v>
      </c>
      <c r="BM125" s="103" t="s">
        <v>555</v>
      </c>
      <c r="BN125" s="108" t="s">
        <v>307</v>
      </c>
      <c r="BO125" s="112">
        <f>SUMIF(Grunty!H:H,BI125,Grunty!I:I)</f>
        <v>0</v>
      </c>
      <c r="BP125" s="112">
        <f>SUMIF('ZDR-2'!L:L,BI125,'ZDR-2'!I:I)</f>
        <v>0</v>
      </c>
      <c r="BQ125" s="108">
        <v>101</v>
      </c>
      <c r="BR125" s="108">
        <v>4</v>
      </c>
      <c r="BS125" s="108"/>
      <c r="BT125" s="108"/>
      <c r="BU125" s="108"/>
      <c r="BV125" s="108"/>
    </row>
    <row r="126" spans="9:74" ht="14.25" customHeight="1" x14ac:dyDescent="0.25">
      <c r="I126" s="1"/>
      <c r="J126" s="99"/>
      <c r="K126" s="99"/>
      <c r="L126" s="234"/>
      <c r="M126" s="234"/>
      <c r="N126" s="234"/>
      <c r="O126" s="234"/>
      <c r="P126" s="216"/>
      <c r="Q126" s="217"/>
      <c r="R126" s="216">
        <f t="shared" ref="R126:R128" si="20">R122+68</f>
        <v>2069</v>
      </c>
      <c r="S126" s="217">
        <f t="shared" ref="S126:S128" si="21">S122</f>
        <v>14</v>
      </c>
      <c r="T126" s="216"/>
      <c r="U126" s="217"/>
      <c r="V126" s="230"/>
      <c r="W126" s="231"/>
      <c r="X126" s="230">
        <f t="shared" si="8"/>
        <v>2430</v>
      </c>
      <c r="Y126" s="231">
        <f t="shared" si="9"/>
        <v>12</v>
      </c>
      <c r="Z126" s="230"/>
      <c r="AA126" s="231"/>
      <c r="AB126" s="234"/>
      <c r="AC126" s="234"/>
      <c r="AD126" s="234"/>
      <c r="AE126" s="234"/>
      <c r="AF126" s="234"/>
      <c r="AG126" s="234"/>
      <c r="BC126" s="108" t="s">
        <v>366</v>
      </c>
      <c r="BD126" s="108" t="s">
        <v>255</v>
      </c>
      <c r="BE126" s="108"/>
      <c r="BF126" s="108"/>
      <c r="BG126" s="119"/>
      <c r="BI126" s="108" t="s">
        <v>359</v>
      </c>
      <c r="BJ126" s="108">
        <f>ROW()</f>
        <v>126</v>
      </c>
      <c r="BK126" s="108" t="s">
        <v>360</v>
      </c>
      <c r="BL126" s="108" t="s">
        <v>206</v>
      </c>
      <c r="BM126" s="103" t="s">
        <v>555</v>
      </c>
      <c r="BN126" s="108" t="s">
        <v>307</v>
      </c>
      <c r="BO126" s="112">
        <f>SUMIF(Grunty!H:H,BI126,Grunty!I:I)</f>
        <v>0</v>
      </c>
      <c r="BP126" s="112">
        <f>SUMIF('ZDR-2'!L:L,BI126,'ZDR-2'!I:I)</f>
        <v>0</v>
      </c>
      <c r="BQ126" s="108">
        <v>101</v>
      </c>
      <c r="BR126" s="108">
        <v>4</v>
      </c>
      <c r="BS126" s="108"/>
      <c r="BT126" s="108"/>
      <c r="BU126" s="108"/>
      <c r="BV126" s="108"/>
    </row>
    <row r="127" spans="9:74" ht="14.25" customHeight="1" x14ac:dyDescent="0.25">
      <c r="I127" s="1"/>
      <c r="J127" s="99"/>
      <c r="K127" s="99"/>
      <c r="L127" s="234"/>
      <c r="M127" s="234"/>
      <c r="N127" s="234"/>
      <c r="O127" s="234"/>
      <c r="P127" s="218"/>
      <c r="Q127" s="219"/>
      <c r="R127" s="218">
        <f t="shared" si="20"/>
        <v>2083</v>
      </c>
      <c r="S127" s="219">
        <f t="shared" si="21"/>
        <v>3</v>
      </c>
      <c r="T127" s="218"/>
      <c r="U127" s="219"/>
      <c r="V127" s="232"/>
      <c r="W127" s="233"/>
      <c r="X127" s="232">
        <f t="shared" si="8"/>
        <v>2443</v>
      </c>
      <c r="Y127" s="233">
        <f t="shared" si="9"/>
        <v>3</v>
      </c>
      <c r="Z127" s="232"/>
      <c r="AA127" s="233"/>
      <c r="AB127" s="234"/>
      <c r="AC127" s="234"/>
      <c r="AD127" s="234"/>
      <c r="AE127" s="234"/>
      <c r="AF127" s="234"/>
      <c r="AG127" s="234"/>
      <c r="BC127" s="108" t="s">
        <v>367</v>
      </c>
      <c r="BD127" s="108" t="s">
        <v>322</v>
      </c>
      <c r="BE127" s="108"/>
      <c r="BF127" s="108"/>
      <c r="BG127" s="119"/>
      <c r="BI127" s="108" t="s">
        <v>361</v>
      </c>
      <c r="BJ127" s="108">
        <f>ROW()</f>
        <v>127</v>
      </c>
      <c r="BK127" s="108" t="s">
        <v>362</v>
      </c>
      <c r="BL127" s="108" t="s">
        <v>206</v>
      </c>
      <c r="BM127" s="103" t="s">
        <v>555</v>
      </c>
      <c r="BN127" s="108" t="s">
        <v>307</v>
      </c>
      <c r="BO127" s="112">
        <f>SUMIF(Grunty!H:H,BI127,Grunty!I:I)</f>
        <v>0</v>
      </c>
      <c r="BP127" s="112">
        <f>SUMIF('ZDR-2'!L:L,BI127,'ZDR-2'!I:I)</f>
        <v>0</v>
      </c>
      <c r="BQ127" s="108">
        <v>101</v>
      </c>
      <c r="BR127" s="108">
        <v>4</v>
      </c>
      <c r="BS127" s="108"/>
      <c r="BT127" s="108"/>
      <c r="BU127" s="108"/>
      <c r="BV127" s="108"/>
    </row>
    <row r="128" spans="9:74" ht="14.25" customHeight="1" x14ac:dyDescent="0.25">
      <c r="I128" s="1"/>
      <c r="P128" s="216"/>
      <c r="Q128" s="217"/>
      <c r="R128" s="216">
        <f t="shared" si="20"/>
        <v>2102</v>
      </c>
      <c r="S128" s="217">
        <f t="shared" si="21"/>
        <v>14</v>
      </c>
      <c r="T128" s="216"/>
      <c r="U128" s="217"/>
      <c r="V128" s="230"/>
      <c r="W128" s="231"/>
      <c r="X128" s="230">
        <f t="shared" si="8"/>
        <v>2450</v>
      </c>
      <c r="Y128" s="231">
        <f t="shared" si="9"/>
        <v>12</v>
      </c>
      <c r="Z128" s="230"/>
      <c r="AA128" s="231"/>
      <c r="BC128" s="108" t="s">
        <v>368</v>
      </c>
      <c r="BD128" s="108" t="s">
        <v>322</v>
      </c>
      <c r="BE128" s="108"/>
      <c r="BF128" s="108"/>
      <c r="BG128" s="119"/>
      <c r="BI128" s="108" t="s">
        <v>360</v>
      </c>
      <c r="BJ128" s="108">
        <f>ROW()</f>
        <v>128</v>
      </c>
      <c r="BK128" s="108" t="s">
        <v>360</v>
      </c>
      <c r="BL128" s="108" t="s">
        <v>206</v>
      </c>
      <c r="BM128" s="103" t="s">
        <v>555</v>
      </c>
      <c r="BN128" s="108" t="s">
        <v>307</v>
      </c>
      <c r="BO128" s="112">
        <f>SUMIF(Grunty!H:H,BI128,Grunty!I:I)</f>
        <v>0</v>
      </c>
      <c r="BP128" s="112">
        <f>SUMIF('ZDR-2'!L:L,BI128,'ZDR-2'!I:I)</f>
        <v>0</v>
      </c>
      <c r="BQ128" s="108">
        <v>101</v>
      </c>
      <c r="BR128" s="108">
        <v>4</v>
      </c>
      <c r="BS128" s="108"/>
      <c r="BT128" s="108"/>
      <c r="BU128" s="108"/>
      <c r="BV128" s="108"/>
    </row>
    <row r="129" spans="9:74" ht="14.25" customHeight="1" x14ac:dyDescent="0.25">
      <c r="I129" s="1"/>
      <c r="P129" s="218"/>
      <c r="Q129" s="219"/>
      <c r="R129" s="218">
        <f>R125+68</f>
        <v>2130</v>
      </c>
      <c r="S129" s="219">
        <f>S125</f>
        <v>3</v>
      </c>
      <c r="T129" s="218"/>
      <c r="U129" s="219"/>
      <c r="V129" s="232"/>
      <c r="W129" s="233"/>
      <c r="X129" s="232">
        <f t="shared" si="8"/>
        <v>2503</v>
      </c>
      <c r="Y129" s="233">
        <f t="shared" si="9"/>
        <v>3</v>
      </c>
      <c r="Z129" s="232"/>
      <c r="AA129" s="233"/>
      <c r="BC129" s="108" t="s">
        <v>369</v>
      </c>
      <c r="BD129" s="108" t="s">
        <v>322</v>
      </c>
      <c r="BE129" s="108"/>
      <c r="BF129" s="108"/>
      <c r="BG129" s="119"/>
      <c r="BI129" s="108" t="s">
        <v>362</v>
      </c>
      <c r="BJ129" s="108">
        <f>ROW()</f>
        <v>129</v>
      </c>
      <c r="BK129" s="108" t="s">
        <v>362</v>
      </c>
      <c r="BL129" s="108" t="s">
        <v>206</v>
      </c>
      <c r="BM129" s="103" t="s">
        <v>555</v>
      </c>
      <c r="BN129" s="108" t="s">
        <v>307</v>
      </c>
      <c r="BO129" s="112">
        <f>SUMIF(Grunty!H:H,BI129,Grunty!I:I)</f>
        <v>0</v>
      </c>
      <c r="BP129" s="112">
        <f>SUMIF('ZDR-2'!L:L,BI129,'ZDR-2'!I:I)</f>
        <v>0</v>
      </c>
      <c r="BQ129" s="108">
        <v>101</v>
      </c>
      <c r="BR129" s="108">
        <v>4</v>
      </c>
      <c r="BS129" s="108"/>
      <c r="BT129" s="108"/>
      <c r="BU129" s="108"/>
      <c r="BV129" s="108"/>
    </row>
    <row r="130" spans="9:74" ht="14.25" customHeight="1" x14ac:dyDescent="0.25">
      <c r="I130" s="1"/>
      <c r="P130" s="216"/>
      <c r="Q130" s="217"/>
      <c r="R130" s="216">
        <f t="shared" ref="R130:R132" si="22">R126+68</f>
        <v>2137</v>
      </c>
      <c r="S130" s="217">
        <f t="shared" ref="S130:S132" si="23">S126</f>
        <v>14</v>
      </c>
      <c r="T130" s="216"/>
      <c r="U130" s="217"/>
      <c r="V130" s="230"/>
      <c r="W130" s="231"/>
      <c r="X130" s="230">
        <f t="shared" si="8"/>
        <v>2510</v>
      </c>
      <c r="Y130" s="231">
        <f t="shared" si="9"/>
        <v>12</v>
      </c>
      <c r="Z130" s="230"/>
      <c r="AA130" s="231"/>
      <c r="BC130" s="108" t="s">
        <v>604</v>
      </c>
      <c r="BD130" s="108" t="s">
        <v>322</v>
      </c>
      <c r="BE130" s="108"/>
      <c r="BF130" s="108"/>
      <c r="BG130" s="119"/>
      <c r="BI130" s="108" t="s">
        <v>363</v>
      </c>
      <c r="BJ130" s="108">
        <f>ROW()</f>
        <v>130</v>
      </c>
      <c r="BK130" s="108" t="s">
        <v>363</v>
      </c>
      <c r="BL130" s="108" t="s">
        <v>255</v>
      </c>
      <c r="BM130" s="103" t="s">
        <v>555</v>
      </c>
      <c r="BN130" s="108" t="s">
        <v>307</v>
      </c>
      <c r="BO130" s="112">
        <f>SUMIF(Grunty!H:H,BI130,Grunty!I:I)</f>
        <v>0</v>
      </c>
      <c r="BP130" s="112">
        <f>SUMIF('ZDR-2'!L:L,BI130,'ZDR-2'!I:I)</f>
        <v>0</v>
      </c>
      <c r="BQ130" s="108">
        <v>101</v>
      </c>
      <c r="BR130" s="108">
        <v>4</v>
      </c>
      <c r="BS130" s="108"/>
      <c r="BT130" s="108"/>
      <c r="BU130" s="108"/>
      <c r="BV130" s="108"/>
    </row>
    <row r="131" spans="9:74" ht="14.25" customHeight="1" x14ac:dyDescent="0.25">
      <c r="I131" s="1"/>
      <c r="P131" s="218"/>
      <c r="Q131" s="219"/>
      <c r="R131" s="218">
        <f t="shared" si="22"/>
        <v>2151</v>
      </c>
      <c r="S131" s="219">
        <f t="shared" si="23"/>
        <v>3</v>
      </c>
      <c r="T131" s="218"/>
      <c r="U131" s="219"/>
      <c r="V131" s="232"/>
      <c r="W131" s="233"/>
      <c r="X131" s="232">
        <f t="shared" si="8"/>
        <v>2523</v>
      </c>
      <c r="Y131" s="233">
        <f t="shared" si="9"/>
        <v>3</v>
      </c>
      <c r="Z131" s="232"/>
      <c r="AA131" s="233"/>
      <c r="BC131" s="108" t="s">
        <v>370</v>
      </c>
      <c r="BD131" s="108" t="s">
        <v>322</v>
      </c>
      <c r="BE131" s="108"/>
      <c r="BF131" s="108"/>
      <c r="BG131" s="119"/>
      <c r="BI131" s="103" t="s">
        <v>587</v>
      </c>
      <c r="BJ131" s="108">
        <f>ROW()</f>
        <v>131</v>
      </c>
      <c r="BK131" s="108" t="s">
        <v>587</v>
      </c>
      <c r="BL131" s="108" t="s">
        <v>255</v>
      </c>
      <c r="BM131" s="103" t="s">
        <v>555</v>
      </c>
      <c r="BN131" s="108" t="s">
        <v>307</v>
      </c>
      <c r="BO131" s="112">
        <f>SUMIF(Grunty!H:H,BI131,Grunty!I:I)</f>
        <v>0</v>
      </c>
      <c r="BP131" s="112">
        <f>SUMIF('ZDR-2'!L:L,BI131,'ZDR-2'!I:I)</f>
        <v>0</v>
      </c>
      <c r="BQ131" s="108">
        <v>101</v>
      </c>
      <c r="BR131" s="108">
        <v>4</v>
      </c>
      <c r="BS131" s="108"/>
      <c r="BT131" s="108"/>
      <c r="BU131" s="108"/>
      <c r="BV131" s="108"/>
    </row>
    <row r="132" spans="9:74" ht="14.25" customHeight="1" x14ac:dyDescent="0.25">
      <c r="I132" s="1"/>
      <c r="P132" s="216"/>
      <c r="Q132" s="217"/>
      <c r="R132" s="216">
        <f t="shared" si="22"/>
        <v>2170</v>
      </c>
      <c r="S132" s="217">
        <f t="shared" si="23"/>
        <v>14</v>
      </c>
      <c r="T132" s="216"/>
      <c r="U132" s="217"/>
      <c r="V132" s="230"/>
      <c r="W132" s="231"/>
      <c r="X132" s="230">
        <f t="shared" si="8"/>
        <v>2530</v>
      </c>
      <c r="Y132" s="231">
        <f t="shared" si="9"/>
        <v>12</v>
      </c>
      <c r="Z132" s="230"/>
      <c r="AA132" s="231"/>
      <c r="BC132" s="108" t="s">
        <v>371</v>
      </c>
      <c r="BD132" s="108" t="s">
        <v>322</v>
      </c>
      <c r="BE132" s="108"/>
      <c r="BF132" s="108"/>
      <c r="BG132" s="119"/>
      <c r="BI132" s="108" t="s">
        <v>364</v>
      </c>
      <c r="BJ132" s="108">
        <f>ROW()</f>
        <v>132</v>
      </c>
      <c r="BK132" s="108" t="s">
        <v>364</v>
      </c>
      <c r="BL132" s="108" t="s">
        <v>255</v>
      </c>
      <c r="BM132" s="103" t="s">
        <v>555</v>
      </c>
      <c r="BN132" s="108" t="s">
        <v>307</v>
      </c>
      <c r="BO132" s="112">
        <f>SUMIF(Grunty!H:H,BI132,Grunty!I:I)</f>
        <v>0</v>
      </c>
      <c r="BP132" s="112">
        <f>SUMIF('ZDR-2'!L:L,BI132,'ZDR-2'!I:I)</f>
        <v>0</v>
      </c>
      <c r="BQ132" s="108">
        <v>101</v>
      </c>
      <c r="BR132" s="108">
        <v>4</v>
      </c>
      <c r="BS132" s="108"/>
      <c r="BT132" s="108"/>
      <c r="BU132" s="108"/>
      <c r="BV132" s="108"/>
    </row>
    <row r="133" spans="9:74" ht="14.25" customHeight="1" x14ac:dyDescent="0.25">
      <c r="I133" s="1"/>
      <c r="P133" s="218"/>
      <c r="Q133" s="219"/>
      <c r="R133" s="218">
        <f>R129+68</f>
        <v>2198</v>
      </c>
      <c r="S133" s="219">
        <f>S129</f>
        <v>3</v>
      </c>
      <c r="T133" s="218"/>
      <c r="U133" s="219"/>
      <c r="V133" s="232"/>
      <c r="W133" s="233"/>
      <c r="X133" s="232">
        <f t="shared" si="8"/>
        <v>2583</v>
      </c>
      <c r="Y133" s="233">
        <f t="shared" si="9"/>
        <v>3</v>
      </c>
      <c r="Z133" s="232"/>
      <c r="AA133" s="233"/>
      <c r="BC133" s="108" t="s">
        <v>372</v>
      </c>
      <c r="BD133" s="103" t="s">
        <v>281</v>
      </c>
      <c r="BE133" s="108"/>
      <c r="BF133" s="103"/>
      <c r="BG133" s="119"/>
      <c r="BI133" s="103" t="s">
        <v>603</v>
      </c>
      <c r="BJ133" s="108">
        <f>ROW()</f>
        <v>133</v>
      </c>
      <c r="BK133" s="108" t="s">
        <v>603</v>
      </c>
      <c r="BL133" s="108" t="s">
        <v>255</v>
      </c>
      <c r="BM133" s="103" t="s">
        <v>555</v>
      </c>
      <c r="BN133" s="108" t="s">
        <v>307</v>
      </c>
      <c r="BO133" s="112">
        <f>SUMIF(Grunty!H:H,BI133,Grunty!I:I)</f>
        <v>0</v>
      </c>
      <c r="BP133" s="112">
        <f>SUMIF('ZDR-2'!L:L,BI133,'ZDR-2'!I:I)</f>
        <v>0</v>
      </c>
      <c r="BQ133" s="108">
        <v>101</v>
      </c>
      <c r="BR133" s="108">
        <v>4</v>
      </c>
      <c r="BS133" s="108"/>
      <c r="BT133" s="108"/>
      <c r="BU133" s="108"/>
      <c r="BV133" s="108"/>
    </row>
    <row r="134" spans="9:74" ht="14.25" customHeight="1" x14ac:dyDescent="0.25">
      <c r="I134" s="1"/>
      <c r="P134" s="216"/>
      <c r="Q134" s="217"/>
      <c r="R134" s="216">
        <f t="shared" ref="R134:R136" si="24">R130+68</f>
        <v>2205</v>
      </c>
      <c r="S134" s="217">
        <f t="shared" ref="S134:S136" si="25">S130</f>
        <v>14</v>
      </c>
      <c r="T134" s="216"/>
      <c r="U134" s="217"/>
      <c r="V134" s="230"/>
      <c r="W134" s="231"/>
      <c r="X134" s="230">
        <f t="shared" si="8"/>
        <v>2590</v>
      </c>
      <c r="Y134" s="231">
        <f t="shared" si="9"/>
        <v>12</v>
      </c>
      <c r="Z134" s="230"/>
      <c r="AA134" s="231"/>
      <c r="BC134" s="108" t="s">
        <v>588</v>
      </c>
      <c r="BD134" s="103" t="s">
        <v>281</v>
      </c>
      <c r="BE134" s="108"/>
      <c r="BF134" s="103"/>
      <c r="BG134" s="119"/>
      <c r="BI134" s="108" t="s">
        <v>365</v>
      </c>
      <c r="BJ134" s="108">
        <f>ROW()</f>
        <v>134</v>
      </c>
      <c r="BK134" s="108" t="s">
        <v>365</v>
      </c>
      <c r="BL134" s="108" t="s">
        <v>255</v>
      </c>
      <c r="BM134" s="103" t="s">
        <v>555</v>
      </c>
      <c r="BN134" s="108" t="s">
        <v>307</v>
      </c>
      <c r="BO134" s="112">
        <f>SUMIF(Grunty!H:H,BI134,Grunty!I:I)</f>
        <v>0</v>
      </c>
      <c r="BP134" s="112">
        <f>SUMIF('ZDR-2'!L:L,BI134,'ZDR-2'!I:I)</f>
        <v>0</v>
      </c>
      <c r="BQ134" s="108">
        <v>101</v>
      </c>
      <c r="BR134" s="108">
        <v>4</v>
      </c>
      <c r="BS134" s="108"/>
      <c r="BT134" s="108"/>
      <c r="BU134" s="108"/>
      <c r="BV134" s="108"/>
    </row>
    <row r="135" spans="9:74" ht="14.25" customHeight="1" x14ac:dyDescent="0.25">
      <c r="I135" s="1"/>
      <c r="P135" s="218"/>
      <c r="Q135" s="219"/>
      <c r="R135" s="218">
        <f t="shared" si="24"/>
        <v>2219</v>
      </c>
      <c r="S135" s="219">
        <f t="shared" si="25"/>
        <v>3</v>
      </c>
      <c r="T135" s="218"/>
      <c r="U135" s="219"/>
      <c r="V135" s="232"/>
      <c r="W135" s="233"/>
      <c r="X135" s="232">
        <f t="shared" si="8"/>
        <v>2603</v>
      </c>
      <c r="Y135" s="233">
        <f t="shared" si="9"/>
        <v>3</v>
      </c>
      <c r="Z135" s="232"/>
      <c r="AA135" s="233"/>
      <c r="BC135" s="108" t="s">
        <v>600</v>
      </c>
      <c r="BD135" s="103" t="s">
        <v>281</v>
      </c>
      <c r="BE135" s="108"/>
      <c r="BF135" s="103"/>
      <c r="BG135" s="119"/>
      <c r="BI135" s="108" t="s">
        <v>366</v>
      </c>
      <c r="BJ135" s="108">
        <f>ROW()</f>
        <v>135</v>
      </c>
      <c r="BK135" s="108" t="s">
        <v>366</v>
      </c>
      <c r="BL135" s="108" t="s">
        <v>255</v>
      </c>
      <c r="BM135" s="103" t="s">
        <v>555</v>
      </c>
      <c r="BN135" s="108" t="s">
        <v>307</v>
      </c>
      <c r="BO135" s="112">
        <f>SUMIF(Grunty!H:H,BI135,Grunty!I:I)</f>
        <v>0</v>
      </c>
      <c r="BP135" s="112">
        <f>SUMIF('ZDR-2'!L:L,BI135,'ZDR-2'!I:I)</f>
        <v>0</v>
      </c>
      <c r="BQ135" s="108">
        <v>101</v>
      </c>
      <c r="BR135" s="108">
        <v>4</v>
      </c>
      <c r="BS135" s="108"/>
      <c r="BT135" s="108"/>
      <c r="BU135" s="108"/>
      <c r="BV135" s="108"/>
    </row>
    <row r="136" spans="9:74" ht="14.25" customHeight="1" x14ac:dyDescent="0.25">
      <c r="I136" s="1"/>
      <c r="P136" s="216"/>
      <c r="Q136" s="217"/>
      <c r="R136" s="216">
        <f t="shared" si="24"/>
        <v>2238</v>
      </c>
      <c r="S136" s="217">
        <f t="shared" si="25"/>
        <v>14</v>
      </c>
      <c r="T136" s="216"/>
      <c r="U136" s="217"/>
      <c r="V136" s="230"/>
      <c r="W136" s="231"/>
      <c r="X136" s="230">
        <f t="shared" si="8"/>
        <v>2610</v>
      </c>
      <c r="Y136" s="231">
        <f t="shared" si="9"/>
        <v>12</v>
      </c>
      <c r="Z136" s="230"/>
      <c r="AA136" s="231"/>
      <c r="BC136" s="108" t="s">
        <v>605</v>
      </c>
      <c r="BD136" s="103" t="s">
        <v>281</v>
      </c>
      <c r="BE136" s="108"/>
      <c r="BF136" s="103"/>
      <c r="BG136" s="119"/>
      <c r="BI136" s="108" t="s">
        <v>367</v>
      </c>
      <c r="BJ136" s="108">
        <f>ROW()</f>
        <v>136</v>
      </c>
      <c r="BK136" s="108" t="s">
        <v>367</v>
      </c>
      <c r="BL136" s="108" t="s">
        <v>322</v>
      </c>
      <c r="BM136" s="103" t="s">
        <v>555</v>
      </c>
      <c r="BN136" s="108" t="s">
        <v>307</v>
      </c>
      <c r="BO136" s="112">
        <f>SUMIF(Grunty!H:H,BI136,Grunty!I:I)</f>
        <v>0</v>
      </c>
      <c r="BP136" s="112">
        <f>SUMIF('ZDR-2'!L:L,BI136,'ZDR-2'!I:I)</f>
        <v>0</v>
      </c>
      <c r="BQ136" s="108">
        <v>101</v>
      </c>
      <c r="BR136" s="108">
        <v>4</v>
      </c>
      <c r="BS136" s="108"/>
      <c r="BT136" s="108"/>
      <c r="BU136" s="108"/>
      <c r="BV136" s="108"/>
    </row>
    <row r="137" spans="9:74" ht="14.25" customHeight="1" x14ac:dyDescent="0.25">
      <c r="I137" s="1"/>
      <c r="P137" s="218"/>
      <c r="Q137" s="219"/>
      <c r="R137" s="218">
        <f>R133+68</f>
        <v>2266</v>
      </c>
      <c r="S137" s="219">
        <f>S133</f>
        <v>3</v>
      </c>
      <c r="T137" s="218"/>
      <c r="U137" s="219"/>
      <c r="V137" s="232"/>
      <c r="W137" s="233"/>
      <c r="X137" s="232">
        <f t="shared" si="8"/>
        <v>2663</v>
      </c>
      <c r="Y137" s="233">
        <f t="shared" si="9"/>
        <v>3</v>
      </c>
      <c r="Z137" s="232"/>
      <c r="AA137" s="233"/>
      <c r="BC137" s="108" t="s">
        <v>618</v>
      </c>
      <c r="BD137" s="103" t="s">
        <v>281</v>
      </c>
      <c r="BE137" s="108"/>
      <c r="BF137" s="103"/>
      <c r="BG137" s="119"/>
      <c r="BI137" s="108" t="s">
        <v>368</v>
      </c>
      <c r="BJ137" s="108">
        <f>ROW()</f>
        <v>137</v>
      </c>
      <c r="BK137" s="108" t="s">
        <v>368</v>
      </c>
      <c r="BL137" s="108" t="s">
        <v>322</v>
      </c>
      <c r="BM137" s="103" t="s">
        <v>555</v>
      </c>
      <c r="BN137" s="108" t="s">
        <v>307</v>
      </c>
      <c r="BO137" s="112">
        <f>SUMIF(Grunty!H:H,BI137,Grunty!I:I)</f>
        <v>0</v>
      </c>
      <c r="BP137" s="112">
        <f>SUMIF('ZDR-2'!L:L,BI137,'ZDR-2'!I:I)</f>
        <v>0</v>
      </c>
      <c r="BQ137" s="108">
        <v>101</v>
      </c>
      <c r="BR137" s="108">
        <v>4</v>
      </c>
      <c r="BS137" s="108"/>
      <c r="BT137" s="108"/>
      <c r="BU137" s="108"/>
      <c r="BV137" s="108"/>
    </row>
    <row r="138" spans="9:74" ht="14.25" customHeight="1" x14ac:dyDescent="0.25">
      <c r="I138" s="1"/>
      <c r="P138" s="216"/>
      <c r="Q138" s="217"/>
      <c r="R138" s="216">
        <f t="shared" ref="R138:R140" si="26">R134+68</f>
        <v>2273</v>
      </c>
      <c r="S138" s="217">
        <f t="shared" ref="S138:S140" si="27">S134</f>
        <v>14</v>
      </c>
      <c r="T138" s="216"/>
      <c r="U138" s="217"/>
      <c r="V138" s="230"/>
      <c r="W138" s="231"/>
      <c r="X138" s="230">
        <f t="shared" ref="X138:X144" si="28">X134+80</f>
        <v>2670</v>
      </c>
      <c r="Y138" s="231">
        <f t="shared" ref="Y138:Y144" si="29">Y134</f>
        <v>12</v>
      </c>
      <c r="Z138" s="230"/>
      <c r="AA138" s="231"/>
      <c r="BC138" s="108" t="s">
        <v>619</v>
      </c>
      <c r="BD138" s="103" t="s">
        <v>281</v>
      </c>
      <c r="BE138" s="108"/>
      <c r="BF138" s="103"/>
      <c r="BG138" s="119"/>
      <c r="BI138" s="108" t="s">
        <v>369</v>
      </c>
      <c r="BJ138" s="108">
        <f>ROW()</f>
        <v>138</v>
      </c>
      <c r="BK138" s="108" t="s">
        <v>369</v>
      </c>
      <c r="BL138" s="108" t="s">
        <v>322</v>
      </c>
      <c r="BM138" s="103" t="s">
        <v>555</v>
      </c>
      <c r="BN138" s="108" t="s">
        <v>307</v>
      </c>
      <c r="BO138" s="112">
        <f>SUMIF(Grunty!H:H,BI138,Grunty!I:I)</f>
        <v>0</v>
      </c>
      <c r="BP138" s="112">
        <f>SUMIF('ZDR-2'!L:L,BI138,'ZDR-2'!I:I)</f>
        <v>0</v>
      </c>
      <c r="BQ138" s="108">
        <v>101</v>
      </c>
      <c r="BR138" s="108">
        <v>4</v>
      </c>
      <c r="BS138" s="108"/>
      <c r="BT138" s="108"/>
      <c r="BU138" s="108"/>
      <c r="BV138" s="108"/>
    </row>
    <row r="139" spans="9:74" ht="14.25" customHeight="1" x14ac:dyDescent="0.25">
      <c r="I139" s="1"/>
      <c r="P139" s="218"/>
      <c r="Q139" s="219"/>
      <c r="R139" s="218">
        <f t="shared" si="26"/>
        <v>2287</v>
      </c>
      <c r="S139" s="219">
        <f t="shared" si="27"/>
        <v>3</v>
      </c>
      <c r="T139" s="218"/>
      <c r="U139" s="219"/>
      <c r="V139" s="232"/>
      <c r="W139" s="233"/>
      <c r="X139" s="232">
        <f t="shared" si="28"/>
        <v>2683</v>
      </c>
      <c r="Y139" s="233">
        <f t="shared" si="29"/>
        <v>3</v>
      </c>
      <c r="Z139" s="232"/>
      <c r="AA139" s="233"/>
      <c r="BC139" s="117" t="s">
        <v>312</v>
      </c>
      <c r="BD139" s="117" t="s">
        <v>391</v>
      </c>
      <c r="BE139" s="117"/>
      <c r="BF139" s="117"/>
      <c r="BG139" s="119"/>
      <c r="BI139" s="103" t="s">
        <v>604</v>
      </c>
      <c r="BJ139" s="108">
        <f>ROW()</f>
        <v>139</v>
      </c>
      <c r="BK139" s="108" t="s">
        <v>604</v>
      </c>
      <c r="BL139" s="108" t="s">
        <v>322</v>
      </c>
      <c r="BM139" s="103" t="s">
        <v>555</v>
      </c>
      <c r="BN139" s="108" t="s">
        <v>307</v>
      </c>
      <c r="BO139" s="112">
        <f>SUMIF(Grunty!H:H,BI139,Grunty!I:I)</f>
        <v>0</v>
      </c>
      <c r="BP139" s="112">
        <f>SUMIF('ZDR-2'!L:L,BI139,'ZDR-2'!I:I)</f>
        <v>0</v>
      </c>
      <c r="BQ139" s="108">
        <v>101</v>
      </c>
      <c r="BR139" s="108">
        <v>4</v>
      </c>
      <c r="BS139" s="108"/>
      <c r="BT139" s="108"/>
      <c r="BU139" s="108"/>
      <c r="BV139" s="108"/>
    </row>
    <row r="140" spans="9:74" ht="14.25" customHeight="1" x14ac:dyDescent="0.25">
      <c r="I140" s="1"/>
      <c r="P140" s="216"/>
      <c r="Q140" s="217"/>
      <c r="R140" s="216">
        <f t="shared" si="26"/>
        <v>2306</v>
      </c>
      <c r="S140" s="217">
        <f t="shared" si="27"/>
        <v>14</v>
      </c>
      <c r="T140" s="216"/>
      <c r="U140" s="217"/>
      <c r="V140" s="230"/>
      <c r="W140" s="231"/>
      <c r="X140" s="230">
        <f t="shared" si="28"/>
        <v>2690</v>
      </c>
      <c r="Y140" s="231">
        <f t="shared" si="29"/>
        <v>12</v>
      </c>
      <c r="Z140" s="230"/>
      <c r="AA140" s="231"/>
      <c r="BC140" s="100" t="s">
        <v>694</v>
      </c>
      <c r="BD140" s="100" t="s">
        <v>694</v>
      </c>
      <c r="BE140" s="100" t="s">
        <v>694</v>
      </c>
      <c r="BF140" s="100"/>
      <c r="BG140" s="119"/>
      <c r="BI140" s="108" t="s">
        <v>370</v>
      </c>
      <c r="BJ140" s="108">
        <f>ROW()</f>
        <v>140</v>
      </c>
      <c r="BK140" s="108" t="s">
        <v>370</v>
      </c>
      <c r="BL140" s="108" t="s">
        <v>322</v>
      </c>
      <c r="BM140" s="103" t="s">
        <v>555</v>
      </c>
      <c r="BN140" s="108" t="s">
        <v>307</v>
      </c>
      <c r="BO140" s="112">
        <f>SUMIF(Grunty!H:H,BI140,Grunty!I:I)</f>
        <v>0</v>
      </c>
      <c r="BP140" s="112">
        <f>SUMIF('ZDR-2'!L:L,BI140,'ZDR-2'!I:I)</f>
        <v>0</v>
      </c>
      <c r="BQ140" s="108">
        <v>101</v>
      </c>
      <c r="BR140" s="108">
        <v>4</v>
      </c>
      <c r="BS140" s="108"/>
      <c r="BT140" s="108"/>
      <c r="BU140" s="108"/>
      <c r="BV140" s="108"/>
    </row>
    <row r="141" spans="9:74" ht="14.25" customHeight="1" x14ac:dyDescent="0.25">
      <c r="I141" s="1"/>
      <c r="P141" s="218"/>
      <c r="Q141" s="219"/>
      <c r="R141" s="218">
        <f>R137+68</f>
        <v>2334</v>
      </c>
      <c r="S141" s="219">
        <f>S137</f>
        <v>3</v>
      </c>
      <c r="T141" s="218"/>
      <c r="U141" s="219"/>
      <c r="V141" s="232"/>
      <c r="W141" s="233"/>
      <c r="X141" s="232">
        <f t="shared" si="28"/>
        <v>2743</v>
      </c>
      <c r="Y141" s="233">
        <f t="shared" si="29"/>
        <v>3</v>
      </c>
      <c r="Z141" s="232"/>
      <c r="AA141" s="233"/>
      <c r="BC141" s="100" t="s">
        <v>703</v>
      </c>
      <c r="BD141" s="100" t="s">
        <v>703</v>
      </c>
      <c r="BE141" s="100" t="s">
        <v>703</v>
      </c>
      <c r="BF141" s="100"/>
      <c r="BG141" s="119"/>
      <c r="BI141" s="108" t="s">
        <v>371</v>
      </c>
      <c r="BJ141" s="108">
        <f>ROW()</f>
        <v>141</v>
      </c>
      <c r="BK141" s="108" t="s">
        <v>371</v>
      </c>
      <c r="BL141" s="108" t="s">
        <v>322</v>
      </c>
      <c r="BM141" s="103" t="s">
        <v>555</v>
      </c>
      <c r="BN141" s="108" t="s">
        <v>307</v>
      </c>
      <c r="BO141" s="112">
        <f>SUMIF(Grunty!H:H,BI141,Grunty!I:I)</f>
        <v>0</v>
      </c>
      <c r="BP141" s="112">
        <f>SUMIF('ZDR-2'!L:L,BI141,'ZDR-2'!I:I)</f>
        <v>0</v>
      </c>
      <c r="BQ141" s="108">
        <v>101</v>
      </c>
      <c r="BR141" s="108">
        <v>4</v>
      </c>
      <c r="BS141" s="108"/>
      <c r="BT141" s="108"/>
      <c r="BU141" s="108"/>
      <c r="BV141" s="108"/>
    </row>
    <row r="142" spans="9:74" ht="14.25" customHeight="1" x14ac:dyDescent="0.25">
      <c r="I142" s="1"/>
      <c r="P142" s="216"/>
      <c r="Q142" s="217"/>
      <c r="R142" s="216">
        <f t="shared" ref="R142:R144" si="30">R138+68</f>
        <v>2341</v>
      </c>
      <c r="S142" s="217">
        <f t="shared" ref="S142:S144" si="31">S138</f>
        <v>14</v>
      </c>
      <c r="T142" s="216"/>
      <c r="U142" s="217"/>
      <c r="V142" s="230"/>
      <c r="W142" s="231"/>
      <c r="X142" s="230">
        <f t="shared" si="28"/>
        <v>2750</v>
      </c>
      <c r="Y142" s="231">
        <f t="shared" si="29"/>
        <v>12</v>
      </c>
      <c r="Z142" s="230"/>
      <c r="AA142" s="231"/>
      <c r="BC142" s="100" t="s">
        <v>704</v>
      </c>
      <c r="BD142" s="100" t="s">
        <v>704</v>
      </c>
      <c r="BE142" s="100" t="s">
        <v>704</v>
      </c>
      <c r="BF142" s="100"/>
      <c r="BG142" s="119"/>
      <c r="BI142" s="108" t="s">
        <v>372</v>
      </c>
      <c r="BJ142" s="108">
        <f>ROW()</f>
        <v>142</v>
      </c>
      <c r="BK142" s="108" t="s">
        <v>372</v>
      </c>
      <c r="BL142" s="103" t="s">
        <v>281</v>
      </c>
      <c r="BM142" s="103" t="s">
        <v>555</v>
      </c>
      <c r="BN142" s="108" t="s">
        <v>307</v>
      </c>
      <c r="BO142" s="112">
        <f>SUMIF(Grunty!H:H,BI142,Grunty!I:I)</f>
        <v>0</v>
      </c>
      <c r="BP142" s="112">
        <f>SUMIF('ZDR-2'!L:L,BI142,'ZDR-2'!I:I)</f>
        <v>0</v>
      </c>
      <c r="BQ142" s="108">
        <v>101</v>
      </c>
      <c r="BR142" s="108">
        <v>4</v>
      </c>
      <c r="BS142" s="108"/>
      <c r="BT142" s="108"/>
      <c r="BU142" s="108"/>
      <c r="BV142" s="108"/>
    </row>
    <row r="143" spans="9:74" ht="14.25" customHeight="1" x14ac:dyDescent="0.25">
      <c r="I143" s="1"/>
      <c r="P143" s="218"/>
      <c r="Q143" s="219"/>
      <c r="R143" s="218">
        <f t="shared" si="30"/>
        <v>2355</v>
      </c>
      <c r="S143" s="219">
        <f t="shared" si="31"/>
        <v>3</v>
      </c>
      <c r="T143" s="218"/>
      <c r="U143" s="219"/>
      <c r="V143" s="232"/>
      <c r="W143" s="233"/>
      <c r="X143" s="232">
        <f t="shared" si="28"/>
        <v>2763</v>
      </c>
      <c r="Y143" s="233">
        <f t="shared" si="29"/>
        <v>3</v>
      </c>
      <c r="Z143" s="232"/>
      <c r="AA143" s="233"/>
      <c r="BC143" s="100" t="s">
        <v>705</v>
      </c>
      <c r="BD143" s="100" t="s">
        <v>705</v>
      </c>
      <c r="BE143" s="100" t="s">
        <v>705</v>
      </c>
      <c r="BF143" s="100"/>
      <c r="BG143" s="119"/>
      <c r="BI143" s="103" t="s">
        <v>588</v>
      </c>
      <c r="BJ143" s="108">
        <f>ROW()</f>
        <v>143</v>
      </c>
      <c r="BK143" s="108" t="s">
        <v>588</v>
      </c>
      <c r="BL143" s="103" t="s">
        <v>281</v>
      </c>
      <c r="BM143" s="103" t="s">
        <v>555</v>
      </c>
      <c r="BN143" s="108" t="s">
        <v>307</v>
      </c>
      <c r="BO143" s="112">
        <f>SUMIF(Grunty!H:H,BI143,Grunty!I:I)</f>
        <v>0</v>
      </c>
      <c r="BP143" s="112">
        <f>SUMIF('ZDR-2'!L:L,BI143,'ZDR-2'!I:I)</f>
        <v>0</v>
      </c>
      <c r="BQ143" s="108">
        <v>101</v>
      </c>
      <c r="BR143" s="108">
        <v>4</v>
      </c>
      <c r="BS143" s="108"/>
      <c r="BT143" s="108"/>
      <c r="BU143" s="108"/>
      <c r="BV143" s="108"/>
    </row>
    <row r="144" spans="9:74" ht="14.25" customHeight="1" x14ac:dyDescent="0.25">
      <c r="I144" s="1"/>
      <c r="P144" s="216"/>
      <c r="Q144" s="217"/>
      <c r="R144" s="216">
        <f t="shared" si="30"/>
        <v>2374</v>
      </c>
      <c r="S144" s="217">
        <f t="shared" si="31"/>
        <v>14</v>
      </c>
      <c r="T144" s="216"/>
      <c r="U144" s="217"/>
      <c r="V144" s="230"/>
      <c r="W144" s="231"/>
      <c r="X144" s="230">
        <f t="shared" si="28"/>
        <v>2770</v>
      </c>
      <c r="Y144" s="231">
        <f t="shared" si="29"/>
        <v>12</v>
      </c>
      <c r="Z144" s="230"/>
      <c r="AA144" s="231"/>
      <c r="BC144" s="100" t="s">
        <v>706</v>
      </c>
      <c r="BD144" s="100" t="s">
        <v>706</v>
      </c>
      <c r="BE144" s="100" t="s">
        <v>706</v>
      </c>
      <c r="BF144" s="100"/>
      <c r="BG144" s="119"/>
      <c r="BI144" s="108" t="s">
        <v>600</v>
      </c>
      <c r="BJ144" s="108">
        <f>ROW()</f>
        <v>144</v>
      </c>
      <c r="BK144" s="108" t="s">
        <v>600</v>
      </c>
      <c r="BL144" s="103" t="s">
        <v>281</v>
      </c>
      <c r="BM144" s="103" t="s">
        <v>555</v>
      </c>
      <c r="BN144" s="108" t="s">
        <v>307</v>
      </c>
      <c r="BO144" s="112">
        <f>SUMIF(Grunty!H:H,BI144,Grunty!I:I)</f>
        <v>0</v>
      </c>
      <c r="BP144" s="112">
        <f>SUMIF('ZDR-2'!L:L,BI144,'ZDR-2'!I:I)</f>
        <v>0</v>
      </c>
      <c r="BQ144" s="108">
        <v>101</v>
      </c>
      <c r="BR144" s="108">
        <v>4</v>
      </c>
      <c r="BS144" s="108"/>
      <c r="BT144" s="108"/>
      <c r="BU144" s="108"/>
      <c r="BV144" s="108"/>
    </row>
    <row r="145" spans="9:74" ht="14.25" customHeight="1" x14ac:dyDescent="0.25">
      <c r="I145" s="1"/>
      <c r="P145" s="218"/>
      <c r="Q145" s="219"/>
      <c r="R145" s="218">
        <v>6</v>
      </c>
      <c r="S145" s="219">
        <f>S141</f>
        <v>3</v>
      </c>
      <c r="T145" s="218"/>
      <c r="U145" s="219"/>
      <c r="V145" s="232"/>
      <c r="W145" s="233"/>
      <c r="X145" s="232">
        <v>6</v>
      </c>
      <c r="Y145" s="233">
        <v>3</v>
      </c>
      <c r="Z145" s="232"/>
      <c r="AA145" s="233"/>
      <c r="BC145" s="100" t="s">
        <v>707</v>
      </c>
      <c r="BD145" s="100" t="s">
        <v>707</v>
      </c>
      <c r="BE145" s="100" t="s">
        <v>707</v>
      </c>
      <c r="BF145" s="100"/>
      <c r="BG145" s="119"/>
      <c r="BI145" s="108" t="s">
        <v>605</v>
      </c>
      <c r="BJ145" s="108">
        <f>ROW()</f>
        <v>145</v>
      </c>
      <c r="BK145" s="108" t="s">
        <v>605</v>
      </c>
      <c r="BL145" s="103" t="s">
        <v>281</v>
      </c>
      <c r="BM145" s="103" t="s">
        <v>555</v>
      </c>
      <c r="BN145" s="108" t="s">
        <v>307</v>
      </c>
      <c r="BO145" s="112">
        <f>SUMIF(Grunty!H:H,BI145,Grunty!I:I)</f>
        <v>0</v>
      </c>
      <c r="BP145" s="112">
        <f>SUMIF('ZDR-2'!L:L,BI145,'ZDR-2'!I:I)</f>
        <v>0</v>
      </c>
      <c r="BQ145" s="108">
        <v>101</v>
      </c>
      <c r="BR145" s="108">
        <v>4</v>
      </c>
      <c r="BS145" s="108"/>
      <c r="BT145" s="108"/>
      <c r="BU145" s="108"/>
      <c r="BV145" s="108"/>
    </row>
    <row r="146" spans="9:74" ht="14.25" customHeight="1" x14ac:dyDescent="0.25">
      <c r="I146" s="1"/>
      <c r="P146" s="216"/>
      <c r="Q146" s="217"/>
      <c r="R146" s="216">
        <v>6</v>
      </c>
      <c r="S146" s="217">
        <v>3</v>
      </c>
      <c r="T146" s="216"/>
      <c r="U146" s="217"/>
      <c r="V146" s="230"/>
      <c r="W146" s="231"/>
      <c r="X146" s="230">
        <v>6</v>
      </c>
      <c r="Y146" s="231">
        <v>3</v>
      </c>
      <c r="Z146" s="230"/>
      <c r="AA146" s="231"/>
      <c r="BC146" s="100" t="s">
        <v>708</v>
      </c>
      <c r="BD146" s="100" t="s">
        <v>708</v>
      </c>
      <c r="BE146" s="100" t="s">
        <v>708</v>
      </c>
      <c r="BF146" s="100"/>
      <c r="BG146" s="119"/>
      <c r="BI146" s="108" t="s">
        <v>618</v>
      </c>
      <c r="BJ146" s="108">
        <f>ROW()</f>
        <v>146</v>
      </c>
      <c r="BK146" s="108" t="s">
        <v>618</v>
      </c>
      <c r="BL146" s="103" t="s">
        <v>281</v>
      </c>
      <c r="BM146" s="103" t="s">
        <v>555</v>
      </c>
      <c r="BN146" s="108" t="s">
        <v>307</v>
      </c>
      <c r="BO146" s="112">
        <f>SUMIF(Grunty!H:H,BI146,Grunty!I:I)</f>
        <v>0</v>
      </c>
      <c r="BP146" s="112">
        <f>SUMIF('ZDR-2'!L:L,BI146,'ZDR-2'!I:I)</f>
        <v>0</v>
      </c>
      <c r="BQ146" s="108">
        <v>101</v>
      </c>
      <c r="BR146" s="108">
        <v>4</v>
      </c>
      <c r="BS146" s="108"/>
      <c r="BT146" s="108"/>
      <c r="BU146" s="108"/>
      <c r="BV146" s="108"/>
    </row>
    <row r="147" spans="9:74" ht="14.25" customHeight="1" x14ac:dyDescent="0.25">
      <c r="I147" s="1"/>
      <c r="P147" s="218"/>
      <c r="Q147" s="219"/>
      <c r="R147" s="218"/>
      <c r="S147" s="219"/>
      <c r="T147" s="218"/>
      <c r="U147" s="219"/>
      <c r="V147" s="232"/>
      <c r="W147" s="233"/>
      <c r="X147" s="232"/>
      <c r="Y147" s="233"/>
      <c r="Z147" s="232"/>
      <c r="AA147" s="233"/>
      <c r="BC147" s="100" t="s">
        <v>709</v>
      </c>
      <c r="BD147" s="100" t="s">
        <v>709</v>
      </c>
      <c r="BE147" s="100" t="s">
        <v>709</v>
      </c>
      <c r="BF147" s="100"/>
      <c r="BG147" s="119"/>
      <c r="BI147" s="108" t="s">
        <v>619</v>
      </c>
      <c r="BJ147" s="108">
        <f>ROW()</f>
        <v>147</v>
      </c>
      <c r="BK147" s="108" t="s">
        <v>619</v>
      </c>
      <c r="BL147" s="103" t="s">
        <v>281</v>
      </c>
      <c r="BM147" s="103" t="s">
        <v>555</v>
      </c>
      <c r="BN147" s="108" t="s">
        <v>307</v>
      </c>
      <c r="BO147" s="112">
        <f>SUMIF(Grunty!H:H,BI147,Grunty!I:I)</f>
        <v>0</v>
      </c>
      <c r="BP147" s="112">
        <f>SUMIF('ZDR-2'!L:L,BI147,'ZDR-2'!I:I)</f>
        <v>0</v>
      </c>
      <c r="BQ147" s="108">
        <v>101</v>
      </c>
      <c r="BR147" s="108">
        <v>4</v>
      </c>
      <c r="BS147" s="108"/>
      <c r="BT147" s="108"/>
      <c r="BU147" s="108"/>
      <c r="BV147" s="108"/>
    </row>
    <row r="148" spans="9:74" ht="14.25" customHeight="1" x14ac:dyDescent="0.25">
      <c r="I148" s="1"/>
      <c r="P148" s="216"/>
      <c r="Q148" s="217"/>
      <c r="R148" s="216"/>
      <c r="S148" s="217"/>
      <c r="T148" s="216"/>
      <c r="U148" s="217"/>
      <c r="V148" s="230"/>
      <c r="W148" s="231"/>
      <c r="X148" s="230"/>
      <c r="Y148" s="231"/>
      <c r="Z148" s="230"/>
      <c r="AA148" s="231"/>
      <c r="BC148" s="100" t="s">
        <v>710</v>
      </c>
      <c r="BD148" s="100" t="s">
        <v>710</v>
      </c>
      <c r="BE148" s="100" t="s">
        <v>710</v>
      </c>
      <c r="BF148" s="100"/>
      <c r="BG148" s="119"/>
      <c r="BI148" s="117" t="s">
        <v>312</v>
      </c>
      <c r="BJ148" s="117">
        <f>ROW()</f>
        <v>148</v>
      </c>
      <c r="BK148" s="117" t="s">
        <v>312</v>
      </c>
      <c r="BL148" s="117" t="s">
        <v>391</v>
      </c>
      <c r="BM148" s="117" t="s">
        <v>225</v>
      </c>
      <c r="BN148" s="117" t="s">
        <v>225</v>
      </c>
      <c r="BO148" s="118">
        <f>SUMIF(Grunty!H:H,BI148,Grunty!I:I)</f>
        <v>0</v>
      </c>
      <c r="BP148" s="118"/>
      <c r="BQ148" s="117"/>
      <c r="BR148" s="117">
        <v>7</v>
      </c>
      <c r="BS148" s="117"/>
      <c r="BT148" s="117"/>
      <c r="BU148" s="117"/>
      <c r="BV148" s="117"/>
    </row>
    <row r="149" spans="9:74" ht="14.25" customHeight="1" x14ac:dyDescent="0.25">
      <c r="I149" s="1"/>
      <c r="BC149" s="100" t="s">
        <v>711</v>
      </c>
      <c r="BD149" s="100" t="s">
        <v>711</v>
      </c>
      <c r="BE149" s="100" t="s">
        <v>711</v>
      </c>
      <c r="BF149" s="100"/>
      <c r="BI149" s="100" t="s">
        <v>694</v>
      </c>
      <c r="BJ149" s="7">
        <f>ROW()</f>
        <v>149</v>
      </c>
      <c r="BK149" s="100" t="s">
        <v>694</v>
      </c>
      <c r="BL149" s="100" t="s">
        <v>694</v>
      </c>
      <c r="BM149" s="100" t="s">
        <v>694</v>
      </c>
      <c r="BN149" s="100" t="s">
        <v>694</v>
      </c>
      <c r="BO149" s="115">
        <f>SUMIF(Grunty!H:H,BI149,Grunty!I:I)</f>
        <v>0</v>
      </c>
      <c r="BP149" s="115"/>
      <c r="BQ149" s="100" t="s">
        <v>694</v>
      </c>
      <c r="BR149" s="100">
        <v>9</v>
      </c>
      <c r="BS149" s="100"/>
      <c r="BT149" s="100"/>
      <c r="BU149" s="100"/>
      <c r="BV149" s="100"/>
    </row>
    <row r="150" spans="9:74" ht="14.25" customHeight="1" x14ac:dyDescent="0.25">
      <c r="I150" s="1"/>
      <c r="BC150" s="100" t="s">
        <v>712</v>
      </c>
      <c r="BD150" s="100" t="s">
        <v>712</v>
      </c>
      <c r="BE150" s="100" t="s">
        <v>712</v>
      </c>
      <c r="BF150" s="100"/>
      <c r="BI150" s="100" t="s">
        <v>703</v>
      </c>
      <c r="BJ150" s="7">
        <f>ROW()</f>
        <v>150</v>
      </c>
      <c r="BK150" s="100" t="s">
        <v>703</v>
      </c>
      <c r="BL150" s="100" t="s">
        <v>703</v>
      </c>
      <c r="BM150" s="100" t="s">
        <v>703</v>
      </c>
      <c r="BN150" s="100" t="s">
        <v>703</v>
      </c>
      <c r="BO150" s="115">
        <f>SUMIF(Grunty!H:H,BI150,Grunty!I:I)</f>
        <v>0</v>
      </c>
      <c r="BP150" s="115"/>
      <c r="BQ150" s="100" t="s">
        <v>703</v>
      </c>
      <c r="BR150" s="100">
        <v>9</v>
      </c>
      <c r="BS150" s="100"/>
      <c r="BT150" s="100"/>
      <c r="BU150" s="100"/>
      <c r="BV150" s="100"/>
    </row>
    <row r="151" spans="9:74" ht="14.25" customHeight="1" x14ac:dyDescent="0.25">
      <c r="I151" s="1"/>
      <c r="BC151" s="100" t="s">
        <v>695</v>
      </c>
      <c r="BD151" s="100" t="s">
        <v>695</v>
      </c>
      <c r="BE151" s="100" t="s">
        <v>695</v>
      </c>
      <c r="BF151" s="100"/>
      <c r="BI151" s="100" t="s">
        <v>704</v>
      </c>
      <c r="BJ151" s="7">
        <f>ROW()</f>
        <v>151</v>
      </c>
      <c r="BK151" s="100" t="s">
        <v>704</v>
      </c>
      <c r="BL151" s="100" t="s">
        <v>704</v>
      </c>
      <c r="BM151" s="100" t="s">
        <v>704</v>
      </c>
      <c r="BN151" s="100" t="s">
        <v>704</v>
      </c>
      <c r="BO151" s="115">
        <f>SUMIF(Grunty!H:H,BI151,Grunty!I:I)</f>
        <v>0</v>
      </c>
      <c r="BP151" s="115"/>
      <c r="BQ151" s="100" t="s">
        <v>704</v>
      </c>
      <c r="BR151" s="100">
        <v>9</v>
      </c>
      <c r="BS151" s="100"/>
      <c r="BT151" s="100"/>
      <c r="BU151" s="100"/>
      <c r="BV151" s="100"/>
    </row>
    <row r="152" spans="9:74" ht="14.25" customHeight="1" x14ac:dyDescent="0.25">
      <c r="I152" s="1"/>
      <c r="BC152" s="100" t="s">
        <v>713</v>
      </c>
      <c r="BD152" s="100" t="s">
        <v>713</v>
      </c>
      <c r="BE152" s="100" t="s">
        <v>713</v>
      </c>
      <c r="BF152" s="100"/>
      <c r="BI152" s="100" t="s">
        <v>705</v>
      </c>
      <c r="BJ152" s="7">
        <f>ROW()</f>
        <v>152</v>
      </c>
      <c r="BK152" s="100" t="s">
        <v>705</v>
      </c>
      <c r="BL152" s="100" t="s">
        <v>705</v>
      </c>
      <c r="BM152" s="100" t="s">
        <v>705</v>
      </c>
      <c r="BN152" s="100" t="s">
        <v>705</v>
      </c>
      <c r="BO152" s="115">
        <f>SUMIF(Grunty!H:H,BI152,Grunty!I:I)</f>
        <v>0</v>
      </c>
      <c r="BP152" s="115"/>
      <c r="BQ152" s="100" t="s">
        <v>705</v>
      </c>
      <c r="BR152" s="100">
        <v>9</v>
      </c>
      <c r="BS152" s="100"/>
      <c r="BT152" s="100"/>
      <c r="BU152" s="100"/>
      <c r="BV152" s="100"/>
    </row>
    <row r="153" spans="9:74" ht="14.25" customHeight="1" x14ac:dyDescent="0.25">
      <c r="I153" s="1"/>
      <c r="BC153" s="100" t="s">
        <v>714</v>
      </c>
      <c r="BD153" s="100" t="s">
        <v>714</v>
      </c>
      <c r="BE153" s="100" t="s">
        <v>714</v>
      </c>
      <c r="BF153" s="100"/>
      <c r="BI153" s="100" t="s">
        <v>706</v>
      </c>
      <c r="BJ153" s="7">
        <f>ROW()</f>
        <v>153</v>
      </c>
      <c r="BK153" s="100" t="s">
        <v>706</v>
      </c>
      <c r="BL153" s="100" t="s">
        <v>706</v>
      </c>
      <c r="BM153" s="100" t="s">
        <v>706</v>
      </c>
      <c r="BN153" s="100" t="s">
        <v>706</v>
      </c>
      <c r="BO153" s="115">
        <f>SUMIF(Grunty!H:H,BI153,Grunty!I:I)</f>
        <v>0</v>
      </c>
      <c r="BP153" s="115"/>
      <c r="BQ153" s="100" t="s">
        <v>706</v>
      </c>
      <c r="BR153" s="100">
        <v>9</v>
      </c>
      <c r="BS153" s="100"/>
      <c r="BT153" s="100"/>
      <c r="BU153" s="100"/>
      <c r="BV153" s="100"/>
    </row>
    <row r="154" spans="9:74" ht="14.25" customHeight="1" x14ac:dyDescent="0.25">
      <c r="I154" s="1"/>
      <c r="BC154" s="100" t="s">
        <v>715</v>
      </c>
      <c r="BD154" s="100" t="s">
        <v>715</v>
      </c>
      <c r="BE154" s="100" t="s">
        <v>715</v>
      </c>
      <c r="BF154" s="100"/>
      <c r="BI154" s="100" t="s">
        <v>707</v>
      </c>
      <c r="BJ154" s="7">
        <f>ROW()</f>
        <v>154</v>
      </c>
      <c r="BK154" s="100" t="s">
        <v>707</v>
      </c>
      <c r="BL154" s="100" t="s">
        <v>707</v>
      </c>
      <c r="BM154" s="100" t="s">
        <v>707</v>
      </c>
      <c r="BN154" s="100" t="s">
        <v>707</v>
      </c>
      <c r="BO154" s="115">
        <f>SUMIF(Grunty!H:H,BI154,Grunty!I:I)</f>
        <v>0</v>
      </c>
      <c r="BP154" s="115"/>
      <c r="BQ154" s="100" t="s">
        <v>707</v>
      </c>
      <c r="BR154" s="100">
        <v>9</v>
      </c>
      <c r="BS154" s="100"/>
      <c r="BT154" s="100"/>
      <c r="BU154" s="100"/>
      <c r="BV154" s="100"/>
    </row>
    <row r="155" spans="9:74" ht="14.25" customHeight="1" x14ac:dyDescent="0.25">
      <c r="I155" s="1"/>
      <c r="BC155" s="100" t="s">
        <v>716</v>
      </c>
      <c r="BD155" s="100" t="s">
        <v>716</v>
      </c>
      <c r="BE155" s="100" t="s">
        <v>716</v>
      </c>
      <c r="BF155" s="100"/>
      <c r="BI155" s="100" t="s">
        <v>708</v>
      </c>
      <c r="BJ155" s="7">
        <f>ROW()</f>
        <v>155</v>
      </c>
      <c r="BK155" s="100" t="s">
        <v>708</v>
      </c>
      <c r="BL155" s="100" t="s">
        <v>708</v>
      </c>
      <c r="BM155" s="100" t="s">
        <v>708</v>
      </c>
      <c r="BN155" s="100" t="s">
        <v>708</v>
      </c>
      <c r="BO155" s="115">
        <f>SUMIF(Grunty!H:H,BI155,Grunty!I:I)</f>
        <v>0</v>
      </c>
      <c r="BP155" s="115"/>
      <c r="BQ155" s="100" t="s">
        <v>708</v>
      </c>
      <c r="BR155" s="100">
        <v>9</v>
      </c>
      <c r="BS155" s="100"/>
      <c r="BT155" s="100"/>
      <c r="BU155" s="100"/>
      <c r="BV155" s="100"/>
    </row>
    <row r="156" spans="9:74" ht="14.25" customHeight="1" x14ac:dyDescent="0.25">
      <c r="I156" s="1"/>
      <c r="BC156" s="100" t="s">
        <v>717</v>
      </c>
      <c r="BD156" s="100" t="s">
        <v>717</v>
      </c>
      <c r="BE156" s="100" t="s">
        <v>717</v>
      </c>
      <c r="BF156" s="100"/>
      <c r="BI156" s="100" t="s">
        <v>709</v>
      </c>
      <c r="BJ156" s="7">
        <f>ROW()</f>
        <v>156</v>
      </c>
      <c r="BK156" s="100" t="s">
        <v>709</v>
      </c>
      <c r="BL156" s="100" t="s">
        <v>709</v>
      </c>
      <c r="BM156" s="100" t="s">
        <v>709</v>
      </c>
      <c r="BN156" s="100" t="s">
        <v>709</v>
      </c>
      <c r="BO156" s="115">
        <f>SUMIF(Grunty!H:H,BI156,Grunty!I:I)</f>
        <v>0</v>
      </c>
      <c r="BP156" s="115"/>
      <c r="BQ156" s="100" t="s">
        <v>709</v>
      </c>
      <c r="BR156" s="100">
        <v>9</v>
      </c>
      <c r="BS156" s="100"/>
      <c r="BT156" s="100"/>
      <c r="BU156" s="100"/>
      <c r="BV156" s="100"/>
    </row>
    <row r="157" spans="9:74" ht="14.25" customHeight="1" x14ac:dyDescent="0.25">
      <c r="I157" s="1"/>
      <c r="BC157" s="100" t="s">
        <v>718</v>
      </c>
      <c r="BD157" s="100" t="s">
        <v>718</v>
      </c>
      <c r="BE157" s="100" t="s">
        <v>718</v>
      </c>
      <c r="BF157" s="100"/>
      <c r="BI157" s="100" t="s">
        <v>710</v>
      </c>
      <c r="BJ157" s="7">
        <f>ROW()</f>
        <v>157</v>
      </c>
      <c r="BK157" s="100" t="s">
        <v>710</v>
      </c>
      <c r="BL157" s="100" t="s">
        <v>710</v>
      </c>
      <c r="BM157" s="100" t="s">
        <v>710</v>
      </c>
      <c r="BN157" s="100" t="s">
        <v>710</v>
      </c>
      <c r="BO157" s="115">
        <f>SUMIF(Grunty!H:H,BI157,Grunty!I:I)</f>
        <v>0</v>
      </c>
      <c r="BP157" s="115"/>
      <c r="BQ157" s="100" t="s">
        <v>710</v>
      </c>
      <c r="BR157" s="100">
        <v>9</v>
      </c>
      <c r="BS157" s="100"/>
      <c r="BT157" s="100"/>
      <c r="BU157" s="100"/>
      <c r="BV157" s="100"/>
    </row>
    <row r="158" spans="9:74" ht="14.25" customHeight="1" x14ac:dyDescent="0.25">
      <c r="I158" s="1"/>
      <c r="BC158" s="100" t="s">
        <v>719</v>
      </c>
      <c r="BD158" s="100" t="s">
        <v>719</v>
      </c>
      <c r="BE158" s="100" t="s">
        <v>719</v>
      </c>
      <c r="BF158" s="100"/>
      <c r="BI158" s="100" t="s">
        <v>711</v>
      </c>
      <c r="BJ158" s="7">
        <f>ROW()</f>
        <v>158</v>
      </c>
      <c r="BK158" s="100" t="s">
        <v>711</v>
      </c>
      <c r="BL158" s="100" t="s">
        <v>711</v>
      </c>
      <c r="BM158" s="100" t="s">
        <v>711</v>
      </c>
      <c r="BN158" s="100" t="s">
        <v>711</v>
      </c>
      <c r="BO158" s="115">
        <f>SUMIF(Grunty!H:H,BI158,Grunty!I:I)</f>
        <v>0</v>
      </c>
      <c r="BP158" s="115"/>
      <c r="BQ158" s="100" t="s">
        <v>711</v>
      </c>
      <c r="BR158" s="100">
        <v>9</v>
      </c>
      <c r="BS158" s="100"/>
      <c r="BT158" s="100"/>
      <c r="BU158" s="100"/>
      <c r="BV158" s="100"/>
    </row>
    <row r="159" spans="9:74" ht="14.25" customHeight="1" x14ac:dyDescent="0.25">
      <c r="I159" s="1"/>
      <c r="BC159" s="100" t="s">
        <v>720</v>
      </c>
      <c r="BD159" s="100" t="s">
        <v>720</v>
      </c>
      <c r="BE159" s="100" t="s">
        <v>720</v>
      </c>
      <c r="BF159" s="100"/>
      <c r="BI159" s="100" t="s">
        <v>712</v>
      </c>
      <c r="BJ159" s="7">
        <f>ROW()</f>
        <v>159</v>
      </c>
      <c r="BK159" s="100" t="s">
        <v>712</v>
      </c>
      <c r="BL159" s="100" t="s">
        <v>712</v>
      </c>
      <c r="BM159" s="100" t="s">
        <v>712</v>
      </c>
      <c r="BN159" s="100" t="s">
        <v>712</v>
      </c>
      <c r="BO159" s="115">
        <f>SUMIF(Grunty!H:H,BI159,Grunty!I:I)</f>
        <v>0</v>
      </c>
      <c r="BP159" s="115"/>
      <c r="BQ159" s="100" t="s">
        <v>712</v>
      </c>
      <c r="BR159" s="100">
        <v>9</v>
      </c>
      <c r="BS159" s="100"/>
      <c r="BT159" s="100"/>
      <c r="BU159" s="100"/>
      <c r="BV159" s="100"/>
    </row>
    <row r="160" spans="9:74" ht="14.25" customHeight="1" x14ac:dyDescent="0.25">
      <c r="I160" s="1"/>
      <c r="BC160" s="100" t="s">
        <v>721</v>
      </c>
      <c r="BD160" s="100" t="s">
        <v>721</v>
      </c>
      <c r="BE160" s="100" t="s">
        <v>721</v>
      </c>
      <c r="BF160" s="100"/>
      <c r="BI160" s="100" t="s">
        <v>695</v>
      </c>
      <c r="BJ160" s="7">
        <f>ROW()</f>
        <v>160</v>
      </c>
      <c r="BK160" s="100" t="s">
        <v>695</v>
      </c>
      <c r="BL160" s="100" t="s">
        <v>695</v>
      </c>
      <c r="BM160" s="100" t="s">
        <v>695</v>
      </c>
      <c r="BN160" s="100" t="s">
        <v>695</v>
      </c>
      <c r="BO160" s="115">
        <f>SUMIF(Grunty!H:H,BI160,Grunty!I:I)</f>
        <v>0</v>
      </c>
      <c r="BP160" s="115"/>
      <c r="BQ160" s="100" t="s">
        <v>695</v>
      </c>
      <c r="BR160" s="100">
        <v>9</v>
      </c>
      <c r="BS160" s="100"/>
      <c r="BT160" s="100"/>
      <c r="BU160" s="100"/>
      <c r="BV160" s="100"/>
    </row>
    <row r="161" spans="9:74" ht="14.25" customHeight="1" x14ac:dyDescent="0.25">
      <c r="I161" s="1"/>
      <c r="BC161" s="100" t="s">
        <v>722</v>
      </c>
      <c r="BD161" s="100" t="s">
        <v>722</v>
      </c>
      <c r="BE161" s="100" t="s">
        <v>722</v>
      </c>
      <c r="BF161" s="100"/>
      <c r="BI161" s="100" t="s">
        <v>713</v>
      </c>
      <c r="BJ161" s="7">
        <f>ROW()</f>
        <v>161</v>
      </c>
      <c r="BK161" s="100" t="s">
        <v>713</v>
      </c>
      <c r="BL161" s="100" t="s">
        <v>713</v>
      </c>
      <c r="BM161" s="100" t="s">
        <v>713</v>
      </c>
      <c r="BN161" s="100" t="s">
        <v>713</v>
      </c>
      <c r="BO161" s="115">
        <f>SUMIF(Grunty!H:H,BI161,Grunty!I:I)</f>
        <v>0</v>
      </c>
      <c r="BP161" s="115"/>
      <c r="BQ161" s="100" t="s">
        <v>713</v>
      </c>
      <c r="BR161" s="100">
        <v>9</v>
      </c>
      <c r="BS161" s="100"/>
      <c r="BT161" s="100"/>
      <c r="BU161" s="100"/>
      <c r="BV161" s="100"/>
    </row>
    <row r="162" spans="9:74" ht="14.25" customHeight="1" x14ac:dyDescent="0.25">
      <c r="I162" s="1"/>
      <c r="BC162" s="100" t="s">
        <v>696</v>
      </c>
      <c r="BD162" s="100" t="s">
        <v>696</v>
      </c>
      <c r="BE162" s="100" t="s">
        <v>696</v>
      </c>
      <c r="BF162" s="100"/>
      <c r="BI162" s="100" t="s">
        <v>714</v>
      </c>
      <c r="BJ162" s="7">
        <f>ROW()</f>
        <v>162</v>
      </c>
      <c r="BK162" s="100" t="s">
        <v>714</v>
      </c>
      <c r="BL162" s="100" t="s">
        <v>714</v>
      </c>
      <c r="BM162" s="100" t="s">
        <v>714</v>
      </c>
      <c r="BN162" s="100" t="s">
        <v>714</v>
      </c>
      <c r="BO162" s="115">
        <f>SUMIF(Grunty!H:H,BI162,Grunty!I:I)</f>
        <v>0</v>
      </c>
      <c r="BP162" s="115"/>
      <c r="BQ162" s="100" t="s">
        <v>714</v>
      </c>
      <c r="BR162" s="100">
        <v>9</v>
      </c>
      <c r="BS162" s="100"/>
      <c r="BT162" s="100"/>
      <c r="BU162" s="100"/>
      <c r="BV162" s="100"/>
    </row>
    <row r="163" spans="9:74" ht="14.25" customHeight="1" x14ac:dyDescent="0.25">
      <c r="I163" s="1"/>
      <c r="BC163" s="100" t="s">
        <v>723</v>
      </c>
      <c r="BD163" s="100" t="s">
        <v>723</v>
      </c>
      <c r="BE163" s="100" t="s">
        <v>723</v>
      </c>
      <c r="BF163" s="100"/>
      <c r="BI163" s="100" t="s">
        <v>715</v>
      </c>
      <c r="BJ163" s="7">
        <f>ROW()</f>
        <v>163</v>
      </c>
      <c r="BK163" s="100" t="s">
        <v>715</v>
      </c>
      <c r="BL163" s="100" t="s">
        <v>715</v>
      </c>
      <c r="BM163" s="100" t="s">
        <v>715</v>
      </c>
      <c r="BN163" s="100" t="s">
        <v>715</v>
      </c>
      <c r="BO163" s="115">
        <f>SUMIF(Grunty!H:H,BI163,Grunty!I:I)</f>
        <v>0</v>
      </c>
      <c r="BP163" s="115"/>
      <c r="BQ163" s="100" t="s">
        <v>715</v>
      </c>
      <c r="BR163" s="100">
        <v>9</v>
      </c>
      <c r="BS163" s="100"/>
      <c r="BT163" s="100"/>
      <c r="BU163" s="100"/>
      <c r="BV163" s="100"/>
    </row>
    <row r="164" spans="9:74" ht="14.25" customHeight="1" x14ac:dyDescent="0.25">
      <c r="I164" s="1"/>
      <c r="BC164" s="100" t="s">
        <v>724</v>
      </c>
      <c r="BD164" s="100" t="s">
        <v>724</v>
      </c>
      <c r="BE164" s="100" t="s">
        <v>724</v>
      </c>
      <c r="BF164" s="100"/>
      <c r="BI164" s="100" t="s">
        <v>716</v>
      </c>
      <c r="BJ164" s="7">
        <f>ROW()</f>
        <v>164</v>
      </c>
      <c r="BK164" s="100" t="s">
        <v>716</v>
      </c>
      <c r="BL164" s="100" t="s">
        <v>716</v>
      </c>
      <c r="BM164" s="100" t="s">
        <v>716</v>
      </c>
      <c r="BN164" s="100" t="s">
        <v>716</v>
      </c>
      <c r="BO164" s="115">
        <f>SUMIF(Grunty!H:H,BI164,Grunty!I:I)</f>
        <v>0</v>
      </c>
      <c r="BP164" s="115"/>
      <c r="BQ164" s="100" t="s">
        <v>716</v>
      </c>
      <c r="BR164" s="100">
        <v>9</v>
      </c>
      <c r="BS164" s="100"/>
      <c r="BT164" s="100"/>
      <c r="BU164" s="100"/>
      <c r="BV164" s="100"/>
    </row>
    <row r="165" spans="9:74" ht="14.25" customHeight="1" x14ac:dyDescent="0.25">
      <c r="I165" s="1"/>
      <c r="BC165" s="100" t="s">
        <v>725</v>
      </c>
      <c r="BD165" s="100" t="s">
        <v>725</v>
      </c>
      <c r="BE165" s="100" t="s">
        <v>725</v>
      </c>
      <c r="BF165" s="100"/>
      <c r="BI165" s="100" t="s">
        <v>717</v>
      </c>
      <c r="BJ165" s="7">
        <f>ROW()</f>
        <v>165</v>
      </c>
      <c r="BK165" s="100" t="s">
        <v>717</v>
      </c>
      <c r="BL165" s="100" t="s">
        <v>717</v>
      </c>
      <c r="BM165" s="100" t="s">
        <v>717</v>
      </c>
      <c r="BN165" s="100" t="s">
        <v>717</v>
      </c>
      <c r="BO165" s="115">
        <f>SUMIF(Grunty!H:H,BI165,Grunty!I:I)</f>
        <v>0</v>
      </c>
      <c r="BP165" s="115"/>
      <c r="BQ165" s="100" t="s">
        <v>717</v>
      </c>
      <c r="BR165" s="100">
        <v>9</v>
      </c>
      <c r="BS165" s="100"/>
      <c r="BT165" s="100"/>
      <c r="BU165" s="100"/>
      <c r="BV165" s="100"/>
    </row>
    <row r="166" spans="9:74" ht="14.25" customHeight="1" x14ac:dyDescent="0.25">
      <c r="I166" s="1"/>
      <c r="BC166" s="100" t="s">
        <v>697</v>
      </c>
      <c r="BD166" s="100" t="s">
        <v>697</v>
      </c>
      <c r="BE166" s="100" t="s">
        <v>697</v>
      </c>
      <c r="BF166" s="100"/>
      <c r="BI166" s="100" t="s">
        <v>718</v>
      </c>
      <c r="BJ166" s="7">
        <f>ROW()</f>
        <v>166</v>
      </c>
      <c r="BK166" s="100" t="s">
        <v>718</v>
      </c>
      <c r="BL166" s="100" t="s">
        <v>718</v>
      </c>
      <c r="BM166" s="100" t="s">
        <v>718</v>
      </c>
      <c r="BN166" s="100" t="s">
        <v>718</v>
      </c>
      <c r="BO166" s="115">
        <f>SUMIF(Grunty!H:H,BI166,Grunty!I:I)</f>
        <v>0</v>
      </c>
      <c r="BP166" s="115"/>
      <c r="BQ166" s="100" t="s">
        <v>718</v>
      </c>
      <c r="BR166" s="100">
        <v>9</v>
      </c>
      <c r="BS166" s="100"/>
      <c r="BT166" s="100"/>
      <c r="BU166" s="100"/>
      <c r="BV166" s="100"/>
    </row>
    <row r="167" spans="9:74" ht="14.25" customHeight="1" x14ac:dyDescent="0.25">
      <c r="I167" s="1"/>
      <c r="BC167" s="100" t="s">
        <v>698</v>
      </c>
      <c r="BD167" s="100" t="s">
        <v>698</v>
      </c>
      <c r="BE167" s="100" t="s">
        <v>698</v>
      </c>
      <c r="BF167" s="100"/>
      <c r="BI167" s="100" t="s">
        <v>719</v>
      </c>
      <c r="BJ167" s="7">
        <f>ROW()</f>
        <v>167</v>
      </c>
      <c r="BK167" s="100" t="s">
        <v>719</v>
      </c>
      <c r="BL167" s="100" t="s">
        <v>719</v>
      </c>
      <c r="BM167" s="100" t="s">
        <v>719</v>
      </c>
      <c r="BN167" s="100" t="s">
        <v>719</v>
      </c>
      <c r="BO167" s="115">
        <f>SUMIF(Grunty!H:H,BI167,Grunty!I:I)</f>
        <v>0</v>
      </c>
      <c r="BP167" s="115"/>
      <c r="BQ167" s="100" t="s">
        <v>719</v>
      </c>
      <c r="BR167" s="100">
        <v>9</v>
      </c>
      <c r="BS167" s="100"/>
      <c r="BT167" s="100"/>
      <c r="BU167" s="100"/>
      <c r="BV167" s="100"/>
    </row>
    <row r="168" spans="9:74" ht="14.25" customHeight="1" x14ac:dyDescent="0.25">
      <c r="I168" s="1"/>
      <c r="BC168" s="100" t="s">
        <v>699</v>
      </c>
      <c r="BD168" s="100" t="s">
        <v>699</v>
      </c>
      <c r="BE168" s="100" t="s">
        <v>699</v>
      </c>
      <c r="BF168" s="100"/>
      <c r="BI168" s="100" t="s">
        <v>720</v>
      </c>
      <c r="BJ168" s="7">
        <f>ROW()</f>
        <v>168</v>
      </c>
      <c r="BK168" s="100" t="s">
        <v>720</v>
      </c>
      <c r="BL168" s="100" t="s">
        <v>720</v>
      </c>
      <c r="BM168" s="100" t="s">
        <v>720</v>
      </c>
      <c r="BN168" s="100" t="s">
        <v>720</v>
      </c>
      <c r="BO168" s="115">
        <f>SUMIF(Grunty!H:H,BI168,Grunty!I:I)</f>
        <v>0</v>
      </c>
      <c r="BP168" s="115"/>
      <c r="BQ168" s="100" t="s">
        <v>720</v>
      </c>
      <c r="BR168" s="100">
        <v>9</v>
      </c>
      <c r="BS168" s="100"/>
      <c r="BT168" s="100"/>
      <c r="BU168" s="100"/>
      <c r="BV168" s="100"/>
    </row>
    <row r="169" spans="9:74" ht="14.25" customHeight="1" x14ac:dyDescent="0.25">
      <c r="I169" s="1"/>
      <c r="BC169" s="100" t="s">
        <v>700</v>
      </c>
      <c r="BD169" s="100" t="s">
        <v>700</v>
      </c>
      <c r="BE169" s="100" t="s">
        <v>700</v>
      </c>
      <c r="BF169" s="100"/>
      <c r="BI169" s="100" t="s">
        <v>721</v>
      </c>
      <c r="BJ169" s="7">
        <f>ROW()</f>
        <v>169</v>
      </c>
      <c r="BK169" s="100" t="s">
        <v>721</v>
      </c>
      <c r="BL169" s="100" t="s">
        <v>721</v>
      </c>
      <c r="BM169" s="100" t="s">
        <v>721</v>
      </c>
      <c r="BN169" s="100" t="s">
        <v>721</v>
      </c>
      <c r="BO169" s="115">
        <f>SUMIF(Grunty!H:H,BI169,Grunty!I:I)</f>
        <v>0</v>
      </c>
      <c r="BP169" s="115"/>
      <c r="BQ169" s="100" t="s">
        <v>721</v>
      </c>
      <c r="BR169" s="100">
        <v>9</v>
      </c>
      <c r="BS169" s="100"/>
      <c r="BT169" s="100"/>
      <c r="BU169" s="100"/>
      <c r="BV169" s="100"/>
    </row>
    <row r="170" spans="9:74" ht="14.25" customHeight="1" x14ac:dyDescent="0.25">
      <c r="I170" s="1"/>
      <c r="BC170" s="100" t="s">
        <v>701</v>
      </c>
      <c r="BD170" s="100" t="s">
        <v>701</v>
      </c>
      <c r="BE170" s="100" t="s">
        <v>701</v>
      </c>
      <c r="BF170" s="100"/>
      <c r="BI170" s="100" t="s">
        <v>722</v>
      </c>
      <c r="BJ170" s="7">
        <f>ROW()</f>
        <v>170</v>
      </c>
      <c r="BK170" s="100" t="s">
        <v>722</v>
      </c>
      <c r="BL170" s="100" t="s">
        <v>722</v>
      </c>
      <c r="BM170" s="100" t="s">
        <v>722</v>
      </c>
      <c r="BN170" s="100" t="s">
        <v>722</v>
      </c>
      <c r="BO170" s="115">
        <f>SUMIF(Grunty!H:H,BI170,Grunty!I:I)</f>
        <v>0</v>
      </c>
      <c r="BP170" s="115"/>
      <c r="BQ170" s="100" t="s">
        <v>722</v>
      </c>
      <c r="BR170" s="100">
        <v>9</v>
      </c>
      <c r="BS170" s="100"/>
      <c r="BT170" s="100"/>
      <c r="BU170" s="100"/>
      <c r="BV170" s="100"/>
    </row>
    <row r="171" spans="9:74" ht="14.25" customHeight="1" x14ac:dyDescent="0.25">
      <c r="I171" s="1"/>
      <c r="BC171" s="100" t="s">
        <v>702</v>
      </c>
      <c r="BD171" s="100" t="s">
        <v>702</v>
      </c>
      <c r="BE171" s="100" t="s">
        <v>702</v>
      </c>
      <c r="BF171" s="100"/>
      <c r="BI171" s="100" t="s">
        <v>696</v>
      </c>
      <c r="BJ171" s="7">
        <f>ROW()</f>
        <v>171</v>
      </c>
      <c r="BK171" s="100" t="s">
        <v>696</v>
      </c>
      <c r="BL171" s="100" t="s">
        <v>696</v>
      </c>
      <c r="BM171" s="100" t="s">
        <v>696</v>
      </c>
      <c r="BN171" s="100" t="s">
        <v>696</v>
      </c>
      <c r="BO171" s="115">
        <f>SUMIF(Grunty!H:H,BI171,Grunty!I:I)</f>
        <v>0</v>
      </c>
      <c r="BP171" s="115"/>
      <c r="BQ171" s="100" t="s">
        <v>696</v>
      </c>
      <c r="BR171" s="100">
        <v>9</v>
      </c>
      <c r="BS171" s="100"/>
      <c r="BT171" s="100"/>
      <c r="BU171" s="100"/>
      <c r="BV171" s="100"/>
    </row>
    <row r="172" spans="9:74" ht="14.25" customHeight="1" x14ac:dyDescent="0.25">
      <c r="I172" s="1"/>
      <c r="BC172" s="6"/>
      <c r="BD172" s="6"/>
      <c r="BE172" s="6"/>
      <c r="BF172" s="6"/>
      <c r="BI172" s="100" t="s">
        <v>723</v>
      </c>
      <c r="BJ172" s="7">
        <f>ROW()</f>
        <v>172</v>
      </c>
      <c r="BK172" s="100" t="s">
        <v>723</v>
      </c>
      <c r="BL172" s="100" t="s">
        <v>723</v>
      </c>
      <c r="BM172" s="100" t="s">
        <v>723</v>
      </c>
      <c r="BN172" s="100" t="s">
        <v>723</v>
      </c>
      <c r="BO172" s="115">
        <f>SUMIF(Grunty!H:H,BI172,Grunty!I:I)</f>
        <v>0</v>
      </c>
      <c r="BP172" s="115"/>
      <c r="BQ172" s="100" t="s">
        <v>723</v>
      </c>
      <c r="BR172" s="100">
        <v>9</v>
      </c>
      <c r="BS172" s="100"/>
      <c r="BT172" s="100"/>
      <c r="BU172" s="100"/>
      <c r="BV172" s="100"/>
    </row>
    <row r="173" spans="9:74" ht="14.25" customHeight="1" x14ac:dyDescent="0.25">
      <c r="I173" s="1"/>
      <c r="BC173"/>
      <c r="BD173"/>
      <c r="BE173"/>
      <c r="BF173"/>
      <c r="BI173" s="100" t="s">
        <v>724</v>
      </c>
      <c r="BJ173" s="7">
        <f>ROW()</f>
        <v>173</v>
      </c>
      <c r="BK173" s="100" t="s">
        <v>724</v>
      </c>
      <c r="BL173" s="100" t="s">
        <v>724</v>
      </c>
      <c r="BM173" s="100" t="s">
        <v>724</v>
      </c>
      <c r="BN173" s="100" t="s">
        <v>724</v>
      </c>
      <c r="BO173" s="115">
        <f>SUMIF(Grunty!H:H,BI173,Grunty!I:I)</f>
        <v>0</v>
      </c>
      <c r="BP173" s="115"/>
      <c r="BQ173" s="100" t="s">
        <v>724</v>
      </c>
      <c r="BR173" s="100">
        <v>9</v>
      </c>
      <c r="BS173" s="100"/>
      <c r="BT173" s="100"/>
      <c r="BU173" s="100"/>
      <c r="BV173" s="100"/>
    </row>
    <row r="174" spans="9:74" ht="14.25" customHeight="1" x14ac:dyDescent="0.25">
      <c r="I174" s="1"/>
      <c r="BC174"/>
      <c r="BD174"/>
      <c r="BE174"/>
      <c r="BF174"/>
      <c r="BI174" s="100" t="s">
        <v>725</v>
      </c>
      <c r="BJ174" s="7">
        <f>ROW()</f>
        <v>174</v>
      </c>
      <c r="BK174" s="100" t="s">
        <v>725</v>
      </c>
      <c r="BL174" s="100" t="s">
        <v>725</v>
      </c>
      <c r="BM174" s="100" t="s">
        <v>725</v>
      </c>
      <c r="BN174" s="100" t="s">
        <v>725</v>
      </c>
      <c r="BO174" s="115">
        <f>SUMIF(Grunty!H:H,BI174,Grunty!I:I)</f>
        <v>0</v>
      </c>
      <c r="BP174" s="115"/>
      <c r="BQ174" s="100" t="s">
        <v>725</v>
      </c>
      <c r="BR174" s="100">
        <v>9</v>
      </c>
      <c r="BS174" s="100"/>
      <c r="BT174" s="100"/>
      <c r="BU174" s="100"/>
      <c r="BV174" s="100"/>
    </row>
    <row r="175" spans="9:74" ht="14.25" customHeight="1" x14ac:dyDescent="0.25">
      <c r="I175" s="1"/>
      <c r="BC175"/>
      <c r="BD175"/>
      <c r="BE175"/>
      <c r="BF175"/>
      <c r="BI175" s="100" t="s">
        <v>697</v>
      </c>
      <c r="BJ175" s="7">
        <f>ROW()</f>
        <v>175</v>
      </c>
      <c r="BK175" s="100" t="s">
        <v>697</v>
      </c>
      <c r="BL175" s="100" t="s">
        <v>697</v>
      </c>
      <c r="BM175" s="100" t="s">
        <v>697</v>
      </c>
      <c r="BN175" s="100" t="s">
        <v>697</v>
      </c>
      <c r="BO175" s="115">
        <f>SUMIF(Grunty!H:H,BI175,Grunty!I:I)</f>
        <v>0</v>
      </c>
      <c r="BP175" s="115"/>
      <c r="BQ175" s="100" t="s">
        <v>697</v>
      </c>
      <c r="BR175" s="100">
        <v>9</v>
      </c>
      <c r="BS175" s="100"/>
      <c r="BT175" s="100"/>
      <c r="BU175" s="100"/>
      <c r="BV175" s="100"/>
    </row>
    <row r="176" spans="9:74" ht="14.25" customHeight="1" x14ac:dyDescent="0.25">
      <c r="I176" s="1"/>
      <c r="BC176"/>
      <c r="BD176"/>
      <c r="BE176"/>
      <c r="BF176"/>
      <c r="BI176" s="100" t="s">
        <v>698</v>
      </c>
      <c r="BJ176" s="7">
        <f>ROW()</f>
        <v>176</v>
      </c>
      <c r="BK176" s="100" t="s">
        <v>698</v>
      </c>
      <c r="BL176" s="100" t="s">
        <v>698</v>
      </c>
      <c r="BM176" s="100" t="s">
        <v>698</v>
      </c>
      <c r="BN176" s="100" t="s">
        <v>698</v>
      </c>
      <c r="BO176" s="115">
        <f>SUMIF(Grunty!H:H,BI176,Grunty!I:I)</f>
        <v>0</v>
      </c>
      <c r="BP176" s="115"/>
      <c r="BQ176" s="100" t="s">
        <v>698</v>
      </c>
      <c r="BR176" s="100">
        <v>9</v>
      </c>
      <c r="BS176" s="100"/>
      <c r="BT176" s="100"/>
      <c r="BU176" s="100"/>
      <c r="BV176" s="100"/>
    </row>
    <row r="177" spans="6:74" ht="14.25" customHeight="1" x14ac:dyDescent="0.25">
      <c r="I177" s="1"/>
      <c r="BC177"/>
      <c r="BD177"/>
      <c r="BE177"/>
      <c r="BF177"/>
      <c r="BI177" s="100" t="s">
        <v>699</v>
      </c>
      <c r="BJ177" s="7">
        <f>ROW()</f>
        <v>177</v>
      </c>
      <c r="BK177" s="100" t="s">
        <v>699</v>
      </c>
      <c r="BL177" s="100" t="s">
        <v>699</v>
      </c>
      <c r="BM177" s="100" t="s">
        <v>699</v>
      </c>
      <c r="BN177" s="100" t="s">
        <v>699</v>
      </c>
      <c r="BO177" s="115">
        <f>SUMIF(Grunty!H:H,BI177,Grunty!I:I)</f>
        <v>0</v>
      </c>
      <c r="BP177" s="115"/>
      <c r="BQ177" s="100" t="s">
        <v>699</v>
      </c>
      <c r="BR177" s="100">
        <v>9</v>
      </c>
      <c r="BS177" s="100"/>
      <c r="BT177" s="100"/>
      <c r="BU177" s="100"/>
      <c r="BV177" s="100"/>
    </row>
    <row r="178" spans="6:74" ht="14.25" customHeight="1" x14ac:dyDescent="0.25">
      <c r="I178" s="1"/>
      <c r="BC178"/>
      <c r="BD178"/>
      <c r="BE178"/>
      <c r="BF178"/>
      <c r="BI178" s="100" t="s">
        <v>700</v>
      </c>
      <c r="BJ178" s="7">
        <f>ROW()</f>
        <v>178</v>
      </c>
      <c r="BK178" s="100" t="s">
        <v>700</v>
      </c>
      <c r="BL178" s="100" t="s">
        <v>700</v>
      </c>
      <c r="BM178" s="100" t="s">
        <v>700</v>
      </c>
      <c r="BN178" s="100" t="s">
        <v>700</v>
      </c>
      <c r="BO178" s="115">
        <f>SUMIF(Grunty!H:H,BI178,Grunty!I:I)</f>
        <v>0</v>
      </c>
      <c r="BP178" s="115"/>
      <c r="BQ178" s="100" t="s">
        <v>700</v>
      </c>
      <c r="BR178" s="100">
        <v>9</v>
      </c>
      <c r="BS178" s="100"/>
      <c r="BT178" s="100"/>
      <c r="BU178" s="100"/>
      <c r="BV178" s="100"/>
    </row>
    <row r="179" spans="6:74" ht="14.25" customHeight="1" x14ac:dyDescent="0.25">
      <c r="I179" s="1"/>
      <c r="BC179"/>
      <c r="BD179"/>
      <c r="BE179"/>
      <c r="BF179"/>
      <c r="BI179" s="100" t="s">
        <v>701</v>
      </c>
      <c r="BJ179" s="7">
        <f>ROW()</f>
        <v>179</v>
      </c>
      <c r="BK179" s="100" t="s">
        <v>701</v>
      </c>
      <c r="BL179" s="100" t="s">
        <v>701</v>
      </c>
      <c r="BM179" s="100" t="s">
        <v>701</v>
      </c>
      <c r="BN179" s="100" t="s">
        <v>701</v>
      </c>
      <c r="BO179" s="115">
        <f>SUMIF(Grunty!H:H,BI179,Grunty!I:I)</f>
        <v>0</v>
      </c>
      <c r="BP179" s="115"/>
      <c r="BQ179" s="100" t="s">
        <v>701</v>
      </c>
      <c r="BR179" s="100">
        <v>9</v>
      </c>
      <c r="BS179" s="100"/>
      <c r="BT179" s="100"/>
      <c r="BU179" s="100"/>
      <c r="BV179" s="100"/>
    </row>
    <row r="180" spans="6:74" ht="14.25" customHeight="1" x14ac:dyDescent="0.25">
      <c r="I180" s="1"/>
      <c r="BC180"/>
      <c r="BD180"/>
      <c r="BE180"/>
      <c r="BF180"/>
      <c r="BI180" s="100" t="s">
        <v>702</v>
      </c>
      <c r="BJ180" s="7">
        <f>ROW()</f>
        <v>180</v>
      </c>
      <c r="BK180" s="100" t="s">
        <v>702</v>
      </c>
      <c r="BL180" s="100" t="s">
        <v>702</v>
      </c>
      <c r="BM180" s="100" t="s">
        <v>702</v>
      </c>
      <c r="BN180" s="100" t="s">
        <v>702</v>
      </c>
      <c r="BO180" s="115">
        <f>SUMIF(Grunty!H:H,BI180,Grunty!I:I)</f>
        <v>0</v>
      </c>
      <c r="BP180" s="115"/>
      <c r="BQ180" s="100" t="s">
        <v>702</v>
      </c>
      <c r="BR180" s="100">
        <v>9</v>
      </c>
      <c r="BS180" s="100"/>
      <c r="BT180" s="100"/>
      <c r="BU180" s="100"/>
      <c r="BV180" s="100"/>
    </row>
    <row r="181" spans="6:74" ht="14.25" customHeight="1" x14ac:dyDescent="0.25">
      <c r="I181" s="1"/>
      <c r="BC181"/>
      <c r="BD181"/>
      <c r="BE181"/>
      <c r="BF181"/>
    </row>
    <row r="182" spans="6:74" ht="14.25" customHeight="1" x14ac:dyDescent="0.25">
      <c r="I182" s="1"/>
      <c r="BC182"/>
      <c r="BD182"/>
      <c r="BE182"/>
      <c r="BF182"/>
    </row>
    <row r="183" spans="6:74" ht="14.25" customHeight="1" x14ac:dyDescent="0.25">
      <c r="I183" s="1"/>
      <c r="BC183"/>
      <c r="BD183"/>
      <c r="BE183"/>
      <c r="BF183"/>
    </row>
    <row r="184" spans="6:74" ht="14.25" customHeight="1" x14ac:dyDescent="0.25">
      <c r="F184" s="1">
        <v>9082019</v>
      </c>
      <c r="I184" s="1"/>
      <c r="BC184"/>
      <c r="BD184"/>
      <c r="BE184"/>
      <c r="BF184"/>
    </row>
    <row r="185" spans="6:74" ht="14.25" customHeight="1" x14ac:dyDescent="0.25">
      <c r="I185" s="1"/>
      <c r="BC185"/>
      <c r="BD185"/>
      <c r="BE185"/>
      <c r="BF185"/>
    </row>
    <row r="186" spans="6:74" ht="14.25" customHeight="1" x14ac:dyDescent="0.25">
      <c r="I186" s="1"/>
      <c r="BC186"/>
      <c r="BD186"/>
      <c r="BE186"/>
      <c r="BF186"/>
    </row>
    <row r="187" spans="6:74" ht="14.25" customHeight="1" x14ac:dyDescent="0.25">
      <c r="I187" s="1"/>
      <c r="BC187"/>
      <c r="BD187"/>
      <c r="BE187"/>
      <c r="BF187"/>
    </row>
    <row r="188" spans="6:74" ht="14.25" customHeight="1" x14ac:dyDescent="0.25">
      <c r="I188" s="1"/>
      <c r="BC188"/>
      <c r="BD188"/>
      <c r="BE188"/>
      <c r="BF188"/>
    </row>
    <row r="189" spans="6:74" ht="14.25" customHeight="1" x14ac:dyDescent="0.25">
      <c r="I189" s="1"/>
      <c r="BC189"/>
      <c r="BD189"/>
      <c r="BE189"/>
      <c r="BF189"/>
    </row>
    <row r="190" spans="6:74" ht="14.25" customHeight="1" x14ac:dyDescent="0.25">
      <c r="I190" s="1"/>
      <c r="BC190"/>
      <c r="BD190"/>
      <c r="BE190"/>
      <c r="BF190"/>
    </row>
    <row r="191" spans="6:74" ht="14.25" customHeight="1" x14ac:dyDescent="0.25">
      <c r="I191" s="1"/>
      <c r="BC191"/>
      <c r="BD191"/>
      <c r="BE191"/>
      <c r="BF191"/>
    </row>
    <row r="192" spans="6:74" ht="14.25" customHeight="1" x14ac:dyDescent="0.25">
      <c r="I192" s="1"/>
      <c r="BC192"/>
      <c r="BD192"/>
      <c r="BE192"/>
      <c r="BF192"/>
    </row>
    <row r="193" spans="9:58" ht="14.25" customHeight="1" x14ac:dyDescent="0.25">
      <c r="I193" s="1"/>
      <c r="BC193"/>
      <c r="BD193"/>
      <c r="BE193"/>
      <c r="BF193"/>
    </row>
    <row r="194" spans="9:58" ht="14.25" customHeight="1" x14ac:dyDescent="0.25">
      <c r="I194" s="1"/>
      <c r="BC194"/>
      <c r="BD194"/>
      <c r="BE194"/>
      <c r="BF194"/>
    </row>
    <row r="195" spans="9:58" ht="14.25" customHeight="1" x14ac:dyDescent="0.25">
      <c r="I195" s="1"/>
      <c r="BC195"/>
      <c r="BD195"/>
      <c r="BE195"/>
      <c r="BF195"/>
    </row>
    <row r="196" spans="9:58" ht="14.25" customHeight="1" x14ac:dyDescent="0.25">
      <c r="I196" s="1"/>
      <c r="BC196"/>
      <c r="BD196"/>
      <c r="BE196"/>
      <c r="BF196"/>
    </row>
    <row r="197" spans="9:58" ht="14.25" customHeight="1" x14ac:dyDescent="0.25">
      <c r="I197" s="1"/>
      <c r="BC197"/>
      <c r="BD197"/>
      <c r="BE197"/>
      <c r="BF197"/>
    </row>
    <row r="198" spans="9:58" ht="14.25" customHeight="1" x14ac:dyDescent="0.25">
      <c r="I198" s="1"/>
      <c r="BC198"/>
      <c r="BD198"/>
      <c r="BE198"/>
      <c r="BF198"/>
    </row>
    <row r="199" spans="9:58" ht="14.25" customHeight="1" x14ac:dyDescent="0.25">
      <c r="I199" s="1"/>
      <c r="BC199"/>
      <c r="BD199"/>
      <c r="BE199"/>
      <c r="BF199"/>
    </row>
    <row r="200" spans="9:58" ht="14.25" customHeight="1" x14ac:dyDescent="0.25">
      <c r="I200" s="1"/>
      <c r="BC200"/>
      <c r="BD200"/>
      <c r="BE200"/>
      <c r="BF200"/>
    </row>
    <row r="201" spans="9:58" ht="14.25" customHeight="1" x14ac:dyDescent="0.25">
      <c r="I201" s="1"/>
      <c r="BC201"/>
      <c r="BD201"/>
      <c r="BE201"/>
      <c r="BF201"/>
    </row>
    <row r="202" spans="9:58" ht="14.25" customHeight="1" x14ac:dyDescent="0.25">
      <c r="I202" s="1"/>
      <c r="BC202"/>
      <c r="BD202"/>
      <c r="BE202"/>
      <c r="BF202"/>
    </row>
    <row r="203" spans="9:58" ht="14.25" customHeight="1" x14ac:dyDescent="0.25">
      <c r="I203" s="1"/>
      <c r="BC203"/>
      <c r="BD203"/>
      <c r="BE203"/>
      <c r="BF203"/>
    </row>
    <row r="204" spans="9:58" ht="14.25" customHeight="1" x14ac:dyDescent="0.25">
      <c r="I204" s="1"/>
      <c r="BC204"/>
      <c r="BD204"/>
      <c r="BE204"/>
      <c r="BF204"/>
    </row>
    <row r="205" spans="9:58" ht="14.25" customHeight="1" x14ac:dyDescent="0.25">
      <c r="I205" s="1"/>
      <c r="BC205"/>
      <c r="BD205"/>
      <c r="BE205"/>
      <c r="BF205"/>
    </row>
    <row r="206" spans="9:58" ht="14.25" customHeight="1" x14ac:dyDescent="0.25">
      <c r="I206" s="1"/>
      <c r="BC206"/>
      <c r="BD206"/>
      <c r="BE206"/>
      <c r="BF206"/>
    </row>
    <row r="207" spans="9:58" ht="14.25" customHeight="1" x14ac:dyDescent="0.25">
      <c r="I207" s="1"/>
      <c r="BC207"/>
      <c r="BD207"/>
      <c r="BE207"/>
      <c r="BF207"/>
    </row>
    <row r="208" spans="9:58" ht="14.25" customHeight="1" x14ac:dyDescent="0.25">
      <c r="I208" s="1"/>
      <c r="BC208"/>
      <c r="BD208"/>
      <c r="BE208"/>
      <c r="BF208"/>
    </row>
    <row r="209" spans="9:58" ht="14.25" customHeight="1" x14ac:dyDescent="0.25">
      <c r="I209" s="1"/>
      <c r="BC209"/>
      <c r="BD209"/>
      <c r="BE209"/>
      <c r="BF209"/>
    </row>
    <row r="210" spans="9:58" ht="14.25" customHeight="1" x14ac:dyDescent="0.25">
      <c r="I210" s="1"/>
      <c r="BC210"/>
      <c r="BD210"/>
      <c r="BE210"/>
      <c r="BF210"/>
    </row>
    <row r="211" spans="9:58" ht="14.25" customHeight="1" x14ac:dyDescent="0.25">
      <c r="I211" s="1"/>
      <c r="BC211"/>
      <c r="BD211"/>
      <c r="BE211"/>
      <c r="BF211"/>
    </row>
    <row r="212" spans="9:58" ht="14.25" customHeight="1" x14ac:dyDescent="0.25">
      <c r="I212" s="1"/>
      <c r="BC212"/>
      <c r="BD212"/>
      <c r="BE212"/>
      <c r="BF212"/>
    </row>
    <row r="213" spans="9:58" ht="14.25" customHeight="1" x14ac:dyDescent="0.25">
      <c r="I213" s="1"/>
      <c r="BC213"/>
      <c r="BD213"/>
      <c r="BE213"/>
      <c r="BF213"/>
    </row>
    <row r="214" spans="9:58" ht="14.25" customHeight="1" x14ac:dyDescent="0.25">
      <c r="I214" s="1"/>
      <c r="BC214"/>
      <c r="BD214"/>
      <c r="BE214"/>
      <c r="BF214"/>
    </row>
    <row r="215" spans="9:58" ht="14.25" customHeight="1" x14ac:dyDescent="0.25">
      <c r="I215" s="1"/>
      <c r="BC215"/>
      <c r="BD215"/>
      <c r="BE215"/>
      <c r="BF215"/>
    </row>
    <row r="216" spans="9:58" ht="14.25" customHeight="1" x14ac:dyDescent="0.25">
      <c r="I216" s="1"/>
      <c r="BC216"/>
      <c r="BD216"/>
      <c r="BE216"/>
      <c r="BF216"/>
    </row>
    <row r="217" spans="9:58" ht="14.25" customHeight="1" x14ac:dyDescent="0.25">
      <c r="I217" s="1"/>
      <c r="BC217"/>
      <c r="BD217"/>
      <c r="BE217"/>
      <c r="BF217"/>
    </row>
    <row r="218" spans="9:58" ht="14.25" customHeight="1" x14ac:dyDescent="0.25">
      <c r="I218" s="1"/>
      <c r="BC218"/>
      <c r="BD218"/>
      <c r="BE218"/>
      <c r="BF218"/>
    </row>
    <row r="219" spans="9:58" ht="14.25" customHeight="1" x14ac:dyDescent="0.25">
      <c r="I219" s="1"/>
      <c r="BC219"/>
      <c r="BD219"/>
      <c r="BE219"/>
      <c r="BF219"/>
    </row>
    <row r="220" spans="9:58" ht="14.25" customHeight="1" x14ac:dyDescent="0.25">
      <c r="I220" s="1"/>
      <c r="BC220"/>
      <c r="BD220"/>
      <c r="BE220"/>
      <c r="BF220"/>
    </row>
    <row r="221" spans="9:58" ht="14.25" customHeight="1" x14ac:dyDescent="0.25">
      <c r="I221" s="1"/>
      <c r="BC221"/>
      <c r="BD221"/>
      <c r="BE221"/>
      <c r="BF221"/>
    </row>
    <row r="222" spans="9:58" ht="14.25" customHeight="1" x14ac:dyDescent="0.25">
      <c r="I222" s="1"/>
      <c r="BC222"/>
      <c r="BD222"/>
      <c r="BE222"/>
      <c r="BF222"/>
    </row>
    <row r="223" spans="9:58" ht="14.25" customHeight="1" x14ac:dyDescent="0.25">
      <c r="I223" s="1"/>
      <c r="BC223"/>
      <c r="BD223"/>
      <c r="BE223"/>
      <c r="BF223"/>
    </row>
    <row r="224" spans="9:58" ht="14.25" customHeight="1" x14ac:dyDescent="0.25">
      <c r="I224" s="1"/>
      <c r="BC224"/>
      <c r="BD224"/>
      <c r="BE224"/>
      <c r="BF224"/>
    </row>
    <row r="225" spans="9:58" ht="14.25" customHeight="1" x14ac:dyDescent="0.25">
      <c r="I225" s="1"/>
      <c r="BC225"/>
      <c r="BD225"/>
      <c r="BE225"/>
      <c r="BF225"/>
    </row>
    <row r="226" spans="9:58" ht="14.25" customHeight="1" x14ac:dyDescent="0.25">
      <c r="I226" s="1"/>
      <c r="BC226"/>
      <c r="BD226"/>
      <c r="BE226"/>
      <c r="BF226"/>
    </row>
    <row r="227" spans="9:58" ht="14.25" customHeight="1" x14ac:dyDescent="0.25">
      <c r="I227" s="1"/>
      <c r="BC227"/>
      <c r="BD227"/>
      <c r="BE227"/>
      <c r="BF227"/>
    </row>
    <row r="228" spans="9:58" ht="14.25" customHeight="1" x14ac:dyDescent="0.25">
      <c r="I228" s="1"/>
      <c r="BC228"/>
      <c r="BD228"/>
      <c r="BE228"/>
      <c r="BF228"/>
    </row>
    <row r="229" spans="9:58" ht="14.25" customHeight="1" x14ac:dyDescent="0.25">
      <c r="I229" s="1"/>
      <c r="BC229"/>
      <c r="BD229"/>
      <c r="BE229"/>
      <c r="BF229"/>
    </row>
    <row r="230" spans="9:58" ht="14.25" customHeight="1" x14ac:dyDescent="0.25">
      <c r="I230" s="1"/>
      <c r="BC230"/>
      <c r="BD230"/>
      <c r="BE230"/>
      <c r="BF230"/>
    </row>
    <row r="231" spans="9:58" ht="14.25" customHeight="1" x14ac:dyDescent="0.25">
      <c r="I231" s="1"/>
      <c r="BC231"/>
      <c r="BD231"/>
      <c r="BE231"/>
      <c r="BF231"/>
    </row>
    <row r="232" spans="9:58" ht="14.25" customHeight="1" x14ac:dyDescent="0.25">
      <c r="I232" s="1"/>
      <c r="BC232"/>
      <c r="BD232"/>
      <c r="BE232"/>
      <c r="BF232"/>
    </row>
    <row r="233" spans="9:58" ht="14.25" customHeight="1" x14ac:dyDescent="0.25">
      <c r="I233" s="1"/>
      <c r="BC233"/>
      <c r="BD233"/>
      <c r="BE233"/>
      <c r="BF233"/>
    </row>
    <row r="234" spans="9:58" ht="14.25" customHeight="1" x14ac:dyDescent="0.25">
      <c r="I234" s="1"/>
      <c r="BC234"/>
      <c r="BD234"/>
      <c r="BE234"/>
      <c r="BF234"/>
    </row>
    <row r="235" spans="9:58" ht="14.25" customHeight="1" x14ac:dyDescent="0.25">
      <c r="I235" s="1"/>
      <c r="BC235"/>
      <c r="BD235"/>
      <c r="BE235"/>
      <c r="BF235"/>
    </row>
    <row r="236" spans="9:58" ht="14.25" customHeight="1" x14ac:dyDescent="0.25">
      <c r="I236" s="1"/>
      <c r="BC236"/>
      <c r="BD236"/>
      <c r="BE236"/>
      <c r="BF236"/>
    </row>
    <row r="237" spans="9:58" ht="14.25" customHeight="1" x14ac:dyDescent="0.25">
      <c r="I237" s="1"/>
      <c r="BC237"/>
      <c r="BD237"/>
      <c r="BE237"/>
      <c r="BF237"/>
    </row>
    <row r="238" spans="9:58" ht="14.25" customHeight="1" x14ac:dyDescent="0.25">
      <c r="I238" s="1"/>
      <c r="BC238"/>
      <c r="BD238"/>
      <c r="BE238"/>
      <c r="BF238"/>
    </row>
    <row r="239" spans="9:58" ht="14.25" customHeight="1" x14ac:dyDescent="0.25">
      <c r="I239" s="1"/>
      <c r="BC239"/>
      <c r="BD239"/>
      <c r="BE239"/>
      <c r="BF239"/>
    </row>
    <row r="240" spans="9:58" ht="14.25" customHeight="1" x14ac:dyDescent="0.25">
      <c r="I240" s="1"/>
      <c r="BC240"/>
      <c r="BD240"/>
      <c r="BE240"/>
      <c r="BF240"/>
    </row>
    <row r="241" spans="9:58" ht="14.25" customHeight="1" x14ac:dyDescent="0.25">
      <c r="I241" s="1"/>
      <c r="BC241"/>
      <c r="BD241"/>
      <c r="BE241"/>
      <c r="BF241"/>
    </row>
    <row r="242" spans="9:58" ht="14.25" customHeight="1" x14ac:dyDescent="0.25">
      <c r="I242" s="1"/>
      <c r="BC242"/>
      <c r="BD242"/>
      <c r="BE242"/>
      <c r="BF242"/>
    </row>
    <row r="243" spans="9:58" ht="14.25" customHeight="1" x14ac:dyDescent="0.25">
      <c r="I243" s="1"/>
      <c r="BC243"/>
      <c r="BD243"/>
      <c r="BE243"/>
      <c r="BF243"/>
    </row>
    <row r="244" spans="9:58" ht="14.25" customHeight="1" x14ac:dyDescent="0.25">
      <c r="I244" s="1"/>
      <c r="BC244"/>
      <c r="BD244"/>
      <c r="BE244"/>
      <c r="BF244"/>
    </row>
    <row r="245" spans="9:58" ht="14.25" customHeight="1" x14ac:dyDescent="0.25">
      <c r="I245" s="1"/>
      <c r="BC245"/>
      <c r="BD245"/>
      <c r="BE245"/>
      <c r="BF245"/>
    </row>
    <row r="246" spans="9:58" ht="14.25" customHeight="1" x14ac:dyDescent="0.25">
      <c r="I246" s="1"/>
      <c r="BC246"/>
      <c r="BD246"/>
      <c r="BE246"/>
      <c r="BF246"/>
    </row>
    <row r="247" spans="9:58" ht="14.25" customHeight="1" x14ac:dyDescent="0.25">
      <c r="I247" s="1"/>
      <c r="BC247"/>
      <c r="BD247"/>
      <c r="BE247"/>
      <c r="BF247"/>
    </row>
    <row r="248" spans="9:58" ht="14.25" customHeight="1" x14ac:dyDescent="0.25">
      <c r="I248" s="1"/>
      <c r="BC248"/>
      <c r="BD248"/>
      <c r="BE248"/>
      <c r="BF248"/>
    </row>
    <row r="249" spans="9:58" ht="14.25" customHeight="1" x14ac:dyDescent="0.25">
      <c r="I249" s="1"/>
      <c r="BC249"/>
      <c r="BD249"/>
      <c r="BE249"/>
      <c r="BF249"/>
    </row>
    <row r="250" spans="9:58" ht="14.25" customHeight="1" x14ac:dyDescent="0.25">
      <c r="I250" s="1"/>
      <c r="BC250"/>
      <c r="BD250"/>
      <c r="BE250"/>
      <c r="BF250"/>
    </row>
    <row r="251" spans="9:58" ht="14.25" customHeight="1" x14ac:dyDescent="0.25">
      <c r="I251" s="1"/>
      <c r="BC251"/>
      <c r="BD251"/>
      <c r="BE251"/>
      <c r="BF251"/>
    </row>
    <row r="252" spans="9:58" ht="14.25" customHeight="1" x14ac:dyDescent="0.25">
      <c r="I252" s="1"/>
      <c r="BC252"/>
      <c r="BD252"/>
      <c r="BE252"/>
      <c r="BF252"/>
    </row>
    <row r="253" spans="9:58" ht="14.25" customHeight="1" x14ac:dyDescent="0.25">
      <c r="I253" s="1"/>
      <c r="BC253"/>
      <c r="BD253"/>
      <c r="BE253"/>
      <c r="BF253"/>
    </row>
    <row r="254" spans="9:58" ht="14.25" customHeight="1" x14ac:dyDescent="0.25">
      <c r="I254" s="1"/>
      <c r="BC254"/>
      <c r="BD254"/>
      <c r="BE254"/>
      <c r="BF254"/>
    </row>
    <row r="255" spans="9:58" ht="14.25" customHeight="1" x14ac:dyDescent="0.25">
      <c r="I255" s="1"/>
      <c r="BC255"/>
      <c r="BD255"/>
      <c r="BE255"/>
      <c r="BF255"/>
    </row>
    <row r="256" spans="9:58" ht="14.25" customHeight="1" x14ac:dyDescent="0.25">
      <c r="I256" s="1"/>
      <c r="BC256"/>
      <c r="BD256"/>
      <c r="BE256"/>
      <c r="BF256"/>
    </row>
    <row r="257" spans="9:58" ht="14.25" customHeight="1" x14ac:dyDescent="0.25">
      <c r="I257" s="1"/>
      <c r="BC257"/>
      <c r="BD257"/>
      <c r="BE257"/>
      <c r="BF257"/>
    </row>
    <row r="258" spans="9:58" ht="14.25" customHeight="1" x14ac:dyDescent="0.25">
      <c r="I258" s="1"/>
      <c r="BC258"/>
      <c r="BD258"/>
      <c r="BE258"/>
      <c r="BF258"/>
    </row>
    <row r="259" spans="9:58" ht="14.25" customHeight="1" x14ac:dyDescent="0.25">
      <c r="I259" s="1"/>
      <c r="BC259"/>
      <c r="BD259"/>
      <c r="BE259"/>
      <c r="BF259"/>
    </row>
    <row r="260" spans="9:58" ht="14.25" customHeight="1" x14ac:dyDescent="0.25">
      <c r="I260" s="1"/>
      <c r="BC260"/>
      <c r="BD260"/>
      <c r="BE260"/>
      <c r="BF260"/>
    </row>
    <row r="261" spans="9:58" ht="14.25" customHeight="1" x14ac:dyDescent="0.25">
      <c r="I261" s="1"/>
      <c r="BC261"/>
      <c r="BD261"/>
      <c r="BE261"/>
      <c r="BF261"/>
    </row>
    <row r="262" spans="9:58" ht="14.25" customHeight="1" x14ac:dyDescent="0.25">
      <c r="I262" s="1"/>
      <c r="BC262"/>
      <c r="BD262"/>
      <c r="BE262"/>
      <c r="BF262"/>
    </row>
    <row r="263" spans="9:58" ht="14.25" customHeight="1" x14ac:dyDescent="0.25">
      <c r="I263" s="1"/>
      <c r="BC263"/>
      <c r="BD263"/>
      <c r="BE263"/>
      <c r="BF263"/>
    </row>
    <row r="264" spans="9:58" ht="14.25" customHeight="1" x14ac:dyDescent="0.25">
      <c r="I264" s="1"/>
      <c r="BC264"/>
      <c r="BD264"/>
      <c r="BE264"/>
      <c r="BF264"/>
    </row>
    <row r="265" spans="9:58" ht="14.25" customHeight="1" x14ac:dyDescent="0.25">
      <c r="I265" s="1"/>
      <c r="BC265"/>
      <c r="BD265"/>
      <c r="BE265"/>
      <c r="BF265"/>
    </row>
    <row r="266" spans="9:58" ht="14.25" customHeight="1" x14ac:dyDescent="0.25">
      <c r="I266" s="1"/>
      <c r="BC266"/>
      <c r="BD266"/>
      <c r="BE266"/>
      <c r="BF266"/>
    </row>
    <row r="267" spans="9:58" ht="14.25" customHeight="1" x14ac:dyDescent="0.25">
      <c r="I267" s="1"/>
      <c r="BC267"/>
      <c r="BD267"/>
      <c r="BE267"/>
      <c r="BF267"/>
    </row>
    <row r="268" spans="9:58" ht="14.25" customHeight="1" x14ac:dyDescent="0.25">
      <c r="I268" s="1"/>
      <c r="BC268"/>
      <c r="BD268"/>
      <c r="BE268"/>
      <c r="BF268"/>
    </row>
    <row r="269" spans="9:58" ht="14.25" customHeight="1" x14ac:dyDescent="0.25">
      <c r="I269" s="1"/>
      <c r="BC269"/>
      <c r="BD269"/>
      <c r="BE269"/>
      <c r="BF269"/>
    </row>
    <row r="270" spans="9:58" ht="14.25" customHeight="1" x14ac:dyDescent="0.25">
      <c r="I270" s="1"/>
      <c r="BC270"/>
      <c r="BD270"/>
      <c r="BE270"/>
      <c r="BF270"/>
    </row>
    <row r="271" spans="9:58" ht="14.25" customHeight="1" x14ac:dyDescent="0.25">
      <c r="I271" s="1"/>
      <c r="BC271"/>
      <c r="BD271"/>
      <c r="BE271"/>
      <c r="BF271"/>
    </row>
    <row r="272" spans="9:58" ht="14.25" customHeight="1" x14ac:dyDescent="0.25">
      <c r="I272" s="1"/>
      <c r="BC272"/>
      <c r="BD272"/>
      <c r="BE272"/>
      <c r="BF272"/>
    </row>
    <row r="273" spans="9:58" ht="14.25" customHeight="1" x14ac:dyDescent="0.25">
      <c r="I273" s="1"/>
      <c r="BC273"/>
      <c r="BD273"/>
      <c r="BE273"/>
      <c r="BF273"/>
    </row>
    <row r="274" spans="9:58" ht="14.25" customHeight="1" x14ac:dyDescent="0.25">
      <c r="I274" s="1"/>
      <c r="BC274"/>
      <c r="BD274"/>
      <c r="BE274"/>
      <c r="BF274"/>
    </row>
    <row r="275" spans="9:58" ht="14.25" customHeight="1" x14ac:dyDescent="0.25">
      <c r="I275" s="1"/>
      <c r="BC275"/>
      <c r="BD275"/>
      <c r="BE275"/>
      <c r="BF275"/>
    </row>
    <row r="276" spans="9:58" ht="14.25" customHeight="1" x14ac:dyDescent="0.25">
      <c r="I276" s="1"/>
      <c r="BC276"/>
      <c r="BD276"/>
      <c r="BE276"/>
      <c r="BF276"/>
    </row>
    <row r="277" spans="9:58" ht="14.25" customHeight="1" x14ac:dyDescent="0.25">
      <c r="I277" s="1"/>
      <c r="BC277"/>
      <c r="BD277"/>
      <c r="BE277"/>
      <c r="BF277"/>
    </row>
    <row r="278" spans="9:58" ht="14.25" customHeight="1" x14ac:dyDescent="0.25">
      <c r="I278" s="1"/>
      <c r="BC278"/>
      <c r="BD278"/>
      <c r="BE278"/>
      <c r="BF278"/>
    </row>
    <row r="279" spans="9:58" ht="14.25" customHeight="1" x14ac:dyDescent="0.25">
      <c r="I279" s="1"/>
      <c r="BC279"/>
      <c r="BD279"/>
      <c r="BE279"/>
      <c r="BF279"/>
    </row>
    <row r="280" spans="9:58" ht="14.25" customHeight="1" x14ac:dyDescent="0.25">
      <c r="I280" s="1"/>
      <c r="BC280"/>
      <c r="BD280"/>
      <c r="BE280"/>
      <c r="BF280"/>
    </row>
    <row r="281" spans="9:58" ht="14.25" customHeight="1" x14ac:dyDescent="0.25">
      <c r="I281" s="1"/>
      <c r="BC281"/>
      <c r="BD281"/>
      <c r="BE281"/>
      <c r="BF281"/>
    </row>
    <row r="282" spans="9:58" ht="14.25" customHeight="1" x14ac:dyDescent="0.25">
      <c r="I282" s="1"/>
      <c r="BC282"/>
      <c r="BD282"/>
      <c r="BE282"/>
      <c r="BF282"/>
    </row>
    <row r="283" spans="9:58" ht="14.25" customHeight="1" x14ac:dyDescent="0.25">
      <c r="I283" s="1"/>
      <c r="BC283"/>
      <c r="BD283"/>
      <c r="BE283"/>
      <c r="BF283"/>
    </row>
    <row r="284" spans="9:58" ht="14.25" customHeight="1" x14ac:dyDescent="0.25">
      <c r="I284" s="1"/>
      <c r="BC284"/>
      <c r="BD284"/>
      <c r="BE284"/>
      <c r="BF284"/>
    </row>
    <row r="285" spans="9:58" ht="14.25" customHeight="1" x14ac:dyDescent="0.25">
      <c r="I285" s="1"/>
      <c r="BC285"/>
      <c r="BD285"/>
      <c r="BE285"/>
      <c r="BF285"/>
    </row>
    <row r="286" spans="9:58" ht="14.25" customHeight="1" x14ac:dyDescent="0.25">
      <c r="I286" s="1"/>
      <c r="BC286"/>
      <c r="BD286"/>
      <c r="BE286"/>
      <c r="BF286"/>
    </row>
    <row r="287" spans="9:58" ht="14.25" customHeight="1" x14ac:dyDescent="0.25">
      <c r="I287" s="1"/>
      <c r="BC287"/>
      <c r="BD287"/>
      <c r="BE287"/>
      <c r="BF287"/>
    </row>
    <row r="288" spans="9:58" ht="14.25" customHeight="1" x14ac:dyDescent="0.25">
      <c r="I288" s="1"/>
      <c r="BC288"/>
      <c r="BD288"/>
      <c r="BE288"/>
      <c r="BF288"/>
    </row>
    <row r="289" spans="9:58" ht="14.25" customHeight="1" x14ac:dyDescent="0.25">
      <c r="I289" s="1"/>
      <c r="BC289"/>
      <c r="BD289"/>
      <c r="BE289"/>
      <c r="BF289"/>
    </row>
    <row r="290" spans="9:58" ht="14.25" customHeight="1" x14ac:dyDescent="0.25">
      <c r="I290" s="1"/>
      <c r="BC290"/>
      <c r="BD290"/>
      <c r="BE290"/>
      <c r="BF290"/>
    </row>
    <row r="291" spans="9:58" ht="14.25" customHeight="1" x14ac:dyDescent="0.25">
      <c r="I291" s="1"/>
      <c r="BC291"/>
      <c r="BD291"/>
      <c r="BE291"/>
      <c r="BF291"/>
    </row>
    <row r="292" spans="9:58" ht="14.25" customHeight="1" x14ac:dyDescent="0.25">
      <c r="I292" s="1"/>
      <c r="BC292"/>
      <c r="BD292"/>
      <c r="BE292"/>
      <c r="BF292"/>
    </row>
    <row r="293" spans="9:58" ht="14.25" customHeight="1" x14ac:dyDescent="0.25">
      <c r="I293" s="1"/>
      <c r="BC293"/>
      <c r="BD293"/>
      <c r="BE293"/>
      <c r="BF293"/>
    </row>
    <row r="294" spans="9:58" ht="14.25" customHeight="1" x14ac:dyDescent="0.25">
      <c r="I294" s="1"/>
      <c r="BC294"/>
      <c r="BD294"/>
      <c r="BE294"/>
      <c r="BF294"/>
    </row>
    <row r="295" spans="9:58" ht="14.25" customHeight="1" x14ac:dyDescent="0.25">
      <c r="I295" s="1"/>
      <c r="BC295"/>
      <c r="BD295"/>
      <c r="BE295"/>
      <c r="BF295"/>
    </row>
    <row r="296" spans="9:58" ht="14.25" customHeight="1" x14ac:dyDescent="0.25">
      <c r="I296" s="1"/>
      <c r="BC296"/>
      <c r="BD296"/>
      <c r="BE296"/>
      <c r="BF296"/>
    </row>
    <row r="297" spans="9:58" ht="14.25" customHeight="1" x14ac:dyDescent="0.25">
      <c r="I297" s="1"/>
      <c r="BC297"/>
      <c r="BD297"/>
      <c r="BE297"/>
      <c r="BF297"/>
    </row>
    <row r="298" spans="9:58" ht="14.25" customHeight="1" x14ac:dyDescent="0.25">
      <c r="I298" s="1"/>
      <c r="BC298"/>
      <c r="BD298"/>
      <c r="BE298"/>
      <c r="BF298"/>
    </row>
    <row r="299" spans="9:58" ht="14.25" customHeight="1" x14ac:dyDescent="0.25">
      <c r="I299" s="1"/>
      <c r="BC299"/>
      <c r="BD299"/>
      <c r="BE299"/>
      <c r="BF299"/>
    </row>
    <row r="300" spans="9:58" ht="14.25" customHeight="1" x14ac:dyDescent="0.25">
      <c r="I300" s="1"/>
      <c r="BC300"/>
      <c r="BD300"/>
      <c r="BE300"/>
      <c r="BF300"/>
    </row>
    <row r="301" spans="9:58" ht="14.25" customHeight="1" x14ac:dyDescent="0.25">
      <c r="I301" s="1"/>
      <c r="BC301"/>
      <c r="BD301"/>
      <c r="BE301"/>
      <c r="BF301"/>
    </row>
    <row r="302" spans="9:58" ht="14.25" customHeight="1" x14ac:dyDescent="0.25">
      <c r="I302" s="1"/>
      <c r="BC302"/>
      <c r="BD302"/>
      <c r="BE302"/>
      <c r="BF302"/>
    </row>
    <row r="303" spans="9:58" ht="14.25" customHeight="1" x14ac:dyDescent="0.25">
      <c r="I303" s="1"/>
      <c r="BC303"/>
      <c r="BD303"/>
      <c r="BE303"/>
      <c r="BF303"/>
    </row>
    <row r="304" spans="9:58" ht="14.25" customHeight="1" x14ac:dyDescent="0.25">
      <c r="I304" s="1"/>
      <c r="BC304"/>
      <c r="BD304"/>
      <c r="BE304"/>
      <c r="BF304"/>
    </row>
    <row r="305" spans="9:58" ht="14.25" customHeight="1" x14ac:dyDescent="0.25">
      <c r="I305" s="1"/>
      <c r="BC305"/>
      <c r="BD305"/>
      <c r="BE305"/>
      <c r="BF305"/>
    </row>
    <row r="306" spans="9:58" ht="14.25" customHeight="1" x14ac:dyDescent="0.25">
      <c r="I306" s="1"/>
      <c r="BC306"/>
      <c r="BD306"/>
      <c r="BE306"/>
      <c r="BF306"/>
    </row>
    <row r="307" spans="9:58" ht="14.25" customHeight="1" x14ac:dyDescent="0.25">
      <c r="I307" s="1"/>
      <c r="BC307"/>
      <c r="BD307"/>
      <c r="BE307"/>
      <c r="BF307"/>
    </row>
    <row r="308" spans="9:58" ht="14.25" customHeight="1" x14ac:dyDescent="0.25">
      <c r="I308" s="1"/>
      <c r="BC308"/>
      <c r="BD308"/>
      <c r="BE308"/>
      <c r="BF308"/>
    </row>
    <row r="309" spans="9:58" ht="14.25" customHeight="1" x14ac:dyDescent="0.25">
      <c r="I309" s="1"/>
      <c r="BC309"/>
      <c r="BD309"/>
      <c r="BE309"/>
      <c r="BF309"/>
    </row>
    <row r="310" spans="9:58" ht="14.25" customHeight="1" x14ac:dyDescent="0.25">
      <c r="I310" s="1"/>
      <c r="BC310"/>
      <c r="BD310"/>
      <c r="BE310"/>
      <c r="BF310"/>
    </row>
    <row r="311" spans="9:58" ht="14.25" customHeight="1" x14ac:dyDescent="0.25">
      <c r="I311" s="1"/>
      <c r="BC311"/>
      <c r="BD311"/>
      <c r="BE311"/>
      <c r="BF311"/>
    </row>
    <row r="312" spans="9:58" ht="14.25" customHeight="1" x14ac:dyDescent="0.25">
      <c r="I312" s="1"/>
      <c r="BC312"/>
      <c r="BD312"/>
      <c r="BE312"/>
      <c r="BF312"/>
    </row>
    <row r="313" spans="9:58" ht="14.25" customHeight="1" x14ac:dyDescent="0.25">
      <c r="I313" s="1"/>
      <c r="BC313"/>
      <c r="BD313"/>
      <c r="BE313"/>
      <c r="BF313"/>
    </row>
    <row r="314" spans="9:58" ht="14.25" customHeight="1" x14ac:dyDescent="0.25">
      <c r="I314" s="1"/>
      <c r="BC314"/>
      <c r="BD314"/>
      <c r="BE314"/>
      <c r="BF314"/>
    </row>
    <row r="315" spans="9:58" ht="14.25" customHeight="1" x14ac:dyDescent="0.25">
      <c r="I315" s="1"/>
      <c r="BC315"/>
      <c r="BD315"/>
      <c r="BE315"/>
      <c r="BF315"/>
    </row>
    <row r="316" spans="9:58" ht="14.25" customHeight="1" x14ac:dyDescent="0.25">
      <c r="I316" s="1"/>
      <c r="BC316"/>
      <c r="BD316"/>
      <c r="BE316"/>
      <c r="BF316"/>
    </row>
    <row r="317" spans="9:58" ht="14.25" customHeight="1" x14ac:dyDescent="0.25">
      <c r="I317" s="1"/>
      <c r="BC317"/>
      <c r="BD317"/>
      <c r="BE317"/>
      <c r="BF317"/>
    </row>
    <row r="318" spans="9:58" ht="14.25" customHeight="1" x14ac:dyDescent="0.25">
      <c r="I318" s="1"/>
      <c r="BC318"/>
      <c r="BD318"/>
      <c r="BE318"/>
      <c r="BF318"/>
    </row>
    <row r="319" spans="9:58" ht="14.25" customHeight="1" x14ac:dyDescent="0.25">
      <c r="I319" s="1"/>
      <c r="BC319"/>
      <c r="BD319"/>
      <c r="BE319"/>
      <c r="BF319"/>
    </row>
    <row r="320" spans="9:58" ht="14.25" customHeight="1" x14ac:dyDescent="0.25">
      <c r="I320" s="1"/>
      <c r="BC320"/>
      <c r="BD320"/>
      <c r="BE320"/>
      <c r="BF320"/>
    </row>
    <row r="321" spans="9:58" ht="14.25" customHeight="1" x14ac:dyDescent="0.25">
      <c r="I321" s="1"/>
      <c r="BC321"/>
      <c r="BD321"/>
      <c r="BE321"/>
      <c r="BF321"/>
    </row>
    <row r="322" spans="9:58" ht="14.25" customHeight="1" x14ac:dyDescent="0.25">
      <c r="I322" s="1"/>
      <c r="BC322"/>
      <c r="BD322"/>
      <c r="BE322"/>
      <c r="BF322"/>
    </row>
    <row r="323" spans="9:58" ht="14.25" customHeight="1" x14ac:dyDescent="0.25">
      <c r="I323" s="1"/>
      <c r="BC323"/>
      <c r="BD323"/>
      <c r="BE323"/>
      <c r="BF323"/>
    </row>
    <row r="324" spans="9:58" ht="14.25" customHeight="1" x14ac:dyDescent="0.25">
      <c r="I324" s="1"/>
      <c r="BC324"/>
      <c r="BD324"/>
      <c r="BE324"/>
      <c r="BF324"/>
    </row>
    <row r="325" spans="9:58" ht="14.25" customHeight="1" x14ac:dyDescent="0.25">
      <c r="I325" s="1"/>
      <c r="BC325"/>
      <c r="BD325"/>
      <c r="BE325"/>
      <c r="BF325"/>
    </row>
    <row r="326" spans="9:58" ht="14.25" customHeight="1" x14ac:dyDescent="0.25">
      <c r="I326" s="1"/>
      <c r="BC326"/>
      <c r="BD326"/>
      <c r="BE326"/>
      <c r="BF326"/>
    </row>
    <row r="327" spans="9:58" ht="14.25" customHeight="1" x14ac:dyDescent="0.25">
      <c r="I327" s="1"/>
      <c r="BC327"/>
      <c r="BD327"/>
      <c r="BE327"/>
      <c r="BF327"/>
    </row>
    <row r="328" spans="9:58" ht="14.25" customHeight="1" x14ac:dyDescent="0.25">
      <c r="I328" s="1"/>
      <c r="BC328"/>
      <c r="BD328"/>
      <c r="BE328"/>
      <c r="BF328"/>
    </row>
    <row r="329" spans="9:58" ht="14.25" customHeight="1" x14ac:dyDescent="0.25">
      <c r="I329" s="1"/>
      <c r="BC329"/>
      <c r="BD329"/>
      <c r="BE329"/>
      <c r="BF329"/>
    </row>
    <row r="330" spans="9:58" ht="14.25" customHeight="1" x14ac:dyDescent="0.25">
      <c r="I330" s="1"/>
      <c r="BC330"/>
      <c r="BD330"/>
      <c r="BE330"/>
      <c r="BF330"/>
    </row>
    <row r="331" spans="9:58" ht="14.25" customHeight="1" x14ac:dyDescent="0.25">
      <c r="I331" s="1"/>
      <c r="BC331"/>
      <c r="BD331"/>
      <c r="BE331"/>
      <c r="BF331"/>
    </row>
    <row r="332" spans="9:58" ht="14.25" customHeight="1" x14ac:dyDescent="0.25">
      <c r="I332" s="1"/>
      <c r="BC332"/>
      <c r="BD332"/>
      <c r="BE332"/>
      <c r="BF332"/>
    </row>
    <row r="333" spans="9:58" ht="14.25" customHeight="1" x14ac:dyDescent="0.25">
      <c r="I333" s="1"/>
      <c r="BC333"/>
      <c r="BD333"/>
      <c r="BE333"/>
      <c r="BF333"/>
    </row>
    <row r="334" spans="9:58" ht="14.25" customHeight="1" x14ac:dyDescent="0.25">
      <c r="I334" s="1"/>
      <c r="BC334"/>
      <c r="BD334"/>
      <c r="BE334"/>
      <c r="BF334"/>
    </row>
    <row r="335" spans="9:58" ht="14.25" customHeight="1" x14ac:dyDescent="0.25">
      <c r="I335" s="1"/>
      <c r="BC335"/>
      <c r="BD335"/>
      <c r="BE335"/>
      <c r="BF335"/>
    </row>
    <row r="336" spans="9:58" ht="14.25" customHeight="1" x14ac:dyDescent="0.25">
      <c r="I336" s="1"/>
      <c r="BC336"/>
      <c r="BD336"/>
      <c r="BE336"/>
      <c r="BF336"/>
    </row>
    <row r="337" spans="9:58" ht="14.25" customHeight="1" x14ac:dyDescent="0.25">
      <c r="I337" s="1"/>
      <c r="BC337"/>
      <c r="BD337"/>
      <c r="BE337"/>
      <c r="BF337"/>
    </row>
    <row r="338" spans="9:58" ht="14.25" customHeight="1" x14ac:dyDescent="0.25">
      <c r="I338" s="1"/>
      <c r="BC338"/>
      <c r="BD338"/>
      <c r="BE338"/>
      <c r="BF338"/>
    </row>
    <row r="339" spans="9:58" ht="14.25" customHeight="1" x14ac:dyDescent="0.25">
      <c r="I339" s="1"/>
      <c r="BC339"/>
      <c r="BD339"/>
      <c r="BE339"/>
      <c r="BF339"/>
    </row>
    <row r="340" spans="9:58" ht="14.25" customHeight="1" x14ac:dyDescent="0.25">
      <c r="I340" s="1"/>
      <c r="BC340"/>
      <c r="BD340"/>
      <c r="BE340"/>
      <c r="BF340"/>
    </row>
    <row r="341" spans="9:58" ht="14.25" customHeight="1" x14ac:dyDescent="0.25">
      <c r="I341" s="1"/>
      <c r="BC341"/>
      <c r="BD341"/>
      <c r="BE341"/>
      <c r="BF341"/>
    </row>
    <row r="342" spans="9:58" ht="14.25" customHeight="1" x14ac:dyDescent="0.25">
      <c r="I342" s="1"/>
      <c r="BC342"/>
      <c r="BD342"/>
      <c r="BE342"/>
      <c r="BF342"/>
    </row>
    <row r="343" spans="9:58" ht="14.25" customHeight="1" x14ac:dyDescent="0.25">
      <c r="I343" s="1"/>
      <c r="BC343"/>
      <c r="BD343"/>
      <c r="BE343"/>
      <c r="BF343"/>
    </row>
    <row r="344" spans="9:58" ht="14.25" customHeight="1" x14ac:dyDescent="0.25">
      <c r="I344" s="1"/>
      <c r="BC344"/>
      <c r="BD344"/>
      <c r="BE344"/>
      <c r="BF344"/>
    </row>
    <row r="345" spans="9:58" ht="14.25" customHeight="1" x14ac:dyDescent="0.25">
      <c r="I345" s="1"/>
      <c r="BC345"/>
      <c r="BD345"/>
      <c r="BE345"/>
      <c r="BF345"/>
    </row>
    <row r="346" spans="9:58" ht="14.25" customHeight="1" x14ac:dyDescent="0.25">
      <c r="I346" s="1"/>
      <c r="BC346"/>
      <c r="BD346"/>
      <c r="BE346"/>
      <c r="BF346"/>
    </row>
    <row r="347" spans="9:58" ht="14.25" customHeight="1" x14ac:dyDescent="0.25">
      <c r="I347" s="1"/>
      <c r="BC347"/>
      <c r="BD347"/>
      <c r="BE347"/>
      <c r="BF347"/>
    </row>
    <row r="348" spans="9:58" ht="14.25" customHeight="1" x14ac:dyDescent="0.25">
      <c r="I348" s="1"/>
      <c r="BC348"/>
      <c r="BD348"/>
      <c r="BE348"/>
      <c r="BF348"/>
    </row>
    <row r="349" spans="9:58" ht="14.25" customHeight="1" x14ac:dyDescent="0.25">
      <c r="I349" s="1"/>
      <c r="BC349"/>
      <c r="BD349"/>
      <c r="BE349"/>
      <c r="BF349"/>
    </row>
    <row r="350" spans="9:58" ht="14.25" customHeight="1" x14ac:dyDescent="0.25">
      <c r="I350" s="1"/>
      <c r="BC350"/>
      <c r="BD350"/>
      <c r="BE350"/>
      <c r="BF350"/>
    </row>
    <row r="351" spans="9:58" ht="14.25" customHeight="1" x14ac:dyDescent="0.25">
      <c r="I351" s="1"/>
      <c r="BC351"/>
      <c r="BD351"/>
      <c r="BE351"/>
      <c r="BF351"/>
    </row>
    <row r="352" spans="9:58" ht="14.25" customHeight="1" x14ac:dyDescent="0.25">
      <c r="I352" s="1"/>
      <c r="BC352"/>
      <c r="BD352"/>
      <c r="BE352"/>
      <c r="BF352"/>
    </row>
    <row r="353" spans="9:58" ht="14.25" customHeight="1" x14ac:dyDescent="0.25">
      <c r="I353" s="1"/>
      <c r="BC353"/>
      <c r="BD353"/>
      <c r="BE353"/>
      <c r="BF353"/>
    </row>
    <row r="354" spans="9:58" ht="14.25" customHeight="1" x14ac:dyDescent="0.25">
      <c r="I354" s="1"/>
      <c r="BC354"/>
      <c r="BD354"/>
      <c r="BE354"/>
      <c r="BF354"/>
    </row>
    <row r="355" spans="9:58" ht="14.25" customHeight="1" x14ac:dyDescent="0.25">
      <c r="I355" s="1"/>
      <c r="BC355"/>
      <c r="BD355"/>
      <c r="BE355"/>
      <c r="BF355"/>
    </row>
    <row r="356" spans="9:58" ht="14.25" customHeight="1" x14ac:dyDescent="0.25">
      <c r="I356" s="1"/>
      <c r="BC356"/>
      <c r="BD356"/>
      <c r="BE356"/>
      <c r="BF356"/>
    </row>
    <row r="357" spans="9:58" ht="14.25" customHeight="1" x14ac:dyDescent="0.25">
      <c r="I357" s="1"/>
      <c r="BC357"/>
      <c r="BD357"/>
      <c r="BE357"/>
      <c r="BF357"/>
    </row>
    <row r="358" spans="9:58" ht="14.25" customHeight="1" x14ac:dyDescent="0.25">
      <c r="I358" s="1"/>
      <c r="BC358"/>
      <c r="BD358"/>
      <c r="BE358"/>
      <c r="BF358"/>
    </row>
    <row r="359" spans="9:58" ht="14.25" customHeight="1" x14ac:dyDescent="0.25">
      <c r="I359" s="1"/>
      <c r="BC359"/>
      <c r="BD359"/>
      <c r="BE359"/>
      <c r="BF359"/>
    </row>
    <row r="360" spans="9:58" ht="14.25" customHeight="1" x14ac:dyDescent="0.25">
      <c r="I360" s="1"/>
      <c r="BC360"/>
      <c r="BD360"/>
      <c r="BE360"/>
      <c r="BF360"/>
    </row>
    <row r="361" spans="9:58" ht="14.25" customHeight="1" x14ac:dyDescent="0.25">
      <c r="I361" s="1"/>
      <c r="BC361"/>
      <c r="BD361"/>
      <c r="BE361"/>
      <c r="BF361"/>
    </row>
    <row r="362" spans="9:58" ht="14.25" customHeight="1" x14ac:dyDescent="0.25">
      <c r="I362" s="1"/>
      <c r="BC362"/>
      <c r="BD362"/>
      <c r="BE362"/>
      <c r="BF362"/>
    </row>
    <row r="363" spans="9:58" ht="14.25" customHeight="1" x14ac:dyDescent="0.25">
      <c r="I363" s="1"/>
      <c r="BC363"/>
      <c r="BD363"/>
      <c r="BE363"/>
      <c r="BF363"/>
    </row>
    <row r="364" spans="9:58" ht="14.25" customHeight="1" x14ac:dyDescent="0.25">
      <c r="I364" s="1"/>
      <c r="BC364"/>
      <c r="BD364"/>
      <c r="BE364"/>
      <c r="BF364"/>
    </row>
    <row r="365" spans="9:58" ht="14.25" customHeight="1" x14ac:dyDescent="0.25">
      <c r="I365" s="1"/>
      <c r="BC365"/>
      <c r="BD365"/>
      <c r="BE365"/>
      <c r="BF365"/>
    </row>
    <row r="366" spans="9:58" ht="14.25" customHeight="1" x14ac:dyDescent="0.25">
      <c r="I366" s="1"/>
      <c r="BC366"/>
      <c r="BD366"/>
      <c r="BE366"/>
      <c r="BF366"/>
    </row>
    <row r="367" spans="9:58" ht="14.25" customHeight="1" x14ac:dyDescent="0.25">
      <c r="I367" s="1"/>
      <c r="BC367"/>
      <c r="BD367"/>
      <c r="BE367"/>
      <c r="BF367"/>
    </row>
    <row r="368" spans="9:58" ht="14.25" customHeight="1" x14ac:dyDescent="0.25">
      <c r="I368" s="1"/>
      <c r="BC368"/>
      <c r="BD368"/>
      <c r="BE368"/>
      <c r="BF368"/>
    </row>
    <row r="369" spans="9:58" ht="14.25" customHeight="1" x14ac:dyDescent="0.25">
      <c r="I369" s="1"/>
      <c r="BC369"/>
      <c r="BD369"/>
      <c r="BE369"/>
      <c r="BF369"/>
    </row>
    <row r="370" spans="9:58" ht="14.25" customHeight="1" x14ac:dyDescent="0.25">
      <c r="I370" s="1"/>
      <c r="BC370"/>
      <c r="BD370"/>
      <c r="BE370"/>
      <c r="BF370"/>
    </row>
    <row r="371" spans="9:58" ht="14.25" customHeight="1" x14ac:dyDescent="0.25">
      <c r="I371" s="1"/>
      <c r="BC371"/>
      <c r="BD371"/>
      <c r="BE371"/>
      <c r="BF371"/>
    </row>
    <row r="372" spans="9:58" ht="14.25" customHeight="1" x14ac:dyDescent="0.25">
      <c r="I372" s="1"/>
      <c r="BC372"/>
      <c r="BD372"/>
      <c r="BE372"/>
      <c r="BF372"/>
    </row>
    <row r="373" spans="9:58" ht="14.25" customHeight="1" x14ac:dyDescent="0.25">
      <c r="I373" s="1"/>
      <c r="BC373"/>
      <c r="BD373"/>
      <c r="BE373"/>
      <c r="BF373"/>
    </row>
    <row r="374" spans="9:58" ht="14.25" customHeight="1" x14ac:dyDescent="0.25">
      <c r="I374" s="1"/>
      <c r="BC374"/>
      <c r="BD374"/>
      <c r="BE374"/>
      <c r="BF374"/>
    </row>
    <row r="375" spans="9:58" ht="14.25" customHeight="1" x14ac:dyDescent="0.25">
      <c r="I375" s="1"/>
      <c r="BC375"/>
      <c r="BD375"/>
      <c r="BE375"/>
      <c r="BF375"/>
    </row>
    <row r="376" spans="9:58" ht="14.25" customHeight="1" x14ac:dyDescent="0.25">
      <c r="I376" s="1"/>
      <c r="BC376"/>
      <c r="BD376"/>
      <c r="BE376"/>
      <c r="BF376"/>
    </row>
    <row r="377" spans="9:58" ht="14.25" customHeight="1" x14ac:dyDescent="0.25">
      <c r="I377" s="1"/>
      <c r="BC377"/>
      <c r="BD377"/>
      <c r="BE377"/>
      <c r="BF377"/>
    </row>
    <row r="378" spans="9:58" ht="14.25" customHeight="1" x14ac:dyDescent="0.25">
      <c r="I378" s="1"/>
      <c r="BC378"/>
      <c r="BD378"/>
      <c r="BE378"/>
      <c r="BF378"/>
    </row>
    <row r="379" spans="9:58" ht="14.25" customHeight="1" x14ac:dyDescent="0.25">
      <c r="I379" s="1"/>
      <c r="BC379"/>
      <c r="BD379"/>
      <c r="BE379"/>
      <c r="BF379"/>
    </row>
    <row r="380" spans="9:58" ht="14.25" customHeight="1" x14ac:dyDescent="0.25">
      <c r="I380" s="1"/>
      <c r="BC380"/>
      <c r="BD380"/>
      <c r="BE380"/>
      <c r="BF380"/>
    </row>
    <row r="381" spans="9:58" ht="14.25" customHeight="1" x14ac:dyDescent="0.25">
      <c r="I381" s="1"/>
      <c r="BC381"/>
      <c r="BD381"/>
      <c r="BE381"/>
      <c r="BF381"/>
    </row>
    <row r="382" spans="9:58" ht="14.25" customHeight="1" x14ac:dyDescent="0.25">
      <c r="I382" s="1"/>
      <c r="BC382"/>
      <c r="BD382"/>
      <c r="BE382"/>
      <c r="BF382"/>
    </row>
    <row r="383" spans="9:58" ht="14.25" customHeight="1" x14ac:dyDescent="0.25">
      <c r="I383" s="1"/>
      <c r="BC383"/>
      <c r="BD383"/>
      <c r="BE383"/>
      <c r="BF383"/>
    </row>
    <row r="384" spans="9:58" ht="14.25" customHeight="1" x14ac:dyDescent="0.25">
      <c r="I384" s="1"/>
      <c r="BC384"/>
      <c r="BD384"/>
      <c r="BE384"/>
      <c r="BF384"/>
    </row>
    <row r="385" spans="9:58" ht="14.25" customHeight="1" x14ac:dyDescent="0.25">
      <c r="I385" s="1"/>
      <c r="BC385"/>
      <c r="BD385"/>
      <c r="BE385"/>
      <c r="BF385"/>
    </row>
    <row r="386" spans="9:58" ht="14.25" customHeight="1" x14ac:dyDescent="0.25">
      <c r="I386" s="1"/>
      <c r="BC386"/>
      <c r="BD386"/>
      <c r="BE386"/>
      <c r="BF386"/>
    </row>
    <row r="387" spans="9:58" ht="14.25" customHeight="1" x14ac:dyDescent="0.25">
      <c r="I387" s="1"/>
      <c r="BC387"/>
      <c r="BD387"/>
      <c r="BE387"/>
      <c r="BF387"/>
    </row>
    <row r="388" spans="9:58" ht="14.25" customHeight="1" x14ac:dyDescent="0.25">
      <c r="I388" s="1"/>
      <c r="BC388"/>
      <c r="BD388"/>
      <c r="BE388"/>
      <c r="BF388"/>
    </row>
    <row r="389" spans="9:58" ht="14.25" customHeight="1" x14ac:dyDescent="0.25">
      <c r="I389" s="1"/>
      <c r="BC389"/>
      <c r="BD389"/>
      <c r="BE389"/>
      <c r="BF389"/>
    </row>
    <row r="390" spans="9:58" ht="14.25" customHeight="1" x14ac:dyDescent="0.25">
      <c r="I390" s="1"/>
      <c r="BC390"/>
      <c r="BD390"/>
      <c r="BE390"/>
      <c r="BF390"/>
    </row>
    <row r="391" spans="9:58" ht="14.25" customHeight="1" x14ac:dyDescent="0.25">
      <c r="I391" s="1"/>
      <c r="BC391"/>
      <c r="BD391"/>
      <c r="BE391"/>
      <c r="BF391"/>
    </row>
    <row r="392" spans="9:58" ht="14.25" customHeight="1" x14ac:dyDescent="0.25">
      <c r="I392" s="1"/>
      <c r="BC392"/>
      <c r="BD392"/>
      <c r="BE392"/>
      <c r="BF392"/>
    </row>
    <row r="393" spans="9:58" ht="14.25" customHeight="1" x14ac:dyDescent="0.25">
      <c r="I393" s="1"/>
      <c r="BC393"/>
      <c r="BD393"/>
      <c r="BE393"/>
      <c r="BF393"/>
    </row>
    <row r="394" spans="9:58" ht="14.25" customHeight="1" x14ac:dyDescent="0.25">
      <c r="I394" s="1"/>
      <c r="BC394"/>
      <c r="BD394"/>
      <c r="BE394"/>
      <c r="BF394"/>
    </row>
    <row r="395" spans="9:58" ht="14.25" customHeight="1" x14ac:dyDescent="0.25">
      <c r="I395" s="1"/>
      <c r="BC395"/>
      <c r="BD395"/>
      <c r="BE395"/>
      <c r="BF395"/>
    </row>
    <row r="396" spans="9:58" ht="14.25" customHeight="1" x14ac:dyDescent="0.25">
      <c r="I396" s="1"/>
      <c r="BC396"/>
      <c r="BD396"/>
      <c r="BE396"/>
      <c r="BF396"/>
    </row>
    <row r="397" spans="9:58" ht="14.25" customHeight="1" x14ac:dyDescent="0.25">
      <c r="I397" s="1"/>
      <c r="BC397"/>
      <c r="BD397"/>
      <c r="BE397"/>
      <c r="BF397"/>
    </row>
    <row r="398" spans="9:58" ht="14.25" customHeight="1" x14ac:dyDescent="0.25">
      <c r="I398" s="1"/>
      <c r="BC398"/>
      <c r="BD398"/>
      <c r="BE398"/>
      <c r="BF398"/>
    </row>
    <row r="399" spans="9:58" ht="14.25" customHeight="1" x14ac:dyDescent="0.25">
      <c r="I399" s="1"/>
      <c r="BC399"/>
      <c r="BD399"/>
      <c r="BE399"/>
      <c r="BF399"/>
    </row>
    <row r="400" spans="9:58" ht="14.25" customHeight="1" x14ac:dyDescent="0.25">
      <c r="I400" s="1"/>
      <c r="BC400"/>
      <c r="BD400"/>
      <c r="BE400"/>
      <c r="BF400"/>
    </row>
    <row r="401" spans="9:58" ht="14.25" customHeight="1" x14ac:dyDescent="0.25">
      <c r="I401" s="1"/>
      <c r="BC401"/>
      <c r="BD401"/>
      <c r="BE401"/>
      <c r="BF401"/>
    </row>
    <row r="402" spans="9:58" ht="14.25" customHeight="1" x14ac:dyDescent="0.25">
      <c r="I402" s="1"/>
      <c r="BC402"/>
      <c r="BD402"/>
      <c r="BE402"/>
      <c r="BF402"/>
    </row>
    <row r="403" spans="9:58" ht="14.25" customHeight="1" x14ac:dyDescent="0.25">
      <c r="I403" s="1"/>
      <c r="BC403"/>
      <c r="BD403"/>
      <c r="BE403"/>
      <c r="BF403"/>
    </row>
    <row r="404" spans="9:58" ht="14.25" customHeight="1" x14ac:dyDescent="0.25">
      <c r="I404" s="1"/>
      <c r="BC404"/>
      <c r="BD404"/>
      <c r="BE404"/>
      <c r="BF404"/>
    </row>
    <row r="405" spans="9:58" ht="14.25" customHeight="1" x14ac:dyDescent="0.25">
      <c r="I405" s="1"/>
      <c r="BC405"/>
      <c r="BD405"/>
      <c r="BE405"/>
      <c r="BF405"/>
    </row>
    <row r="406" spans="9:58" ht="14.25" customHeight="1" x14ac:dyDescent="0.25">
      <c r="I406" s="1"/>
      <c r="BC406"/>
      <c r="BD406"/>
      <c r="BE406"/>
      <c r="BF406"/>
    </row>
    <row r="407" spans="9:58" ht="14.25" customHeight="1" x14ac:dyDescent="0.25">
      <c r="I407" s="1"/>
      <c r="BC407"/>
      <c r="BD407"/>
      <c r="BE407"/>
      <c r="BF407"/>
    </row>
    <row r="408" spans="9:58" ht="14.25" customHeight="1" x14ac:dyDescent="0.25">
      <c r="I408" s="1"/>
      <c r="BC408"/>
      <c r="BD408"/>
      <c r="BE408"/>
      <c r="BF408"/>
    </row>
    <row r="409" spans="9:58" ht="14.25" customHeight="1" x14ac:dyDescent="0.25">
      <c r="I409" s="1"/>
      <c r="BC409"/>
      <c r="BD409"/>
      <c r="BE409"/>
      <c r="BF409"/>
    </row>
    <row r="410" spans="9:58" ht="14.25" customHeight="1" x14ac:dyDescent="0.25">
      <c r="I410" s="1"/>
      <c r="BC410"/>
      <c r="BD410"/>
      <c r="BE410"/>
      <c r="BF410"/>
    </row>
    <row r="411" spans="9:58" ht="14.25" customHeight="1" x14ac:dyDescent="0.25">
      <c r="I411" s="1"/>
      <c r="BC411"/>
      <c r="BD411"/>
      <c r="BE411"/>
      <c r="BF411"/>
    </row>
    <row r="412" spans="9:58" ht="14.25" customHeight="1" x14ac:dyDescent="0.25">
      <c r="I412" s="1"/>
      <c r="BC412"/>
      <c r="BD412"/>
      <c r="BE412"/>
      <c r="BF412"/>
    </row>
    <row r="413" spans="9:58" ht="14.25" customHeight="1" x14ac:dyDescent="0.25">
      <c r="I413" s="1"/>
      <c r="BC413"/>
      <c r="BD413"/>
      <c r="BE413"/>
      <c r="BF413"/>
    </row>
    <row r="414" spans="9:58" ht="14.25" customHeight="1" x14ac:dyDescent="0.25">
      <c r="I414" s="1"/>
      <c r="BC414"/>
      <c r="BD414"/>
      <c r="BE414"/>
      <c r="BF414"/>
    </row>
    <row r="415" spans="9:58" ht="14.25" customHeight="1" x14ac:dyDescent="0.25">
      <c r="I415" s="1"/>
      <c r="BC415"/>
      <c r="BD415"/>
      <c r="BE415"/>
      <c r="BF415"/>
    </row>
    <row r="416" spans="9:58" ht="14.25" customHeight="1" x14ac:dyDescent="0.25">
      <c r="I416" s="1"/>
      <c r="BC416"/>
      <c r="BD416"/>
      <c r="BE416"/>
      <c r="BF416"/>
    </row>
    <row r="417" spans="9:58" ht="14.25" customHeight="1" x14ac:dyDescent="0.25">
      <c r="I417" s="1"/>
      <c r="BC417"/>
      <c r="BD417"/>
      <c r="BE417"/>
      <c r="BF417"/>
    </row>
    <row r="418" spans="9:58" ht="14.25" customHeight="1" x14ac:dyDescent="0.25">
      <c r="I418" s="1"/>
      <c r="BC418"/>
      <c r="BD418"/>
      <c r="BE418"/>
      <c r="BF418"/>
    </row>
    <row r="419" spans="9:58" ht="14.25" customHeight="1" x14ac:dyDescent="0.25">
      <c r="I419" s="1"/>
      <c r="BC419"/>
      <c r="BD419"/>
      <c r="BE419"/>
      <c r="BF419"/>
    </row>
    <row r="420" spans="9:58" ht="14.25" customHeight="1" x14ac:dyDescent="0.25">
      <c r="I420" s="1"/>
      <c r="BC420"/>
      <c r="BD420"/>
      <c r="BE420"/>
      <c r="BF420"/>
    </row>
    <row r="421" spans="9:58" ht="14.25" customHeight="1" x14ac:dyDescent="0.25">
      <c r="I421" s="1"/>
      <c r="BC421"/>
      <c r="BD421"/>
      <c r="BE421"/>
      <c r="BF421"/>
    </row>
    <row r="422" spans="9:58" ht="14.25" customHeight="1" x14ac:dyDescent="0.25">
      <c r="I422" s="1"/>
      <c r="BC422"/>
      <c r="BD422"/>
      <c r="BE422"/>
      <c r="BF422"/>
    </row>
    <row r="423" spans="9:58" ht="14.25" customHeight="1" x14ac:dyDescent="0.25">
      <c r="I423" s="1"/>
      <c r="BC423"/>
      <c r="BD423"/>
      <c r="BE423"/>
      <c r="BF423"/>
    </row>
    <row r="424" spans="9:58" ht="14.25" customHeight="1" x14ac:dyDescent="0.25">
      <c r="I424" s="1"/>
      <c r="BC424"/>
      <c r="BD424"/>
      <c r="BE424"/>
      <c r="BF424"/>
    </row>
    <row r="425" spans="9:58" ht="14.25" customHeight="1" x14ac:dyDescent="0.25">
      <c r="I425" s="1"/>
      <c r="BC425"/>
      <c r="BD425"/>
      <c r="BE425"/>
      <c r="BF425"/>
    </row>
    <row r="426" spans="9:58" ht="14.25" customHeight="1" x14ac:dyDescent="0.25">
      <c r="I426" s="1"/>
      <c r="BC426"/>
      <c r="BD426"/>
      <c r="BE426"/>
      <c r="BF426"/>
    </row>
    <row r="427" spans="9:58" ht="14.25" customHeight="1" x14ac:dyDescent="0.25">
      <c r="I427" s="1"/>
      <c r="BC427"/>
      <c r="BD427"/>
      <c r="BE427"/>
      <c r="BF427"/>
    </row>
    <row r="428" spans="9:58" ht="14.25" customHeight="1" x14ac:dyDescent="0.25">
      <c r="I428" s="1"/>
      <c r="BC428"/>
      <c r="BD428"/>
      <c r="BE428"/>
      <c r="BF428"/>
    </row>
    <row r="429" spans="9:58" ht="14.25" customHeight="1" x14ac:dyDescent="0.25">
      <c r="I429" s="1"/>
      <c r="BC429"/>
      <c r="BD429"/>
      <c r="BE429"/>
      <c r="BF429"/>
    </row>
    <row r="430" spans="9:58" ht="14.25" customHeight="1" x14ac:dyDescent="0.25">
      <c r="I430" s="1"/>
      <c r="BC430"/>
      <c r="BD430"/>
      <c r="BE430"/>
      <c r="BF430"/>
    </row>
    <row r="431" spans="9:58" ht="14.25" customHeight="1" x14ac:dyDescent="0.25">
      <c r="I431" s="1"/>
      <c r="BC431"/>
      <c r="BD431"/>
      <c r="BE431"/>
      <c r="BF431"/>
    </row>
    <row r="432" spans="9:58" ht="14.25" customHeight="1" x14ac:dyDescent="0.25">
      <c r="I432" s="1"/>
      <c r="BC432"/>
      <c r="BD432"/>
      <c r="BE432"/>
      <c r="BF432"/>
    </row>
    <row r="433" spans="9:58" ht="14.25" customHeight="1" x14ac:dyDescent="0.25">
      <c r="I433" s="1"/>
      <c r="BC433"/>
      <c r="BD433"/>
      <c r="BE433"/>
      <c r="BF433"/>
    </row>
    <row r="434" spans="9:58" ht="14.25" customHeight="1" x14ac:dyDescent="0.25">
      <c r="I434" s="1"/>
      <c r="BC434"/>
      <c r="BD434"/>
      <c r="BE434"/>
      <c r="BF434"/>
    </row>
    <row r="435" spans="9:58" ht="14.25" customHeight="1" x14ac:dyDescent="0.25">
      <c r="I435" s="1"/>
      <c r="BC435"/>
      <c r="BD435"/>
      <c r="BE435"/>
      <c r="BF435"/>
    </row>
    <row r="436" spans="9:58" ht="14.25" customHeight="1" x14ac:dyDescent="0.25">
      <c r="I436" s="1"/>
      <c r="BC436"/>
      <c r="BD436"/>
      <c r="BE436"/>
      <c r="BF436"/>
    </row>
    <row r="437" spans="9:58" ht="14.25" customHeight="1" x14ac:dyDescent="0.25">
      <c r="I437" s="1"/>
      <c r="BC437"/>
      <c r="BD437"/>
      <c r="BE437"/>
      <c r="BF437"/>
    </row>
    <row r="438" spans="9:58" ht="14.25" customHeight="1" x14ac:dyDescent="0.25">
      <c r="I438" s="1"/>
      <c r="BC438"/>
      <c r="BD438"/>
      <c r="BE438"/>
      <c r="BF438"/>
    </row>
    <row r="439" spans="9:58" ht="14.25" customHeight="1" x14ac:dyDescent="0.25">
      <c r="I439" s="1"/>
      <c r="BC439"/>
      <c r="BD439"/>
      <c r="BE439"/>
      <c r="BF439"/>
    </row>
    <row r="440" spans="9:58" ht="14.25" customHeight="1" x14ac:dyDescent="0.25">
      <c r="I440" s="1"/>
      <c r="BC440"/>
      <c r="BD440"/>
      <c r="BE440"/>
      <c r="BF440"/>
    </row>
    <row r="441" spans="9:58" ht="14.25" customHeight="1" x14ac:dyDescent="0.25">
      <c r="I441" s="1"/>
      <c r="BC441"/>
      <c r="BD441"/>
      <c r="BE441"/>
      <c r="BF441"/>
    </row>
    <row r="442" spans="9:58" ht="14.25" customHeight="1" x14ac:dyDescent="0.25">
      <c r="I442" s="1"/>
      <c r="BC442"/>
      <c r="BD442"/>
      <c r="BE442"/>
      <c r="BF442"/>
    </row>
    <row r="443" spans="9:58" ht="14.25" customHeight="1" x14ac:dyDescent="0.25">
      <c r="I443" s="1"/>
      <c r="BC443"/>
      <c r="BD443"/>
      <c r="BE443"/>
      <c r="BF443"/>
    </row>
    <row r="444" spans="9:58" ht="14.25" customHeight="1" x14ac:dyDescent="0.25">
      <c r="I444" s="1"/>
      <c r="BC444"/>
      <c r="BD444"/>
      <c r="BE444"/>
      <c r="BF444"/>
    </row>
    <row r="445" spans="9:58" ht="14.25" customHeight="1" x14ac:dyDescent="0.25">
      <c r="I445" s="1"/>
      <c r="BC445"/>
      <c r="BD445"/>
      <c r="BE445"/>
      <c r="BF445"/>
    </row>
    <row r="446" spans="9:58" ht="14.25" customHeight="1" x14ac:dyDescent="0.25">
      <c r="I446" s="1"/>
      <c r="BC446"/>
      <c r="BD446"/>
      <c r="BE446"/>
      <c r="BF446"/>
    </row>
    <row r="447" spans="9:58" ht="14.25" customHeight="1" x14ac:dyDescent="0.25">
      <c r="I447" s="1"/>
      <c r="BC447"/>
      <c r="BD447"/>
      <c r="BE447"/>
      <c r="BF447"/>
    </row>
    <row r="448" spans="9:58" ht="14.25" customHeight="1" x14ac:dyDescent="0.25">
      <c r="I448" s="1"/>
      <c r="BC448"/>
      <c r="BD448"/>
      <c r="BE448"/>
      <c r="BF448"/>
    </row>
    <row r="449" spans="9:58" ht="14.25" customHeight="1" x14ac:dyDescent="0.25">
      <c r="I449" s="1"/>
      <c r="BC449"/>
      <c r="BD449"/>
      <c r="BE449"/>
      <c r="BF449"/>
    </row>
    <row r="450" spans="9:58" ht="14.25" customHeight="1" x14ac:dyDescent="0.25">
      <c r="I450" s="1"/>
      <c r="BC450"/>
      <c r="BD450"/>
      <c r="BE450"/>
      <c r="BF450"/>
    </row>
    <row r="451" spans="9:58" ht="14.25" customHeight="1" x14ac:dyDescent="0.25">
      <c r="I451" s="1"/>
      <c r="BC451"/>
      <c r="BD451"/>
      <c r="BE451"/>
      <c r="BF451"/>
    </row>
    <row r="452" spans="9:58" ht="14.25" customHeight="1" x14ac:dyDescent="0.25">
      <c r="I452" s="1"/>
      <c r="BC452"/>
      <c r="BD452"/>
      <c r="BE452"/>
      <c r="BF452"/>
    </row>
    <row r="453" spans="9:58" ht="14.25" customHeight="1" x14ac:dyDescent="0.25">
      <c r="I453" s="1"/>
      <c r="BC453"/>
      <c r="BD453"/>
      <c r="BE453"/>
      <c r="BF453"/>
    </row>
    <row r="454" spans="9:58" ht="14.25" customHeight="1" x14ac:dyDescent="0.25">
      <c r="I454" s="1"/>
      <c r="BC454"/>
      <c r="BD454"/>
      <c r="BE454"/>
      <c r="BF454"/>
    </row>
    <row r="455" spans="9:58" ht="14.25" customHeight="1" x14ac:dyDescent="0.25">
      <c r="I455" s="1"/>
      <c r="BC455"/>
      <c r="BD455"/>
      <c r="BE455"/>
      <c r="BF455"/>
    </row>
    <row r="456" spans="9:58" ht="14.25" customHeight="1" x14ac:dyDescent="0.25">
      <c r="I456" s="1"/>
      <c r="BC456"/>
      <c r="BD456"/>
      <c r="BE456"/>
      <c r="BF456"/>
    </row>
    <row r="457" spans="9:58" ht="14.25" customHeight="1" x14ac:dyDescent="0.25">
      <c r="I457" s="1"/>
      <c r="BC457"/>
      <c r="BD457"/>
      <c r="BE457"/>
      <c r="BF457"/>
    </row>
    <row r="458" spans="9:58" ht="14.25" customHeight="1" x14ac:dyDescent="0.25">
      <c r="I458" s="1"/>
      <c r="BC458"/>
      <c r="BD458"/>
      <c r="BE458"/>
      <c r="BF458"/>
    </row>
    <row r="459" spans="9:58" ht="14.25" customHeight="1" x14ac:dyDescent="0.25">
      <c r="I459" s="1"/>
      <c r="BC459"/>
      <c r="BD459"/>
      <c r="BE459"/>
      <c r="BF459"/>
    </row>
    <row r="460" spans="9:58" ht="14.25" customHeight="1" x14ac:dyDescent="0.25">
      <c r="I460" s="1"/>
      <c r="BC460"/>
      <c r="BD460"/>
      <c r="BE460"/>
      <c r="BF460"/>
    </row>
    <row r="461" spans="9:58" ht="14.25" customHeight="1" x14ac:dyDescent="0.25">
      <c r="I461" s="1"/>
      <c r="BC461"/>
      <c r="BD461"/>
      <c r="BE461"/>
      <c r="BF461"/>
    </row>
    <row r="462" spans="9:58" ht="14.25" customHeight="1" x14ac:dyDescent="0.25">
      <c r="I462" s="1"/>
      <c r="BC462"/>
      <c r="BD462"/>
      <c r="BE462"/>
      <c r="BF462"/>
    </row>
    <row r="463" spans="9:58" ht="14.25" customHeight="1" x14ac:dyDescent="0.25">
      <c r="I463" s="1"/>
      <c r="BC463"/>
      <c r="BD463"/>
      <c r="BE463"/>
      <c r="BF463"/>
    </row>
    <row r="464" spans="9:58" ht="14.25" customHeight="1" x14ac:dyDescent="0.25">
      <c r="I464" s="1"/>
      <c r="BC464"/>
      <c r="BD464"/>
      <c r="BE464"/>
      <c r="BF464"/>
    </row>
    <row r="465" spans="9:58" ht="14.25" customHeight="1" x14ac:dyDescent="0.25">
      <c r="I465" s="1"/>
      <c r="BC465"/>
      <c r="BD465"/>
      <c r="BE465"/>
      <c r="BF465"/>
    </row>
    <row r="466" spans="9:58" ht="14.25" customHeight="1" x14ac:dyDescent="0.25">
      <c r="I466" s="1"/>
      <c r="BC466"/>
      <c r="BD466"/>
      <c r="BE466"/>
      <c r="BF466"/>
    </row>
    <row r="467" spans="9:58" ht="14.25" customHeight="1" x14ac:dyDescent="0.25">
      <c r="I467" s="1"/>
      <c r="BC467"/>
      <c r="BD467"/>
      <c r="BE467"/>
      <c r="BF467"/>
    </row>
    <row r="468" spans="9:58" ht="14.25" customHeight="1" x14ac:dyDescent="0.25">
      <c r="I468" s="1"/>
      <c r="BC468"/>
      <c r="BD468"/>
      <c r="BE468"/>
      <c r="BF468"/>
    </row>
    <row r="469" spans="9:58" ht="14.25" customHeight="1" x14ac:dyDescent="0.25">
      <c r="I469" s="1"/>
      <c r="BC469"/>
      <c r="BD469"/>
      <c r="BE469"/>
      <c r="BF469"/>
    </row>
    <row r="470" spans="9:58" ht="14.25" customHeight="1" x14ac:dyDescent="0.25">
      <c r="I470" s="1"/>
      <c r="BC470"/>
      <c r="BD470"/>
      <c r="BE470"/>
      <c r="BF470"/>
    </row>
    <row r="471" spans="9:58" ht="14.25" customHeight="1" x14ac:dyDescent="0.25">
      <c r="I471" s="1"/>
      <c r="BC471"/>
      <c r="BD471"/>
      <c r="BE471"/>
      <c r="BF471"/>
    </row>
    <row r="472" spans="9:58" ht="14.25" customHeight="1" x14ac:dyDescent="0.25">
      <c r="I472" s="1"/>
      <c r="BC472"/>
      <c r="BD472"/>
      <c r="BE472"/>
      <c r="BF472"/>
    </row>
    <row r="473" spans="9:58" ht="14.25" customHeight="1" x14ac:dyDescent="0.25">
      <c r="I473" s="1"/>
      <c r="BC473"/>
      <c r="BD473"/>
      <c r="BE473"/>
      <c r="BF473"/>
    </row>
    <row r="474" spans="9:58" ht="14.25" customHeight="1" x14ac:dyDescent="0.25">
      <c r="I474" s="1"/>
      <c r="BC474"/>
      <c r="BD474"/>
      <c r="BE474"/>
      <c r="BF474"/>
    </row>
    <row r="475" spans="9:58" ht="14.25" customHeight="1" x14ac:dyDescent="0.25">
      <c r="I475" s="1"/>
      <c r="BC475"/>
      <c r="BD475"/>
      <c r="BE475"/>
      <c r="BF475"/>
    </row>
    <row r="476" spans="9:58" ht="14.25" customHeight="1" x14ac:dyDescent="0.25">
      <c r="I476" s="1"/>
      <c r="BC476"/>
      <c r="BD476"/>
      <c r="BE476"/>
      <c r="BF476"/>
    </row>
    <row r="477" spans="9:58" ht="14.25" customHeight="1" x14ac:dyDescent="0.25">
      <c r="I477" s="1"/>
      <c r="BC477"/>
      <c r="BD477"/>
      <c r="BE477"/>
      <c r="BF477"/>
    </row>
    <row r="478" spans="9:58" ht="14.25" customHeight="1" x14ac:dyDescent="0.25">
      <c r="I478" s="1"/>
      <c r="BC478"/>
      <c r="BD478"/>
      <c r="BE478"/>
      <c r="BF478"/>
    </row>
    <row r="479" spans="9:58" ht="14.25" customHeight="1" x14ac:dyDescent="0.25">
      <c r="I479" s="1"/>
      <c r="BC479"/>
      <c r="BD479"/>
      <c r="BE479"/>
      <c r="BF479"/>
    </row>
    <row r="480" spans="9:58" ht="14.25" customHeight="1" x14ac:dyDescent="0.25">
      <c r="I480" s="1"/>
      <c r="BC480"/>
      <c r="BD480"/>
      <c r="BE480"/>
      <c r="BF480"/>
    </row>
    <row r="481" spans="9:58" ht="14.25" customHeight="1" x14ac:dyDescent="0.25">
      <c r="I481" s="1"/>
      <c r="BC481"/>
      <c r="BD481"/>
      <c r="BE481"/>
      <c r="BF481"/>
    </row>
    <row r="482" spans="9:58" ht="14.25" customHeight="1" x14ac:dyDescent="0.25">
      <c r="I482" s="1"/>
      <c r="BC482"/>
      <c r="BD482"/>
      <c r="BE482"/>
      <c r="BF482"/>
    </row>
    <row r="483" spans="9:58" ht="14.25" customHeight="1" x14ac:dyDescent="0.25">
      <c r="I483" s="1"/>
      <c r="BC483"/>
      <c r="BD483"/>
      <c r="BE483"/>
      <c r="BF483"/>
    </row>
    <row r="484" spans="9:58" ht="14.25" customHeight="1" x14ac:dyDescent="0.25">
      <c r="I484" s="1"/>
      <c r="BC484"/>
      <c r="BD484"/>
      <c r="BE484"/>
      <c r="BF484"/>
    </row>
    <row r="485" spans="9:58" ht="14.25" customHeight="1" x14ac:dyDescent="0.25">
      <c r="I485" s="1"/>
      <c r="BC485"/>
      <c r="BD485"/>
      <c r="BE485"/>
      <c r="BF485"/>
    </row>
    <row r="486" spans="9:58" ht="14.25" customHeight="1" x14ac:dyDescent="0.25">
      <c r="I486" s="1"/>
      <c r="BC486"/>
      <c r="BD486"/>
      <c r="BE486"/>
      <c r="BF486"/>
    </row>
    <row r="487" spans="9:58" ht="14.25" customHeight="1" x14ac:dyDescent="0.25">
      <c r="I487" s="1"/>
      <c r="BC487"/>
      <c r="BD487"/>
      <c r="BE487"/>
      <c r="BF487"/>
    </row>
    <row r="488" spans="9:58" ht="14.25" customHeight="1" x14ac:dyDescent="0.25">
      <c r="I488" s="1"/>
      <c r="BC488"/>
      <c r="BD488"/>
      <c r="BE488"/>
      <c r="BF488"/>
    </row>
    <row r="489" spans="9:58" ht="14.25" customHeight="1" x14ac:dyDescent="0.25">
      <c r="I489" s="1"/>
      <c r="BC489"/>
      <c r="BD489"/>
      <c r="BE489"/>
      <c r="BF489"/>
    </row>
    <row r="490" spans="9:58" ht="14.25" customHeight="1" x14ac:dyDescent="0.25">
      <c r="I490" s="1"/>
      <c r="BC490"/>
      <c r="BD490"/>
      <c r="BE490"/>
      <c r="BF490"/>
    </row>
    <row r="491" spans="9:58" ht="14.25" customHeight="1" x14ac:dyDescent="0.25">
      <c r="I491" s="1"/>
      <c r="BC491"/>
      <c r="BD491"/>
      <c r="BE491"/>
      <c r="BF491"/>
    </row>
    <row r="492" spans="9:58" ht="14.25" customHeight="1" x14ac:dyDescent="0.25">
      <c r="I492" s="1"/>
      <c r="BC492"/>
      <c r="BD492"/>
      <c r="BE492"/>
      <c r="BF492"/>
    </row>
    <row r="493" spans="9:58" ht="14.25" customHeight="1" x14ac:dyDescent="0.25">
      <c r="I493" s="1"/>
      <c r="BC493"/>
      <c r="BD493"/>
      <c r="BE493"/>
      <c r="BF493"/>
    </row>
    <row r="494" spans="9:58" ht="14.25" customHeight="1" x14ac:dyDescent="0.25">
      <c r="I494" s="1"/>
      <c r="BC494"/>
      <c r="BD494"/>
      <c r="BE494"/>
      <c r="BF494"/>
    </row>
    <row r="495" spans="9:58" ht="14.25" customHeight="1" x14ac:dyDescent="0.25">
      <c r="I495" s="1"/>
      <c r="BC495"/>
      <c r="BD495"/>
      <c r="BE495"/>
      <c r="BF495"/>
    </row>
    <row r="496" spans="9:58" ht="14.25" customHeight="1" x14ac:dyDescent="0.25">
      <c r="I496" s="1"/>
      <c r="BC496"/>
      <c r="BD496"/>
      <c r="BE496"/>
      <c r="BF496"/>
    </row>
    <row r="497" spans="9:58" ht="14.25" customHeight="1" x14ac:dyDescent="0.25">
      <c r="I497" s="1"/>
      <c r="BC497"/>
      <c r="BD497"/>
      <c r="BE497"/>
      <c r="BF497"/>
    </row>
    <row r="498" spans="9:58" ht="14.25" customHeight="1" x14ac:dyDescent="0.25">
      <c r="I498" s="1"/>
      <c r="BC498"/>
      <c r="BD498"/>
      <c r="BE498"/>
      <c r="BF498"/>
    </row>
    <row r="499" spans="9:58" ht="14.25" customHeight="1" x14ac:dyDescent="0.25">
      <c r="I499" s="1"/>
      <c r="BC499"/>
      <c r="BD499"/>
      <c r="BE499"/>
      <c r="BF499"/>
    </row>
    <row r="500" spans="9:58" ht="14.25" customHeight="1" x14ac:dyDescent="0.25">
      <c r="I500" s="1"/>
      <c r="BC500"/>
      <c r="BD500"/>
      <c r="BE500"/>
      <c r="BF500"/>
    </row>
    <row r="501" spans="9:58" ht="14.25" customHeight="1" x14ac:dyDescent="0.25">
      <c r="I501" s="1"/>
      <c r="BC501"/>
      <c r="BD501"/>
      <c r="BE501"/>
      <c r="BF501"/>
    </row>
    <row r="502" spans="9:58" ht="14.25" customHeight="1" x14ac:dyDescent="0.25">
      <c r="I502" s="1"/>
      <c r="BC502"/>
      <c r="BD502"/>
      <c r="BE502"/>
      <c r="BF502"/>
    </row>
    <row r="503" spans="9:58" ht="14.25" customHeight="1" x14ac:dyDescent="0.25">
      <c r="I503" s="1"/>
      <c r="BC503"/>
      <c r="BD503"/>
      <c r="BE503"/>
      <c r="BF503"/>
    </row>
    <row r="504" spans="9:58" ht="14.25" customHeight="1" x14ac:dyDescent="0.25">
      <c r="I504" s="1"/>
      <c r="BC504"/>
      <c r="BD504"/>
      <c r="BE504"/>
      <c r="BF504"/>
    </row>
    <row r="505" spans="9:58" ht="14.25" customHeight="1" x14ac:dyDescent="0.25">
      <c r="I505" s="1"/>
      <c r="BC505"/>
      <c r="BD505"/>
      <c r="BE505"/>
      <c r="BF505"/>
    </row>
    <row r="506" spans="9:58" ht="14.25" customHeight="1" x14ac:dyDescent="0.25">
      <c r="I506" s="1"/>
      <c r="BC506"/>
      <c r="BD506"/>
      <c r="BE506"/>
      <c r="BF506"/>
    </row>
    <row r="507" spans="9:58" ht="14.25" customHeight="1" x14ac:dyDescent="0.25">
      <c r="I507" s="1"/>
      <c r="BC507"/>
      <c r="BD507"/>
      <c r="BE507"/>
      <c r="BF507"/>
    </row>
    <row r="508" spans="9:58" ht="14.25" customHeight="1" x14ac:dyDescent="0.25">
      <c r="I508" s="1"/>
      <c r="BC508"/>
      <c r="BD508"/>
      <c r="BE508"/>
      <c r="BF508"/>
    </row>
    <row r="509" spans="9:58" ht="14.25" customHeight="1" x14ac:dyDescent="0.25">
      <c r="I509" s="1"/>
      <c r="BC509"/>
      <c r="BD509"/>
      <c r="BE509"/>
      <c r="BF509"/>
    </row>
    <row r="510" spans="9:58" ht="14.25" customHeight="1" x14ac:dyDescent="0.25">
      <c r="I510" s="1"/>
      <c r="BC510"/>
      <c r="BD510"/>
      <c r="BE510"/>
      <c r="BF510"/>
    </row>
    <row r="511" spans="9:58" ht="14.25" customHeight="1" x14ac:dyDescent="0.25">
      <c r="I511" s="1"/>
      <c r="BC511"/>
      <c r="BD511"/>
      <c r="BE511"/>
      <c r="BF511"/>
    </row>
    <row r="512" spans="9:58" ht="14.25" customHeight="1" x14ac:dyDescent="0.25">
      <c r="I512" s="1"/>
      <c r="BC512"/>
      <c r="BD512"/>
      <c r="BE512"/>
      <c r="BF512"/>
    </row>
    <row r="513" spans="9:58" ht="14.25" customHeight="1" x14ac:dyDescent="0.25">
      <c r="I513" s="1"/>
      <c r="BC513"/>
      <c r="BD513"/>
      <c r="BE513"/>
      <c r="BF513"/>
    </row>
    <row r="514" spans="9:58" ht="14.25" customHeight="1" x14ac:dyDescent="0.25">
      <c r="I514" s="1"/>
      <c r="BC514"/>
      <c r="BD514"/>
      <c r="BE514"/>
      <c r="BF514"/>
    </row>
    <row r="515" spans="9:58" ht="14.25" customHeight="1" x14ac:dyDescent="0.25">
      <c r="I515" s="1"/>
      <c r="BC515"/>
      <c r="BD515"/>
      <c r="BE515"/>
      <c r="BF515"/>
    </row>
    <row r="516" spans="9:58" ht="14.25" customHeight="1" x14ac:dyDescent="0.25">
      <c r="I516" s="1"/>
      <c r="BC516"/>
      <c r="BD516"/>
      <c r="BE516"/>
      <c r="BF516"/>
    </row>
    <row r="517" spans="9:58" ht="14.25" customHeight="1" x14ac:dyDescent="0.25">
      <c r="I517" s="1"/>
      <c r="BC517"/>
      <c r="BD517"/>
      <c r="BE517"/>
      <c r="BF517"/>
    </row>
    <row r="518" spans="9:58" ht="14.25" customHeight="1" x14ac:dyDescent="0.25">
      <c r="I518" s="1"/>
      <c r="BC518"/>
      <c r="BD518"/>
      <c r="BE518"/>
      <c r="BF518"/>
    </row>
    <row r="519" spans="9:58" ht="14.25" customHeight="1" x14ac:dyDescent="0.25">
      <c r="I519" s="1"/>
      <c r="BC519"/>
      <c r="BD519"/>
      <c r="BE519"/>
      <c r="BF519"/>
    </row>
    <row r="520" spans="9:58" ht="14.25" customHeight="1" x14ac:dyDescent="0.25">
      <c r="I520" s="1"/>
      <c r="BC520"/>
      <c r="BD520"/>
      <c r="BE520"/>
      <c r="BF520"/>
    </row>
    <row r="521" spans="9:58" ht="14.25" customHeight="1" x14ac:dyDescent="0.25">
      <c r="I521" s="1"/>
      <c r="BC521"/>
      <c r="BD521"/>
      <c r="BE521"/>
      <c r="BF521"/>
    </row>
    <row r="522" spans="9:58" ht="14.25" customHeight="1" x14ac:dyDescent="0.25">
      <c r="I522" s="1"/>
      <c r="BC522"/>
      <c r="BD522"/>
      <c r="BE522"/>
      <c r="BF522"/>
    </row>
    <row r="523" spans="9:58" ht="14.25" customHeight="1" x14ac:dyDescent="0.25">
      <c r="I523" s="1"/>
      <c r="BC523"/>
      <c r="BD523"/>
      <c r="BE523"/>
      <c r="BF523"/>
    </row>
    <row r="524" spans="9:58" ht="14.25" customHeight="1" x14ac:dyDescent="0.25">
      <c r="I524" s="1"/>
      <c r="BC524"/>
      <c r="BD524"/>
      <c r="BE524"/>
      <c r="BF524"/>
    </row>
    <row r="525" spans="9:58" ht="14.25" customHeight="1" x14ac:dyDescent="0.25">
      <c r="I525" s="1"/>
      <c r="BC525"/>
      <c r="BD525"/>
      <c r="BE525"/>
      <c r="BF525"/>
    </row>
    <row r="526" spans="9:58" ht="14.25" customHeight="1" x14ac:dyDescent="0.25">
      <c r="I526" s="1"/>
      <c r="BC526"/>
      <c r="BD526"/>
      <c r="BE526"/>
      <c r="BF526"/>
    </row>
    <row r="527" spans="9:58" ht="14.25" customHeight="1" x14ac:dyDescent="0.25">
      <c r="I527" s="1"/>
      <c r="BC527"/>
      <c r="BD527"/>
      <c r="BE527"/>
      <c r="BF527"/>
    </row>
    <row r="528" spans="9:58" ht="14.25" customHeight="1" x14ac:dyDescent="0.25">
      <c r="I528" s="1"/>
      <c r="BC528"/>
      <c r="BD528"/>
      <c r="BE528"/>
      <c r="BF528"/>
    </row>
    <row r="529" spans="9:58" ht="14.25" customHeight="1" x14ac:dyDescent="0.25">
      <c r="I529" s="1"/>
      <c r="BC529"/>
      <c r="BD529"/>
      <c r="BE529"/>
      <c r="BF529"/>
    </row>
    <row r="530" spans="9:58" ht="14.25" customHeight="1" x14ac:dyDescent="0.25">
      <c r="I530" s="1"/>
      <c r="BC530"/>
      <c r="BD530"/>
      <c r="BE530"/>
      <c r="BF530"/>
    </row>
    <row r="531" spans="9:58" ht="14.25" customHeight="1" x14ac:dyDescent="0.25">
      <c r="I531" s="1"/>
      <c r="BC531"/>
      <c r="BD531"/>
      <c r="BE531"/>
      <c r="BF531"/>
    </row>
    <row r="532" spans="9:58" ht="14.25" customHeight="1" x14ac:dyDescent="0.25">
      <c r="I532" s="1"/>
      <c r="BC532"/>
      <c r="BD532"/>
      <c r="BE532"/>
      <c r="BF532"/>
    </row>
    <row r="533" spans="9:58" ht="14.25" customHeight="1" x14ac:dyDescent="0.25">
      <c r="I533" s="1"/>
      <c r="BC533"/>
      <c r="BD533"/>
      <c r="BE533"/>
      <c r="BF533"/>
    </row>
    <row r="534" spans="9:58" ht="14.25" customHeight="1" x14ac:dyDescent="0.25">
      <c r="I534" s="1"/>
      <c r="BC534"/>
      <c r="BD534"/>
      <c r="BE534"/>
      <c r="BF534"/>
    </row>
    <row r="535" spans="9:58" ht="14.25" customHeight="1" x14ac:dyDescent="0.25">
      <c r="I535" s="1"/>
      <c r="BC535"/>
      <c r="BD535"/>
      <c r="BE535"/>
      <c r="BF535"/>
    </row>
    <row r="536" spans="9:58" ht="14.25" customHeight="1" x14ac:dyDescent="0.25">
      <c r="I536" s="1"/>
      <c r="BC536"/>
      <c r="BD536"/>
      <c r="BE536"/>
      <c r="BF536"/>
    </row>
    <row r="537" spans="9:58" ht="14.25" customHeight="1" x14ac:dyDescent="0.25">
      <c r="I537" s="1"/>
      <c r="BC537"/>
      <c r="BD537"/>
      <c r="BE537"/>
      <c r="BF537"/>
    </row>
    <row r="538" spans="9:58" ht="14.25" customHeight="1" x14ac:dyDescent="0.25">
      <c r="I538" s="1"/>
      <c r="BC538"/>
      <c r="BD538"/>
      <c r="BE538"/>
      <c r="BF538"/>
    </row>
    <row r="539" spans="9:58" ht="14.25" customHeight="1" x14ac:dyDescent="0.25">
      <c r="I539" s="1"/>
      <c r="BC539"/>
      <c r="BD539"/>
      <c r="BE539"/>
      <c r="BF539"/>
    </row>
    <row r="540" spans="9:58" ht="14.25" customHeight="1" x14ac:dyDescent="0.25">
      <c r="I540" s="1"/>
      <c r="BC540"/>
      <c r="BD540"/>
      <c r="BE540"/>
      <c r="BF540"/>
    </row>
    <row r="541" spans="9:58" ht="14.25" customHeight="1" x14ac:dyDescent="0.25">
      <c r="I541" s="1"/>
      <c r="BC541"/>
      <c r="BD541"/>
      <c r="BE541"/>
      <c r="BF541"/>
    </row>
    <row r="542" spans="9:58" ht="14.25" customHeight="1" x14ac:dyDescent="0.25">
      <c r="I542" s="1"/>
      <c r="BC542"/>
      <c r="BD542"/>
      <c r="BE542"/>
      <c r="BF542"/>
    </row>
    <row r="543" spans="9:58" ht="14.25" customHeight="1" x14ac:dyDescent="0.25">
      <c r="I543" s="1"/>
      <c r="BC543"/>
      <c r="BD543"/>
      <c r="BE543"/>
      <c r="BF543"/>
    </row>
    <row r="544" spans="9:58" ht="14.25" customHeight="1" x14ac:dyDescent="0.25">
      <c r="I544" s="1"/>
      <c r="BC544"/>
      <c r="BD544"/>
      <c r="BE544"/>
      <c r="BF544"/>
    </row>
    <row r="545" spans="9:58" ht="14.25" customHeight="1" x14ac:dyDescent="0.25">
      <c r="I545" s="1"/>
      <c r="BC545"/>
      <c r="BD545"/>
      <c r="BE545"/>
      <c r="BF545"/>
    </row>
    <row r="546" spans="9:58" ht="14.25" customHeight="1" x14ac:dyDescent="0.25">
      <c r="I546" s="1"/>
      <c r="BC546"/>
      <c r="BD546"/>
      <c r="BE546"/>
      <c r="BF546"/>
    </row>
    <row r="547" spans="9:58" ht="14.25" customHeight="1" x14ac:dyDescent="0.25">
      <c r="I547" s="1"/>
      <c r="BC547"/>
      <c r="BD547"/>
      <c r="BE547"/>
      <c r="BF547"/>
    </row>
    <row r="548" spans="9:58" ht="14.25" customHeight="1" x14ac:dyDescent="0.25">
      <c r="I548" s="1"/>
      <c r="BC548"/>
      <c r="BD548"/>
      <c r="BE548"/>
      <c r="BF548"/>
    </row>
    <row r="549" spans="9:58" ht="14.25" customHeight="1" x14ac:dyDescent="0.25">
      <c r="I549" s="1"/>
      <c r="BC549"/>
      <c r="BD549"/>
      <c r="BE549"/>
      <c r="BF549"/>
    </row>
    <row r="550" spans="9:58" ht="14.25" customHeight="1" x14ac:dyDescent="0.25">
      <c r="I550" s="1"/>
      <c r="BC550"/>
      <c r="BD550"/>
      <c r="BE550"/>
      <c r="BF550"/>
    </row>
    <row r="551" spans="9:58" ht="14.25" customHeight="1" x14ac:dyDescent="0.25">
      <c r="I551" s="1"/>
      <c r="BC551"/>
      <c r="BD551"/>
      <c r="BE551"/>
      <c r="BF551"/>
    </row>
    <row r="552" spans="9:58" ht="14.25" customHeight="1" x14ac:dyDescent="0.25">
      <c r="I552" s="1"/>
      <c r="BC552"/>
      <c r="BD552"/>
      <c r="BE552"/>
      <c r="BF552"/>
    </row>
    <row r="553" spans="9:58" ht="14.25" customHeight="1" x14ac:dyDescent="0.25">
      <c r="I553" s="1"/>
      <c r="BC553"/>
      <c r="BD553"/>
      <c r="BE553"/>
      <c r="BF553"/>
    </row>
    <row r="554" spans="9:58" ht="14.25" customHeight="1" x14ac:dyDescent="0.25">
      <c r="I554" s="1"/>
      <c r="BC554"/>
      <c r="BD554"/>
      <c r="BE554"/>
      <c r="BF554"/>
    </row>
    <row r="555" spans="9:58" ht="14.25" customHeight="1" x14ac:dyDescent="0.25">
      <c r="I555" s="1"/>
      <c r="BC555"/>
      <c r="BD555"/>
      <c r="BE555"/>
      <c r="BF555"/>
    </row>
    <row r="556" spans="9:58" ht="14.25" customHeight="1" x14ac:dyDescent="0.25">
      <c r="I556" s="1"/>
      <c r="BC556"/>
      <c r="BD556"/>
      <c r="BE556"/>
      <c r="BF556"/>
    </row>
    <row r="557" spans="9:58" ht="14.25" customHeight="1" x14ac:dyDescent="0.25">
      <c r="I557" s="1"/>
      <c r="BC557"/>
      <c r="BD557"/>
      <c r="BE557"/>
      <c r="BF557"/>
    </row>
    <row r="558" spans="9:58" ht="14.25" customHeight="1" x14ac:dyDescent="0.25">
      <c r="I558" s="1"/>
      <c r="BC558"/>
      <c r="BD558"/>
      <c r="BE558"/>
      <c r="BF558"/>
    </row>
    <row r="559" spans="9:58" ht="14.25" customHeight="1" x14ac:dyDescent="0.25">
      <c r="I559" s="1"/>
      <c r="BC559"/>
      <c r="BD559"/>
      <c r="BE559"/>
      <c r="BF559"/>
    </row>
    <row r="560" spans="9:58" ht="14.25" customHeight="1" x14ac:dyDescent="0.25">
      <c r="I560" s="1"/>
      <c r="BC560"/>
      <c r="BD560"/>
      <c r="BE560"/>
      <c r="BF560"/>
    </row>
    <row r="561" spans="9:58" ht="14.25" customHeight="1" x14ac:dyDescent="0.25">
      <c r="I561" s="1"/>
      <c r="BC561"/>
      <c r="BD561"/>
      <c r="BE561"/>
      <c r="BF561"/>
    </row>
    <row r="562" spans="9:58" ht="14.25" customHeight="1" x14ac:dyDescent="0.25">
      <c r="I562" s="1"/>
      <c r="BC562"/>
      <c r="BD562"/>
      <c r="BE562"/>
      <c r="BF562"/>
    </row>
    <row r="563" spans="9:58" ht="14.25" customHeight="1" x14ac:dyDescent="0.25">
      <c r="I563" s="1"/>
      <c r="BC563"/>
      <c r="BD563"/>
      <c r="BE563"/>
      <c r="BF563"/>
    </row>
    <row r="564" spans="9:58" ht="14.25" customHeight="1" x14ac:dyDescent="0.25">
      <c r="I564" s="1"/>
      <c r="BC564"/>
      <c r="BD564"/>
      <c r="BE564"/>
      <c r="BF564"/>
    </row>
    <row r="565" spans="9:58" ht="14.25" customHeight="1" x14ac:dyDescent="0.25">
      <c r="I565" s="1"/>
      <c r="BC565"/>
      <c r="BD565"/>
      <c r="BE565"/>
      <c r="BF565"/>
    </row>
    <row r="566" spans="9:58" ht="14.25" customHeight="1" x14ac:dyDescent="0.25">
      <c r="I566" s="1"/>
      <c r="BC566"/>
      <c r="BD566"/>
      <c r="BE566"/>
      <c r="BF566"/>
    </row>
    <row r="567" spans="9:58" ht="14.25" customHeight="1" x14ac:dyDescent="0.25">
      <c r="I567" s="1"/>
      <c r="BC567"/>
      <c r="BD567"/>
      <c r="BE567"/>
      <c r="BF567"/>
    </row>
    <row r="568" spans="9:58" ht="14.25" customHeight="1" x14ac:dyDescent="0.25">
      <c r="I568" s="1"/>
      <c r="BC568"/>
      <c r="BD568"/>
      <c r="BE568"/>
      <c r="BF568"/>
    </row>
    <row r="569" spans="9:58" ht="14.25" customHeight="1" x14ac:dyDescent="0.25">
      <c r="I569" s="1"/>
      <c r="BC569"/>
      <c r="BD569"/>
      <c r="BE569"/>
      <c r="BF569"/>
    </row>
    <row r="570" spans="9:58" ht="14.25" customHeight="1" x14ac:dyDescent="0.25">
      <c r="I570" s="1"/>
      <c r="BC570"/>
      <c r="BD570"/>
      <c r="BE570"/>
      <c r="BF570"/>
    </row>
    <row r="571" spans="9:58" ht="14.25" customHeight="1" x14ac:dyDescent="0.25">
      <c r="I571" s="1"/>
      <c r="BC571"/>
      <c r="BD571"/>
      <c r="BE571"/>
      <c r="BF571"/>
    </row>
    <row r="572" spans="9:58" ht="14.25" customHeight="1" x14ac:dyDescent="0.25">
      <c r="I572" s="1"/>
      <c r="BC572"/>
      <c r="BD572"/>
      <c r="BE572"/>
      <c r="BF572"/>
    </row>
    <row r="573" spans="9:58" ht="14.25" customHeight="1" x14ac:dyDescent="0.25">
      <c r="I573" s="1"/>
      <c r="BC573"/>
      <c r="BD573"/>
      <c r="BE573"/>
      <c r="BF573"/>
    </row>
    <row r="574" spans="9:58" ht="14.25" customHeight="1" x14ac:dyDescent="0.25">
      <c r="I574" s="1"/>
      <c r="BC574"/>
      <c r="BD574"/>
      <c r="BE574"/>
      <c r="BF574"/>
    </row>
    <row r="575" spans="9:58" ht="14.25" customHeight="1" x14ac:dyDescent="0.25">
      <c r="I575" s="1"/>
      <c r="BC575"/>
      <c r="BD575"/>
      <c r="BE575"/>
      <c r="BF575"/>
    </row>
    <row r="576" spans="9:58" ht="14.25" customHeight="1" x14ac:dyDescent="0.25">
      <c r="I576" s="1"/>
      <c r="BC576"/>
      <c r="BD576"/>
      <c r="BE576"/>
      <c r="BF576"/>
    </row>
    <row r="577" spans="9:58" ht="14.25" customHeight="1" x14ac:dyDescent="0.25">
      <c r="I577" s="1"/>
      <c r="BC577"/>
      <c r="BD577"/>
      <c r="BE577"/>
      <c r="BF577"/>
    </row>
    <row r="578" spans="9:58" ht="14.25" customHeight="1" x14ac:dyDescent="0.25">
      <c r="I578" s="1"/>
      <c r="BC578"/>
      <c r="BD578"/>
      <c r="BE578"/>
      <c r="BF578"/>
    </row>
    <row r="579" spans="9:58" ht="14.25" customHeight="1" x14ac:dyDescent="0.25">
      <c r="I579" s="1"/>
      <c r="BC579"/>
      <c r="BD579"/>
      <c r="BE579"/>
      <c r="BF579"/>
    </row>
    <row r="580" spans="9:58" ht="14.25" customHeight="1" x14ac:dyDescent="0.25">
      <c r="I580" s="1"/>
      <c r="BC580"/>
      <c r="BD580"/>
      <c r="BE580"/>
      <c r="BF580"/>
    </row>
    <row r="581" spans="9:58" ht="14.25" customHeight="1" x14ac:dyDescent="0.25">
      <c r="I581" s="1"/>
      <c r="BC581"/>
      <c r="BD581"/>
      <c r="BE581"/>
      <c r="BF581"/>
    </row>
    <row r="582" spans="9:58" ht="14.25" customHeight="1" x14ac:dyDescent="0.25">
      <c r="I582" s="1"/>
      <c r="BC582"/>
      <c r="BD582"/>
      <c r="BE582"/>
      <c r="BF582"/>
    </row>
    <row r="583" spans="9:58" ht="14.25" customHeight="1" x14ac:dyDescent="0.25">
      <c r="I583" s="1"/>
      <c r="BC583"/>
      <c r="BD583"/>
      <c r="BE583"/>
      <c r="BF583"/>
    </row>
    <row r="584" spans="9:58" ht="14.25" customHeight="1" x14ac:dyDescent="0.25">
      <c r="I584" s="1"/>
      <c r="BC584"/>
      <c r="BD584"/>
      <c r="BE584"/>
      <c r="BF584"/>
    </row>
    <row r="585" spans="9:58" ht="14.25" customHeight="1" x14ac:dyDescent="0.25">
      <c r="I585" s="1"/>
      <c r="BC585"/>
      <c r="BD585"/>
      <c r="BE585"/>
      <c r="BF585"/>
    </row>
    <row r="586" spans="9:58" ht="14.25" customHeight="1" x14ac:dyDescent="0.25">
      <c r="I586" s="1"/>
      <c r="BC586"/>
      <c r="BD586"/>
      <c r="BE586"/>
      <c r="BF586"/>
    </row>
    <row r="587" spans="9:58" ht="14.25" customHeight="1" x14ac:dyDescent="0.25">
      <c r="I587" s="1"/>
      <c r="BC587"/>
      <c r="BD587"/>
      <c r="BE587"/>
      <c r="BF587"/>
    </row>
    <row r="588" spans="9:58" ht="14.25" customHeight="1" x14ac:dyDescent="0.25">
      <c r="I588" s="1"/>
      <c r="BC588"/>
      <c r="BD588"/>
      <c r="BE588"/>
      <c r="BF588"/>
    </row>
    <row r="589" spans="9:58" ht="14.25" customHeight="1" x14ac:dyDescent="0.25">
      <c r="I589" s="1"/>
      <c r="BC589"/>
      <c r="BD589"/>
      <c r="BE589"/>
      <c r="BF589"/>
    </row>
    <row r="590" spans="9:58" ht="14.25" customHeight="1" x14ac:dyDescent="0.25">
      <c r="I590" s="1"/>
      <c r="BC590"/>
      <c r="BD590"/>
      <c r="BE590"/>
      <c r="BF590"/>
    </row>
    <row r="591" spans="9:58" ht="14.25" customHeight="1" x14ac:dyDescent="0.25">
      <c r="I591" s="1"/>
      <c r="BC591"/>
      <c r="BD591"/>
      <c r="BE591"/>
      <c r="BF591"/>
    </row>
    <row r="592" spans="9:58" ht="14.25" customHeight="1" x14ac:dyDescent="0.25">
      <c r="I592" s="1"/>
      <c r="BC592"/>
      <c r="BD592"/>
      <c r="BE592"/>
      <c r="BF592"/>
    </row>
    <row r="593" spans="9:58" ht="14.25" customHeight="1" x14ac:dyDescent="0.25">
      <c r="I593" s="1"/>
      <c r="BC593"/>
      <c r="BD593"/>
      <c r="BE593"/>
      <c r="BF593"/>
    </row>
    <row r="594" spans="9:58" ht="14.25" customHeight="1" x14ac:dyDescent="0.25">
      <c r="I594" s="1"/>
      <c r="BC594"/>
      <c r="BD594"/>
      <c r="BE594"/>
      <c r="BF594"/>
    </row>
    <row r="595" spans="9:58" ht="14.25" customHeight="1" x14ac:dyDescent="0.25">
      <c r="I595" s="1"/>
      <c r="BC595"/>
      <c r="BD595"/>
      <c r="BE595"/>
      <c r="BF595"/>
    </row>
    <row r="596" spans="9:58" ht="14.25" customHeight="1" x14ac:dyDescent="0.25">
      <c r="I596" s="1"/>
      <c r="BC596"/>
      <c r="BD596"/>
      <c r="BE596"/>
      <c r="BF596"/>
    </row>
    <row r="597" spans="9:58" ht="14.25" customHeight="1" x14ac:dyDescent="0.25">
      <c r="I597" s="1"/>
      <c r="BC597"/>
      <c r="BD597"/>
      <c r="BE597"/>
      <c r="BF597"/>
    </row>
    <row r="598" spans="9:58" ht="14.25" customHeight="1" x14ac:dyDescent="0.25">
      <c r="I598" s="1"/>
      <c r="BC598"/>
      <c r="BD598"/>
      <c r="BE598"/>
      <c r="BF598"/>
    </row>
    <row r="599" spans="9:58" ht="14.25" customHeight="1" x14ac:dyDescent="0.25">
      <c r="I599" s="1"/>
      <c r="BC599"/>
      <c r="BD599"/>
      <c r="BE599"/>
      <c r="BF599"/>
    </row>
    <row r="600" spans="9:58" ht="14.25" customHeight="1" x14ac:dyDescent="0.25">
      <c r="I600" s="1"/>
      <c r="BC600"/>
      <c r="BD600"/>
      <c r="BE600"/>
      <c r="BF600"/>
    </row>
    <row r="601" spans="9:58" ht="14.25" customHeight="1" x14ac:dyDescent="0.25">
      <c r="I601" s="1"/>
      <c r="BC601"/>
      <c r="BD601"/>
      <c r="BE601"/>
      <c r="BF601"/>
    </row>
    <row r="602" spans="9:58" ht="14.25" customHeight="1" x14ac:dyDescent="0.25">
      <c r="I602" s="1"/>
      <c r="BC602"/>
      <c r="BD602"/>
      <c r="BE602"/>
      <c r="BF602"/>
    </row>
    <row r="603" spans="9:58" ht="14.25" customHeight="1" x14ac:dyDescent="0.25">
      <c r="I603" s="1"/>
      <c r="BC603"/>
      <c r="BD603"/>
      <c r="BE603"/>
      <c r="BF603"/>
    </row>
    <row r="604" spans="9:58" ht="14.25" customHeight="1" x14ac:dyDescent="0.25">
      <c r="I604" s="1"/>
      <c r="BC604"/>
      <c r="BD604"/>
      <c r="BE604"/>
      <c r="BF604"/>
    </row>
    <row r="605" spans="9:58" ht="14.25" customHeight="1" x14ac:dyDescent="0.25">
      <c r="I605" s="1"/>
      <c r="BC605"/>
      <c r="BD605"/>
      <c r="BE605"/>
      <c r="BF605"/>
    </row>
    <row r="606" spans="9:58" ht="14.25" customHeight="1" x14ac:dyDescent="0.25">
      <c r="I606" s="1"/>
      <c r="BC606"/>
      <c r="BD606"/>
      <c r="BE606"/>
      <c r="BF606"/>
    </row>
    <row r="607" spans="9:58" ht="14.25" customHeight="1" x14ac:dyDescent="0.25">
      <c r="I607" s="1"/>
      <c r="BC607"/>
      <c r="BD607"/>
      <c r="BE607"/>
      <c r="BF607"/>
    </row>
    <row r="608" spans="9:58" ht="14.25" customHeight="1" x14ac:dyDescent="0.25">
      <c r="I608" s="1"/>
      <c r="BC608"/>
      <c r="BD608"/>
      <c r="BE608"/>
      <c r="BF608"/>
    </row>
    <row r="609" spans="9:58" ht="14.25" customHeight="1" x14ac:dyDescent="0.25">
      <c r="I609" s="1"/>
      <c r="BC609"/>
      <c r="BD609"/>
      <c r="BE609"/>
      <c r="BF609"/>
    </row>
    <row r="610" spans="9:58" ht="14.25" customHeight="1" x14ac:dyDescent="0.25">
      <c r="I610" s="1"/>
      <c r="BC610"/>
      <c r="BD610"/>
      <c r="BE610"/>
      <c r="BF610"/>
    </row>
    <row r="611" spans="9:58" ht="14.25" customHeight="1" x14ac:dyDescent="0.25">
      <c r="I611" s="1"/>
      <c r="BC611"/>
      <c r="BD611"/>
      <c r="BE611"/>
      <c r="BF611"/>
    </row>
    <row r="612" spans="9:58" ht="14.25" customHeight="1" x14ac:dyDescent="0.25">
      <c r="I612" s="1"/>
      <c r="BC612"/>
      <c r="BD612"/>
      <c r="BE612"/>
      <c r="BF612"/>
    </row>
    <row r="613" spans="9:58" ht="14.25" customHeight="1" x14ac:dyDescent="0.25">
      <c r="I613" s="1"/>
      <c r="BC613"/>
      <c r="BD613"/>
      <c r="BE613"/>
      <c r="BF613"/>
    </row>
    <row r="614" spans="9:58" ht="14.25" customHeight="1" x14ac:dyDescent="0.25">
      <c r="I614" s="1"/>
      <c r="BC614"/>
      <c r="BD614"/>
      <c r="BE614"/>
      <c r="BF614"/>
    </row>
    <row r="615" spans="9:58" ht="14.25" customHeight="1" x14ac:dyDescent="0.25">
      <c r="I615" s="1"/>
      <c r="BC615"/>
      <c r="BD615"/>
      <c r="BE615"/>
      <c r="BF615"/>
    </row>
    <row r="616" spans="9:58" ht="14.25" customHeight="1" x14ac:dyDescent="0.25">
      <c r="I616" s="1"/>
      <c r="BC616"/>
      <c r="BD616"/>
      <c r="BE616"/>
      <c r="BF616"/>
    </row>
    <row r="617" spans="9:58" ht="14.25" customHeight="1" x14ac:dyDescent="0.25">
      <c r="I617" s="1"/>
      <c r="BC617"/>
      <c r="BD617"/>
      <c r="BE617"/>
      <c r="BF617"/>
    </row>
    <row r="618" spans="9:58" ht="14.25" customHeight="1" x14ac:dyDescent="0.25">
      <c r="I618" s="1"/>
      <c r="BC618"/>
      <c r="BD618"/>
      <c r="BE618"/>
      <c r="BF618"/>
    </row>
    <row r="619" spans="9:58" ht="14.25" customHeight="1" x14ac:dyDescent="0.25">
      <c r="I619" s="1"/>
      <c r="BC619"/>
      <c r="BD619"/>
      <c r="BE619"/>
      <c r="BF619"/>
    </row>
    <row r="620" spans="9:58" ht="14.25" customHeight="1" x14ac:dyDescent="0.25">
      <c r="I620" s="1"/>
      <c r="BC620"/>
      <c r="BD620"/>
      <c r="BE620"/>
      <c r="BF620"/>
    </row>
    <row r="621" spans="9:58" ht="14.25" customHeight="1" x14ac:dyDescent="0.25">
      <c r="I621" s="1"/>
      <c r="BC621"/>
      <c r="BD621"/>
      <c r="BE621"/>
      <c r="BF621"/>
    </row>
    <row r="622" spans="9:58" ht="14.25" customHeight="1" x14ac:dyDescent="0.25">
      <c r="I622" s="1"/>
      <c r="BC622"/>
      <c r="BD622"/>
      <c r="BE622"/>
      <c r="BF622"/>
    </row>
    <row r="623" spans="9:58" ht="14.25" customHeight="1" x14ac:dyDescent="0.25">
      <c r="I623" s="1"/>
      <c r="BC623"/>
      <c r="BD623"/>
      <c r="BE623"/>
      <c r="BF623"/>
    </row>
    <row r="624" spans="9:58" ht="14.25" customHeight="1" x14ac:dyDescent="0.25">
      <c r="I624" s="1"/>
      <c r="BC624"/>
      <c r="BD624"/>
      <c r="BE624"/>
      <c r="BF624"/>
    </row>
    <row r="625" spans="9:58" ht="14.25" customHeight="1" x14ac:dyDescent="0.25">
      <c r="I625" s="1"/>
      <c r="BC625"/>
      <c r="BD625"/>
      <c r="BE625"/>
      <c r="BF625"/>
    </row>
    <row r="626" spans="9:58" ht="14.25" customHeight="1" x14ac:dyDescent="0.25">
      <c r="I626" s="1"/>
      <c r="BC626"/>
      <c r="BD626"/>
      <c r="BE626"/>
      <c r="BF626"/>
    </row>
    <row r="627" spans="9:58" ht="14.25" customHeight="1" x14ac:dyDescent="0.25">
      <c r="I627" s="1"/>
      <c r="BC627"/>
      <c r="BD627"/>
      <c r="BE627"/>
      <c r="BF627"/>
    </row>
    <row r="628" spans="9:58" ht="14.25" customHeight="1" x14ac:dyDescent="0.25">
      <c r="I628" s="1"/>
      <c r="BC628"/>
      <c r="BD628"/>
      <c r="BE628"/>
      <c r="BF628"/>
    </row>
    <row r="629" spans="9:58" ht="14.25" customHeight="1" x14ac:dyDescent="0.25">
      <c r="I629" s="1"/>
      <c r="BC629"/>
      <c r="BD629"/>
      <c r="BE629"/>
      <c r="BF629"/>
    </row>
    <row r="630" spans="9:58" ht="14.25" customHeight="1" x14ac:dyDescent="0.25">
      <c r="I630" s="1"/>
      <c r="BC630"/>
      <c r="BD630"/>
      <c r="BE630"/>
      <c r="BF630"/>
    </row>
    <row r="631" spans="9:58" ht="14.25" customHeight="1" x14ac:dyDescent="0.25">
      <c r="I631" s="1"/>
      <c r="BC631"/>
      <c r="BD631"/>
      <c r="BE631"/>
      <c r="BF631"/>
    </row>
    <row r="632" spans="9:58" ht="14.25" customHeight="1" x14ac:dyDescent="0.25">
      <c r="I632" s="1"/>
      <c r="BC632"/>
      <c r="BD632"/>
      <c r="BE632"/>
      <c r="BF632"/>
    </row>
    <row r="633" spans="9:58" ht="14.25" customHeight="1" x14ac:dyDescent="0.25">
      <c r="I633" s="1"/>
      <c r="BC633"/>
      <c r="BD633"/>
      <c r="BE633"/>
      <c r="BF633"/>
    </row>
    <row r="634" spans="9:58" ht="14.25" customHeight="1" x14ac:dyDescent="0.25">
      <c r="I634" s="1"/>
      <c r="BC634"/>
      <c r="BD634"/>
      <c r="BE634"/>
      <c r="BF634"/>
    </row>
    <row r="635" spans="9:58" ht="14.25" customHeight="1" x14ac:dyDescent="0.25">
      <c r="I635" s="1"/>
      <c r="BC635"/>
      <c r="BD635"/>
      <c r="BE635"/>
      <c r="BF635"/>
    </row>
    <row r="636" spans="9:58" ht="14.25" customHeight="1" x14ac:dyDescent="0.25">
      <c r="I636" s="1"/>
      <c r="BC636"/>
      <c r="BD636"/>
      <c r="BE636"/>
      <c r="BF636"/>
    </row>
    <row r="637" spans="9:58" ht="14.25" customHeight="1" x14ac:dyDescent="0.25">
      <c r="I637" s="1"/>
      <c r="BC637"/>
      <c r="BD637"/>
      <c r="BE637"/>
      <c r="BF637"/>
    </row>
    <row r="638" spans="9:58" ht="14.25" customHeight="1" x14ac:dyDescent="0.25">
      <c r="I638" s="1"/>
      <c r="BC638"/>
      <c r="BD638"/>
      <c r="BE638"/>
      <c r="BF638"/>
    </row>
    <row r="639" spans="9:58" ht="14.25" customHeight="1" x14ac:dyDescent="0.25">
      <c r="I639" s="1"/>
      <c r="BC639"/>
      <c r="BD639"/>
      <c r="BE639"/>
      <c r="BF639"/>
    </row>
    <row r="640" spans="9:58" ht="14.25" customHeight="1" x14ac:dyDescent="0.25">
      <c r="I640" s="1"/>
      <c r="BC640"/>
      <c r="BD640"/>
      <c r="BE640"/>
      <c r="BF640"/>
    </row>
    <row r="641" spans="9:58" ht="14.25" customHeight="1" x14ac:dyDescent="0.25">
      <c r="I641" s="1"/>
      <c r="BC641"/>
      <c r="BD641"/>
      <c r="BE641"/>
      <c r="BF641"/>
    </row>
    <row r="642" spans="9:58" ht="14.25" customHeight="1" x14ac:dyDescent="0.25">
      <c r="I642" s="1"/>
      <c r="BC642"/>
      <c r="BD642"/>
      <c r="BE642"/>
      <c r="BF642"/>
    </row>
    <row r="643" spans="9:58" ht="14.25" customHeight="1" x14ac:dyDescent="0.25">
      <c r="I643" s="1"/>
      <c r="BC643"/>
      <c r="BD643"/>
      <c r="BE643"/>
      <c r="BF643"/>
    </row>
    <row r="644" spans="9:58" ht="14.25" customHeight="1" x14ac:dyDescent="0.25">
      <c r="I644" s="1"/>
      <c r="BC644"/>
      <c r="BD644"/>
      <c r="BE644"/>
      <c r="BF644"/>
    </row>
    <row r="645" spans="9:58" ht="14.25" customHeight="1" x14ac:dyDescent="0.25">
      <c r="I645" s="1"/>
      <c r="BC645"/>
      <c r="BD645"/>
      <c r="BE645"/>
      <c r="BF645"/>
    </row>
    <row r="646" spans="9:58" ht="14.25" customHeight="1" x14ac:dyDescent="0.25">
      <c r="I646" s="1"/>
      <c r="BC646"/>
      <c r="BD646"/>
      <c r="BE646"/>
      <c r="BF646"/>
    </row>
    <row r="647" spans="9:58" ht="14.25" customHeight="1" x14ac:dyDescent="0.25">
      <c r="I647" s="1"/>
      <c r="BC647"/>
      <c r="BD647"/>
      <c r="BE647"/>
      <c r="BF647"/>
    </row>
    <row r="648" spans="9:58" ht="14.25" customHeight="1" x14ac:dyDescent="0.25">
      <c r="I648" s="1"/>
      <c r="BC648"/>
      <c r="BD648"/>
      <c r="BE648"/>
      <c r="BF648"/>
    </row>
    <row r="649" spans="9:58" ht="14.25" customHeight="1" x14ac:dyDescent="0.25">
      <c r="I649" s="1"/>
      <c r="BC649"/>
      <c r="BD649"/>
      <c r="BE649"/>
      <c r="BF649"/>
    </row>
    <row r="650" spans="9:58" ht="14.25" customHeight="1" x14ac:dyDescent="0.25">
      <c r="I650" s="1"/>
      <c r="BC650"/>
      <c r="BD650"/>
      <c r="BE650"/>
      <c r="BF650"/>
    </row>
    <row r="651" spans="9:58" ht="14.25" customHeight="1" x14ac:dyDescent="0.25">
      <c r="I651" s="1"/>
      <c r="BC651"/>
      <c r="BD651"/>
      <c r="BE651"/>
      <c r="BF651"/>
    </row>
    <row r="652" spans="9:58" ht="14.25" customHeight="1" x14ac:dyDescent="0.25">
      <c r="I652" s="1"/>
      <c r="BC652"/>
      <c r="BD652"/>
      <c r="BE652"/>
      <c r="BF652"/>
    </row>
    <row r="653" spans="9:58" ht="14.25" customHeight="1" x14ac:dyDescent="0.25">
      <c r="I653" s="1"/>
      <c r="BC653"/>
      <c r="BD653"/>
      <c r="BE653"/>
      <c r="BF653"/>
    </row>
    <row r="654" spans="9:58" ht="14.25" customHeight="1" x14ac:dyDescent="0.25">
      <c r="I654" s="1"/>
      <c r="BC654"/>
      <c r="BD654"/>
      <c r="BE654"/>
      <c r="BF654"/>
    </row>
    <row r="655" spans="9:58" ht="14.25" customHeight="1" x14ac:dyDescent="0.25">
      <c r="I655" s="1"/>
      <c r="BC655"/>
      <c r="BD655"/>
      <c r="BE655"/>
      <c r="BF655"/>
    </row>
    <row r="656" spans="9:58" ht="14.25" customHeight="1" x14ac:dyDescent="0.25">
      <c r="I656" s="1"/>
      <c r="BC656"/>
      <c r="BD656"/>
      <c r="BE656"/>
      <c r="BF656"/>
    </row>
    <row r="657" spans="9:58" ht="14.25" customHeight="1" x14ac:dyDescent="0.25">
      <c r="I657" s="1"/>
      <c r="BC657"/>
      <c r="BD657"/>
      <c r="BE657"/>
      <c r="BF657"/>
    </row>
    <row r="658" spans="9:58" ht="14.25" customHeight="1" x14ac:dyDescent="0.25">
      <c r="I658" s="1"/>
      <c r="BC658"/>
      <c r="BD658"/>
      <c r="BE658"/>
      <c r="BF658"/>
    </row>
    <row r="659" spans="9:58" ht="14.25" customHeight="1" x14ac:dyDescent="0.25">
      <c r="I659" s="1"/>
      <c r="BC659"/>
      <c r="BD659"/>
      <c r="BE659"/>
      <c r="BF659"/>
    </row>
    <row r="660" spans="9:58" ht="14.25" customHeight="1" x14ac:dyDescent="0.25">
      <c r="I660" s="1"/>
      <c r="BC660"/>
      <c r="BD660"/>
      <c r="BE660"/>
      <c r="BF660"/>
    </row>
    <row r="661" spans="9:58" ht="14.25" customHeight="1" x14ac:dyDescent="0.25">
      <c r="I661" s="1"/>
      <c r="BC661"/>
      <c r="BD661"/>
      <c r="BE661"/>
      <c r="BF661"/>
    </row>
    <row r="662" spans="9:58" ht="14.25" customHeight="1" x14ac:dyDescent="0.25">
      <c r="I662" s="1"/>
      <c r="BC662"/>
      <c r="BD662"/>
      <c r="BE662"/>
      <c r="BF662"/>
    </row>
    <row r="663" spans="9:58" ht="14.25" customHeight="1" x14ac:dyDescent="0.25">
      <c r="I663" s="1"/>
      <c r="BC663"/>
      <c r="BD663"/>
      <c r="BE663"/>
      <c r="BF663"/>
    </row>
    <row r="664" spans="9:58" ht="14.25" customHeight="1" x14ac:dyDescent="0.25">
      <c r="I664" s="1"/>
      <c r="BC664"/>
      <c r="BD664"/>
      <c r="BE664"/>
      <c r="BF664"/>
    </row>
    <row r="665" spans="9:58" ht="14.25" customHeight="1" x14ac:dyDescent="0.25">
      <c r="I665" s="1"/>
      <c r="BC665"/>
      <c r="BD665"/>
      <c r="BE665"/>
      <c r="BF665"/>
    </row>
    <row r="666" spans="9:58" ht="14.25" customHeight="1" x14ac:dyDescent="0.25">
      <c r="I666" s="1"/>
      <c r="BC666"/>
      <c r="BD666"/>
      <c r="BE666"/>
      <c r="BF666"/>
    </row>
    <row r="667" spans="9:58" ht="14.25" customHeight="1" x14ac:dyDescent="0.25">
      <c r="I667" s="1"/>
      <c r="BC667"/>
      <c r="BD667"/>
      <c r="BE667"/>
      <c r="BF667"/>
    </row>
    <row r="668" spans="9:58" ht="14.25" customHeight="1" x14ac:dyDescent="0.25">
      <c r="I668" s="1"/>
      <c r="BC668"/>
      <c r="BD668"/>
      <c r="BE668"/>
      <c r="BF668"/>
    </row>
    <row r="669" spans="9:58" ht="14.25" customHeight="1" x14ac:dyDescent="0.25">
      <c r="I669" s="1"/>
      <c r="BC669"/>
      <c r="BD669"/>
      <c r="BE669"/>
      <c r="BF669"/>
    </row>
    <row r="670" spans="9:58" ht="14.25" customHeight="1" x14ac:dyDescent="0.25">
      <c r="I670" s="1"/>
      <c r="BC670"/>
      <c r="BD670"/>
      <c r="BE670"/>
      <c r="BF670"/>
    </row>
    <row r="671" spans="9:58" ht="14.25" customHeight="1" x14ac:dyDescent="0.25">
      <c r="I671" s="1"/>
      <c r="BC671"/>
      <c r="BD671"/>
      <c r="BE671"/>
      <c r="BF671"/>
    </row>
    <row r="672" spans="9:58" ht="14.25" customHeight="1" x14ac:dyDescent="0.25">
      <c r="I672" s="1"/>
      <c r="BC672"/>
      <c r="BD672"/>
      <c r="BE672"/>
      <c r="BF672"/>
    </row>
    <row r="673" spans="9:58" ht="14.25" customHeight="1" x14ac:dyDescent="0.25">
      <c r="I673" s="1"/>
      <c r="BC673"/>
      <c r="BD673"/>
      <c r="BE673"/>
      <c r="BF673"/>
    </row>
    <row r="674" spans="9:58" ht="14.25" customHeight="1" x14ac:dyDescent="0.25">
      <c r="I674" s="1"/>
      <c r="BC674"/>
      <c r="BD674"/>
      <c r="BE674"/>
      <c r="BF674"/>
    </row>
    <row r="675" spans="9:58" ht="14.25" customHeight="1" x14ac:dyDescent="0.25">
      <c r="I675" s="1"/>
      <c r="BC675"/>
      <c r="BD675"/>
      <c r="BE675"/>
      <c r="BF675"/>
    </row>
    <row r="676" spans="9:58" ht="14.25" customHeight="1" x14ac:dyDescent="0.25">
      <c r="I676" s="1"/>
      <c r="BC676"/>
      <c r="BD676"/>
      <c r="BE676"/>
      <c r="BF676"/>
    </row>
    <row r="677" spans="9:58" ht="14.25" customHeight="1" x14ac:dyDescent="0.25">
      <c r="I677" s="1"/>
      <c r="BC677"/>
      <c r="BD677"/>
      <c r="BE677"/>
      <c r="BF677"/>
    </row>
    <row r="678" spans="9:58" ht="14.25" customHeight="1" x14ac:dyDescent="0.25">
      <c r="I678" s="1"/>
      <c r="BC678"/>
      <c r="BD678"/>
      <c r="BE678"/>
      <c r="BF678"/>
    </row>
    <row r="679" spans="9:58" ht="14.25" customHeight="1" x14ac:dyDescent="0.25">
      <c r="I679" s="1"/>
      <c r="BC679"/>
      <c r="BD679"/>
      <c r="BE679"/>
      <c r="BF679"/>
    </row>
    <row r="680" spans="9:58" ht="14.25" customHeight="1" x14ac:dyDescent="0.25">
      <c r="I680" s="1"/>
      <c r="BC680"/>
      <c r="BD680"/>
      <c r="BE680"/>
      <c r="BF680"/>
    </row>
    <row r="681" spans="9:58" ht="14.25" customHeight="1" x14ac:dyDescent="0.25">
      <c r="I681" s="1"/>
      <c r="BC681"/>
      <c r="BD681"/>
      <c r="BE681"/>
      <c r="BF681"/>
    </row>
    <row r="682" spans="9:58" ht="14.25" customHeight="1" x14ac:dyDescent="0.25">
      <c r="I682" s="1"/>
      <c r="BC682"/>
      <c r="BD682"/>
      <c r="BE682"/>
      <c r="BF682"/>
    </row>
    <row r="683" spans="9:58" ht="14.25" customHeight="1" x14ac:dyDescent="0.25">
      <c r="I683" s="1"/>
      <c r="BC683"/>
      <c r="BD683"/>
      <c r="BE683"/>
      <c r="BF683"/>
    </row>
    <row r="684" spans="9:58" ht="14.25" customHeight="1" x14ac:dyDescent="0.25">
      <c r="I684" s="1"/>
      <c r="BC684"/>
      <c r="BD684"/>
      <c r="BE684"/>
      <c r="BF684"/>
    </row>
    <row r="685" spans="9:58" ht="14.25" customHeight="1" x14ac:dyDescent="0.25">
      <c r="I685" s="1"/>
      <c r="BC685"/>
      <c r="BD685"/>
      <c r="BE685"/>
      <c r="BF685"/>
    </row>
    <row r="686" spans="9:58" ht="14.25" customHeight="1" x14ac:dyDescent="0.25">
      <c r="I686" s="1"/>
      <c r="BC686"/>
      <c r="BD686"/>
      <c r="BE686"/>
      <c r="BF686"/>
    </row>
    <row r="687" spans="9:58" ht="14.25" customHeight="1" x14ac:dyDescent="0.25">
      <c r="I687" s="1"/>
      <c r="BC687"/>
      <c r="BD687"/>
      <c r="BE687"/>
      <c r="BF687"/>
    </row>
    <row r="688" spans="9:58" ht="14.25" customHeight="1" x14ac:dyDescent="0.25">
      <c r="I688" s="1"/>
      <c r="BC688"/>
      <c r="BD688"/>
      <c r="BE688"/>
      <c r="BF688"/>
    </row>
    <row r="689" spans="9:58" ht="14.25" customHeight="1" x14ac:dyDescent="0.25">
      <c r="I689" s="1"/>
      <c r="BC689"/>
      <c r="BD689"/>
      <c r="BE689"/>
      <c r="BF689"/>
    </row>
    <row r="690" spans="9:58" ht="14.25" customHeight="1" x14ac:dyDescent="0.25">
      <c r="I690" s="1"/>
      <c r="BC690"/>
      <c r="BD690"/>
      <c r="BE690"/>
      <c r="BF690"/>
    </row>
    <row r="691" spans="9:58" ht="14.25" customHeight="1" x14ac:dyDescent="0.25">
      <c r="I691" s="1"/>
      <c r="BC691"/>
      <c r="BD691"/>
      <c r="BE691"/>
      <c r="BF691"/>
    </row>
    <row r="692" spans="9:58" ht="14.25" customHeight="1" x14ac:dyDescent="0.25">
      <c r="I692" s="1"/>
      <c r="BC692"/>
      <c r="BD692"/>
      <c r="BE692"/>
      <c r="BF692"/>
    </row>
    <row r="693" spans="9:58" ht="14.25" customHeight="1" x14ac:dyDescent="0.25">
      <c r="I693" s="1"/>
      <c r="BC693"/>
      <c r="BD693"/>
      <c r="BE693"/>
      <c r="BF693"/>
    </row>
    <row r="694" spans="9:58" ht="14.25" customHeight="1" x14ac:dyDescent="0.25">
      <c r="I694" s="1"/>
      <c r="BC694"/>
      <c r="BD694"/>
      <c r="BE694"/>
      <c r="BF694"/>
    </row>
    <row r="695" spans="9:58" ht="14.25" customHeight="1" x14ac:dyDescent="0.25">
      <c r="I695" s="1"/>
      <c r="BC695"/>
      <c r="BD695"/>
      <c r="BE695"/>
      <c r="BF695"/>
    </row>
    <row r="696" spans="9:58" ht="14.25" customHeight="1" x14ac:dyDescent="0.25">
      <c r="I696" s="1"/>
      <c r="BC696"/>
      <c r="BD696"/>
      <c r="BE696"/>
      <c r="BF696"/>
    </row>
    <row r="697" spans="9:58" ht="14.25" customHeight="1" x14ac:dyDescent="0.25">
      <c r="I697" s="1"/>
      <c r="BC697"/>
      <c r="BD697"/>
      <c r="BE697"/>
      <c r="BF697"/>
    </row>
    <row r="698" spans="9:58" ht="14.25" customHeight="1" x14ac:dyDescent="0.25">
      <c r="I698" s="1"/>
      <c r="BC698"/>
      <c r="BD698"/>
      <c r="BE698"/>
      <c r="BF698"/>
    </row>
    <row r="699" spans="9:58" ht="14.25" customHeight="1" x14ac:dyDescent="0.25">
      <c r="I699" s="1"/>
      <c r="BC699"/>
      <c r="BD699"/>
      <c r="BE699"/>
      <c r="BF699"/>
    </row>
    <row r="700" spans="9:58" ht="14.25" customHeight="1" x14ac:dyDescent="0.25">
      <c r="I700" s="1"/>
      <c r="BC700"/>
      <c r="BD700"/>
      <c r="BE700"/>
      <c r="BF700"/>
    </row>
    <row r="701" spans="9:58" ht="14.25" customHeight="1" x14ac:dyDescent="0.25">
      <c r="I701" s="1"/>
      <c r="BC701"/>
      <c r="BD701"/>
      <c r="BE701"/>
      <c r="BF701"/>
    </row>
    <row r="702" spans="9:58" ht="14.25" customHeight="1" x14ac:dyDescent="0.25">
      <c r="I702" s="1"/>
      <c r="BC702"/>
      <c r="BD702"/>
      <c r="BE702"/>
      <c r="BF702"/>
    </row>
    <row r="703" spans="9:58" ht="14.25" customHeight="1" x14ac:dyDescent="0.25">
      <c r="I703" s="1"/>
      <c r="BC703"/>
      <c r="BD703"/>
      <c r="BE703"/>
      <c r="BF703"/>
    </row>
    <row r="704" spans="9:58" ht="14.25" customHeight="1" x14ac:dyDescent="0.25">
      <c r="I704" s="1"/>
      <c r="BC704"/>
      <c r="BD704"/>
      <c r="BE704"/>
      <c r="BF704"/>
    </row>
    <row r="705" spans="9:58" ht="14.25" customHeight="1" x14ac:dyDescent="0.25">
      <c r="I705" s="1"/>
      <c r="BC705"/>
      <c r="BD705"/>
      <c r="BE705"/>
      <c r="BF705"/>
    </row>
    <row r="706" spans="9:58" ht="14.25" customHeight="1" x14ac:dyDescent="0.25">
      <c r="I706" s="1"/>
      <c r="BC706"/>
      <c r="BD706"/>
      <c r="BE706"/>
      <c r="BF706"/>
    </row>
    <row r="707" spans="9:58" ht="14.25" customHeight="1" x14ac:dyDescent="0.25">
      <c r="I707" s="1"/>
      <c r="BC707"/>
      <c r="BD707"/>
      <c r="BE707"/>
      <c r="BF707"/>
    </row>
    <row r="708" spans="9:58" ht="14.25" customHeight="1" x14ac:dyDescent="0.25">
      <c r="I708" s="1"/>
      <c r="BC708"/>
      <c r="BD708"/>
      <c r="BE708"/>
      <c r="BF708"/>
    </row>
    <row r="709" spans="9:58" ht="14.25" customHeight="1" x14ac:dyDescent="0.25">
      <c r="I709" s="1"/>
      <c r="BC709"/>
      <c r="BD709"/>
      <c r="BE709"/>
      <c r="BF709"/>
    </row>
    <row r="710" spans="9:58" ht="14.25" customHeight="1" x14ac:dyDescent="0.25">
      <c r="I710" s="1"/>
      <c r="BC710"/>
      <c r="BD710"/>
      <c r="BE710"/>
      <c r="BF710"/>
    </row>
    <row r="711" spans="9:58" ht="14.25" customHeight="1" x14ac:dyDescent="0.25">
      <c r="I711" s="1"/>
      <c r="BC711"/>
      <c r="BD711"/>
      <c r="BE711"/>
      <c r="BF711"/>
    </row>
    <row r="712" spans="9:58" ht="14.25" customHeight="1" x14ac:dyDescent="0.25">
      <c r="I712" s="1"/>
      <c r="BC712"/>
      <c r="BD712"/>
      <c r="BE712"/>
      <c r="BF712"/>
    </row>
    <row r="713" spans="9:58" ht="14.25" customHeight="1" x14ac:dyDescent="0.25">
      <c r="I713" s="1"/>
      <c r="BC713"/>
      <c r="BD713"/>
      <c r="BE713"/>
      <c r="BF713"/>
    </row>
    <row r="714" spans="9:58" ht="14.25" customHeight="1" x14ac:dyDescent="0.25">
      <c r="I714" s="1"/>
      <c r="BC714"/>
      <c r="BD714"/>
      <c r="BE714"/>
      <c r="BF714"/>
    </row>
    <row r="715" spans="9:58" ht="14.25" customHeight="1" x14ac:dyDescent="0.25">
      <c r="I715" s="1"/>
      <c r="BC715"/>
      <c r="BD715"/>
      <c r="BE715"/>
      <c r="BF715"/>
    </row>
    <row r="716" spans="9:58" ht="14.25" customHeight="1" x14ac:dyDescent="0.25">
      <c r="I716" s="1"/>
      <c r="BC716"/>
      <c r="BD716"/>
      <c r="BE716"/>
      <c r="BF716"/>
    </row>
    <row r="717" spans="9:58" ht="14.25" customHeight="1" x14ac:dyDescent="0.25">
      <c r="I717" s="1"/>
      <c r="BC717"/>
      <c r="BD717"/>
      <c r="BE717"/>
      <c r="BF717"/>
    </row>
    <row r="718" spans="9:58" ht="14.25" customHeight="1" x14ac:dyDescent="0.25">
      <c r="I718" s="1"/>
      <c r="BC718"/>
      <c r="BD718"/>
      <c r="BE718"/>
      <c r="BF718"/>
    </row>
    <row r="719" spans="9:58" ht="14.25" customHeight="1" x14ac:dyDescent="0.25">
      <c r="I719" s="1"/>
      <c r="BC719"/>
      <c r="BD719"/>
      <c r="BE719"/>
      <c r="BF719"/>
    </row>
    <row r="720" spans="9:58" ht="14.25" customHeight="1" x14ac:dyDescent="0.25">
      <c r="I720" s="1"/>
      <c r="BC720"/>
      <c r="BD720"/>
      <c r="BE720"/>
      <c r="BF720"/>
    </row>
    <row r="721" spans="9:58" ht="14.25" customHeight="1" x14ac:dyDescent="0.25">
      <c r="I721" s="1"/>
      <c r="BC721"/>
      <c r="BD721"/>
      <c r="BE721"/>
      <c r="BF721"/>
    </row>
    <row r="722" spans="9:58" ht="14.25" customHeight="1" x14ac:dyDescent="0.25">
      <c r="I722" s="1"/>
      <c r="BC722"/>
      <c r="BD722"/>
      <c r="BE722"/>
      <c r="BF722"/>
    </row>
    <row r="723" spans="9:58" ht="14.25" customHeight="1" x14ac:dyDescent="0.25">
      <c r="I723" s="1"/>
      <c r="BC723"/>
      <c r="BD723"/>
      <c r="BE723"/>
      <c r="BF723"/>
    </row>
    <row r="724" spans="9:58" ht="14.25" customHeight="1" x14ac:dyDescent="0.25">
      <c r="I724" s="1"/>
      <c r="BC724"/>
      <c r="BD724"/>
      <c r="BE724"/>
      <c r="BF724"/>
    </row>
    <row r="725" spans="9:58" ht="14.25" customHeight="1" x14ac:dyDescent="0.25">
      <c r="I725" s="1"/>
      <c r="BC725"/>
      <c r="BD725"/>
      <c r="BE725"/>
      <c r="BF725"/>
    </row>
    <row r="726" spans="9:58" ht="14.25" customHeight="1" x14ac:dyDescent="0.25">
      <c r="I726" s="1"/>
      <c r="BC726"/>
      <c r="BD726"/>
      <c r="BE726"/>
      <c r="BF726"/>
    </row>
    <row r="727" spans="9:58" ht="14.25" customHeight="1" x14ac:dyDescent="0.25">
      <c r="I727" s="1"/>
      <c r="BC727"/>
      <c r="BD727"/>
      <c r="BE727"/>
      <c r="BF727"/>
    </row>
    <row r="728" spans="9:58" ht="14.25" customHeight="1" x14ac:dyDescent="0.25">
      <c r="I728" s="1"/>
      <c r="BC728"/>
      <c r="BD728"/>
      <c r="BE728"/>
      <c r="BF728"/>
    </row>
    <row r="729" spans="9:58" ht="14.25" customHeight="1" x14ac:dyDescent="0.25">
      <c r="I729" s="1"/>
      <c r="BC729"/>
      <c r="BD729"/>
      <c r="BE729"/>
      <c r="BF729"/>
    </row>
    <row r="730" spans="9:58" ht="14.25" customHeight="1" x14ac:dyDescent="0.25">
      <c r="I730" s="1"/>
      <c r="BC730"/>
      <c r="BD730"/>
      <c r="BE730"/>
      <c r="BF730"/>
    </row>
    <row r="731" spans="9:58" ht="14.25" customHeight="1" x14ac:dyDescent="0.25">
      <c r="I731" s="1"/>
      <c r="BC731"/>
      <c r="BD731"/>
      <c r="BE731"/>
      <c r="BF731"/>
    </row>
    <row r="732" spans="9:58" ht="14.25" customHeight="1" x14ac:dyDescent="0.25">
      <c r="I732" s="1"/>
      <c r="BC732"/>
      <c r="BD732"/>
      <c r="BE732"/>
      <c r="BF732"/>
    </row>
    <row r="733" spans="9:58" ht="14.25" customHeight="1" x14ac:dyDescent="0.25">
      <c r="I733" s="1"/>
      <c r="BC733"/>
      <c r="BD733"/>
      <c r="BE733"/>
      <c r="BF733"/>
    </row>
    <row r="734" spans="9:58" ht="14.25" customHeight="1" x14ac:dyDescent="0.25">
      <c r="I734" s="1"/>
      <c r="BC734"/>
      <c r="BD734"/>
      <c r="BE734"/>
      <c r="BF734"/>
    </row>
    <row r="735" spans="9:58" ht="14.25" customHeight="1" x14ac:dyDescent="0.25">
      <c r="I735" s="1"/>
      <c r="BC735"/>
      <c r="BD735"/>
      <c r="BE735"/>
      <c r="BF735"/>
    </row>
    <row r="736" spans="9:58" ht="14.25" customHeight="1" x14ac:dyDescent="0.25">
      <c r="I736" s="1"/>
      <c r="BC736"/>
      <c r="BD736"/>
      <c r="BE736"/>
      <c r="BF736"/>
    </row>
    <row r="737" spans="9:58" ht="14.25" customHeight="1" x14ac:dyDescent="0.25">
      <c r="I737" s="1"/>
      <c r="BC737"/>
      <c r="BD737"/>
      <c r="BE737"/>
      <c r="BF737"/>
    </row>
    <row r="738" spans="9:58" ht="14.25" customHeight="1" x14ac:dyDescent="0.25">
      <c r="I738" s="1"/>
      <c r="BC738"/>
      <c r="BD738"/>
      <c r="BE738"/>
      <c r="BF738"/>
    </row>
    <row r="739" spans="9:58" ht="14.25" customHeight="1" x14ac:dyDescent="0.25">
      <c r="I739" s="1"/>
      <c r="BC739"/>
      <c r="BD739"/>
      <c r="BE739"/>
      <c r="BF739"/>
    </row>
    <row r="740" spans="9:58" ht="14.25" customHeight="1" x14ac:dyDescent="0.25">
      <c r="I740" s="1"/>
      <c r="BC740"/>
      <c r="BD740"/>
      <c r="BE740"/>
      <c r="BF740"/>
    </row>
    <row r="741" spans="9:58" ht="14.25" customHeight="1" x14ac:dyDescent="0.25">
      <c r="I741" s="1"/>
      <c r="BC741"/>
      <c r="BD741"/>
      <c r="BE741"/>
      <c r="BF741"/>
    </row>
    <row r="742" spans="9:58" ht="14.25" customHeight="1" x14ac:dyDescent="0.25">
      <c r="I742" s="1"/>
      <c r="BC742"/>
      <c r="BD742"/>
      <c r="BE742"/>
      <c r="BF742"/>
    </row>
    <row r="743" spans="9:58" ht="14.25" customHeight="1" x14ac:dyDescent="0.25">
      <c r="I743" s="1"/>
      <c r="BC743"/>
      <c r="BD743"/>
      <c r="BE743"/>
      <c r="BF743"/>
    </row>
    <row r="744" spans="9:58" ht="14.25" customHeight="1" x14ac:dyDescent="0.25">
      <c r="I744" s="1"/>
      <c r="BC744"/>
      <c r="BD744"/>
      <c r="BE744"/>
      <c r="BF744"/>
    </row>
    <row r="745" spans="9:58" ht="14.25" customHeight="1" x14ac:dyDescent="0.25">
      <c r="I745" s="1"/>
      <c r="BC745"/>
      <c r="BD745"/>
      <c r="BE745"/>
      <c r="BF745"/>
    </row>
    <row r="746" spans="9:58" ht="14.25" customHeight="1" x14ac:dyDescent="0.25">
      <c r="I746" s="1"/>
      <c r="BC746"/>
      <c r="BD746"/>
      <c r="BE746"/>
      <c r="BF746"/>
    </row>
    <row r="747" spans="9:58" ht="14.25" customHeight="1" x14ac:dyDescent="0.25">
      <c r="I747" s="1"/>
      <c r="BC747"/>
      <c r="BD747"/>
      <c r="BE747"/>
      <c r="BF747"/>
    </row>
    <row r="748" spans="9:58" ht="14.25" customHeight="1" x14ac:dyDescent="0.25">
      <c r="I748" s="1"/>
      <c r="BC748"/>
      <c r="BD748"/>
      <c r="BE748"/>
      <c r="BF748"/>
    </row>
    <row r="749" spans="9:58" ht="14.25" customHeight="1" x14ac:dyDescent="0.25">
      <c r="I749" s="1"/>
      <c r="BC749"/>
      <c r="BD749"/>
      <c r="BE749"/>
      <c r="BF749"/>
    </row>
    <row r="750" spans="9:58" ht="14.25" customHeight="1" x14ac:dyDescent="0.25">
      <c r="I750" s="1"/>
      <c r="BC750"/>
      <c r="BD750"/>
      <c r="BE750"/>
      <c r="BF750"/>
    </row>
    <row r="751" spans="9:58" ht="14.25" customHeight="1" x14ac:dyDescent="0.25">
      <c r="I751" s="1"/>
      <c r="BC751"/>
      <c r="BD751"/>
      <c r="BE751"/>
      <c r="BF751"/>
    </row>
    <row r="752" spans="9:58" ht="14.25" customHeight="1" x14ac:dyDescent="0.25">
      <c r="I752" s="1"/>
      <c r="BC752"/>
      <c r="BD752"/>
      <c r="BE752"/>
      <c r="BF752"/>
    </row>
    <row r="753" spans="9:58" ht="14.25" customHeight="1" x14ac:dyDescent="0.25">
      <c r="I753" s="1"/>
      <c r="BC753"/>
      <c r="BD753"/>
      <c r="BE753"/>
      <c r="BF753"/>
    </row>
    <row r="754" spans="9:58" ht="14.25" customHeight="1" x14ac:dyDescent="0.25">
      <c r="I754" s="1"/>
      <c r="BC754"/>
      <c r="BD754"/>
      <c r="BE754"/>
      <c r="BF754"/>
    </row>
    <row r="755" spans="9:58" ht="14.25" customHeight="1" x14ac:dyDescent="0.25">
      <c r="I755" s="1"/>
      <c r="BC755"/>
      <c r="BD755"/>
      <c r="BE755"/>
      <c r="BF755"/>
    </row>
    <row r="756" spans="9:58" ht="14.25" customHeight="1" x14ac:dyDescent="0.25">
      <c r="I756" s="1"/>
      <c r="BC756"/>
      <c r="BD756"/>
      <c r="BE756"/>
      <c r="BF756"/>
    </row>
    <row r="757" spans="9:58" ht="14.25" customHeight="1" x14ac:dyDescent="0.25">
      <c r="I757" s="1"/>
      <c r="BC757"/>
      <c r="BD757"/>
      <c r="BE757"/>
      <c r="BF757"/>
    </row>
    <row r="758" spans="9:58" ht="14.25" customHeight="1" x14ac:dyDescent="0.25">
      <c r="I758" s="1"/>
      <c r="BC758"/>
      <c r="BD758"/>
      <c r="BE758"/>
      <c r="BF758"/>
    </row>
    <row r="759" spans="9:58" ht="14.25" customHeight="1" x14ac:dyDescent="0.25">
      <c r="I759" s="1"/>
      <c r="BC759"/>
      <c r="BD759"/>
      <c r="BE759"/>
      <c r="BF759"/>
    </row>
    <row r="760" spans="9:58" ht="14.25" customHeight="1" x14ac:dyDescent="0.25">
      <c r="I760" s="1"/>
      <c r="BC760"/>
      <c r="BD760"/>
      <c r="BE760"/>
      <c r="BF760"/>
    </row>
    <row r="761" spans="9:58" ht="14.25" customHeight="1" x14ac:dyDescent="0.25">
      <c r="I761" s="1"/>
      <c r="BC761"/>
      <c r="BD761"/>
      <c r="BE761"/>
      <c r="BF761"/>
    </row>
    <row r="762" spans="9:58" ht="14.25" customHeight="1" x14ac:dyDescent="0.25">
      <c r="I762" s="1"/>
      <c r="BC762"/>
      <c r="BD762"/>
      <c r="BE762"/>
      <c r="BF762"/>
    </row>
    <row r="763" spans="9:58" ht="14.25" customHeight="1" x14ac:dyDescent="0.25">
      <c r="I763" s="1"/>
      <c r="BC763"/>
      <c r="BD763"/>
      <c r="BE763"/>
      <c r="BF763"/>
    </row>
    <row r="764" spans="9:58" ht="14.25" customHeight="1" x14ac:dyDescent="0.25">
      <c r="I764" s="1"/>
      <c r="BC764"/>
      <c r="BD764"/>
      <c r="BE764"/>
      <c r="BF764"/>
    </row>
    <row r="765" spans="9:58" ht="14.25" customHeight="1" x14ac:dyDescent="0.25">
      <c r="I765" s="1"/>
      <c r="BC765"/>
      <c r="BD765"/>
      <c r="BE765"/>
      <c r="BF765"/>
    </row>
    <row r="766" spans="9:58" ht="14.25" customHeight="1" x14ac:dyDescent="0.25">
      <c r="I766" s="1"/>
      <c r="BC766"/>
      <c r="BD766"/>
      <c r="BE766"/>
      <c r="BF766"/>
    </row>
    <row r="767" spans="9:58" ht="14.25" customHeight="1" x14ac:dyDescent="0.25">
      <c r="I767" s="1"/>
      <c r="BC767"/>
      <c r="BD767"/>
      <c r="BE767"/>
      <c r="BF767"/>
    </row>
    <row r="768" spans="9:58" ht="14.25" customHeight="1" x14ac:dyDescent="0.25">
      <c r="I768" s="1"/>
      <c r="BC768"/>
      <c r="BD768"/>
      <c r="BE768"/>
      <c r="BF768"/>
    </row>
    <row r="769" spans="9:58" ht="14.25" customHeight="1" x14ac:dyDescent="0.25">
      <c r="I769" s="1"/>
      <c r="BC769"/>
      <c r="BD769"/>
      <c r="BE769"/>
      <c r="BF769"/>
    </row>
    <row r="770" spans="9:58" ht="14.25" customHeight="1" x14ac:dyDescent="0.25">
      <c r="I770" s="1"/>
      <c r="BC770"/>
      <c r="BD770"/>
      <c r="BE770"/>
      <c r="BF770"/>
    </row>
    <row r="771" spans="9:58" ht="14.25" customHeight="1" x14ac:dyDescent="0.25">
      <c r="I771" s="1"/>
      <c r="BC771"/>
      <c r="BD771"/>
      <c r="BE771"/>
      <c r="BF771"/>
    </row>
    <row r="772" spans="9:58" ht="14.25" customHeight="1" x14ac:dyDescent="0.25">
      <c r="I772" s="1"/>
      <c r="BC772"/>
      <c r="BD772"/>
      <c r="BE772"/>
      <c r="BF772"/>
    </row>
    <row r="773" spans="9:58" ht="14.25" customHeight="1" x14ac:dyDescent="0.25">
      <c r="I773" s="1"/>
      <c r="BC773"/>
      <c r="BD773"/>
      <c r="BE773"/>
      <c r="BF773"/>
    </row>
    <row r="774" spans="9:58" ht="14.25" customHeight="1" x14ac:dyDescent="0.25">
      <c r="I774" s="1"/>
      <c r="BC774"/>
      <c r="BD774"/>
      <c r="BE774"/>
      <c r="BF774"/>
    </row>
    <row r="775" spans="9:58" ht="14.25" customHeight="1" x14ac:dyDescent="0.25">
      <c r="I775" s="1"/>
      <c r="BC775"/>
      <c r="BD775"/>
      <c r="BE775"/>
      <c r="BF775"/>
    </row>
    <row r="776" spans="9:58" ht="14.25" customHeight="1" x14ac:dyDescent="0.25">
      <c r="I776" s="1"/>
      <c r="BC776"/>
      <c r="BD776"/>
      <c r="BE776"/>
      <c r="BF776"/>
    </row>
    <row r="777" spans="9:58" ht="14.25" customHeight="1" x14ac:dyDescent="0.25">
      <c r="I777" s="1"/>
      <c r="BC777"/>
      <c r="BD777"/>
      <c r="BE777"/>
      <c r="BF777"/>
    </row>
    <row r="778" spans="9:58" ht="14.25" customHeight="1" x14ac:dyDescent="0.25">
      <c r="I778" s="1"/>
      <c r="BC778"/>
      <c r="BD778"/>
      <c r="BE778"/>
      <c r="BF778"/>
    </row>
    <row r="779" spans="9:58" ht="14.25" customHeight="1" x14ac:dyDescent="0.25">
      <c r="I779" s="1"/>
      <c r="BC779"/>
      <c r="BD779"/>
      <c r="BE779"/>
      <c r="BF779"/>
    </row>
    <row r="780" spans="9:58" ht="14.25" customHeight="1" x14ac:dyDescent="0.25">
      <c r="I780" s="1"/>
      <c r="BC780"/>
      <c r="BD780"/>
      <c r="BE780"/>
      <c r="BF780"/>
    </row>
    <row r="781" spans="9:58" ht="14.25" customHeight="1" x14ac:dyDescent="0.25">
      <c r="I781" s="1"/>
      <c r="BC781"/>
      <c r="BD781"/>
      <c r="BE781"/>
      <c r="BF781"/>
    </row>
    <row r="782" spans="9:58" ht="14.25" customHeight="1" x14ac:dyDescent="0.25">
      <c r="I782" s="1"/>
      <c r="BC782"/>
      <c r="BD782"/>
      <c r="BE782"/>
      <c r="BF782"/>
    </row>
    <row r="783" spans="9:58" ht="14.25" customHeight="1" x14ac:dyDescent="0.25">
      <c r="I783" s="1"/>
      <c r="BC783"/>
      <c r="BD783"/>
      <c r="BE783"/>
      <c r="BF783"/>
    </row>
    <row r="784" spans="9:58" ht="14.25" customHeight="1" x14ac:dyDescent="0.25">
      <c r="I784" s="1"/>
      <c r="BC784"/>
      <c r="BD784"/>
      <c r="BE784"/>
      <c r="BF784"/>
    </row>
    <row r="785" spans="9:58" ht="14.25" customHeight="1" x14ac:dyDescent="0.25">
      <c r="I785" s="1"/>
      <c r="BC785"/>
      <c r="BD785"/>
      <c r="BE785"/>
      <c r="BF785"/>
    </row>
    <row r="786" spans="9:58" ht="14.25" customHeight="1" x14ac:dyDescent="0.25">
      <c r="I786" s="1"/>
      <c r="BC786"/>
      <c r="BD786"/>
      <c r="BE786"/>
      <c r="BF786"/>
    </row>
    <row r="787" spans="9:58" ht="14.25" customHeight="1" x14ac:dyDescent="0.25">
      <c r="I787" s="1"/>
      <c r="BC787"/>
      <c r="BD787"/>
      <c r="BE787"/>
      <c r="BF787"/>
    </row>
    <row r="788" spans="9:58" ht="14.25" customHeight="1" x14ac:dyDescent="0.25">
      <c r="I788" s="1"/>
      <c r="BC788"/>
      <c r="BD788"/>
      <c r="BE788"/>
      <c r="BF788"/>
    </row>
    <row r="789" spans="9:58" ht="14.25" customHeight="1" x14ac:dyDescent="0.25">
      <c r="I789" s="1"/>
      <c r="BC789"/>
      <c r="BD789"/>
      <c r="BE789"/>
      <c r="BF789"/>
    </row>
    <row r="790" spans="9:58" ht="14.25" customHeight="1" x14ac:dyDescent="0.25">
      <c r="I790" s="1"/>
      <c r="BC790"/>
      <c r="BD790"/>
      <c r="BE790"/>
      <c r="BF790"/>
    </row>
    <row r="791" spans="9:58" ht="14.25" customHeight="1" x14ac:dyDescent="0.25">
      <c r="I791" s="1"/>
      <c r="BC791"/>
      <c r="BD791"/>
      <c r="BE791"/>
      <c r="BF791"/>
    </row>
    <row r="792" spans="9:58" ht="14.25" customHeight="1" x14ac:dyDescent="0.25">
      <c r="I792" s="1"/>
      <c r="BC792"/>
      <c r="BD792"/>
      <c r="BE792"/>
      <c r="BF792"/>
    </row>
    <row r="793" spans="9:58" ht="14.25" customHeight="1" x14ac:dyDescent="0.25">
      <c r="I793" s="1"/>
      <c r="BC793"/>
      <c r="BD793"/>
      <c r="BE793"/>
      <c r="BF793"/>
    </row>
    <row r="794" spans="9:58" ht="14.25" customHeight="1" x14ac:dyDescent="0.25">
      <c r="I794" s="1"/>
      <c r="BC794"/>
      <c r="BD794"/>
      <c r="BE794"/>
      <c r="BF794"/>
    </row>
    <row r="795" spans="9:58" ht="14.25" customHeight="1" x14ac:dyDescent="0.25">
      <c r="I795" s="1"/>
      <c r="BC795"/>
      <c r="BD795"/>
      <c r="BE795"/>
      <c r="BF795"/>
    </row>
    <row r="796" spans="9:58" ht="14.25" customHeight="1" x14ac:dyDescent="0.25">
      <c r="I796" s="1"/>
      <c r="BC796"/>
      <c r="BD796"/>
      <c r="BE796"/>
      <c r="BF796"/>
    </row>
    <row r="797" spans="9:58" ht="14.25" customHeight="1" x14ac:dyDescent="0.25">
      <c r="I797" s="1"/>
      <c r="BC797"/>
      <c r="BD797"/>
      <c r="BE797"/>
      <c r="BF797"/>
    </row>
    <row r="798" spans="9:58" ht="14.25" customHeight="1" x14ac:dyDescent="0.25">
      <c r="I798" s="1"/>
      <c r="BC798"/>
      <c r="BD798"/>
      <c r="BE798"/>
      <c r="BF798"/>
    </row>
    <row r="799" spans="9:58" ht="14.25" customHeight="1" x14ac:dyDescent="0.25">
      <c r="I799" s="1"/>
      <c r="BC799"/>
      <c r="BD799"/>
      <c r="BE799"/>
      <c r="BF799"/>
    </row>
    <row r="800" spans="9:58" ht="14.25" customHeight="1" x14ac:dyDescent="0.25">
      <c r="I800" s="1"/>
      <c r="BC800"/>
      <c r="BD800"/>
      <c r="BE800"/>
      <c r="BF800"/>
    </row>
    <row r="801" spans="9:58" ht="14.25" customHeight="1" x14ac:dyDescent="0.25">
      <c r="I801" s="1"/>
      <c r="BC801"/>
      <c r="BD801"/>
      <c r="BE801"/>
      <c r="BF801"/>
    </row>
    <row r="802" spans="9:58" ht="14.25" customHeight="1" x14ac:dyDescent="0.25">
      <c r="I802" s="1"/>
      <c r="BC802"/>
      <c r="BD802"/>
      <c r="BE802"/>
      <c r="BF802"/>
    </row>
    <row r="803" spans="9:58" ht="14.25" customHeight="1" x14ac:dyDescent="0.25">
      <c r="I803" s="1"/>
      <c r="BC803"/>
      <c r="BD803"/>
      <c r="BE803"/>
      <c r="BF803"/>
    </row>
    <row r="804" spans="9:58" ht="14.25" customHeight="1" x14ac:dyDescent="0.25">
      <c r="I804" s="1"/>
      <c r="BC804"/>
      <c r="BD804"/>
      <c r="BE804"/>
      <c r="BF804"/>
    </row>
    <row r="805" spans="9:58" ht="14.25" customHeight="1" x14ac:dyDescent="0.25">
      <c r="I805" s="1"/>
      <c r="BC805"/>
      <c r="BD805"/>
      <c r="BE805"/>
      <c r="BF805"/>
    </row>
    <row r="806" spans="9:58" ht="14.25" customHeight="1" x14ac:dyDescent="0.25">
      <c r="I806" s="1"/>
      <c r="BC806"/>
      <c r="BD806"/>
      <c r="BE806"/>
      <c r="BF806"/>
    </row>
    <row r="807" spans="9:58" ht="14.25" customHeight="1" x14ac:dyDescent="0.25">
      <c r="I807" s="1"/>
      <c r="BC807"/>
      <c r="BD807"/>
      <c r="BE807"/>
      <c r="BF807"/>
    </row>
    <row r="808" spans="9:58" ht="14.25" customHeight="1" x14ac:dyDescent="0.25">
      <c r="I808" s="1"/>
      <c r="BC808"/>
      <c r="BD808"/>
      <c r="BE808"/>
      <c r="BF808"/>
    </row>
    <row r="809" spans="9:58" ht="14.25" customHeight="1" x14ac:dyDescent="0.25">
      <c r="I809" s="1"/>
      <c r="BC809"/>
      <c r="BD809"/>
      <c r="BE809"/>
      <c r="BF809"/>
    </row>
    <row r="810" spans="9:58" ht="14.25" customHeight="1" x14ac:dyDescent="0.25">
      <c r="I810" s="1"/>
      <c r="BC810"/>
      <c r="BD810"/>
      <c r="BE810"/>
      <c r="BF810"/>
    </row>
    <row r="811" spans="9:58" ht="14.25" customHeight="1" x14ac:dyDescent="0.25">
      <c r="I811" s="1"/>
      <c r="BC811"/>
      <c r="BD811"/>
      <c r="BE811"/>
      <c r="BF811"/>
    </row>
    <row r="812" spans="9:58" ht="14.25" customHeight="1" x14ac:dyDescent="0.25">
      <c r="I812" s="1"/>
      <c r="BC812"/>
      <c r="BD812"/>
      <c r="BE812"/>
      <c r="BF812"/>
    </row>
    <row r="813" spans="9:58" ht="14.25" customHeight="1" x14ac:dyDescent="0.25">
      <c r="I813" s="1"/>
      <c r="BC813"/>
      <c r="BD813"/>
      <c r="BE813"/>
      <c r="BF813"/>
    </row>
    <row r="814" spans="9:58" ht="14.25" customHeight="1" x14ac:dyDescent="0.25">
      <c r="I814" s="1"/>
      <c r="BC814"/>
      <c r="BD814"/>
      <c r="BE814"/>
      <c r="BF814"/>
    </row>
    <row r="815" spans="9:58" ht="14.25" customHeight="1" x14ac:dyDescent="0.25">
      <c r="I815" s="1"/>
      <c r="BC815"/>
      <c r="BD815"/>
      <c r="BE815"/>
      <c r="BF815"/>
    </row>
    <row r="816" spans="9:58" ht="14.25" customHeight="1" x14ac:dyDescent="0.25">
      <c r="I816" s="1"/>
      <c r="BC816"/>
      <c r="BD816"/>
      <c r="BE816"/>
      <c r="BF816"/>
    </row>
    <row r="817" spans="9:58" ht="14.25" customHeight="1" x14ac:dyDescent="0.25">
      <c r="I817" s="1"/>
      <c r="BC817"/>
      <c r="BD817"/>
      <c r="BE817"/>
      <c r="BF817"/>
    </row>
    <row r="818" spans="9:58" ht="14.25" customHeight="1" x14ac:dyDescent="0.25">
      <c r="I818" s="1"/>
      <c r="BC818"/>
      <c r="BD818"/>
      <c r="BE818"/>
      <c r="BF818"/>
    </row>
    <row r="819" spans="9:58" ht="14.25" customHeight="1" x14ac:dyDescent="0.25">
      <c r="I819" s="1"/>
      <c r="BC819"/>
      <c r="BD819"/>
      <c r="BE819"/>
      <c r="BF819"/>
    </row>
    <row r="820" spans="9:58" ht="14.25" customHeight="1" x14ac:dyDescent="0.25">
      <c r="I820" s="1"/>
      <c r="BC820"/>
      <c r="BD820"/>
      <c r="BE820"/>
      <c r="BF820"/>
    </row>
    <row r="821" spans="9:58" ht="14.25" customHeight="1" x14ac:dyDescent="0.25">
      <c r="I821" s="1"/>
      <c r="BC821"/>
      <c r="BD821"/>
      <c r="BE821"/>
      <c r="BF821"/>
    </row>
    <row r="822" spans="9:58" ht="14.25" customHeight="1" x14ac:dyDescent="0.25">
      <c r="I822" s="1"/>
      <c r="BC822"/>
      <c r="BD822"/>
      <c r="BE822"/>
      <c r="BF822"/>
    </row>
    <row r="823" spans="9:58" ht="14.25" customHeight="1" x14ac:dyDescent="0.25">
      <c r="I823" s="1"/>
      <c r="BC823"/>
      <c r="BD823"/>
      <c r="BE823"/>
      <c r="BF823"/>
    </row>
    <row r="824" spans="9:58" ht="14.25" customHeight="1" x14ac:dyDescent="0.25">
      <c r="I824" s="1"/>
      <c r="BC824"/>
      <c r="BD824"/>
      <c r="BE824"/>
      <c r="BF824"/>
    </row>
    <row r="825" spans="9:58" ht="14.25" customHeight="1" x14ac:dyDescent="0.25">
      <c r="I825" s="1"/>
      <c r="BC825"/>
      <c r="BD825"/>
      <c r="BE825"/>
      <c r="BF825"/>
    </row>
    <row r="826" spans="9:58" ht="14.25" customHeight="1" x14ac:dyDescent="0.25">
      <c r="I826" s="1"/>
      <c r="BC826"/>
      <c r="BD826"/>
      <c r="BE826"/>
      <c r="BF826"/>
    </row>
    <row r="827" spans="9:58" ht="14.25" customHeight="1" x14ac:dyDescent="0.25">
      <c r="I827" s="1"/>
      <c r="BC827"/>
      <c r="BD827"/>
      <c r="BE827"/>
      <c r="BF827"/>
    </row>
    <row r="828" spans="9:58" ht="14.25" customHeight="1" x14ac:dyDescent="0.25">
      <c r="I828" s="1"/>
      <c r="BC828"/>
      <c r="BD828"/>
      <c r="BE828"/>
      <c r="BF828"/>
    </row>
    <row r="829" spans="9:58" ht="14.25" customHeight="1" x14ac:dyDescent="0.25">
      <c r="I829" s="1"/>
      <c r="BC829"/>
      <c r="BD829"/>
      <c r="BE829"/>
      <c r="BF829"/>
    </row>
    <row r="830" spans="9:58" ht="14.25" customHeight="1" x14ac:dyDescent="0.25">
      <c r="I830" s="1"/>
      <c r="BC830"/>
      <c r="BD830"/>
      <c r="BE830"/>
      <c r="BF830"/>
    </row>
    <row r="831" spans="9:58" ht="14.25" customHeight="1" x14ac:dyDescent="0.25">
      <c r="I831" s="1"/>
      <c r="BC831"/>
      <c r="BD831"/>
      <c r="BE831"/>
      <c r="BF831"/>
    </row>
    <row r="832" spans="9:58" ht="14.25" customHeight="1" x14ac:dyDescent="0.25">
      <c r="I832" s="1"/>
      <c r="BC832"/>
      <c r="BD832"/>
      <c r="BE832"/>
      <c r="BF832"/>
    </row>
    <row r="833" spans="9:58" ht="14.25" customHeight="1" x14ac:dyDescent="0.25">
      <c r="I833" s="1"/>
      <c r="BC833"/>
      <c r="BD833"/>
      <c r="BE833"/>
      <c r="BF833"/>
    </row>
    <row r="834" spans="9:58" ht="14.25" customHeight="1" x14ac:dyDescent="0.25">
      <c r="I834" s="1"/>
      <c r="BC834"/>
      <c r="BD834"/>
      <c r="BE834"/>
      <c r="BF834"/>
    </row>
    <row r="835" spans="9:58" ht="14.25" customHeight="1" x14ac:dyDescent="0.25">
      <c r="I835" s="1"/>
      <c r="BC835"/>
      <c r="BD835"/>
      <c r="BE835"/>
      <c r="BF835"/>
    </row>
    <row r="836" spans="9:58" ht="14.25" customHeight="1" x14ac:dyDescent="0.25">
      <c r="I836" s="1"/>
      <c r="BC836"/>
      <c r="BD836"/>
      <c r="BE836"/>
      <c r="BF836"/>
    </row>
    <row r="837" spans="9:58" ht="14.25" customHeight="1" x14ac:dyDescent="0.25">
      <c r="I837" s="1"/>
      <c r="BC837"/>
      <c r="BD837"/>
      <c r="BE837"/>
      <c r="BF837"/>
    </row>
    <row r="838" spans="9:58" ht="14.25" customHeight="1" x14ac:dyDescent="0.25">
      <c r="I838" s="1"/>
      <c r="BC838"/>
      <c r="BD838"/>
      <c r="BE838"/>
      <c r="BF838"/>
    </row>
    <row r="839" spans="9:58" ht="14.25" customHeight="1" x14ac:dyDescent="0.25">
      <c r="I839" s="1"/>
      <c r="BC839"/>
      <c r="BD839"/>
      <c r="BE839"/>
      <c r="BF839"/>
    </row>
    <row r="840" spans="9:58" ht="14.25" customHeight="1" x14ac:dyDescent="0.25">
      <c r="I840" s="1"/>
      <c r="BC840"/>
      <c r="BD840"/>
      <c r="BE840"/>
      <c r="BF840"/>
    </row>
    <row r="841" spans="9:58" ht="14.25" customHeight="1" x14ac:dyDescent="0.25">
      <c r="I841" s="1"/>
      <c r="BC841"/>
      <c r="BD841"/>
      <c r="BE841"/>
      <c r="BF841"/>
    </row>
    <row r="842" spans="9:58" ht="14.25" customHeight="1" x14ac:dyDescent="0.25">
      <c r="I842" s="1"/>
      <c r="BC842"/>
      <c r="BD842"/>
      <c r="BE842"/>
      <c r="BF842"/>
    </row>
    <row r="843" spans="9:58" ht="14.25" customHeight="1" x14ac:dyDescent="0.25">
      <c r="I843" s="1"/>
      <c r="BC843"/>
      <c r="BD843"/>
      <c r="BE843"/>
      <c r="BF843"/>
    </row>
    <row r="844" spans="9:58" ht="14.25" customHeight="1" x14ac:dyDescent="0.25">
      <c r="I844" s="1"/>
      <c r="BC844"/>
      <c r="BD844"/>
      <c r="BE844"/>
      <c r="BF844"/>
    </row>
    <row r="845" spans="9:58" ht="14.25" customHeight="1" x14ac:dyDescent="0.25">
      <c r="I845" s="1"/>
      <c r="BC845"/>
      <c r="BD845"/>
      <c r="BE845"/>
      <c r="BF845"/>
    </row>
    <row r="846" spans="9:58" ht="14.25" customHeight="1" x14ac:dyDescent="0.25">
      <c r="I846" s="1"/>
      <c r="BC846"/>
      <c r="BD846"/>
      <c r="BE846"/>
      <c r="BF846"/>
    </row>
    <row r="847" spans="9:58" ht="14.25" customHeight="1" x14ac:dyDescent="0.25">
      <c r="I847" s="1"/>
      <c r="BC847"/>
      <c r="BD847"/>
      <c r="BE847"/>
      <c r="BF847"/>
    </row>
    <row r="848" spans="9:58" ht="14.25" customHeight="1" x14ac:dyDescent="0.25">
      <c r="I848" s="1"/>
      <c r="BC848"/>
      <c r="BD848"/>
      <c r="BE848"/>
      <c r="BF848"/>
    </row>
    <row r="849" spans="9:58" ht="14.25" customHeight="1" x14ac:dyDescent="0.25">
      <c r="I849" s="1"/>
      <c r="BC849"/>
      <c r="BD849"/>
      <c r="BE849"/>
      <c r="BF849"/>
    </row>
    <row r="850" spans="9:58" ht="14.25" customHeight="1" x14ac:dyDescent="0.25">
      <c r="I850" s="1"/>
      <c r="BC850"/>
      <c r="BD850"/>
      <c r="BE850"/>
      <c r="BF850"/>
    </row>
    <row r="851" spans="9:58" ht="14.25" customHeight="1" x14ac:dyDescent="0.25">
      <c r="I851" s="1"/>
      <c r="BC851"/>
      <c r="BD851"/>
      <c r="BE851"/>
      <c r="BF851"/>
    </row>
    <row r="852" spans="9:58" ht="14.25" customHeight="1" x14ac:dyDescent="0.25">
      <c r="I852" s="1"/>
      <c r="BC852"/>
      <c r="BD852"/>
      <c r="BE852"/>
      <c r="BF852"/>
    </row>
    <row r="853" spans="9:58" ht="14.25" customHeight="1" x14ac:dyDescent="0.25">
      <c r="I853" s="1"/>
      <c r="BC853"/>
      <c r="BD853"/>
      <c r="BE853"/>
      <c r="BF853"/>
    </row>
    <row r="854" spans="9:58" ht="14.25" customHeight="1" x14ac:dyDescent="0.25">
      <c r="I854" s="1"/>
      <c r="BC854"/>
      <c r="BD854"/>
      <c r="BE854"/>
      <c r="BF854"/>
    </row>
    <row r="855" spans="9:58" ht="14.25" customHeight="1" x14ac:dyDescent="0.25">
      <c r="I855" s="1"/>
      <c r="BC855"/>
      <c r="BD855"/>
      <c r="BE855"/>
      <c r="BF855"/>
    </row>
    <row r="856" spans="9:58" ht="14.25" customHeight="1" x14ac:dyDescent="0.25">
      <c r="I856" s="1"/>
      <c r="BC856"/>
      <c r="BD856"/>
      <c r="BE856"/>
      <c r="BF856"/>
    </row>
    <row r="857" spans="9:58" ht="14.25" customHeight="1" x14ac:dyDescent="0.25">
      <c r="I857" s="1"/>
      <c r="BC857"/>
      <c r="BD857"/>
      <c r="BE857"/>
      <c r="BF857"/>
    </row>
    <row r="858" spans="9:58" ht="14.25" customHeight="1" x14ac:dyDescent="0.25">
      <c r="I858" s="1"/>
      <c r="BC858"/>
      <c r="BD858"/>
      <c r="BE858"/>
      <c r="BF858"/>
    </row>
    <row r="859" spans="9:58" ht="14.25" customHeight="1" x14ac:dyDescent="0.25">
      <c r="I859" s="1"/>
      <c r="BC859"/>
      <c r="BD859"/>
      <c r="BE859"/>
      <c r="BF859"/>
    </row>
    <row r="860" spans="9:58" ht="14.25" customHeight="1" x14ac:dyDescent="0.25">
      <c r="I860" s="1"/>
      <c r="BC860"/>
      <c r="BD860"/>
      <c r="BE860"/>
      <c r="BF860"/>
    </row>
    <row r="861" spans="9:58" ht="14.25" customHeight="1" x14ac:dyDescent="0.25">
      <c r="I861" s="1"/>
      <c r="BC861"/>
      <c r="BD861"/>
      <c r="BE861"/>
      <c r="BF861"/>
    </row>
    <row r="862" spans="9:58" ht="14.25" customHeight="1" x14ac:dyDescent="0.25">
      <c r="I862" s="1"/>
      <c r="BC862"/>
      <c r="BD862"/>
      <c r="BE862"/>
      <c r="BF862"/>
    </row>
    <row r="863" spans="9:58" ht="14.25" customHeight="1" x14ac:dyDescent="0.25">
      <c r="I863" s="1"/>
      <c r="BC863"/>
      <c r="BD863"/>
      <c r="BE863"/>
      <c r="BF863"/>
    </row>
    <row r="864" spans="9:58" ht="14.25" customHeight="1" x14ac:dyDescent="0.25">
      <c r="I864" s="1"/>
      <c r="BC864"/>
      <c r="BD864"/>
      <c r="BE864"/>
      <c r="BF864"/>
    </row>
    <row r="865" spans="9:58" ht="14.25" customHeight="1" x14ac:dyDescent="0.25">
      <c r="I865" s="1"/>
      <c r="BC865"/>
      <c r="BD865"/>
      <c r="BE865"/>
      <c r="BF865"/>
    </row>
    <row r="866" spans="9:58" ht="14.25" customHeight="1" x14ac:dyDescent="0.25">
      <c r="I866" s="1"/>
      <c r="BC866"/>
      <c r="BD866"/>
      <c r="BE866"/>
      <c r="BF866"/>
    </row>
    <row r="867" spans="9:58" ht="14.25" customHeight="1" x14ac:dyDescent="0.25">
      <c r="I867" s="1"/>
      <c r="BC867"/>
      <c r="BD867"/>
      <c r="BE867"/>
      <c r="BF867"/>
    </row>
    <row r="868" spans="9:58" ht="14.25" customHeight="1" x14ac:dyDescent="0.25">
      <c r="I868" s="1"/>
      <c r="BC868"/>
      <c r="BD868"/>
      <c r="BE868"/>
      <c r="BF868"/>
    </row>
    <row r="869" spans="9:58" ht="14.25" customHeight="1" x14ac:dyDescent="0.25">
      <c r="I869" s="1"/>
      <c r="BC869"/>
      <c r="BD869"/>
      <c r="BE869"/>
      <c r="BF869"/>
    </row>
    <row r="870" spans="9:58" ht="14.25" customHeight="1" x14ac:dyDescent="0.25">
      <c r="I870" s="1"/>
      <c r="BC870"/>
      <c r="BD870"/>
      <c r="BE870"/>
      <c r="BF870"/>
    </row>
    <row r="871" spans="9:58" ht="14.25" customHeight="1" x14ac:dyDescent="0.25">
      <c r="I871" s="1"/>
      <c r="BC871"/>
      <c r="BD871"/>
      <c r="BE871"/>
      <c r="BF871"/>
    </row>
    <row r="872" spans="9:58" ht="14.25" customHeight="1" x14ac:dyDescent="0.25">
      <c r="I872" s="1"/>
      <c r="BC872"/>
      <c r="BD872"/>
      <c r="BE872"/>
      <c r="BF872"/>
    </row>
    <row r="873" spans="9:58" ht="14.25" customHeight="1" x14ac:dyDescent="0.25">
      <c r="I873" s="1"/>
      <c r="BC873"/>
      <c r="BD873"/>
      <c r="BE873"/>
      <c r="BF873"/>
    </row>
    <row r="874" spans="9:58" ht="14.25" customHeight="1" x14ac:dyDescent="0.25">
      <c r="I874" s="1"/>
      <c r="BC874"/>
      <c r="BD874"/>
      <c r="BE874"/>
      <c r="BF874"/>
    </row>
    <row r="875" spans="9:58" ht="14.25" customHeight="1" x14ac:dyDescent="0.25">
      <c r="I875" s="1"/>
      <c r="BC875"/>
      <c r="BD875"/>
      <c r="BE875"/>
      <c r="BF875"/>
    </row>
    <row r="876" spans="9:58" ht="14.25" customHeight="1" x14ac:dyDescent="0.25">
      <c r="I876" s="1"/>
      <c r="BC876"/>
      <c r="BD876"/>
      <c r="BE876"/>
      <c r="BF876"/>
    </row>
    <row r="877" spans="9:58" ht="14.25" customHeight="1" x14ac:dyDescent="0.25">
      <c r="I877" s="1"/>
      <c r="BC877"/>
      <c r="BD877"/>
      <c r="BE877"/>
      <c r="BF877"/>
    </row>
    <row r="878" spans="9:58" ht="14.25" customHeight="1" x14ac:dyDescent="0.25">
      <c r="I878" s="1"/>
      <c r="BC878"/>
      <c r="BD878"/>
      <c r="BE878"/>
      <c r="BF878"/>
    </row>
    <row r="879" spans="9:58" ht="14.25" customHeight="1" x14ac:dyDescent="0.25">
      <c r="I879" s="1"/>
      <c r="BC879"/>
      <c r="BD879"/>
      <c r="BE879"/>
      <c r="BF879"/>
    </row>
    <row r="880" spans="9:58" ht="14.25" customHeight="1" x14ac:dyDescent="0.25">
      <c r="I880" s="1"/>
      <c r="BC880"/>
      <c r="BD880"/>
      <c r="BE880"/>
      <c r="BF880"/>
    </row>
    <row r="881" spans="9:58" ht="14.25" customHeight="1" x14ac:dyDescent="0.25">
      <c r="I881" s="1"/>
      <c r="BC881"/>
      <c r="BD881"/>
      <c r="BE881"/>
      <c r="BF881"/>
    </row>
    <row r="882" spans="9:58" ht="14.25" customHeight="1" x14ac:dyDescent="0.25">
      <c r="I882" s="1"/>
      <c r="BC882"/>
      <c r="BD882"/>
      <c r="BE882"/>
      <c r="BF882"/>
    </row>
    <row r="883" spans="9:58" ht="14.25" customHeight="1" x14ac:dyDescent="0.25">
      <c r="I883" s="1"/>
      <c r="BC883"/>
      <c r="BD883"/>
      <c r="BE883"/>
      <c r="BF883"/>
    </row>
    <row r="884" spans="9:58" ht="14.25" customHeight="1" x14ac:dyDescent="0.25">
      <c r="I884" s="1"/>
      <c r="BC884"/>
      <c r="BD884"/>
      <c r="BE884"/>
      <c r="BF884"/>
    </row>
    <row r="885" spans="9:58" ht="14.25" customHeight="1" x14ac:dyDescent="0.25">
      <c r="I885" s="1"/>
      <c r="BC885"/>
      <c r="BD885"/>
      <c r="BE885"/>
      <c r="BF885"/>
    </row>
    <row r="886" spans="9:58" ht="14.25" customHeight="1" x14ac:dyDescent="0.25">
      <c r="I886" s="1"/>
      <c r="BC886"/>
      <c r="BD886"/>
      <c r="BE886"/>
      <c r="BF886"/>
    </row>
    <row r="887" spans="9:58" ht="14.25" customHeight="1" x14ac:dyDescent="0.25">
      <c r="I887" s="1"/>
      <c r="BC887"/>
      <c r="BD887"/>
      <c r="BE887"/>
      <c r="BF887"/>
    </row>
    <row r="888" spans="9:58" ht="14.25" customHeight="1" x14ac:dyDescent="0.25">
      <c r="I888" s="1"/>
      <c r="BC888"/>
      <c r="BD888"/>
      <c r="BE888"/>
      <c r="BF888"/>
    </row>
    <row r="889" spans="9:58" ht="14.25" customHeight="1" x14ac:dyDescent="0.25">
      <c r="I889" s="1"/>
      <c r="BC889"/>
      <c r="BD889"/>
      <c r="BE889"/>
      <c r="BF889"/>
    </row>
    <row r="890" spans="9:58" ht="14.25" customHeight="1" x14ac:dyDescent="0.25">
      <c r="I890" s="1"/>
      <c r="BC890"/>
      <c r="BD890"/>
      <c r="BE890"/>
      <c r="BF890"/>
    </row>
    <row r="891" spans="9:58" ht="14.25" customHeight="1" x14ac:dyDescent="0.25">
      <c r="I891" s="1"/>
      <c r="BC891"/>
      <c r="BD891"/>
      <c r="BE891"/>
      <c r="BF891"/>
    </row>
    <row r="892" spans="9:58" ht="14.25" customHeight="1" x14ac:dyDescent="0.25">
      <c r="I892" s="1"/>
      <c r="BC892"/>
      <c r="BD892"/>
      <c r="BE892"/>
      <c r="BF892"/>
    </row>
    <row r="893" spans="9:58" ht="14.25" customHeight="1" x14ac:dyDescent="0.25">
      <c r="I893" s="1"/>
      <c r="BC893"/>
      <c r="BD893"/>
      <c r="BE893"/>
      <c r="BF893"/>
    </row>
    <row r="894" spans="9:58" ht="14.25" customHeight="1" x14ac:dyDescent="0.25">
      <c r="I894" s="1"/>
      <c r="BC894"/>
      <c r="BD894"/>
      <c r="BE894"/>
      <c r="BF894"/>
    </row>
    <row r="895" spans="9:58" ht="14.25" customHeight="1" x14ac:dyDescent="0.25">
      <c r="I895" s="1"/>
      <c r="BC895"/>
      <c r="BD895"/>
      <c r="BE895"/>
      <c r="BF895"/>
    </row>
    <row r="896" spans="9:58" ht="14.25" customHeight="1" x14ac:dyDescent="0.25">
      <c r="I896" s="1"/>
      <c r="BC896"/>
      <c r="BD896"/>
      <c r="BE896"/>
      <c r="BF896"/>
    </row>
    <row r="897" spans="9:58" ht="14.25" customHeight="1" x14ac:dyDescent="0.25">
      <c r="I897" s="1"/>
      <c r="BC897"/>
      <c r="BD897"/>
      <c r="BE897"/>
      <c r="BF897"/>
    </row>
    <row r="898" spans="9:58" ht="14.25" customHeight="1" x14ac:dyDescent="0.25">
      <c r="I898" s="1"/>
      <c r="BC898"/>
      <c r="BD898"/>
      <c r="BE898"/>
      <c r="BF898"/>
    </row>
    <row r="899" spans="9:58" ht="14.25" customHeight="1" x14ac:dyDescent="0.25">
      <c r="I899" s="1"/>
      <c r="BC899"/>
      <c r="BD899"/>
      <c r="BE899"/>
      <c r="BF899"/>
    </row>
    <row r="900" spans="9:58" ht="14.25" customHeight="1" x14ac:dyDescent="0.25">
      <c r="I900" s="1"/>
      <c r="BC900"/>
      <c r="BD900"/>
      <c r="BE900"/>
      <c r="BF900"/>
    </row>
    <row r="901" spans="9:58" ht="14.25" customHeight="1" x14ac:dyDescent="0.25">
      <c r="I901" s="1"/>
      <c r="BC901"/>
      <c r="BD901"/>
      <c r="BE901"/>
      <c r="BF901"/>
    </row>
    <row r="902" spans="9:58" ht="14.25" customHeight="1" x14ac:dyDescent="0.25">
      <c r="I902" s="1"/>
      <c r="BC902"/>
      <c r="BD902"/>
      <c r="BE902"/>
      <c r="BF902"/>
    </row>
    <row r="903" spans="9:58" ht="14.25" customHeight="1" x14ac:dyDescent="0.25">
      <c r="I903" s="1"/>
      <c r="BC903"/>
      <c r="BD903"/>
      <c r="BE903"/>
      <c r="BF903"/>
    </row>
    <row r="904" spans="9:58" ht="14.25" customHeight="1" x14ac:dyDescent="0.25">
      <c r="I904" s="1"/>
      <c r="BC904"/>
      <c r="BD904"/>
      <c r="BE904"/>
      <c r="BF904"/>
    </row>
    <row r="905" spans="9:58" ht="14.25" customHeight="1" x14ac:dyDescent="0.25">
      <c r="I905" s="1"/>
      <c r="BC905"/>
      <c r="BD905"/>
      <c r="BE905"/>
      <c r="BF905"/>
    </row>
    <row r="906" spans="9:58" ht="14.25" customHeight="1" x14ac:dyDescent="0.25">
      <c r="I906" s="1"/>
      <c r="BC906"/>
      <c r="BD906"/>
      <c r="BE906"/>
      <c r="BF906"/>
    </row>
    <row r="907" spans="9:58" ht="14.25" customHeight="1" x14ac:dyDescent="0.25">
      <c r="I907" s="1"/>
      <c r="BC907"/>
      <c r="BD907"/>
      <c r="BE907"/>
      <c r="BF907"/>
    </row>
    <row r="908" spans="9:58" ht="14.25" customHeight="1" x14ac:dyDescent="0.25">
      <c r="I908" s="1"/>
      <c r="BC908"/>
      <c r="BD908"/>
      <c r="BE908"/>
      <c r="BF908"/>
    </row>
    <row r="909" spans="9:58" ht="14.25" customHeight="1" x14ac:dyDescent="0.25">
      <c r="I909" s="1"/>
      <c r="BC909"/>
      <c r="BD909"/>
      <c r="BE909"/>
      <c r="BF909"/>
    </row>
    <row r="910" spans="9:58" ht="14.25" customHeight="1" x14ac:dyDescent="0.25">
      <c r="I910" s="1"/>
      <c r="BC910"/>
      <c r="BD910"/>
      <c r="BE910"/>
      <c r="BF910"/>
    </row>
    <row r="911" spans="9:58" ht="14.25" customHeight="1" x14ac:dyDescent="0.25">
      <c r="I911" s="1"/>
      <c r="BC911"/>
      <c r="BD911"/>
      <c r="BE911"/>
      <c r="BF911"/>
    </row>
    <row r="912" spans="9:58" ht="14.25" customHeight="1" x14ac:dyDescent="0.25">
      <c r="I912" s="1"/>
      <c r="BC912"/>
      <c r="BD912"/>
      <c r="BE912"/>
      <c r="BF912"/>
    </row>
    <row r="913" spans="9:58" ht="14.25" customHeight="1" x14ac:dyDescent="0.25">
      <c r="I913" s="1"/>
      <c r="BC913"/>
      <c r="BD913"/>
      <c r="BE913"/>
      <c r="BF913"/>
    </row>
    <row r="914" spans="9:58" ht="14.25" customHeight="1" x14ac:dyDescent="0.25">
      <c r="I914" s="1"/>
      <c r="BC914"/>
      <c r="BD914"/>
      <c r="BE914"/>
      <c r="BF914"/>
    </row>
    <row r="915" spans="9:58" ht="14.25" customHeight="1" x14ac:dyDescent="0.25">
      <c r="I915" s="1"/>
      <c r="BC915"/>
      <c r="BD915"/>
      <c r="BE915"/>
      <c r="BF915"/>
    </row>
    <row r="916" spans="9:58" ht="14.25" customHeight="1" x14ac:dyDescent="0.25">
      <c r="I916" s="1"/>
      <c r="BC916"/>
      <c r="BD916"/>
      <c r="BE916"/>
      <c r="BF916"/>
    </row>
    <row r="917" spans="9:58" ht="14.25" customHeight="1" x14ac:dyDescent="0.25">
      <c r="I917" s="1"/>
      <c r="BC917"/>
      <c r="BD917"/>
      <c r="BE917"/>
      <c r="BF917"/>
    </row>
    <row r="918" spans="9:58" ht="14.25" customHeight="1" x14ac:dyDescent="0.25">
      <c r="I918" s="1"/>
      <c r="BC918"/>
      <c r="BD918"/>
      <c r="BE918"/>
      <c r="BF918"/>
    </row>
    <row r="919" spans="9:58" ht="14.25" customHeight="1" x14ac:dyDescent="0.25">
      <c r="I919" s="1"/>
      <c r="BC919"/>
      <c r="BD919"/>
      <c r="BE919"/>
      <c r="BF919"/>
    </row>
    <row r="920" spans="9:58" ht="14.25" customHeight="1" x14ac:dyDescent="0.25">
      <c r="I920" s="1"/>
      <c r="BC920"/>
      <c r="BD920"/>
      <c r="BE920"/>
      <c r="BF920"/>
    </row>
    <row r="921" spans="9:58" ht="14.25" customHeight="1" x14ac:dyDescent="0.25">
      <c r="I921" s="1"/>
      <c r="BC921"/>
      <c r="BD921"/>
      <c r="BE921"/>
      <c r="BF921"/>
    </row>
    <row r="922" spans="9:58" ht="14.25" customHeight="1" x14ac:dyDescent="0.25">
      <c r="I922" s="1"/>
      <c r="BC922"/>
      <c r="BD922"/>
      <c r="BE922"/>
      <c r="BF922"/>
    </row>
    <row r="923" spans="9:58" ht="14.25" customHeight="1" x14ac:dyDescent="0.25">
      <c r="I923" s="1"/>
      <c r="BC923"/>
      <c r="BD923"/>
      <c r="BE923"/>
      <c r="BF923"/>
    </row>
    <row r="924" spans="9:58" ht="14.25" customHeight="1" x14ac:dyDescent="0.25">
      <c r="I924" s="1"/>
      <c r="BC924"/>
      <c r="BD924"/>
      <c r="BE924"/>
      <c r="BF924"/>
    </row>
    <row r="925" spans="9:58" ht="14.25" customHeight="1" x14ac:dyDescent="0.25">
      <c r="I925" s="1"/>
      <c r="BC925"/>
      <c r="BD925"/>
      <c r="BE925"/>
      <c r="BF925"/>
    </row>
    <row r="926" spans="9:58" ht="14.25" customHeight="1" x14ac:dyDescent="0.25">
      <c r="I926" s="1"/>
      <c r="BC926"/>
      <c r="BD926"/>
      <c r="BE926"/>
      <c r="BF926"/>
    </row>
    <row r="927" spans="9:58" ht="14.25" customHeight="1" x14ac:dyDescent="0.25">
      <c r="I927" s="1"/>
      <c r="BC927"/>
      <c r="BD927"/>
      <c r="BE927"/>
      <c r="BF927"/>
    </row>
    <row r="928" spans="9:58" ht="14.25" customHeight="1" x14ac:dyDescent="0.25">
      <c r="I928" s="1"/>
      <c r="BC928"/>
      <c r="BD928"/>
      <c r="BE928"/>
      <c r="BF928"/>
    </row>
    <row r="929" spans="9:58" ht="14.25" customHeight="1" x14ac:dyDescent="0.25">
      <c r="I929" s="1"/>
      <c r="BC929"/>
      <c r="BD929"/>
      <c r="BE929"/>
      <c r="BF929"/>
    </row>
    <row r="930" spans="9:58" ht="14.25" customHeight="1" x14ac:dyDescent="0.25">
      <c r="I930" s="1"/>
      <c r="BC930"/>
      <c r="BD930"/>
      <c r="BE930"/>
      <c r="BF930"/>
    </row>
    <row r="931" spans="9:58" ht="14.25" customHeight="1" x14ac:dyDescent="0.25">
      <c r="I931" s="1"/>
      <c r="BC931"/>
      <c r="BD931"/>
      <c r="BE931"/>
      <c r="BF931"/>
    </row>
    <row r="932" spans="9:58" ht="14.25" customHeight="1" x14ac:dyDescent="0.25">
      <c r="I932" s="1"/>
      <c r="BC932"/>
      <c r="BD932"/>
      <c r="BE932"/>
      <c r="BF932"/>
    </row>
    <row r="933" spans="9:58" ht="14.25" customHeight="1" x14ac:dyDescent="0.25">
      <c r="I933" s="1"/>
      <c r="BC933"/>
      <c r="BD933"/>
      <c r="BE933"/>
      <c r="BF933"/>
    </row>
    <row r="934" spans="9:58" ht="14.25" customHeight="1" x14ac:dyDescent="0.25">
      <c r="I934" s="1"/>
      <c r="BC934"/>
      <c r="BD934"/>
      <c r="BE934"/>
      <c r="BF934"/>
    </row>
    <row r="935" spans="9:58" ht="14.25" customHeight="1" x14ac:dyDescent="0.25">
      <c r="I935" s="1"/>
      <c r="BC935"/>
      <c r="BD935"/>
      <c r="BE935"/>
      <c r="BF935"/>
    </row>
    <row r="936" spans="9:58" ht="14.25" customHeight="1" x14ac:dyDescent="0.25">
      <c r="I936" s="1"/>
      <c r="BC936"/>
      <c r="BD936"/>
      <c r="BE936"/>
      <c r="BF936"/>
    </row>
    <row r="937" spans="9:58" ht="14.25" customHeight="1" x14ac:dyDescent="0.25">
      <c r="I937" s="1"/>
      <c r="BC937"/>
      <c r="BD937"/>
      <c r="BE937"/>
      <c r="BF937"/>
    </row>
    <row r="938" spans="9:58" ht="14.25" customHeight="1" x14ac:dyDescent="0.25">
      <c r="I938" s="1"/>
      <c r="BC938"/>
      <c r="BD938"/>
      <c r="BE938"/>
      <c r="BF938"/>
    </row>
    <row r="939" spans="9:58" ht="14.25" customHeight="1" x14ac:dyDescent="0.25">
      <c r="I939" s="1"/>
      <c r="BC939"/>
      <c r="BD939"/>
      <c r="BE939"/>
      <c r="BF939"/>
    </row>
    <row r="940" spans="9:58" ht="14.25" customHeight="1" x14ac:dyDescent="0.25">
      <c r="I940" s="1"/>
      <c r="BC940"/>
      <c r="BD940"/>
      <c r="BE940"/>
      <c r="BF940"/>
    </row>
    <row r="941" spans="9:58" ht="14.25" customHeight="1" x14ac:dyDescent="0.25">
      <c r="I941" s="1"/>
      <c r="BC941"/>
      <c r="BD941"/>
      <c r="BE941"/>
      <c r="BF941"/>
    </row>
    <row r="942" spans="9:58" ht="14.25" customHeight="1" x14ac:dyDescent="0.25">
      <c r="I942" s="1"/>
      <c r="BC942"/>
      <c r="BD942"/>
      <c r="BE942"/>
      <c r="BF942"/>
    </row>
    <row r="943" spans="9:58" ht="14.25" customHeight="1" x14ac:dyDescent="0.25">
      <c r="I943" s="1"/>
      <c r="BC943"/>
      <c r="BD943"/>
      <c r="BE943"/>
      <c r="BF943"/>
    </row>
    <row r="944" spans="9:58" ht="14.25" customHeight="1" x14ac:dyDescent="0.25">
      <c r="I944" s="1"/>
      <c r="BC944"/>
      <c r="BD944"/>
      <c r="BE944"/>
      <c r="BF944"/>
    </row>
    <row r="945" spans="9:58" ht="14.25" customHeight="1" x14ac:dyDescent="0.25">
      <c r="I945" s="1"/>
      <c r="BC945"/>
      <c r="BD945"/>
      <c r="BE945"/>
      <c r="BF945"/>
    </row>
    <row r="946" spans="9:58" ht="14.25" customHeight="1" x14ac:dyDescent="0.25">
      <c r="I946" s="1"/>
      <c r="BC946"/>
      <c r="BD946"/>
      <c r="BE946"/>
      <c r="BF946"/>
    </row>
    <row r="947" spans="9:58" ht="14.25" customHeight="1" x14ac:dyDescent="0.25">
      <c r="I947" s="1"/>
      <c r="BC947"/>
      <c r="BD947"/>
      <c r="BE947"/>
      <c r="BF947"/>
    </row>
    <row r="948" spans="9:58" ht="14.25" customHeight="1" x14ac:dyDescent="0.25">
      <c r="I948" s="1"/>
      <c r="BC948"/>
      <c r="BD948"/>
      <c r="BE948"/>
      <c r="BF948"/>
    </row>
    <row r="949" spans="9:58" ht="14.25" customHeight="1" x14ac:dyDescent="0.25">
      <c r="I949" s="1"/>
      <c r="BC949"/>
      <c r="BD949"/>
      <c r="BE949"/>
      <c r="BF949"/>
    </row>
    <row r="950" spans="9:58" ht="14.25" customHeight="1" x14ac:dyDescent="0.25">
      <c r="I950" s="1"/>
      <c r="BC950"/>
      <c r="BD950"/>
      <c r="BE950"/>
      <c r="BF950"/>
    </row>
    <row r="951" spans="9:58" ht="14.25" customHeight="1" x14ac:dyDescent="0.25">
      <c r="I951" s="1"/>
      <c r="BC951"/>
      <c r="BD951"/>
      <c r="BE951"/>
      <c r="BF951"/>
    </row>
    <row r="952" spans="9:58" ht="14.25" customHeight="1" x14ac:dyDescent="0.25">
      <c r="I952" s="1"/>
      <c r="BC952"/>
      <c r="BD952"/>
      <c r="BE952"/>
      <c r="BF952"/>
    </row>
    <row r="953" spans="9:58" ht="14.25" customHeight="1" x14ac:dyDescent="0.25">
      <c r="I953" s="1"/>
      <c r="BC953"/>
      <c r="BD953"/>
      <c r="BE953"/>
      <c r="BF953"/>
    </row>
    <row r="954" spans="9:58" ht="14.25" customHeight="1" x14ac:dyDescent="0.25">
      <c r="I954" s="1"/>
      <c r="BC954"/>
      <c r="BD954"/>
      <c r="BE954"/>
      <c r="BF954"/>
    </row>
    <row r="955" spans="9:58" ht="14.25" customHeight="1" x14ac:dyDescent="0.25">
      <c r="I955" s="1"/>
      <c r="BC955"/>
      <c r="BD955"/>
      <c r="BE955"/>
      <c r="BF955"/>
    </row>
    <row r="956" spans="9:58" ht="14.25" customHeight="1" x14ac:dyDescent="0.25">
      <c r="I956" s="1"/>
      <c r="BC956"/>
      <c r="BD956"/>
      <c r="BE956"/>
      <c r="BF956"/>
    </row>
    <row r="957" spans="9:58" ht="14.25" customHeight="1" x14ac:dyDescent="0.25">
      <c r="I957" s="1"/>
      <c r="BC957"/>
      <c r="BD957"/>
      <c r="BE957"/>
      <c r="BF957"/>
    </row>
    <row r="958" spans="9:58" ht="14.25" customHeight="1" x14ac:dyDescent="0.25">
      <c r="I958" s="1"/>
      <c r="BC958"/>
      <c r="BD958"/>
      <c r="BE958"/>
      <c r="BF958"/>
    </row>
    <row r="959" spans="9:58" ht="14.25" customHeight="1" x14ac:dyDescent="0.25">
      <c r="I959" s="1"/>
      <c r="BC959"/>
      <c r="BD959"/>
      <c r="BE959"/>
      <c r="BF959"/>
    </row>
    <row r="960" spans="9:58" ht="14.25" customHeight="1" x14ac:dyDescent="0.25">
      <c r="I960" s="1"/>
      <c r="BC960"/>
      <c r="BD960"/>
      <c r="BE960"/>
      <c r="BF960"/>
    </row>
    <row r="961" spans="9:58" ht="14.25" customHeight="1" x14ac:dyDescent="0.25">
      <c r="I961" s="1"/>
      <c r="BC961"/>
      <c r="BD961"/>
      <c r="BE961"/>
      <c r="BF961"/>
    </row>
    <row r="962" spans="9:58" ht="14.25" customHeight="1" x14ac:dyDescent="0.25">
      <c r="I962" s="1"/>
      <c r="BC962"/>
      <c r="BD962"/>
      <c r="BE962"/>
      <c r="BF962"/>
    </row>
    <row r="963" spans="9:58" ht="14.25" customHeight="1" x14ac:dyDescent="0.25">
      <c r="I963" s="1"/>
      <c r="BC963"/>
      <c r="BD963"/>
      <c r="BE963"/>
      <c r="BF963"/>
    </row>
    <row r="964" spans="9:58" ht="14.25" customHeight="1" x14ac:dyDescent="0.25">
      <c r="I964" s="1"/>
      <c r="BC964"/>
      <c r="BD964"/>
      <c r="BE964"/>
      <c r="BF964"/>
    </row>
    <row r="965" spans="9:58" ht="14.25" customHeight="1" x14ac:dyDescent="0.25">
      <c r="I965" s="1"/>
      <c r="BC965"/>
      <c r="BD965"/>
      <c r="BE965"/>
      <c r="BF965"/>
    </row>
    <row r="966" spans="9:58" ht="14.25" customHeight="1" x14ac:dyDescent="0.25">
      <c r="I966" s="1"/>
      <c r="BC966"/>
      <c r="BD966"/>
      <c r="BE966"/>
      <c r="BF966"/>
    </row>
    <row r="967" spans="9:58" ht="14.25" customHeight="1" x14ac:dyDescent="0.25">
      <c r="I967" s="1"/>
      <c r="BC967"/>
      <c r="BD967"/>
      <c r="BE967"/>
      <c r="BF967"/>
    </row>
    <row r="968" spans="9:58" ht="14.25" customHeight="1" x14ac:dyDescent="0.25">
      <c r="I968" s="1"/>
      <c r="BC968"/>
      <c r="BD968"/>
      <c r="BE968"/>
      <c r="BF968"/>
    </row>
    <row r="969" spans="9:58" ht="14.25" customHeight="1" x14ac:dyDescent="0.25">
      <c r="I969" s="1"/>
      <c r="BC969"/>
      <c r="BD969"/>
      <c r="BE969"/>
      <c r="BF969"/>
    </row>
    <row r="970" spans="9:58" ht="14.25" customHeight="1" x14ac:dyDescent="0.25">
      <c r="I970" s="1"/>
      <c r="BC970"/>
      <c r="BD970"/>
      <c r="BE970"/>
      <c r="BF970"/>
    </row>
    <row r="971" spans="9:58" ht="14.25" customHeight="1" x14ac:dyDescent="0.25">
      <c r="I971" s="1"/>
      <c r="BC971"/>
      <c r="BD971"/>
      <c r="BE971"/>
      <c r="BF971"/>
    </row>
    <row r="972" spans="9:58" ht="14.25" customHeight="1" x14ac:dyDescent="0.25">
      <c r="I972" s="1"/>
      <c r="BC972"/>
      <c r="BD972"/>
      <c r="BE972"/>
      <c r="BF972"/>
    </row>
    <row r="973" spans="9:58" ht="14.25" customHeight="1" x14ac:dyDescent="0.25">
      <c r="I973" s="1"/>
      <c r="BC973"/>
      <c r="BD973"/>
      <c r="BE973"/>
      <c r="BF973"/>
    </row>
    <row r="974" spans="9:58" ht="14.25" customHeight="1" x14ac:dyDescent="0.25">
      <c r="I974" s="1"/>
      <c r="BC974"/>
      <c r="BD974"/>
      <c r="BE974"/>
      <c r="BF974"/>
    </row>
    <row r="975" spans="9:58" ht="14.25" customHeight="1" x14ac:dyDescent="0.25">
      <c r="I975" s="1"/>
      <c r="BC975"/>
      <c r="BD975"/>
      <c r="BE975"/>
      <c r="BF975"/>
    </row>
    <row r="976" spans="9:58" ht="14.25" customHeight="1" x14ac:dyDescent="0.25">
      <c r="I976" s="1"/>
      <c r="BC976"/>
      <c r="BD976"/>
      <c r="BE976"/>
      <c r="BF976"/>
    </row>
    <row r="977" spans="9:58" ht="14.25" customHeight="1" x14ac:dyDescent="0.25">
      <c r="I977" s="1"/>
      <c r="BC977"/>
      <c r="BD977"/>
      <c r="BE977"/>
      <c r="BF977"/>
    </row>
    <row r="978" spans="9:58" ht="14.25" customHeight="1" x14ac:dyDescent="0.25">
      <c r="I978" s="1"/>
      <c r="BC978"/>
      <c r="BD978"/>
      <c r="BE978"/>
      <c r="BF978"/>
    </row>
    <row r="979" spans="9:58" ht="14.25" customHeight="1" x14ac:dyDescent="0.25">
      <c r="I979" s="1"/>
      <c r="BC979"/>
      <c r="BD979"/>
      <c r="BE979"/>
      <c r="BF979"/>
    </row>
    <row r="980" spans="9:58" ht="14.25" customHeight="1" x14ac:dyDescent="0.25">
      <c r="I980" s="1"/>
      <c r="BC980"/>
      <c r="BD980"/>
      <c r="BE980"/>
      <c r="BF980"/>
    </row>
    <row r="981" spans="9:58" ht="14.25" customHeight="1" x14ac:dyDescent="0.25">
      <c r="I981" s="1"/>
      <c r="BC981"/>
      <c r="BD981"/>
      <c r="BE981"/>
      <c r="BF981"/>
    </row>
    <row r="982" spans="9:58" ht="14.25" customHeight="1" x14ac:dyDescent="0.25">
      <c r="I982" s="1"/>
      <c r="BC982"/>
      <c r="BD982"/>
      <c r="BE982"/>
      <c r="BF982"/>
    </row>
    <row r="983" spans="9:58" ht="14.25" customHeight="1" x14ac:dyDescent="0.25">
      <c r="I983" s="1"/>
      <c r="BC983"/>
      <c r="BD983"/>
      <c r="BE983"/>
      <c r="BF983"/>
    </row>
    <row r="984" spans="9:58" ht="14.25" customHeight="1" x14ac:dyDescent="0.25">
      <c r="I984" s="1"/>
      <c r="BC984"/>
      <c r="BD984"/>
      <c r="BE984"/>
      <c r="BF984"/>
    </row>
    <row r="985" spans="9:58" ht="14.25" customHeight="1" x14ac:dyDescent="0.25">
      <c r="I985" s="1"/>
      <c r="BC985"/>
      <c r="BD985"/>
      <c r="BE985"/>
      <c r="BF985"/>
    </row>
    <row r="986" spans="9:58" ht="14.25" customHeight="1" x14ac:dyDescent="0.25">
      <c r="I986" s="1"/>
      <c r="BC986"/>
      <c r="BD986"/>
      <c r="BE986"/>
      <c r="BF986"/>
    </row>
    <row r="987" spans="9:58" ht="14.25" customHeight="1" x14ac:dyDescent="0.25">
      <c r="I987" s="1"/>
      <c r="BC987"/>
      <c r="BD987"/>
      <c r="BE987"/>
      <c r="BF987"/>
    </row>
    <row r="988" spans="9:58" ht="14.25" customHeight="1" x14ac:dyDescent="0.25">
      <c r="I988" s="1"/>
      <c r="BC988"/>
      <c r="BD988"/>
      <c r="BE988"/>
      <c r="BF988"/>
    </row>
    <row r="989" spans="9:58" ht="14.25" customHeight="1" x14ac:dyDescent="0.25">
      <c r="I989" s="1"/>
      <c r="BC989"/>
      <c r="BD989"/>
      <c r="BE989"/>
      <c r="BF989"/>
    </row>
    <row r="990" spans="9:58" ht="14.25" customHeight="1" x14ac:dyDescent="0.25">
      <c r="I990" s="1"/>
      <c r="BC990"/>
      <c r="BD990"/>
      <c r="BE990"/>
      <c r="BF990"/>
    </row>
    <row r="991" spans="9:58" ht="14.25" customHeight="1" x14ac:dyDescent="0.25">
      <c r="I991" s="1"/>
      <c r="BC991"/>
      <c r="BD991"/>
      <c r="BE991"/>
      <c r="BF991"/>
    </row>
    <row r="992" spans="9:58" ht="14.25" customHeight="1" x14ac:dyDescent="0.25">
      <c r="I992" s="1"/>
      <c r="BC992"/>
      <c r="BD992"/>
      <c r="BE992"/>
      <c r="BF992"/>
    </row>
    <row r="993" spans="9:58" ht="14.25" customHeight="1" x14ac:dyDescent="0.25">
      <c r="I993" s="1"/>
      <c r="BC993"/>
      <c r="BD993"/>
      <c r="BE993"/>
      <c r="BF993"/>
    </row>
    <row r="994" spans="9:58" ht="14.25" customHeight="1" x14ac:dyDescent="0.25">
      <c r="I994" s="1"/>
      <c r="BC994"/>
      <c r="BD994"/>
      <c r="BE994"/>
      <c r="BF994"/>
    </row>
    <row r="995" spans="9:58" ht="14.25" customHeight="1" x14ac:dyDescent="0.25">
      <c r="I995" s="1"/>
      <c r="BC995"/>
      <c r="BD995"/>
      <c r="BE995"/>
      <c r="BF995"/>
    </row>
    <row r="996" spans="9:58" ht="14.25" customHeight="1" x14ac:dyDescent="0.25">
      <c r="I996" s="1"/>
      <c r="BC996"/>
      <c r="BD996"/>
      <c r="BE996"/>
      <c r="BF996"/>
    </row>
    <row r="997" spans="9:58" ht="14.25" customHeight="1" x14ac:dyDescent="0.25">
      <c r="I997" s="1"/>
      <c r="BC997"/>
      <c r="BD997"/>
      <c r="BE997"/>
      <c r="BF997"/>
    </row>
    <row r="998" spans="9:58" ht="14.25" customHeight="1" x14ac:dyDescent="0.25">
      <c r="I998" s="1"/>
      <c r="BC998"/>
      <c r="BD998"/>
      <c r="BE998"/>
      <c r="BF998"/>
    </row>
    <row r="999" spans="9:58" ht="14.25" customHeight="1" x14ac:dyDescent="0.25">
      <c r="I999" s="1"/>
      <c r="BC999"/>
      <c r="BD999"/>
      <c r="BE999"/>
      <c r="BF999"/>
    </row>
    <row r="1000" spans="9:58" ht="14.25" customHeight="1" x14ac:dyDescent="0.25">
      <c r="I1000" s="1"/>
      <c r="BC1000"/>
      <c r="BD1000"/>
      <c r="BE1000"/>
      <c r="BF1000"/>
    </row>
    <row r="1001" spans="9:58" ht="14.25" customHeight="1" x14ac:dyDescent="0.25">
      <c r="I1001" s="1"/>
      <c r="BC1001"/>
      <c r="BD1001"/>
      <c r="BE1001"/>
      <c r="BF1001"/>
    </row>
    <row r="1002" spans="9:58" ht="14.25" customHeight="1" x14ac:dyDescent="0.25">
      <c r="I1002" s="1"/>
      <c r="BC1002"/>
      <c r="BD1002"/>
      <c r="BE1002"/>
      <c r="BF1002"/>
    </row>
    <row r="1003" spans="9:58" ht="14.25" customHeight="1" x14ac:dyDescent="0.25">
      <c r="I1003" s="1"/>
      <c r="BC1003"/>
      <c r="BD1003"/>
      <c r="BE1003"/>
      <c r="BF1003"/>
    </row>
    <row r="1004" spans="9:58" ht="14.25" customHeight="1" x14ac:dyDescent="0.25">
      <c r="I1004" s="1"/>
      <c r="BC1004"/>
      <c r="BD1004"/>
      <c r="BE1004"/>
      <c r="BF1004"/>
    </row>
    <row r="1005" spans="9:58" ht="14.25" customHeight="1" x14ac:dyDescent="0.25">
      <c r="I1005" s="1"/>
      <c r="BC1005"/>
      <c r="BD1005"/>
      <c r="BE1005"/>
      <c r="BF1005"/>
    </row>
    <row r="1006" spans="9:58" ht="14.25" customHeight="1" x14ac:dyDescent="0.25">
      <c r="I1006" s="1"/>
      <c r="BC1006"/>
      <c r="BD1006"/>
      <c r="BE1006"/>
      <c r="BF1006"/>
    </row>
    <row r="1007" spans="9:58" ht="14.25" customHeight="1" x14ac:dyDescent="0.25">
      <c r="I1007" s="1"/>
      <c r="BC1007"/>
      <c r="BD1007"/>
      <c r="BE1007"/>
      <c r="BF1007"/>
    </row>
    <row r="1008" spans="9:58" ht="14.25" customHeight="1" x14ac:dyDescent="0.25">
      <c r="I1008" s="1"/>
      <c r="BC1008"/>
      <c r="BD1008"/>
      <c r="BE1008"/>
      <c r="BF1008"/>
    </row>
    <row r="1009" spans="9:58" ht="14.25" customHeight="1" x14ac:dyDescent="0.25">
      <c r="I1009" s="1"/>
      <c r="BC1009"/>
      <c r="BD1009"/>
      <c r="BE1009"/>
      <c r="BF1009"/>
    </row>
    <row r="1010" spans="9:58" ht="14.25" customHeight="1" x14ac:dyDescent="0.25">
      <c r="I1010" s="1"/>
      <c r="BC1010"/>
      <c r="BD1010"/>
      <c r="BE1010"/>
      <c r="BF1010"/>
    </row>
    <row r="1011" spans="9:58" ht="14.25" customHeight="1" x14ac:dyDescent="0.25">
      <c r="I1011" s="1"/>
      <c r="BC1011"/>
      <c r="BD1011"/>
      <c r="BE1011"/>
      <c r="BF1011"/>
    </row>
    <row r="1012" spans="9:58" ht="14.25" customHeight="1" x14ac:dyDescent="0.25">
      <c r="I1012" s="1"/>
      <c r="BC1012"/>
      <c r="BD1012"/>
      <c r="BE1012"/>
      <c r="BF1012"/>
    </row>
    <row r="1013" spans="9:58" ht="14.25" customHeight="1" x14ac:dyDescent="0.25">
      <c r="I1013" s="1"/>
      <c r="BC1013"/>
      <c r="BD1013"/>
      <c r="BE1013"/>
      <c r="BF1013"/>
    </row>
    <row r="1014" spans="9:58" ht="14.25" customHeight="1" x14ac:dyDescent="0.25">
      <c r="I1014" s="1"/>
      <c r="BC1014"/>
      <c r="BD1014"/>
      <c r="BE1014"/>
      <c r="BF1014"/>
    </row>
    <row r="1015" spans="9:58" ht="14.25" customHeight="1" x14ac:dyDescent="0.25">
      <c r="I1015" s="1"/>
      <c r="BC1015"/>
      <c r="BD1015"/>
      <c r="BE1015"/>
      <c r="BF1015"/>
    </row>
    <row r="1016" spans="9:58" ht="14.25" customHeight="1" x14ac:dyDescent="0.25">
      <c r="I1016" s="1"/>
      <c r="BC1016"/>
      <c r="BD1016"/>
      <c r="BE1016"/>
      <c r="BF1016"/>
    </row>
    <row r="1017" spans="9:58" ht="14.25" customHeight="1" x14ac:dyDescent="0.25">
      <c r="I1017" s="1"/>
      <c r="BC1017"/>
      <c r="BD1017"/>
      <c r="BE1017"/>
      <c r="BF1017"/>
    </row>
    <row r="1018" spans="9:58" ht="14.25" customHeight="1" x14ac:dyDescent="0.25">
      <c r="I1018" s="1"/>
      <c r="BC1018"/>
      <c r="BD1018"/>
      <c r="BE1018"/>
      <c r="BF1018"/>
    </row>
    <row r="1019" spans="9:58" ht="14.25" customHeight="1" x14ac:dyDescent="0.25">
      <c r="I1019" s="1"/>
      <c r="BC1019"/>
      <c r="BD1019"/>
      <c r="BE1019"/>
      <c r="BF1019"/>
    </row>
    <row r="1020" spans="9:58" ht="14.25" customHeight="1" x14ac:dyDescent="0.25">
      <c r="I1020" s="1"/>
      <c r="BC1020"/>
      <c r="BD1020"/>
      <c r="BE1020"/>
      <c r="BF1020"/>
    </row>
    <row r="1021" spans="9:58" ht="14.25" customHeight="1" x14ac:dyDescent="0.25">
      <c r="I1021" s="1"/>
      <c r="BC1021"/>
      <c r="BD1021"/>
      <c r="BE1021"/>
      <c r="BF1021"/>
    </row>
    <row r="1022" spans="9:58" ht="14.25" customHeight="1" x14ac:dyDescent="0.25">
      <c r="I1022" s="1"/>
      <c r="BC1022"/>
      <c r="BD1022"/>
      <c r="BE1022"/>
      <c r="BF1022"/>
    </row>
    <row r="1023" spans="9:58" ht="14.25" customHeight="1" x14ac:dyDescent="0.25">
      <c r="I1023" s="1"/>
      <c r="BC1023"/>
      <c r="BD1023"/>
      <c r="BE1023"/>
      <c r="BF1023"/>
    </row>
    <row r="1024" spans="9:58" ht="14.25" customHeight="1" x14ac:dyDescent="0.25">
      <c r="I1024" s="1"/>
      <c r="BC1024"/>
      <c r="BD1024"/>
      <c r="BE1024"/>
      <c r="BF1024"/>
    </row>
    <row r="1025" spans="9:58" ht="14.25" customHeight="1" x14ac:dyDescent="0.25">
      <c r="I1025" s="1"/>
      <c r="BC1025"/>
      <c r="BD1025"/>
      <c r="BE1025"/>
      <c r="BF1025"/>
    </row>
    <row r="1026" spans="9:58" ht="14.25" customHeight="1" x14ac:dyDescent="0.25">
      <c r="I1026" s="1"/>
      <c r="BC1026"/>
      <c r="BD1026"/>
      <c r="BE1026"/>
      <c r="BF1026"/>
    </row>
    <row r="1027" spans="9:58" ht="14.25" customHeight="1" x14ac:dyDescent="0.25">
      <c r="I1027" s="1"/>
      <c r="BC1027"/>
      <c r="BD1027"/>
      <c r="BE1027"/>
      <c r="BF1027"/>
    </row>
    <row r="1028" spans="9:58" ht="14.25" customHeight="1" x14ac:dyDescent="0.25">
      <c r="I1028" s="1"/>
      <c r="BC1028"/>
      <c r="BD1028"/>
      <c r="BE1028"/>
      <c r="BF1028"/>
    </row>
    <row r="1029" spans="9:58" ht="14.25" customHeight="1" x14ac:dyDescent="0.25">
      <c r="I1029" s="1"/>
      <c r="BC1029"/>
      <c r="BD1029"/>
      <c r="BE1029"/>
      <c r="BF1029"/>
    </row>
    <row r="1030" spans="9:58" ht="14.25" customHeight="1" x14ac:dyDescent="0.25">
      <c r="I1030" s="1"/>
      <c r="BC1030"/>
      <c r="BD1030"/>
      <c r="BE1030"/>
      <c r="BF1030"/>
    </row>
    <row r="1031" spans="9:58" ht="14.25" customHeight="1" x14ac:dyDescent="0.25">
      <c r="I1031" s="1"/>
      <c r="BC1031"/>
      <c r="BD1031"/>
      <c r="BE1031"/>
      <c r="BF1031"/>
    </row>
    <row r="1032" spans="9:58" ht="14.25" customHeight="1" x14ac:dyDescent="0.25">
      <c r="I1032" s="1"/>
      <c r="BC1032"/>
      <c r="BD1032"/>
      <c r="BE1032"/>
      <c r="BF1032"/>
    </row>
  </sheetData>
  <autoFilter ref="BI1:BV180"/>
  <sortState ref="DE2:DH13">
    <sortCondition ref="DE2"/>
  </sortState>
  <mergeCells count="1">
    <mergeCell ref="E19:E24"/>
  </mergeCells>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_ZDN1">
    <tabColor theme="8" tint="-0.499984740745262"/>
  </sheetPr>
  <dimension ref="A1:XFC681"/>
  <sheetViews>
    <sheetView showGridLines="0" showRowColHeaders="0" view="pageBreakPreview" topLeftCell="B32" zoomScale="130" zoomScaleNormal="100" zoomScaleSheetLayoutView="130" workbookViewId="0">
      <selection activeCell="L53" sqref="L53:M53"/>
    </sheetView>
  </sheetViews>
  <sheetFormatPr defaultRowHeight="8.4" x14ac:dyDescent="0.25"/>
  <cols>
    <col min="1" max="1" width="6.33203125" style="63" hidden="1" customWidth="1"/>
    <col min="2" max="2" width="3.33203125" style="45" customWidth="1"/>
    <col min="3" max="3" width="11.77734375" style="45" customWidth="1"/>
    <col min="4" max="4" width="6.77734375" style="45" customWidth="1"/>
    <col min="5" max="5" width="9.33203125" style="45" customWidth="1"/>
    <col min="6" max="6" width="11" style="45" customWidth="1"/>
    <col min="7" max="8" width="17.77734375" style="45" customWidth="1"/>
    <col min="9" max="10" width="11" style="45" customWidth="1"/>
    <col min="11" max="11" width="17.77734375" style="45" customWidth="1"/>
    <col min="12" max="13" width="5.77734375" style="45" customWidth="1"/>
    <col min="14" max="14" width="11.77734375" style="45" customWidth="1"/>
    <col min="15" max="15" width="6.77734375" style="45" customWidth="1"/>
    <col min="16" max="16" width="5.33203125" style="45" hidden="1" customWidth="1"/>
    <col min="17" max="17" width="2.6640625" style="62" hidden="1" customWidth="1"/>
    <col min="18" max="18" width="6" style="45" hidden="1" customWidth="1"/>
    <col min="19" max="19" width="6.6640625" style="45" hidden="1" customWidth="1"/>
    <col min="20" max="20" width="3.77734375" style="45" hidden="1" customWidth="1"/>
    <col min="21" max="21" width="3" style="45" hidden="1" customWidth="1"/>
    <col min="22" max="22" width="4.6640625" style="45" hidden="1" customWidth="1"/>
    <col min="23" max="23" width="5.5546875" style="45" hidden="1" customWidth="1"/>
    <col min="24" max="25" width="13.33203125" style="45" hidden="1" customWidth="1"/>
    <col min="26" max="16383" width="9.33203125" style="45" hidden="1" customWidth="1"/>
    <col min="16384" max="16384" width="3.109375" style="45" customWidth="1"/>
  </cols>
  <sheetData>
    <row r="1" spans="1:33" hidden="1" x14ac:dyDescent="0.25">
      <c r="A1" s="380">
        <v>17</v>
      </c>
      <c r="B1" s="289">
        <v>2.5</v>
      </c>
      <c r="C1" s="289">
        <f>$A$1-D1</f>
        <v>11</v>
      </c>
      <c r="D1" s="289">
        <v>6</v>
      </c>
      <c r="E1" s="289">
        <f>$A$1*0.5</f>
        <v>8.5</v>
      </c>
      <c r="F1" s="289">
        <f>$A$1*0.6</f>
        <v>10.199999999999999</v>
      </c>
      <c r="G1" s="289">
        <f>$A$1</f>
        <v>17</v>
      </c>
      <c r="H1" s="289">
        <f>$A$1</f>
        <v>17</v>
      </c>
      <c r="I1" s="289">
        <f>$A$1*0.6</f>
        <v>10.199999999999999</v>
      </c>
      <c r="J1" s="289">
        <f>$A$1*0.6</f>
        <v>10.199999999999999</v>
      </c>
      <c r="K1" s="289">
        <f>$A$1</f>
        <v>17</v>
      </c>
      <c r="L1" s="289">
        <f>$A$1*0.3</f>
        <v>5.0999999999999996</v>
      </c>
      <c r="M1" s="289">
        <f>$A$1*0.3</f>
        <v>5.0999999999999996</v>
      </c>
      <c r="N1" s="289">
        <f>$A$1-O1</f>
        <v>11</v>
      </c>
      <c r="O1" s="289">
        <v>6</v>
      </c>
      <c r="P1" s="289"/>
      <c r="Q1" s="381"/>
      <c r="R1" s="289"/>
      <c r="S1" s="289"/>
      <c r="T1" s="289"/>
      <c r="U1" s="289"/>
      <c r="V1" s="289"/>
      <c r="W1" s="289"/>
      <c r="X1" s="289"/>
      <c r="Y1" s="289"/>
      <c r="Z1" s="289"/>
      <c r="AA1" s="289"/>
      <c r="AB1" s="289"/>
      <c r="AC1" s="289"/>
      <c r="AD1" s="289"/>
      <c r="AE1" s="289"/>
      <c r="AF1" s="289"/>
      <c r="AG1" s="289"/>
    </row>
    <row r="2" spans="1:33" ht="9" customHeight="1" x14ac:dyDescent="0.25">
      <c r="A2" s="382">
        <v>9</v>
      </c>
      <c r="B2" s="782" t="s">
        <v>182</v>
      </c>
      <c r="C2" s="782"/>
      <c r="D2" s="782"/>
      <c r="E2" s="782"/>
      <c r="F2" s="782"/>
      <c r="G2" s="782"/>
      <c r="H2" s="782"/>
      <c r="I2" s="782"/>
      <c r="J2" s="782"/>
      <c r="K2" s="782"/>
      <c r="L2" s="782"/>
      <c r="M2" s="782"/>
      <c r="N2" s="782"/>
      <c r="O2" s="782"/>
      <c r="P2" s="289"/>
      <c r="Q2" s="381"/>
      <c r="R2" s="289"/>
      <c r="S2" s="289"/>
      <c r="T2" s="289"/>
      <c r="U2" s="289"/>
      <c r="V2" s="289"/>
      <c r="W2" s="289"/>
      <c r="X2" s="289"/>
      <c r="Y2" s="289"/>
      <c r="Z2" s="289"/>
      <c r="AA2" s="289"/>
      <c r="AB2" s="289"/>
      <c r="AC2" s="289"/>
      <c r="AD2" s="289"/>
      <c r="AE2" s="289"/>
      <c r="AF2" s="289"/>
      <c r="AG2" s="289"/>
    </row>
    <row r="3" spans="1:33" ht="9" customHeight="1" x14ac:dyDescent="0.25">
      <c r="A3" s="380">
        <f>$A$2</f>
        <v>9</v>
      </c>
      <c r="B3" s="757" t="s">
        <v>0</v>
      </c>
      <c r="C3" s="757"/>
      <c r="D3" s="757"/>
      <c r="E3" s="757"/>
      <c r="F3" s="757"/>
      <c r="G3" s="757"/>
      <c r="H3" s="757"/>
      <c r="I3" s="757"/>
      <c r="J3" s="757"/>
      <c r="K3" s="757"/>
      <c r="L3" s="757"/>
      <c r="M3" s="757"/>
      <c r="N3" s="757"/>
      <c r="O3" s="757"/>
      <c r="P3" s="289"/>
      <c r="Q3" s="381"/>
      <c r="R3" s="289"/>
      <c r="S3" s="289"/>
      <c r="T3" s="289"/>
      <c r="U3" s="289"/>
      <c r="V3" s="289"/>
      <c r="W3" s="289"/>
      <c r="X3" s="289"/>
      <c r="Y3" s="289"/>
      <c r="Z3" s="289"/>
      <c r="AA3" s="289"/>
      <c r="AB3" s="289"/>
      <c r="AC3" s="289"/>
      <c r="AD3" s="289"/>
      <c r="AE3" s="289"/>
      <c r="AF3" s="289"/>
      <c r="AG3" s="289"/>
    </row>
    <row r="4" spans="1:33" ht="4.5" customHeight="1" x14ac:dyDescent="0.25">
      <c r="A4" s="382">
        <v>4.5</v>
      </c>
      <c r="B4" s="292"/>
      <c r="C4" s="289"/>
      <c r="D4" s="289"/>
      <c r="E4" s="289"/>
      <c r="F4" s="289"/>
      <c r="G4" s="289"/>
      <c r="H4" s="289"/>
      <c r="I4" s="289"/>
      <c r="J4" s="289"/>
      <c r="K4" s="289"/>
      <c r="L4" s="289"/>
      <c r="M4" s="289"/>
      <c r="N4" s="289"/>
      <c r="O4" s="289"/>
      <c r="P4" s="289"/>
      <c r="Q4" s="381"/>
      <c r="R4" s="289"/>
      <c r="S4" s="289"/>
      <c r="T4" s="289"/>
      <c r="U4" s="289"/>
      <c r="V4" s="289"/>
      <c r="W4" s="289"/>
      <c r="X4" s="289"/>
      <c r="Y4" s="289"/>
      <c r="Z4" s="289"/>
      <c r="AA4" s="289"/>
      <c r="AB4" s="289"/>
      <c r="AC4" s="289"/>
      <c r="AD4" s="289"/>
      <c r="AE4" s="289"/>
      <c r="AF4" s="289"/>
      <c r="AG4" s="289"/>
    </row>
    <row r="5" spans="1:33" ht="9" customHeight="1" x14ac:dyDescent="0.25">
      <c r="A5" s="380">
        <f>$A$2</f>
        <v>9</v>
      </c>
      <c r="B5" s="783" t="s">
        <v>475</v>
      </c>
      <c r="C5" s="766"/>
      <c r="D5" s="766"/>
      <c r="E5" s="766"/>
      <c r="F5" s="766"/>
      <c r="G5" s="766"/>
      <c r="H5" s="767"/>
      <c r="I5" s="666" t="s">
        <v>1</v>
      </c>
      <c r="J5" s="667"/>
      <c r="K5" s="667"/>
      <c r="L5" s="667"/>
      <c r="M5" s="667"/>
      <c r="N5" s="667"/>
      <c r="O5" s="668"/>
      <c r="P5" s="289"/>
      <c r="Q5" s="381"/>
      <c r="R5" s="289"/>
      <c r="S5" s="289"/>
      <c r="T5" s="289"/>
      <c r="U5" s="289"/>
      <c r="V5" s="289"/>
      <c r="W5" s="289"/>
      <c r="X5" s="289"/>
      <c r="Y5" s="289"/>
      <c r="Z5" s="289"/>
      <c r="AA5" s="289"/>
      <c r="AB5" s="289"/>
      <c r="AC5" s="289"/>
      <c r="AD5" s="289"/>
      <c r="AE5" s="289"/>
      <c r="AF5" s="289"/>
      <c r="AG5" s="289"/>
    </row>
    <row r="6" spans="1:33" ht="19.5" customHeight="1" x14ac:dyDescent="0.25">
      <c r="A6" s="382">
        <v>19.5</v>
      </c>
      <c r="B6" s="383"/>
      <c r="C6" s="784"/>
      <c r="D6" s="785"/>
      <c r="E6" s="785"/>
      <c r="F6" s="785"/>
      <c r="G6" s="785"/>
      <c r="H6" s="384"/>
      <c r="I6" s="672"/>
      <c r="J6" s="673"/>
      <c r="K6" s="673"/>
      <c r="L6" s="673"/>
      <c r="M6" s="673"/>
      <c r="N6" s="673"/>
      <c r="O6" s="674"/>
      <c r="P6" s="289"/>
      <c r="Q6" s="381"/>
      <c r="R6" s="289"/>
      <c r="S6" s="289"/>
      <c r="T6" s="289"/>
      <c r="U6" s="289"/>
      <c r="V6" s="289"/>
      <c r="W6" s="289"/>
      <c r="X6" s="289"/>
      <c r="Y6" s="289"/>
      <c r="Z6" s="289"/>
      <c r="AA6" s="289"/>
      <c r="AB6" s="289"/>
      <c r="AC6" s="289"/>
      <c r="AD6" s="289"/>
      <c r="AE6" s="289"/>
      <c r="AF6" s="289"/>
      <c r="AG6" s="289"/>
    </row>
    <row r="7" spans="1:33" ht="9" customHeight="1" x14ac:dyDescent="0.25">
      <c r="A7" s="380">
        <f t="shared" ref="A7" si="0">$A$2</f>
        <v>9</v>
      </c>
      <c r="B7" s="289"/>
      <c r="C7" s="289"/>
      <c r="D7" s="289"/>
      <c r="E7" s="289"/>
      <c r="F7" s="289"/>
      <c r="G7" s="289"/>
      <c r="H7" s="289"/>
      <c r="I7" s="289"/>
      <c r="J7" s="289"/>
      <c r="K7" s="289"/>
      <c r="L7" s="289"/>
      <c r="M7" s="289"/>
      <c r="N7" s="289"/>
      <c r="O7" s="289"/>
      <c r="P7" s="289"/>
      <c r="Q7" s="381"/>
      <c r="R7" s="289"/>
      <c r="S7" s="289"/>
      <c r="T7" s="289"/>
      <c r="U7" s="289"/>
      <c r="V7" s="289"/>
      <c r="W7" s="289"/>
      <c r="X7" s="289"/>
      <c r="Y7" s="289"/>
      <c r="Z7" s="289"/>
      <c r="AA7" s="289"/>
      <c r="AB7" s="289"/>
      <c r="AC7" s="289"/>
      <c r="AD7" s="289"/>
      <c r="AE7" s="289"/>
      <c r="AF7" s="289"/>
      <c r="AG7" s="289"/>
    </row>
    <row r="8" spans="1:33" ht="16.5" customHeight="1" x14ac:dyDescent="0.25">
      <c r="A8" s="382">
        <v>16.5</v>
      </c>
      <c r="B8" s="385" t="s">
        <v>156</v>
      </c>
      <c r="C8" s="289"/>
      <c r="D8" s="289"/>
      <c r="E8" s="289"/>
      <c r="F8" s="289"/>
      <c r="G8" s="289"/>
      <c r="H8" s="289"/>
      <c r="I8" s="289"/>
      <c r="J8" s="289"/>
      <c r="K8" s="289"/>
      <c r="L8" s="289"/>
      <c r="M8" s="289"/>
      <c r="N8" s="289"/>
      <c r="O8" s="289"/>
      <c r="P8" s="289"/>
      <c r="Q8" s="381"/>
      <c r="R8" s="289"/>
      <c r="S8" s="289"/>
      <c r="T8" s="289"/>
      <c r="U8" s="289"/>
      <c r="V8" s="289"/>
      <c r="W8" s="289"/>
      <c r="X8" s="289"/>
      <c r="Y8" s="289"/>
      <c r="Z8" s="289"/>
      <c r="AA8" s="289"/>
      <c r="AB8" s="289"/>
      <c r="AC8" s="289"/>
      <c r="AD8" s="289"/>
      <c r="AE8" s="289"/>
      <c r="AF8" s="289"/>
      <c r="AG8" s="289"/>
    </row>
    <row r="9" spans="1:33" ht="16.5" customHeight="1" x14ac:dyDescent="0.25">
      <c r="A9" s="386">
        <f>$A$8</f>
        <v>16.5</v>
      </c>
      <c r="B9" s="764" t="s">
        <v>157</v>
      </c>
      <c r="C9" s="764"/>
      <c r="D9" s="764"/>
      <c r="E9" s="764"/>
      <c r="F9" s="764"/>
      <c r="G9" s="764"/>
      <c r="H9" s="764"/>
      <c r="I9" s="764"/>
      <c r="J9" s="764"/>
      <c r="K9" s="764"/>
      <c r="L9" s="764"/>
      <c r="M9" s="764"/>
      <c r="N9" s="764"/>
      <c r="O9" s="289"/>
      <c r="P9" s="289"/>
      <c r="Q9" s="381"/>
      <c r="R9" s="289"/>
      <c r="S9" s="289"/>
      <c r="T9" s="289"/>
      <c r="U9" s="289"/>
      <c r="V9" s="289"/>
      <c r="W9" s="289"/>
      <c r="X9" s="289"/>
      <c r="Y9" s="289"/>
      <c r="Z9" s="289"/>
      <c r="AA9" s="289"/>
      <c r="AB9" s="289"/>
      <c r="AC9" s="289"/>
      <c r="AD9" s="289"/>
      <c r="AE9" s="289"/>
      <c r="AF9" s="289"/>
      <c r="AG9" s="289"/>
    </row>
    <row r="10" spans="1:33" ht="16.5" customHeight="1" x14ac:dyDescent="0.25">
      <c r="A10" s="442" t="s">
        <v>567</v>
      </c>
      <c r="B10" s="765" t="s">
        <v>564</v>
      </c>
      <c r="C10" s="764"/>
      <c r="D10" s="764"/>
      <c r="E10" s="764"/>
      <c r="F10" s="764"/>
      <c r="G10" s="764"/>
      <c r="H10" s="764"/>
      <c r="I10" s="764"/>
      <c r="J10" s="764"/>
      <c r="K10" s="764"/>
      <c r="L10" s="764"/>
      <c r="M10" s="764"/>
      <c r="N10" s="764"/>
      <c r="O10" s="289"/>
      <c r="P10" s="289"/>
      <c r="Q10" s="381"/>
      <c r="R10" s="289"/>
      <c r="S10" s="289"/>
      <c r="T10" s="289"/>
      <c r="U10" s="289"/>
      <c r="V10" s="289"/>
      <c r="W10" s="289"/>
      <c r="X10" s="289"/>
      <c r="Y10" s="289"/>
      <c r="Z10" s="289"/>
      <c r="AA10" s="289"/>
      <c r="AB10" s="289"/>
      <c r="AC10" s="289"/>
      <c r="AD10" s="289"/>
      <c r="AE10" s="289"/>
      <c r="AF10" s="289"/>
      <c r="AG10" s="289"/>
    </row>
    <row r="11" spans="1:33" ht="9" customHeight="1" x14ac:dyDescent="0.25">
      <c r="A11" s="380">
        <f>$A$2</f>
        <v>9</v>
      </c>
      <c r="B11" s="289"/>
      <c r="C11" s="387"/>
      <c r="D11" s="387"/>
      <c r="E11" s="387"/>
      <c r="F11" s="387"/>
      <c r="G11" s="387"/>
      <c r="H11" s="289"/>
      <c r="I11" s="289"/>
      <c r="J11" s="289"/>
      <c r="K11" s="289"/>
      <c r="L11" s="289"/>
      <c r="M11" s="510" t="s">
        <v>877</v>
      </c>
      <c r="N11" s="766"/>
      <c r="O11" s="767"/>
      <c r="P11" s="289"/>
      <c r="Q11" s="381"/>
      <c r="R11" s="289"/>
      <c r="S11" s="289"/>
      <c r="T11" s="289"/>
      <c r="U11" s="289"/>
      <c r="V11" s="289"/>
      <c r="W11" s="289"/>
      <c r="X11" s="289"/>
      <c r="Y11" s="289"/>
      <c r="Z11" s="289"/>
      <c r="AA11" s="289"/>
      <c r="AB11" s="289"/>
      <c r="AC11" s="289"/>
      <c r="AD11" s="289"/>
      <c r="AE11" s="289"/>
      <c r="AF11" s="289"/>
      <c r="AG11" s="289"/>
    </row>
    <row r="12" spans="1:33" ht="19.5" customHeight="1" x14ac:dyDescent="0.25">
      <c r="A12" s="380">
        <f>$A$6</f>
        <v>19.5</v>
      </c>
      <c r="B12" s="289"/>
      <c r="C12" s="387"/>
      <c r="D12" s="387"/>
      <c r="E12" s="387"/>
      <c r="F12" s="387"/>
      <c r="G12" s="387"/>
      <c r="H12" s="289"/>
      <c r="I12" s="289"/>
      <c r="J12" s="289"/>
      <c r="K12" s="289"/>
      <c r="L12" s="289"/>
      <c r="M12" s="768">
        <v>1</v>
      </c>
      <c r="N12" s="769"/>
      <c r="O12" s="389"/>
      <c r="P12" s="381">
        <f>SUM(Q:Q)</f>
        <v>0</v>
      </c>
      <c r="Q12" s="381">
        <f>IF(COUNTA(C23:O30,C42:O49,C53:O60)=0,0,1)</f>
        <v>0</v>
      </c>
      <c r="R12" s="289"/>
      <c r="S12" s="289"/>
      <c r="T12" s="289"/>
      <c r="U12" s="289"/>
      <c r="V12" s="289"/>
      <c r="W12" s="289"/>
      <c r="X12" s="289"/>
      <c r="Y12" s="289"/>
      <c r="Z12" s="289"/>
      <c r="AA12" s="289"/>
      <c r="AB12" s="289"/>
      <c r="AC12" s="289"/>
      <c r="AD12" s="289"/>
      <c r="AE12" s="289"/>
      <c r="AF12" s="289"/>
      <c r="AG12" s="289"/>
    </row>
    <row r="13" spans="1:33" ht="4.5" customHeight="1" x14ac:dyDescent="0.25">
      <c r="A13" s="380">
        <f>$A$4</f>
        <v>4.5</v>
      </c>
      <c r="B13" s="387"/>
      <c r="C13" s="387"/>
      <c r="D13" s="387"/>
      <c r="E13" s="387"/>
      <c r="F13" s="387"/>
      <c r="G13" s="387"/>
      <c r="H13" s="289"/>
      <c r="I13" s="289"/>
      <c r="J13" s="289"/>
      <c r="K13" s="289"/>
      <c r="L13" s="289"/>
      <c r="M13" s="289"/>
      <c r="N13" s="289"/>
      <c r="O13" s="289"/>
      <c r="P13" s="289"/>
      <c r="Q13" s="381"/>
      <c r="R13" s="289"/>
      <c r="S13" s="289"/>
      <c r="T13" s="289"/>
      <c r="U13" s="289"/>
      <c r="V13" s="289"/>
      <c r="W13" s="289"/>
      <c r="X13" s="289"/>
      <c r="Y13" s="289"/>
      <c r="Z13" s="289"/>
      <c r="AA13" s="289"/>
      <c r="AB13" s="289"/>
      <c r="AC13" s="289"/>
      <c r="AD13" s="289"/>
      <c r="AE13" s="289"/>
      <c r="AF13" s="289"/>
      <c r="AG13" s="289"/>
    </row>
    <row r="14" spans="1:33" ht="4.5" customHeight="1" x14ac:dyDescent="0.25">
      <c r="A14" s="380">
        <f>$A$4</f>
        <v>4.5</v>
      </c>
      <c r="B14" s="770"/>
      <c r="C14" s="770"/>
      <c r="D14" s="770"/>
      <c r="E14" s="770"/>
      <c r="F14" s="770"/>
      <c r="G14" s="770"/>
      <c r="H14" s="770"/>
      <c r="I14" s="770"/>
      <c r="J14" s="770"/>
      <c r="K14" s="770"/>
      <c r="L14" s="770"/>
      <c r="M14" s="770"/>
      <c r="N14" s="770"/>
      <c r="O14" s="770"/>
      <c r="P14" s="289"/>
      <c r="Q14" s="381"/>
      <c r="R14" s="289"/>
      <c r="S14" s="289"/>
      <c r="T14" s="289"/>
      <c r="U14" s="289"/>
      <c r="V14" s="289"/>
      <c r="W14" s="289"/>
      <c r="X14" s="289"/>
      <c r="Y14" s="289"/>
      <c r="Z14" s="289"/>
      <c r="AA14" s="289"/>
      <c r="AB14" s="289"/>
      <c r="AC14" s="289"/>
      <c r="AD14" s="289"/>
      <c r="AE14" s="289"/>
      <c r="AF14" s="289"/>
      <c r="AG14" s="289"/>
    </row>
    <row r="15" spans="1:33" ht="24.75" customHeight="1" x14ac:dyDescent="0.25">
      <c r="A15" s="386">
        <f>$A$8*1.5</f>
        <v>24.75</v>
      </c>
      <c r="B15" s="771" t="s">
        <v>186</v>
      </c>
      <c r="C15" s="772"/>
      <c r="D15" s="772"/>
      <c r="E15" s="772"/>
      <c r="F15" s="772"/>
      <c r="G15" s="772"/>
      <c r="H15" s="772"/>
      <c r="I15" s="772"/>
      <c r="J15" s="772"/>
      <c r="K15" s="772"/>
      <c r="L15" s="772"/>
      <c r="M15" s="772"/>
      <c r="N15" s="772"/>
      <c r="O15" s="773"/>
      <c r="P15" s="289"/>
      <c r="Q15" s="381"/>
      <c r="R15" s="289"/>
      <c r="S15" s="289"/>
      <c r="T15" s="289"/>
      <c r="U15" s="289"/>
      <c r="V15" s="289"/>
      <c r="W15" s="289"/>
      <c r="X15" s="289"/>
      <c r="Y15" s="289"/>
      <c r="Z15" s="289"/>
      <c r="AA15" s="289"/>
      <c r="AB15" s="289"/>
      <c r="AC15" s="289"/>
      <c r="AD15" s="289"/>
      <c r="AE15" s="289"/>
      <c r="AF15" s="289"/>
      <c r="AG15" s="289"/>
    </row>
    <row r="16" spans="1:33" ht="9" customHeight="1" x14ac:dyDescent="0.25">
      <c r="A16" s="380">
        <f>$A$2</f>
        <v>9</v>
      </c>
      <c r="B16" s="390"/>
      <c r="C16" s="540" t="s">
        <v>158</v>
      </c>
      <c r="D16" s="541"/>
      <c r="E16" s="541"/>
      <c r="F16" s="541"/>
      <c r="G16" s="541"/>
      <c r="H16" s="542"/>
      <c r="I16" s="540" t="s">
        <v>159</v>
      </c>
      <c r="J16" s="541"/>
      <c r="K16" s="541"/>
      <c r="L16" s="541"/>
      <c r="M16" s="541"/>
      <c r="N16" s="541"/>
      <c r="O16" s="542"/>
      <c r="P16" s="289"/>
      <c r="Q16" s="381"/>
      <c r="R16" s="289"/>
      <c r="S16" s="289"/>
      <c r="T16" s="289"/>
      <c r="U16" s="289"/>
      <c r="V16" s="289"/>
      <c r="W16" s="289"/>
      <c r="X16" s="289"/>
      <c r="Y16" s="289"/>
      <c r="Z16" s="289"/>
      <c r="AA16" s="289"/>
      <c r="AB16" s="289"/>
      <c r="AC16" s="289"/>
      <c r="AD16" s="289"/>
      <c r="AE16" s="289"/>
      <c r="AF16" s="289"/>
      <c r="AG16" s="289"/>
    </row>
    <row r="17" spans="1:33" ht="19.5" customHeight="1" x14ac:dyDescent="0.25">
      <c r="A17" s="380">
        <f>$A$6</f>
        <v>19.5</v>
      </c>
      <c r="B17" s="445"/>
      <c r="C17" s="786"/>
      <c r="D17" s="789"/>
      <c r="E17" s="789"/>
      <c r="F17" s="789"/>
      <c r="G17" s="789"/>
      <c r="H17" s="790"/>
      <c r="I17" s="786"/>
      <c r="J17" s="787"/>
      <c r="K17" s="787"/>
      <c r="L17" s="787"/>
      <c r="M17" s="787"/>
      <c r="N17" s="787"/>
      <c r="O17" s="788"/>
      <c r="P17" s="289"/>
      <c r="Q17" s="381"/>
      <c r="R17" s="289"/>
      <c r="S17" s="289"/>
      <c r="T17" s="289"/>
      <c r="U17" s="289"/>
      <c r="V17" s="289"/>
      <c r="W17" s="289"/>
      <c r="X17" s="289"/>
      <c r="Y17" s="289"/>
      <c r="Z17" s="289"/>
      <c r="AA17" s="289"/>
      <c r="AB17" s="289"/>
      <c r="AC17" s="289"/>
      <c r="AD17" s="289"/>
      <c r="AE17" s="289"/>
      <c r="AF17" s="289"/>
      <c r="AG17" s="289"/>
    </row>
    <row r="18" spans="1:33" ht="4.5" customHeight="1" x14ac:dyDescent="0.25">
      <c r="A18" s="380">
        <f>$A$4</f>
        <v>4.5</v>
      </c>
      <c r="B18" s="770"/>
      <c r="C18" s="770"/>
      <c r="D18" s="770"/>
      <c r="E18" s="770"/>
      <c r="F18" s="770"/>
      <c r="G18" s="770"/>
      <c r="H18" s="770"/>
      <c r="I18" s="770"/>
      <c r="J18" s="770"/>
      <c r="K18" s="770"/>
      <c r="L18" s="770"/>
      <c r="M18" s="770"/>
      <c r="N18" s="770"/>
      <c r="O18" s="770"/>
      <c r="P18" s="289"/>
      <c r="Q18" s="381"/>
      <c r="R18" s="289"/>
      <c r="S18" s="289"/>
      <c r="T18" s="289"/>
      <c r="U18" s="289"/>
      <c r="V18" s="289"/>
      <c r="W18" s="289"/>
      <c r="X18" s="289"/>
      <c r="Y18" s="289"/>
      <c r="Z18" s="289"/>
      <c r="AA18" s="289"/>
      <c r="AB18" s="289"/>
      <c r="AC18" s="289"/>
      <c r="AD18" s="289"/>
      <c r="AE18" s="289"/>
      <c r="AF18" s="289"/>
      <c r="AG18" s="289"/>
    </row>
    <row r="19" spans="1:33" ht="16.5" customHeight="1" x14ac:dyDescent="0.25">
      <c r="A19" s="386">
        <f t="shared" ref="A19:A20" si="1">$A$8</f>
        <v>16.5</v>
      </c>
      <c r="B19" s="774" t="s">
        <v>160</v>
      </c>
      <c r="C19" s="775"/>
      <c r="D19" s="775"/>
      <c r="E19" s="775"/>
      <c r="F19" s="775"/>
      <c r="G19" s="775"/>
      <c r="H19" s="775"/>
      <c r="I19" s="775"/>
      <c r="J19" s="775"/>
      <c r="K19" s="775"/>
      <c r="L19" s="775"/>
      <c r="M19" s="775"/>
      <c r="N19" s="775"/>
      <c r="O19" s="776"/>
      <c r="P19" s="289"/>
      <c r="Q19" s="381"/>
      <c r="R19" s="289"/>
      <c r="S19" s="289"/>
      <c r="T19" s="289"/>
      <c r="U19" s="289"/>
      <c r="V19" s="289"/>
      <c r="W19" s="289"/>
      <c r="X19" s="289"/>
      <c r="Y19" s="289"/>
      <c r="Z19" s="289"/>
      <c r="AA19" s="289"/>
      <c r="AB19" s="289"/>
      <c r="AC19" s="289"/>
      <c r="AD19" s="289"/>
      <c r="AE19" s="289"/>
      <c r="AF19" s="289"/>
      <c r="AG19" s="289"/>
    </row>
    <row r="20" spans="1:33" ht="16.5" customHeight="1" x14ac:dyDescent="0.25">
      <c r="A20" s="386">
        <f t="shared" si="1"/>
        <v>16.5</v>
      </c>
      <c r="B20" s="758" t="s">
        <v>161</v>
      </c>
      <c r="C20" s="759"/>
      <c r="D20" s="759"/>
      <c r="E20" s="759"/>
      <c r="F20" s="759"/>
      <c r="G20" s="759"/>
      <c r="H20" s="759"/>
      <c r="I20" s="759"/>
      <c r="J20" s="759"/>
      <c r="K20" s="759"/>
      <c r="L20" s="759"/>
      <c r="M20" s="759"/>
      <c r="N20" s="759"/>
      <c r="O20" s="760"/>
      <c r="P20" s="289"/>
      <c r="Q20" s="381"/>
      <c r="R20" s="289"/>
      <c r="S20" s="289"/>
      <c r="T20" s="289"/>
      <c r="U20" s="289"/>
      <c r="V20" s="289"/>
      <c r="W20" s="289"/>
      <c r="X20" s="289"/>
      <c r="Y20" s="289"/>
      <c r="Z20" s="289"/>
      <c r="AA20" s="289"/>
      <c r="AB20" s="289"/>
      <c r="AC20" s="289"/>
      <c r="AD20" s="289"/>
      <c r="AE20" s="289"/>
      <c r="AF20" s="289"/>
      <c r="AG20" s="289"/>
    </row>
    <row r="21" spans="1:33" ht="24.75" customHeight="1" x14ac:dyDescent="0.25">
      <c r="A21" s="386">
        <f>$A$8*1.5</f>
        <v>24.75</v>
      </c>
      <c r="B21" s="391" t="s">
        <v>162</v>
      </c>
      <c r="C21" s="777" t="s">
        <v>170</v>
      </c>
      <c r="D21" s="770"/>
      <c r="E21" s="770"/>
      <c r="F21" s="770"/>
      <c r="G21" s="778"/>
      <c r="H21" s="392" t="s">
        <v>171</v>
      </c>
      <c r="I21" s="392" t="s">
        <v>172</v>
      </c>
      <c r="J21" s="391" t="s">
        <v>163</v>
      </c>
      <c r="K21" s="393" t="s">
        <v>444</v>
      </c>
      <c r="L21" s="777" t="s">
        <v>174</v>
      </c>
      <c r="M21" s="778"/>
      <c r="N21" s="777" t="s">
        <v>175</v>
      </c>
      <c r="O21" s="778"/>
      <c r="P21" s="289"/>
      <c r="Q21" s="381"/>
      <c r="R21" s="289"/>
      <c r="S21" s="289"/>
      <c r="T21" s="289"/>
      <c r="U21" s="289"/>
      <c r="V21" s="289"/>
      <c r="W21" s="289"/>
      <c r="X21" s="289"/>
      <c r="Y21" s="289"/>
      <c r="Z21" s="289"/>
      <c r="AA21" s="289"/>
      <c r="AB21" s="289"/>
      <c r="AC21" s="289"/>
      <c r="AD21" s="289"/>
      <c r="AE21" s="289"/>
      <c r="AF21" s="289"/>
      <c r="AG21" s="289"/>
    </row>
    <row r="22" spans="1:33" ht="9" customHeight="1" x14ac:dyDescent="0.2">
      <c r="A22" s="380">
        <f>$A$2</f>
        <v>9</v>
      </c>
      <c r="B22" s="394"/>
      <c r="C22" s="779" t="s">
        <v>126</v>
      </c>
      <c r="D22" s="780"/>
      <c r="E22" s="780"/>
      <c r="F22" s="780"/>
      <c r="G22" s="781"/>
      <c r="H22" s="395" t="s">
        <v>164</v>
      </c>
      <c r="I22" s="395" t="s">
        <v>165</v>
      </c>
      <c r="J22" s="395" t="s">
        <v>143</v>
      </c>
      <c r="K22" s="395" t="s">
        <v>166</v>
      </c>
      <c r="L22" s="779" t="s">
        <v>167</v>
      </c>
      <c r="M22" s="781"/>
      <c r="N22" s="779" t="s">
        <v>168</v>
      </c>
      <c r="O22" s="781"/>
      <c r="P22" s="289"/>
      <c r="Q22" s="381"/>
      <c r="R22" s="289"/>
      <c r="S22" s="289"/>
      <c r="T22" s="289"/>
      <c r="U22" s="289"/>
      <c r="V22" s="289"/>
      <c r="W22" s="289"/>
      <c r="X22" s="289"/>
      <c r="Y22" s="289"/>
      <c r="Z22" s="289"/>
      <c r="AA22" s="289"/>
      <c r="AB22" s="289"/>
      <c r="AC22" s="289"/>
      <c r="AD22" s="289"/>
      <c r="AE22" s="289"/>
      <c r="AF22" s="289"/>
      <c r="AG22" s="289"/>
    </row>
    <row r="23" spans="1:33" ht="19.5" customHeight="1" x14ac:dyDescent="0.25">
      <c r="A23" s="380">
        <f t="shared" ref="A23:A30" si="2">$A$6</f>
        <v>19.5</v>
      </c>
      <c r="B23" s="396">
        <v>1</v>
      </c>
      <c r="C23" s="752"/>
      <c r="D23" s="752"/>
      <c r="E23" s="752"/>
      <c r="F23" s="752"/>
      <c r="G23" s="752"/>
      <c r="H23" s="406"/>
      <c r="I23" s="406"/>
      <c r="J23" s="406"/>
      <c r="K23" s="482"/>
      <c r="L23" s="753"/>
      <c r="M23" s="753"/>
      <c r="N23" s="750"/>
      <c r="O23" s="751"/>
      <c r="P23" s="289" t="str">
        <f>"a."&amp;L23</f>
        <v>a.</v>
      </c>
      <c r="Q23" s="381"/>
      <c r="R23" s="412"/>
      <c r="S23" s="289"/>
      <c r="T23" s="289"/>
      <c r="U23" s="289"/>
      <c r="V23" s="289"/>
      <c r="W23" s="289"/>
      <c r="X23" s="289"/>
      <c r="Y23" s="289"/>
      <c r="Z23" s="289"/>
      <c r="AA23" s="289"/>
      <c r="AB23" s="289"/>
      <c r="AC23" s="289"/>
      <c r="AD23" s="289"/>
      <c r="AE23" s="289"/>
      <c r="AF23" s="289"/>
      <c r="AG23" s="289"/>
    </row>
    <row r="24" spans="1:33" ht="19.5" customHeight="1" x14ac:dyDescent="0.25">
      <c r="A24" s="380">
        <f t="shared" si="2"/>
        <v>19.5</v>
      </c>
      <c r="B24" s="396">
        <v>2</v>
      </c>
      <c r="C24" s="752"/>
      <c r="D24" s="752"/>
      <c r="E24" s="752"/>
      <c r="F24" s="752"/>
      <c r="G24" s="752"/>
      <c r="H24" s="406"/>
      <c r="I24" s="406"/>
      <c r="J24" s="406"/>
      <c r="K24" s="482"/>
      <c r="L24" s="753"/>
      <c r="M24" s="753"/>
      <c r="N24" s="750"/>
      <c r="O24" s="751"/>
      <c r="P24" s="289" t="str">
        <f t="shared" ref="P24:P30" si="3">"a."&amp;L24</f>
        <v>a.</v>
      </c>
      <c r="Q24" s="381"/>
      <c r="R24" s="412"/>
      <c r="S24" s="289"/>
      <c r="T24" s="289"/>
      <c r="U24" s="289"/>
      <c r="V24" s="289"/>
      <c r="W24" s="289"/>
      <c r="X24" s="289"/>
      <c r="Y24" s="289"/>
      <c r="Z24" s="289"/>
      <c r="AA24" s="289"/>
      <c r="AB24" s="289"/>
      <c r="AC24" s="289"/>
      <c r="AD24" s="289"/>
      <c r="AE24" s="289"/>
      <c r="AF24" s="289"/>
      <c r="AG24" s="289"/>
    </row>
    <row r="25" spans="1:33" ht="19.5" customHeight="1" x14ac:dyDescent="0.25">
      <c r="A25" s="380">
        <f t="shared" si="2"/>
        <v>19.5</v>
      </c>
      <c r="B25" s="396">
        <v>3</v>
      </c>
      <c r="C25" s="752"/>
      <c r="D25" s="752"/>
      <c r="E25" s="752"/>
      <c r="F25" s="752"/>
      <c r="G25" s="752"/>
      <c r="H25" s="406"/>
      <c r="I25" s="406"/>
      <c r="J25" s="406"/>
      <c r="K25" s="482"/>
      <c r="L25" s="753"/>
      <c r="M25" s="753"/>
      <c r="N25" s="750"/>
      <c r="O25" s="751"/>
      <c r="P25" s="289" t="str">
        <f t="shared" si="3"/>
        <v>a.</v>
      </c>
      <c r="Q25" s="381"/>
      <c r="R25" s="412"/>
      <c r="S25" s="289"/>
      <c r="T25" s="289"/>
      <c r="U25" s="289"/>
      <c r="V25" s="289"/>
      <c r="W25" s="289"/>
      <c r="X25" s="289"/>
      <c r="Y25" s="289"/>
      <c r="Z25" s="289"/>
      <c r="AA25" s="289"/>
      <c r="AB25" s="289"/>
      <c r="AC25" s="289"/>
      <c r="AD25" s="289"/>
      <c r="AE25" s="289"/>
      <c r="AF25" s="289"/>
      <c r="AG25" s="289"/>
    </row>
    <row r="26" spans="1:33" ht="19.5" customHeight="1" x14ac:dyDescent="0.25">
      <c r="A26" s="380">
        <f t="shared" si="2"/>
        <v>19.5</v>
      </c>
      <c r="B26" s="396">
        <v>4</v>
      </c>
      <c r="C26" s="752"/>
      <c r="D26" s="752"/>
      <c r="E26" s="752"/>
      <c r="F26" s="752"/>
      <c r="G26" s="752"/>
      <c r="H26" s="406"/>
      <c r="I26" s="406"/>
      <c r="J26" s="406"/>
      <c r="K26" s="482"/>
      <c r="L26" s="753"/>
      <c r="M26" s="753"/>
      <c r="N26" s="750"/>
      <c r="O26" s="751"/>
      <c r="P26" s="289" t="str">
        <f t="shared" si="3"/>
        <v>a.</v>
      </c>
      <c r="Q26" s="381"/>
      <c r="R26" s="412"/>
      <c r="S26" s="289"/>
      <c r="T26" s="289"/>
      <c r="U26" s="289"/>
      <c r="V26" s="289"/>
      <c r="W26" s="289"/>
      <c r="X26" s="289"/>
      <c r="Y26" s="289"/>
      <c r="Z26" s="289"/>
      <c r="AA26" s="289"/>
      <c r="AB26" s="289"/>
      <c r="AC26" s="289"/>
      <c r="AD26" s="289"/>
      <c r="AE26" s="289"/>
      <c r="AF26" s="289"/>
      <c r="AG26" s="289"/>
    </row>
    <row r="27" spans="1:33" ht="19.5" customHeight="1" x14ac:dyDescent="0.25">
      <c r="A27" s="380">
        <f t="shared" si="2"/>
        <v>19.5</v>
      </c>
      <c r="B27" s="396">
        <v>5</v>
      </c>
      <c r="C27" s="752"/>
      <c r="D27" s="752"/>
      <c r="E27" s="752"/>
      <c r="F27" s="752"/>
      <c r="G27" s="752"/>
      <c r="H27" s="406"/>
      <c r="I27" s="406"/>
      <c r="J27" s="406"/>
      <c r="K27" s="482"/>
      <c r="L27" s="753"/>
      <c r="M27" s="753"/>
      <c r="N27" s="750"/>
      <c r="O27" s="751"/>
      <c r="P27" s="289" t="str">
        <f t="shared" si="3"/>
        <v>a.</v>
      </c>
      <c r="Q27" s="381"/>
      <c r="R27" s="412"/>
      <c r="S27" s="289"/>
      <c r="T27" s="289"/>
      <c r="U27" s="289"/>
      <c r="V27" s="289"/>
      <c r="W27" s="289"/>
      <c r="X27" s="289"/>
      <c r="Y27" s="289"/>
      <c r="Z27" s="289"/>
      <c r="AA27" s="289"/>
      <c r="AB27" s="289"/>
      <c r="AC27" s="289"/>
      <c r="AD27" s="289"/>
      <c r="AE27" s="289"/>
      <c r="AF27" s="289"/>
      <c r="AG27" s="289"/>
    </row>
    <row r="28" spans="1:33" ht="19.5" customHeight="1" x14ac:dyDescent="0.25">
      <c r="A28" s="380">
        <f t="shared" si="2"/>
        <v>19.5</v>
      </c>
      <c r="B28" s="396">
        <v>6</v>
      </c>
      <c r="C28" s="752"/>
      <c r="D28" s="752"/>
      <c r="E28" s="752"/>
      <c r="F28" s="752"/>
      <c r="G28" s="752"/>
      <c r="H28" s="406"/>
      <c r="I28" s="406"/>
      <c r="J28" s="406"/>
      <c r="K28" s="482"/>
      <c r="L28" s="753"/>
      <c r="M28" s="753"/>
      <c r="N28" s="750"/>
      <c r="O28" s="751"/>
      <c r="P28" s="289" t="str">
        <f t="shared" si="3"/>
        <v>a.</v>
      </c>
      <c r="Q28" s="381"/>
      <c r="R28" s="412"/>
      <c r="S28" s="289"/>
      <c r="T28" s="289"/>
      <c r="U28" s="289"/>
      <c r="V28" s="289"/>
      <c r="W28" s="289"/>
      <c r="X28" s="289"/>
      <c r="Y28" s="289"/>
      <c r="Z28" s="289"/>
      <c r="AA28" s="289"/>
      <c r="AB28" s="289"/>
      <c r="AC28" s="289"/>
      <c r="AD28" s="289"/>
      <c r="AE28" s="289"/>
      <c r="AF28" s="289"/>
      <c r="AG28" s="289"/>
    </row>
    <row r="29" spans="1:33" ht="19.5" customHeight="1" x14ac:dyDescent="0.25">
      <c r="A29" s="380">
        <f t="shared" si="2"/>
        <v>19.5</v>
      </c>
      <c r="B29" s="396">
        <v>7</v>
      </c>
      <c r="C29" s="752"/>
      <c r="D29" s="752"/>
      <c r="E29" s="752"/>
      <c r="F29" s="752"/>
      <c r="G29" s="752"/>
      <c r="H29" s="406"/>
      <c r="I29" s="406"/>
      <c r="J29" s="406"/>
      <c r="K29" s="482"/>
      <c r="L29" s="753"/>
      <c r="M29" s="753"/>
      <c r="N29" s="750"/>
      <c r="O29" s="751"/>
      <c r="P29" s="289" t="str">
        <f t="shared" si="3"/>
        <v>a.</v>
      </c>
      <c r="Q29" s="381"/>
      <c r="R29" s="412"/>
      <c r="S29" s="289"/>
      <c r="T29" s="289"/>
      <c r="U29" s="289"/>
      <c r="V29" s="289"/>
      <c r="W29" s="289"/>
      <c r="X29" s="289"/>
      <c r="Y29" s="289"/>
      <c r="Z29" s="289"/>
      <c r="AA29" s="289"/>
      <c r="AB29" s="289"/>
      <c r="AC29" s="289"/>
      <c r="AD29" s="289"/>
      <c r="AE29" s="289"/>
      <c r="AF29" s="289"/>
      <c r="AG29" s="289"/>
    </row>
    <row r="30" spans="1:33" ht="19.5" customHeight="1" x14ac:dyDescent="0.25">
      <c r="A30" s="380">
        <f t="shared" si="2"/>
        <v>19.5</v>
      </c>
      <c r="B30" s="396">
        <v>8</v>
      </c>
      <c r="C30" s="752"/>
      <c r="D30" s="752"/>
      <c r="E30" s="752"/>
      <c r="F30" s="752"/>
      <c r="G30" s="752"/>
      <c r="H30" s="406"/>
      <c r="I30" s="406"/>
      <c r="J30" s="406"/>
      <c r="K30" s="482"/>
      <c r="L30" s="753"/>
      <c r="M30" s="753"/>
      <c r="N30" s="750"/>
      <c r="O30" s="751"/>
      <c r="P30" s="289" t="str">
        <f t="shared" si="3"/>
        <v>a.</v>
      </c>
      <c r="Q30" s="381"/>
      <c r="R30" s="412"/>
      <c r="S30" s="289"/>
      <c r="T30" s="289"/>
      <c r="U30" s="289"/>
      <c r="V30" s="289"/>
      <c r="W30" s="289"/>
      <c r="X30" s="289"/>
      <c r="Y30" s="289"/>
      <c r="Z30" s="289"/>
      <c r="AA30" s="289"/>
      <c r="AB30" s="289"/>
      <c r="AC30" s="289"/>
      <c r="AD30" s="289"/>
      <c r="AE30" s="289"/>
      <c r="AF30" s="289"/>
      <c r="AG30" s="289"/>
    </row>
    <row r="31" spans="1:33" ht="9" customHeight="1" x14ac:dyDescent="0.25">
      <c r="A31" s="380">
        <f>$A$2</f>
        <v>9</v>
      </c>
      <c r="B31" s="289"/>
      <c r="C31" s="289"/>
      <c r="D31" s="289"/>
      <c r="E31" s="289"/>
      <c r="F31" s="289"/>
      <c r="G31" s="289"/>
      <c r="H31" s="289"/>
      <c r="I31" s="289"/>
      <c r="J31" s="289"/>
      <c r="K31" s="289"/>
      <c r="L31" s="289"/>
      <c r="M31" s="289"/>
      <c r="N31" s="289"/>
      <c r="O31" s="289"/>
      <c r="P31" s="289"/>
      <c r="Q31" s="381"/>
      <c r="R31" s="412"/>
      <c r="S31" s="289"/>
      <c r="T31" s="289"/>
      <c r="U31" s="289"/>
      <c r="V31" s="289"/>
      <c r="W31" s="289"/>
      <c r="X31" s="289"/>
      <c r="Y31" s="289"/>
      <c r="Z31" s="289"/>
      <c r="AA31" s="289"/>
      <c r="AB31" s="289"/>
      <c r="AC31" s="289"/>
      <c r="AD31" s="289"/>
      <c r="AE31" s="289"/>
      <c r="AF31" s="289"/>
      <c r="AG31" s="289"/>
    </row>
    <row r="32" spans="1:33" ht="18" customHeight="1" x14ac:dyDescent="0.25">
      <c r="A32" s="380">
        <f>$A$2*2</f>
        <v>18</v>
      </c>
      <c r="B32" s="401" t="s">
        <v>100</v>
      </c>
      <c r="C32" s="558" t="s">
        <v>191</v>
      </c>
      <c r="D32" s="573"/>
      <c r="E32" s="573"/>
      <c r="F32" s="573"/>
      <c r="G32" s="573"/>
      <c r="H32" s="573"/>
      <c r="I32" s="573"/>
      <c r="J32" s="573"/>
      <c r="K32" s="573"/>
      <c r="L32" s="573"/>
      <c r="M32" s="573"/>
      <c r="N32" s="573"/>
      <c r="O32" s="573"/>
      <c r="P32" s="289"/>
      <c r="Q32" s="381"/>
      <c r="R32" s="289"/>
      <c r="S32" s="289"/>
      <c r="T32" s="289"/>
      <c r="U32" s="289"/>
      <c r="V32" s="289"/>
      <c r="W32" s="289"/>
      <c r="X32" s="289"/>
      <c r="Y32" s="289"/>
      <c r="Z32" s="289"/>
      <c r="AA32" s="289"/>
      <c r="AB32" s="289"/>
      <c r="AC32" s="289"/>
      <c r="AD32" s="289"/>
      <c r="AE32" s="289"/>
      <c r="AF32" s="289"/>
      <c r="AG32" s="289"/>
    </row>
    <row r="33" spans="1:33" ht="9" customHeight="1" x14ac:dyDescent="0.25">
      <c r="A33" s="380">
        <f>$A$2</f>
        <v>9</v>
      </c>
      <c r="B33" s="401" t="s">
        <v>101</v>
      </c>
      <c r="C33" s="573" t="s">
        <v>190</v>
      </c>
      <c r="D33" s="573"/>
      <c r="E33" s="573"/>
      <c r="F33" s="573"/>
      <c r="G33" s="573"/>
      <c r="H33" s="573"/>
      <c r="I33" s="573"/>
      <c r="J33" s="573"/>
      <c r="K33" s="573"/>
      <c r="L33" s="573"/>
      <c r="M33" s="573"/>
      <c r="N33" s="573"/>
      <c r="O33" s="573"/>
      <c r="P33" s="289"/>
      <c r="Q33" s="381"/>
      <c r="R33" s="289"/>
      <c r="S33" s="289"/>
      <c r="T33" s="289"/>
      <c r="U33" s="289"/>
      <c r="V33" s="289"/>
      <c r="W33" s="289"/>
      <c r="X33" s="289"/>
      <c r="Y33" s="289"/>
      <c r="Z33" s="289"/>
      <c r="AA33" s="289"/>
      <c r="AB33" s="289"/>
      <c r="AC33" s="289"/>
      <c r="AD33" s="289"/>
      <c r="AE33" s="289"/>
      <c r="AF33" s="289"/>
      <c r="AG33" s="289"/>
    </row>
    <row r="34" spans="1:33" ht="18" customHeight="1" x14ac:dyDescent="0.25">
      <c r="A34" s="380">
        <f>$A$2*2</f>
        <v>18</v>
      </c>
      <c r="B34" s="401" t="s">
        <v>102</v>
      </c>
      <c r="C34" s="558" t="s">
        <v>192</v>
      </c>
      <c r="D34" s="573"/>
      <c r="E34" s="573"/>
      <c r="F34" s="573"/>
      <c r="G34" s="573"/>
      <c r="H34" s="573"/>
      <c r="I34" s="573"/>
      <c r="J34" s="573"/>
      <c r="K34" s="573"/>
      <c r="L34" s="573"/>
      <c r="M34" s="573"/>
      <c r="N34" s="573"/>
      <c r="O34" s="573"/>
      <c r="P34" s="289"/>
      <c r="Q34" s="381"/>
      <c r="R34" s="289"/>
      <c r="S34" s="289"/>
      <c r="T34" s="289"/>
      <c r="U34" s="289"/>
      <c r="V34" s="289"/>
      <c r="W34" s="289"/>
      <c r="X34" s="289"/>
      <c r="Y34" s="289"/>
      <c r="Z34" s="289"/>
      <c r="AA34" s="289"/>
      <c r="AB34" s="289"/>
      <c r="AC34" s="289"/>
      <c r="AD34" s="289"/>
      <c r="AE34" s="289"/>
      <c r="AF34" s="289"/>
      <c r="AG34" s="289"/>
    </row>
    <row r="35" spans="1:33" ht="16.5" customHeight="1" x14ac:dyDescent="0.25">
      <c r="A35" s="386">
        <f>$A$8</f>
        <v>16.5</v>
      </c>
      <c r="B35" s="289"/>
      <c r="C35" s="843" t="str">
        <f ca="1">Wersja</f>
        <v>2020..6.15.0.44055</v>
      </c>
      <c r="D35" s="843"/>
      <c r="E35" s="387"/>
      <c r="F35" s="387"/>
      <c r="G35" s="387"/>
      <c r="H35" s="387"/>
      <c r="I35" s="289"/>
      <c r="J35" s="289"/>
      <c r="K35" s="289"/>
      <c r="L35" s="289"/>
      <c r="M35" s="289"/>
      <c r="N35" s="402" t="s">
        <v>188</v>
      </c>
      <c r="O35" s="403" t="s">
        <v>187</v>
      </c>
      <c r="P35" s="289"/>
      <c r="Q35" s="381"/>
      <c r="R35" s="289"/>
      <c r="S35" s="289"/>
      <c r="T35" s="289"/>
      <c r="U35" s="289"/>
      <c r="V35" s="289"/>
      <c r="W35" s="289"/>
      <c r="X35" s="289"/>
      <c r="Y35" s="289"/>
      <c r="Z35" s="289"/>
      <c r="AA35" s="289"/>
      <c r="AB35" s="289"/>
      <c r="AC35" s="289"/>
      <c r="AD35" s="289"/>
      <c r="AE35" s="289"/>
      <c r="AF35" s="289"/>
      <c r="AG35" s="289"/>
    </row>
    <row r="36" spans="1:33" ht="9" customHeight="1" x14ac:dyDescent="0.25">
      <c r="A36" s="380">
        <f>$A$2</f>
        <v>9</v>
      </c>
      <c r="B36" s="289"/>
      <c r="C36" s="289"/>
      <c r="D36" s="289"/>
      <c r="E36" s="289"/>
      <c r="F36" s="289"/>
      <c r="G36" s="289"/>
      <c r="H36" s="289"/>
      <c r="I36" s="289"/>
      <c r="J36" s="289"/>
      <c r="K36" s="289"/>
      <c r="L36" s="289"/>
      <c r="M36" s="289"/>
      <c r="N36" s="289"/>
      <c r="O36" s="289"/>
      <c r="P36" s="289"/>
      <c r="Q36" s="381"/>
      <c r="R36" s="289"/>
      <c r="S36" s="289"/>
      <c r="T36" s="289"/>
      <c r="U36" s="289"/>
      <c r="V36" s="289"/>
      <c r="W36" s="289"/>
      <c r="X36" s="289"/>
      <c r="Y36" s="289"/>
      <c r="Z36" s="289"/>
      <c r="AA36" s="289"/>
      <c r="AB36" s="289"/>
      <c r="AC36" s="289"/>
      <c r="AD36" s="289"/>
      <c r="AE36" s="289"/>
      <c r="AF36" s="289"/>
      <c r="AG36" s="289"/>
    </row>
    <row r="37" spans="1:33" ht="9" customHeight="1" x14ac:dyDescent="0.25">
      <c r="A37" s="380">
        <f>$A$2</f>
        <v>9</v>
      </c>
      <c r="B37" s="757" t="s">
        <v>0</v>
      </c>
      <c r="C37" s="757"/>
      <c r="D37" s="757"/>
      <c r="E37" s="757"/>
      <c r="F37" s="757"/>
      <c r="G37" s="757"/>
      <c r="H37" s="757"/>
      <c r="I37" s="757"/>
      <c r="J37" s="757"/>
      <c r="K37" s="757"/>
      <c r="L37" s="757"/>
      <c r="M37" s="757"/>
      <c r="N37" s="757"/>
      <c r="O37" s="757"/>
      <c r="P37" s="289"/>
      <c r="Q37" s="381"/>
      <c r="R37" s="289"/>
      <c r="S37" s="289"/>
      <c r="T37" s="289"/>
      <c r="U37" s="289"/>
      <c r="V37" s="289"/>
      <c r="W37" s="289"/>
      <c r="X37" s="289"/>
      <c r="Y37" s="289"/>
      <c r="Z37" s="289"/>
      <c r="AA37" s="289"/>
      <c r="AB37" s="289"/>
      <c r="AC37" s="289"/>
      <c r="AD37" s="289"/>
      <c r="AE37" s="289"/>
      <c r="AF37" s="289"/>
      <c r="AG37" s="289"/>
    </row>
    <row r="38" spans="1:33" ht="4.5" customHeight="1" x14ac:dyDescent="0.25">
      <c r="A38" s="386">
        <v>4.5</v>
      </c>
      <c r="B38" s="292"/>
      <c r="C38" s="289"/>
      <c r="D38" s="289"/>
      <c r="E38" s="289"/>
      <c r="F38" s="289"/>
      <c r="G38" s="289"/>
      <c r="H38" s="289"/>
      <c r="I38" s="289"/>
      <c r="J38" s="289"/>
      <c r="K38" s="289"/>
      <c r="L38" s="289"/>
      <c r="M38" s="289"/>
      <c r="N38" s="289"/>
      <c r="O38" s="289"/>
      <c r="P38" s="289"/>
      <c r="Q38" s="381"/>
      <c r="R38" s="289"/>
      <c r="S38" s="289"/>
      <c r="T38" s="289"/>
      <c r="U38" s="289"/>
      <c r="V38" s="289"/>
      <c r="W38" s="289"/>
      <c r="X38" s="289"/>
      <c r="Y38" s="289"/>
      <c r="Z38" s="289"/>
      <c r="AA38" s="289"/>
      <c r="AB38" s="289"/>
      <c r="AC38" s="289"/>
      <c r="AD38" s="289"/>
      <c r="AE38" s="289"/>
      <c r="AF38" s="289"/>
      <c r="AG38" s="289"/>
    </row>
    <row r="39" spans="1:33" ht="16.5" customHeight="1" x14ac:dyDescent="0.25">
      <c r="A39" s="386">
        <f t="shared" ref="A39" si="4">$A$8</f>
        <v>16.5</v>
      </c>
      <c r="B39" s="758" t="s">
        <v>176</v>
      </c>
      <c r="C39" s="759"/>
      <c r="D39" s="759"/>
      <c r="E39" s="759"/>
      <c r="F39" s="759"/>
      <c r="G39" s="759"/>
      <c r="H39" s="759"/>
      <c r="I39" s="759"/>
      <c r="J39" s="759"/>
      <c r="K39" s="759"/>
      <c r="L39" s="759"/>
      <c r="M39" s="759"/>
      <c r="N39" s="759"/>
      <c r="O39" s="760"/>
      <c r="P39" s="289"/>
      <c r="Q39" s="381"/>
      <c r="R39" s="289"/>
      <c r="S39" s="289"/>
      <c r="T39" s="289"/>
      <c r="U39" s="289"/>
      <c r="V39" s="289"/>
      <c r="W39" s="289"/>
      <c r="X39" s="289"/>
      <c r="Y39" s="289"/>
      <c r="Z39" s="289"/>
      <c r="AA39" s="289"/>
      <c r="AB39" s="289"/>
      <c r="AC39" s="289"/>
      <c r="AD39" s="289"/>
      <c r="AE39" s="289"/>
      <c r="AF39" s="289"/>
      <c r="AG39" s="289"/>
    </row>
    <row r="40" spans="1:33" ht="24.75" customHeight="1" x14ac:dyDescent="0.25">
      <c r="A40" s="386">
        <f>$A$8*1.5</f>
        <v>24.75</v>
      </c>
      <c r="B40" s="391" t="s">
        <v>162</v>
      </c>
      <c r="C40" s="756" t="s">
        <v>184</v>
      </c>
      <c r="D40" s="756"/>
      <c r="E40" s="756"/>
      <c r="F40" s="756"/>
      <c r="G40" s="756"/>
      <c r="H40" s="481" t="s">
        <v>171</v>
      </c>
      <c r="I40" s="481" t="s">
        <v>172</v>
      </c>
      <c r="J40" s="391" t="s">
        <v>163</v>
      </c>
      <c r="K40" s="409" t="s">
        <v>185</v>
      </c>
      <c r="L40" s="756" t="s">
        <v>174</v>
      </c>
      <c r="M40" s="756"/>
      <c r="N40" s="756" t="s">
        <v>175</v>
      </c>
      <c r="O40" s="756"/>
      <c r="P40" s="289"/>
      <c r="Q40" s="381"/>
      <c r="R40" s="289"/>
      <c r="S40" s="289"/>
      <c r="T40" s="289"/>
      <c r="U40" s="289"/>
      <c r="V40" s="289"/>
      <c r="W40" s="289"/>
      <c r="X40" s="289"/>
      <c r="Y40" s="289"/>
      <c r="Z40" s="289"/>
      <c r="AA40" s="289"/>
      <c r="AB40" s="289"/>
      <c r="AC40" s="289"/>
      <c r="AD40" s="289"/>
      <c r="AE40" s="289"/>
      <c r="AF40" s="289"/>
      <c r="AG40" s="289"/>
    </row>
    <row r="41" spans="1:33" ht="9" customHeight="1" x14ac:dyDescent="0.2">
      <c r="A41" s="380">
        <f>$A$2</f>
        <v>9</v>
      </c>
      <c r="B41" s="404"/>
      <c r="C41" s="755" t="s">
        <v>126</v>
      </c>
      <c r="D41" s="755"/>
      <c r="E41" s="755"/>
      <c r="F41" s="755"/>
      <c r="G41" s="755"/>
      <c r="H41" s="409" t="s">
        <v>164</v>
      </c>
      <c r="I41" s="409" t="s">
        <v>165</v>
      </c>
      <c r="J41" s="409" t="s">
        <v>143</v>
      </c>
      <c r="K41" s="409" t="s">
        <v>166</v>
      </c>
      <c r="L41" s="761" t="s">
        <v>167</v>
      </c>
      <c r="M41" s="762"/>
      <c r="N41" s="755" t="s">
        <v>168</v>
      </c>
      <c r="O41" s="755"/>
      <c r="P41" s="289"/>
      <c r="Q41" s="381"/>
      <c r="R41" s="289"/>
      <c r="S41" s="289"/>
      <c r="T41" s="289"/>
      <c r="U41" s="289"/>
      <c r="V41" s="289"/>
      <c r="W41" s="289"/>
      <c r="X41" s="289"/>
      <c r="Y41" s="289"/>
      <c r="Z41" s="289"/>
      <c r="AA41" s="289"/>
      <c r="AB41" s="289"/>
      <c r="AC41" s="289"/>
      <c r="AD41" s="289"/>
      <c r="AE41" s="289"/>
      <c r="AF41" s="289"/>
      <c r="AG41" s="289"/>
    </row>
    <row r="42" spans="1:33" ht="19.5" customHeight="1" x14ac:dyDescent="0.25">
      <c r="A42" s="380">
        <f t="shared" ref="A42:A49" si="5">$A$6</f>
        <v>19.5</v>
      </c>
      <c r="B42" s="396">
        <v>1</v>
      </c>
      <c r="C42" s="752"/>
      <c r="D42" s="752"/>
      <c r="E42" s="752"/>
      <c r="F42" s="752"/>
      <c r="G42" s="752"/>
      <c r="H42" s="406"/>
      <c r="I42" s="406"/>
      <c r="J42" s="406"/>
      <c r="K42" s="483"/>
      <c r="L42" s="753"/>
      <c r="M42" s="753"/>
      <c r="N42" s="750"/>
      <c r="O42" s="751"/>
      <c r="P42" s="289" t="str">
        <f>"b."&amp;L42</f>
        <v>b.</v>
      </c>
      <c r="Q42" s="381"/>
      <c r="R42" s="289"/>
      <c r="S42" s="289"/>
      <c r="T42" s="289"/>
      <c r="U42" s="289"/>
      <c r="V42" s="289"/>
      <c r="W42" s="289"/>
      <c r="X42" s="289"/>
      <c r="Y42" s="289"/>
      <c r="Z42" s="289"/>
      <c r="AA42" s="289"/>
      <c r="AB42" s="289"/>
      <c r="AC42" s="289"/>
      <c r="AD42" s="289"/>
      <c r="AE42" s="289"/>
      <c r="AF42" s="289"/>
      <c r="AG42" s="289"/>
    </row>
    <row r="43" spans="1:33" ht="19.5" customHeight="1" x14ac:dyDescent="0.25">
      <c r="A43" s="380">
        <f t="shared" si="5"/>
        <v>19.5</v>
      </c>
      <c r="B43" s="396">
        <v>2</v>
      </c>
      <c r="C43" s="752"/>
      <c r="D43" s="752"/>
      <c r="E43" s="752"/>
      <c r="F43" s="752"/>
      <c r="G43" s="752"/>
      <c r="H43" s="406"/>
      <c r="I43" s="406"/>
      <c r="J43" s="406"/>
      <c r="K43" s="483"/>
      <c r="L43" s="753"/>
      <c r="M43" s="753"/>
      <c r="N43" s="750"/>
      <c r="O43" s="751"/>
      <c r="P43" s="289" t="str">
        <f t="shared" ref="P43:P49" si="6">"b."&amp;L43</f>
        <v>b.</v>
      </c>
      <c r="Q43" s="381"/>
      <c r="R43" s="289"/>
      <c r="S43" s="289"/>
      <c r="T43" s="289"/>
      <c r="U43" s="289"/>
      <c r="V43" s="289"/>
      <c r="W43" s="289"/>
      <c r="X43" s="289"/>
      <c r="Y43" s="289"/>
      <c r="Z43" s="289"/>
      <c r="AA43" s="289"/>
      <c r="AB43" s="289"/>
      <c r="AC43" s="289"/>
      <c r="AD43" s="289"/>
      <c r="AE43" s="289"/>
      <c r="AF43" s="289"/>
      <c r="AG43" s="289"/>
    </row>
    <row r="44" spans="1:33" ht="19.5" customHeight="1" x14ac:dyDescent="0.25">
      <c r="A44" s="380">
        <f t="shared" si="5"/>
        <v>19.5</v>
      </c>
      <c r="B44" s="396">
        <v>3</v>
      </c>
      <c r="C44" s="752"/>
      <c r="D44" s="752"/>
      <c r="E44" s="752"/>
      <c r="F44" s="752"/>
      <c r="G44" s="752"/>
      <c r="H44" s="406"/>
      <c r="I44" s="406"/>
      <c r="J44" s="406"/>
      <c r="K44" s="483"/>
      <c r="L44" s="753"/>
      <c r="M44" s="753"/>
      <c r="N44" s="750"/>
      <c r="O44" s="751"/>
      <c r="P44" s="289" t="str">
        <f t="shared" si="6"/>
        <v>b.</v>
      </c>
      <c r="Q44" s="381"/>
      <c r="R44" s="289"/>
      <c r="S44" s="289"/>
      <c r="T44" s="289"/>
      <c r="U44" s="289"/>
      <c r="V44" s="289"/>
      <c r="W44" s="289"/>
      <c r="X44" s="289"/>
      <c r="Y44" s="289"/>
      <c r="Z44" s="289"/>
      <c r="AA44" s="289"/>
      <c r="AB44" s="289"/>
      <c r="AC44" s="289"/>
      <c r="AD44" s="289"/>
      <c r="AE44" s="289"/>
      <c r="AF44" s="289"/>
      <c r="AG44" s="289"/>
    </row>
    <row r="45" spans="1:33" ht="19.5" customHeight="1" x14ac:dyDescent="0.25">
      <c r="A45" s="380">
        <f t="shared" si="5"/>
        <v>19.5</v>
      </c>
      <c r="B45" s="396">
        <v>4</v>
      </c>
      <c r="C45" s="752"/>
      <c r="D45" s="752"/>
      <c r="E45" s="752"/>
      <c r="F45" s="752"/>
      <c r="G45" s="752"/>
      <c r="H45" s="406"/>
      <c r="I45" s="406"/>
      <c r="J45" s="406"/>
      <c r="K45" s="483"/>
      <c r="L45" s="753"/>
      <c r="M45" s="753"/>
      <c r="N45" s="750"/>
      <c r="O45" s="751"/>
      <c r="P45" s="289" t="str">
        <f t="shared" si="6"/>
        <v>b.</v>
      </c>
      <c r="Q45" s="381"/>
      <c r="R45" s="289"/>
      <c r="S45" s="289"/>
      <c r="T45" s="289"/>
      <c r="U45" s="289"/>
      <c r="V45" s="289"/>
      <c r="W45" s="289"/>
      <c r="X45" s="289"/>
      <c r="Y45" s="289"/>
      <c r="Z45" s="289"/>
      <c r="AA45" s="289"/>
      <c r="AB45" s="289"/>
      <c r="AC45" s="289"/>
      <c r="AD45" s="289"/>
      <c r="AE45" s="289"/>
      <c r="AF45" s="289"/>
      <c r="AG45" s="289"/>
    </row>
    <row r="46" spans="1:33" ht="19.5" customHeight="1" x14ac:dyDescent="0.25">
      <c r="A46" s="380">
        <f t="shared" si="5"/>
        <v>19.5</v>
      </c>
      <c r="B46" s="396">
        <v>5</v>
      </c>
      <c r="C46" s="752"/>
      <c r="D46" s="752"/>
      <c r="E46" s="752"/>
      <c r="F46" s="752"/>
      <c r="G46" s="752"/>
      <c r="H46" s="406"/>
      <c r="I46" s="406"/>
      <c r="J46" s="406"/>
      <c r="K46" s="483"/>
      <c r="L46" s="753"/>
      <c r="M46" s="753"/>
      <c r="N46" s="750"/>
      <c r="O46" s="751"/>
      <c r="P46" s="289" t="str">
        <f t="shared" si="6"/>
        <v>b.</v>
      </c>
      <c r="Q46" s="381"/>
      <c r="R46" s="289"/>
      <c r="S46" s="289"/>
      <c r="T46" s="289"/>
      <c r="U46" s="289"/>
      <c r="V46" s="289"/>
      <c r="W46" s="289"/>
      <c r="X46" s="289"/>
      <c r="Y46" s="289"/>
      <c r="Z46" s="289"/>
      <c r="AA46" s="289"/>
      <c r="AB46" s="289"/>
      <c r="AC46" s="289"/>
      <c r="AD46" s="289"/>
      <c r="AE46" s="289"/>
      <c r="AF46" s="289"/>
      <c r="AG46" s="289"/>
    </row>
    <row r="47" spans="1:33" ht="19.5" customHeight="1" x14ac:dyDescent="0.25">
      <c r="A47" s="380">
        <f t="shared" si="5"/>
        <v>19.5</v>
      </c>
      <c r="B47" s="396">
        <v>6</v>
      </c>
      <c r="C47" s="752"/>
      <c r="D47" s="752"/>
      <c r="E47" s="752"/>
      <c r="F47" s="752"/>
      <c r="G47" s="752"/>
      <c r="H47" s="406"/>
      <c r="I47" s="406"/>
      <c r="J47" s="406"/>
      <c r="K47" s="483"/>
      <c r="L47" s="753"/>
      <c r="M47" s="753"/>
      <c r="N47" s="750"/>
      <c r="O47" s="751"/>
      <c r="P47" s="289" t="str">
        <f t="shared" si="6"/>
        <v>b.</v>
      </c>
      <c r="Q47" s="381"/>
      <c r="R47" s="289"/>
      <c r="S47" s="289"/>
      <c r="T47" s="289"/>
      <c r="U47" s="289"/>
      <c r="V47" s="289"/>
      <c r="W47" s="289"/>
      <c r="X47" s="289"/>
      <c r="Y47" s="289"/>
      <c r="Z47" s="289"/>
      <c r="AA47" s="289"/>
      <c r="AB47" s="289"/>
      <c r="AC47" s="289"/>
      <c r="AD47" s="289"/>
      <c r="AE47" s="289"/>
      <c r="AF47" s="289"/>
      <c r="AG47" s="289"/>
    </row>
    <row r="48" spans="1:33" ht="19.5" customHeight="1" x14ac:dyDescent="0.25">
      <c r="A48" s="380">
        <f t="shared" si="5"/>
        <v>19.5</v>
      </c>
      <c r="B48" s="396">
        <v>7</v>
      </c>
      <c r="C48" s="752"/>
      <c r="D48" s="752"/>
      <c r="E48" s="752"/>
      <c r="F48" s="752"/>
      <c r="G48" s="752"/>
      <c r="H48" s="406"/>
      <c r="I48" s="406"/>
      <c r="J48" s="406"/>
      <c r="K48" s="483"/>
      <c r="L48" s="753"/>
      <c r="M48" s="753"/>
      <c r="N48" s="750"/>
      <c r="O48" s="751"/>
      <c r="P48" s="289" t="str">
        <f t="shared" si="6"/>
        <v>b.</v>
      </c>
      <c r="Q48" s="381"/>
      <c r="R48" s="289"/>
      <c r="S48" s="289"/>
      <c r="T48" s="289"/>
      <c r="U48" s="289"/>
      <c r="V48" s="289"/>
      <c r="W48" s="289"/>
      <c r="X48" s="289"/>
      <c r="Y48" s="289"/>
      <c r="Z48" s="289"/>
      <c r="AA48" s="289"/>
      <c r="AB48" s="289"/>
      <c r="AC48" s="289"/>
      <c r="AD48" s="289"/>
      <c r="AE48" s="289"/>
      <c r="AF48" s="289"/>
      <c r="AG48" s="289"/>
    </row>
    <row r="49" spans="1:33" ht="19.5" customHeight="1" x14ac:dyDescent="0.25">
      <c r="A49" s="380">
        <f t="shared" si="5"/>
        <v>19.5</v>
      </c>
      <c r="B49" s="396">
        <v>8</v>
      </c>
      <c r="C49" s="752"/>
      <c r="D49" s="752"/>
      <c r="E49" s="752"/>
      <c r="F49" s="752"/>
      <c r="G49" s="752"/>
      <c r="H49" s="406"/>
      <c r="I49" s="406"/>
      <c r="J49" s="406"/>
      <c r="K49" s="483"/>
      <c r="L49" s="753"/>
      <c r="M49" s="753"/>
      <c r="N49" s="750"/>
      <c r="O49" s="751"/>
      <c r="P49" s="289" t="str">
        <f t="shared" si="6"/>
        <v>b.</v>
      </c>
      <c r="Q49" s="381"/>
      <c r="R49" s="289"/>
      <c r="S49" s="289"/>
      <c r="T49" s="289"/>
      <c r="U49" s="289"/>
      <c r="V49" s="289"/>
      <c r="W49" s="289"/>
      <c r="X49" s="289"/>
      <c r="Y49" s="289"/>
      <c r="Z49" s="289"/>
      <c r="AA49" s="289"/>
      <c r="AB49" s="289"/>
      <c r="AC49" s="289"/>
      <c r="AD49" s="289"/>
      <c r="AE49" s="289"/>
      <c r="AF49" s="289"/>
      <c r="AG49" s="289"/>
    </row>
    <row r="50" spans="1:33" ht="16.5" customHeight="1" x14ac:dyDescent="0.25">
      <c r="A50" s="386">
        <f t="shared" ref="A50:A51" si="7">$A$8</f>
        <v>16.5</v>
      </c>
      <c r="B50" s="754" t="s">
        <v>177</v>
      </c>
      <c r="C50" s="754"/>
      <c r="D50" s="754"/>
      <c r="E50" s="754"/>
      <c r="F50" s="754"/>
      <c r="G50" s="754"/>
      <c r="H50" s="754"/>
      <c r="I50" s="754"/>
      <c r="J50" s="754"/>
      <c r="K50" s="754"/>
      <c r="L50" s="754"/>
      <c r="M50" s="754"/>
      <c r="N50" s="754"/>
      <c r="O50" s="754"/>
      <c r="P50" s="289"/>
      <c r="Q50" s="381"/>
      <c r="R50" s="289"/>
      <c r="S50" s="289"/>
      <c r="T50" s="289"/>
      <c r="U50" s="289"/>
      <c r="V50" s="289"/>
      <c r="W50" s="289"/>
      <c r="X50" s="289"/>
      <c r="Y50" s="289"/>
      <c r="Z50" s="289"/>
      <c r="AA50" s="289"/>
      <c r="AB50" s="289"/>
      <c r="AC50" s="289"/>
      <c r="AD50" s="289"/>
      <c r="AE50" s="289"/>
      <c r="AF50" s="289"/>
      <c r="AG50" s="289"/>
    </row>
    <row r="51" spans="1:33" ht="16.5" customHeight="1" x14ac:dyDescent="0.25">
      <c r="A51" s="386">
        <f t="shared" si="7"/>
        <v>16.5</v>
      </c>
      <c r="B51" s="391" t="s">
        <v>162</v>
      </c>
      <c r="C51" s="755" t="s">
        <v>178</v>
      </c>
      <c r="D51" s="755"/>
      <c r="E51" s="755"/>
      <c r="F51" s="409" t="s">
        <v>179</v>
      </c>
      <c r="G51" s="756" t="s">
        <v>170</v>
      </c>
      <c r="H51" s="756"/>
      <c r="I51" s="481" t="s">
        <v>172</v>
      </c>
      <c r="J51" s="409" t="s">
        <v>163</v>
      </c>
      <c r="K51" s="409" t="s">
        <v>180</v>
      </c>
      <c r="L51" s="756" t="s">
        <v>174</v>
      </c>
      <c r="M51" s="756"/>
      <c r="N51" s="756" t="s">
        <v>175</v>
      </c>
      <c r="O51" s="756"/>
      <c r="P51" s="289"/>
      <c r="Q51" s="381"/>
      <c r="R51" s="289"/>
      <c r="S51" s="289"/>
      <c r="T51" s="289"/>
      <c r="U51" s="289"/>
      <c r="V51" s="289"/>
      <c r="W51" s="289"/>
      <c r="X51" s="289"/>
      <c r="Y51" s="289"/>
      <c r="Z51" s="289"/>
      <c r="AA51" s="289"/>
      <c r="AB51" s="289"/>
      <c r="AC51" s="289"/>
      <c r="AD51" s="289"/>
      <c r="AE51" s="289"/>
      <c r="AF51" s="289"/>
      <c r="AG51" s="289"/>
    </row>
    <row r="52" spans="1:33" ht="9" customHeight="1" x14ac:dyDescent="0.2">
      <c r="A52" s="380">
        <f>$A$2</f>
        <v>9</v>
      </c>
      <c r="B52" s="404"/>
      <c r="C52" s="755" t="s">
        <v>126</v>
      </c>
      <c r="D52" s="755"/>
      <c r="E52" s="755"/>
      <c r="F52" s="409" t="s">
        <v>164</v>
      </c>
      <c r="G52" s="409"/>
      <c r="H52" s="409" t="s">
        <v>165</v>
      </c>
      <c r="I52" s="409" t="s">
        <v>143</v>
      </c>
      <c r="J52" s="409" t="s">
        <v>166</v>
      </c>
      <c r="K52" s="409" t="s">
        <v>167</v>
      </c>
      <c r="L52" s="755" t="s">
        <v>168</v>
      </c>
      <c r="M52" s="755"/>
      <c r="N52" s="755" t="s">
        <v>181</v>
      </c>
      <c r="O52" s="755"/>
      <c r="P52" s="289"/>
      <c r="Q52" s="381"/>
      <c r="R52" s="289"/>
      <c r="S52" s="289"/>
      <c r="T52" s="289"/>
      <c r="U52" s="289"/>
      <c r="V52" s="289"/>
      <c r="W52" s="289"/>
      <c r="X52" s="289"/>
      <c r="Y52" s="289"/>
      <c r="Z52" s="289"/>
      <c r="AA52" s="289"/>
      <c r="AB52" s="289"/>
      <c r="AC52" s="289"/>
      <c r="AD52" s="289"/>
      <c r="AE52" s="289"/>
      <c r="AF52" s="289"/>
      <c r="AG52" s="289"/>
    </row>
    <row r="53" spans="1:33" ht="19.5" customHeight="1" x14ac:dyDescent="0.25">
      <c r="A53" s="380">
        <f t="shared" ref="A53:A60" si="8">$A$6</f>
        <v>19.5</v>
      </c>
      <c r="B53" s="396">
        <v>1</v>
      </c>
      <c r="C53" s="748"/>
      <c r="D53" s="748"/>
      <c r="E53" s="748"/>
      <c r="F53" s="406"/>
      <c r="G53" s="748"/>
      <c r="H53" s="748"/>
      <c r="I53" s="406"/>
      <c r="J53" s="484"/>
      <c r="K53" s="482"/>
      <c r="L53" s="749"/>
      <c r="M53" s="749"/>
      <c r="N53" s="750"/>
      <c r="O53" s="751"/>
      <c r="P53" s="289" t="str">
        <f>"c."&amp;L53</f>
        <v>c.</v>
      </c>
      <c r="Q53" s="381"/>
      <c r="R53" s="289"/>
      <c r="S53" s="289"/>
      <c r="T53" s="289"/>
      <c r="U53" s="289"/>
      <c r="V53" s="289"/>
      <c r="W53" s="289"/>
      <c r="X53" s="289"/>
      <c r="Y53" s="289"/>
      <c r="Z53" s="289"/>
      <c r="AA53" s="289"/>
      <c r="AB53" s="289"/>
      <c r="AC53" s="289"/>
      <c r="AD53" s="289"/>
      <c r="AE53" s="289"/>
      <c r="AF53" s="289"/>
      <c r="AG53" s="289"/>
    </row>
    <row r="54" spans="1:33" ht="19.5" customHeight="1" x14ac:dyDescent="0.25">
      <c r="A54" s="380">
        <f t="shared" si="8"/>
        <v>19.5</v>
      </c>
      <c r="B54" s="396">
        <v>2</v>
      </c>
      <c r="C54" s="748"/>
      <c r="D54" s="748"/>
      <c r="E54" s="748"/>
      <c r="F54" s="406"/>
      <c r="G54" s="748"/>
      <c r="H54" s="748"/>
      <c r="I54" s="406"/>
      <c r="J54" s="406"/>
      <c r="K54" s="482"/>
      <c r="L54" s="749"/>
      <c r="M54" s="749"/>
      <c r="N54" s="750"/>
      <c r="O54" s="751"/>
      <c r="P54" s="289" t="str">
        <f t="shared" ref="P54:P60" si="9">"c."&amp;L54</f>
        <v>c.</v>
      </c>
      <c r="Q54" s="381"/>
      <c r="R54" s="289"/>
      <c r="S54" s="289"/>
      <c r="T54" s="289"/>
      <c r="U54" s="289"/>
      <c r="V54" s="289"/>
      <c r="W54" s="289"/>
      <c r="X54" s="289"/>
      <c r="Y54" s="289"/>
      <c r="Z54" s="289"/>
      <c r="AA54" s="289"/>
      <c r="AB54" s="289"/>
      <c r="AC54" s="289"/>
      <c r="AD54" s="289"/>
      <c r="AE54" s="289"/>
      <c r="AF54" s="289"/>
      <c r="AG54" s="289"/>
    </row>
    <row r="55" spans="1:33" ht="19.5" customHeight="1" x14ac:dyDescent="0.25">
      <c r="A55" s="380">
        <f t="shared" si="8"/>
        <v>19.5</v>
      </c>
      <c r="B55" s="396">
        <v>3</v>
      </c>
      <c r="C55" s="748"/>
      <c r="D55" s="748"/>
      <c r="E55" s="748"/>
      <c r="F55" s="406"/>
      <c r="G55" s="748"/>
      <c r="H55" s="748"/>
      <c r="I55" s="406"/>
      <c r="J55" s="406"/>
      <c r="K55" s="482"/>
      <c r="L55" s="749"/>
      <c r="M55" s="749"/>
      <c r="N55" s="750"/>
      <c r="O55" s="751"/>
      <c r="P55" s="289" t="str">
        <f t="shared" si="9"/>
        <v>c.</v>
      </c>
      <c r="Q55" s="381"/>
      <c r="R55" s="289"/>
      <c r="S55" s="289"/>
      <c r="T55" s="289"/>
      <c r="U55" s="289"/>
      <c r="V55" s="289"/>
      <c r="W55" s="289"/>
      <c r="X55" s="289"/>
      <c r="Y55" s="289"/>
      <c r="Z55" s="289"/>
      <c r="AA55" s="289"/>
      <c r="AB55" s="289"/>
      <c r="AC55" s="289"/>
      <c r="AD55" s="289"/>
      <c r="AE55" s="289"/>
      <c r="AF55" s="289"/>
      <c r="AG55" s="289"/>
    </row>
    <row r="56" spans="1:33" ht="19.5" customHeight="1" x14ac:dyDescent="0.25">
      <c r="A56" s="380">
        <f t="shared" si="8"/>
        <v>19.5</v>
      </c>
      <c r="B56" s="396">
        <v>4</v>
      </c>
      <c r="C56" s="748"/>
      <c r="D56" s="748"/>
      <c r="E56" s="748"/>
      <c r="F56" s="406"/>
      <c r="G56" s="748"/>
      <c r="H56" s="748"/>
      <c r="I56" s="406"/>
      <c r="J56" s="406"/>
      <c r="K56" s="482"/>
      <c r="L56" s="749"/>
      <c r="M56" s="749"/>
      <c r="N56" s="750"/>
      <c r="O56" s="751"/>
      <c r="P56" s="289" t="str">
        <f t="shared" si="9"/>
        <v>c.</v>
      </c>
      <c r="Q56" s="381"/>
      <c r="R56" s="289"/>
      <c r="S56" s="289"/>
      <c r="T56" s="289"/>
      <c r="U56" s="289"/>
      <c r="V56" s="289"/>
      <c r="W56" s="289"/>
      <c r="X56" s="289"/>
      <c r="Y56" s="289"/>
      <c r="Z56" s="289"/>
      <c r="AA56" s="289"/>
      <c r="AB56" s="289"/>
      <c r="AC56" s="289"/>
      <c r="AD56" s="289"/>
      <c r="AE56" s="289"/>
      <c r="AF56" s="289"/>
      <c r="AG56" s="289"/>
    </row>
    <row r="57" spans="1:33" ht="19.5" customHeight="1" x14ac:dyDescent="0.25">
      <c r="A57" s="380">
        <f t="shared" si="8"/>
        <v>19.5</v>
      </c>
      <c r="B57" s="396">
        <v>5</v>
      </c>
      <c r="C57" s="748"/>
      <c r="D57" s="748"/>
      <c r="E57" s="748"/>
      <c r="F57" s="406"/>
      <c r="G57" s="748"/>
      <c r="H57" s="748"/>
      <c r="I57" s="406"/>
      <c r="J57" s="406"/>
      <c r="K57" s="482"/>
      <c r="L57" s="749"/>
      <c r="M57" s="749"/>
      <c r="N57" s="750"/>
      <c r="O57" s="751"/>
      <c r="P57" s="289" t="str">
        <f t="shared" si="9"/>
        <v>c.</v>
      </c>
      <c r="Q57" s="381"/>
      <c r="R57" s="289"/>
      <c r="S57" s="289"/>
      <c r="T57" s="289"/>
      <c r="U57" s="289"/>
      <c r="V57" s="289"/>
      <c r="W57" s="289"/>
      <c r="X57" s="289"/>
      <c r="Y57" s="289"/>
      <c r="Z57" s="289"/>
      <c r="AA57" s="289"/>
      <c r="AB57" s="289"/>
      <c r="AC57" s="289"/>
      <c r="AD57" s="289"/>
      <c r="AE57" s="289"/>
      <c r="AF57" s="289"/>
      <c r="AG57" s="289"/>
    </row>
    <row r="58" spans="1:33" ht="19.5" customHeight="1" x14ac:dyDescent="0.25">
      <c r="A58" s="380">
        <f t="shared" si="8"/>
        <v>19.5</v>
      </c>
      <c r="B58" s="396">
        <v>6</v>
      </c>
      <c r="C58" s="748"/>
      <c r="D58" s="748"/>
      <c r="E58" s="748"/>
      <c r="F58" s="406"/>
      <c r="G58" s="748"/>
      <c r="H58" s="748"/>
      <c r="I58" s="406"/>
      <c r="J58" s="406"/>
      <c r="K58" s="482"/>
      <c r="L58" s="749"/>
      <c r="M58" s="749"/>
      <c r="N58" s="750"/>
      <c r="O58" s="751"/>
      <c r="P58" s="289" t="str">
        <f t="shared" si="9"/>
        <v>c.</v>
      </c>
      <c r="Q58" s="381"/>
      <c r="R58" s="289"/>
      <c r="S58" s="289"/>
      <c r="T58" s="289"/>
      <c r="U58" s="289"/>
      <c r="V58" s="289"/>
      <c r="W58" s="289"/>
      <c r="X58" s="289"/>
      <c r="Y58" s="289"/>
      <c r="Z58" s="289"/>
      <c r="AA58" s="289"/>
      <c r="AB58" s="289"/>
      <c r="AC58" s="289"/>
      <c r="AD58" s="289"/>
      <c r="AE58" s="289"/>
      <c r="AF58" s="289"/>
      <c r="AG58" s="289"/>
    </row>
    <row r="59" spans="1:33" ht="19.5" customHeight="1" x14ac:dyDescent="0.25">
      <c r="A59" s="380">
        <f t="shared" si="8"/>
        <v>19.5</v>
      </c>
      <c r="B59" s="396">
        <v>7</v>
      </c>
      <c r="C59" s="748"/>
      <c r="D59" s="748"/>
      <c r="E59" s="748"/>
      <c r="F59" s="406"/>
      <c r="G59" s="748"/>
      <c r="H59" s="748"/>
      <c r="I59" s="406"/>
      <c r="J59" s="406"/>
      <c r="K59" s="482"/>
      <c r="L59" s="749"/>
      <c r="M59" s="749"/>
      <c r="N59" s="750"/>
      <c r="O59" s="751"/>
      <c r="P59" s="289" t="str">
        <f t="shared" si="9"/>
        <v>c.</v>
      </c>
      <c r="Q59" s="381"/>
      <c r="R59" s="289"/>
      <c r="S59" s="289"/>
      <c r="T59" s="289"/>
      <c r="U59" s="289"/>
      <c r="V59" s="289"/>
      <c r="W59" s="289"/>
      <c r="X59" s="289"/>
      <c r="Y59" s="289"/>
      <c r="Z59" s="289"/>
      <c r="AA59" s="289"/>
      <c r="AB59" s="289"/>
      <c r="AC59" s="289"/>
      <c r="AD59" s="289"/>
      <c r="AE59" s="289"/>
      <c r="AF59" s="289"/>
      <c r="AG59" s="289"/>
    </row>
    <row r="60" spans="1:33" ht="19.5" customHeight="1" x14ac:dyDescent="0.25">
      <c r="A60" s="380">
        <f t="shared" si="8"/>
        <v>19.5</v>
      </c>
      <c r="B60" s="396">
        <v>8</v>
      </c>
      <c r="C60" s="748"/>
      <c r="D60" s="748"/>
      <c r="E60" s="748"/>
      <c r="F60" s="406"/>
      <c r="G60" s="748"/>
      <c r="H60" s="748"/>
      <c r="I60" s="406"/>
      <c r="J60" s="406"/>
      <c r="K60" s="482"/>
      <c r="L60" s="749"/>
      <c r="M60" s="749"/>
      <c r="N60" s="750"/>
      <c r="O60" s="751"/>
      <c r="P60" s="289" t="str">
        <f t="shared" si="9"/>
        <v>c.</v>
      </c>
      <c r="Q60" s="381"/>
      <c r="R60" s="289"/>
      <c r="S60" s="289"/>
      <c r="T60" s="289"/>
      <c r="U60" s="289"/>
      <c r="V60" s="289"/>
      <c r="W60" s="289"/>
      <c r="X60" s="289"/>
      <c r="Y60" s="289"/>
      <c r="Z60" s="289"/>
      <c r="AA60" s="289"/>
      <c r="AB60" s="289"/>
      <c r="AC60" s="289"/>
      <c r="AD60" s="289"/>
      <c r="AE60" s="289"/>
      <c r="AF60" s="289"/>
      <c r="AG60" s="289"/>
    </row>
    <row r="61" spans="1:33" ht="9" customHeight="1" x14ac:dyDescent="0.25">
      <c r="A61" s="380">
        <f t="shared" ref="A61:A70" si="10">$A$2</f>
        <v>9</v>
      </c>
      <c r="B61" s="289"/>
      <c r="C61" s="289"/>
      <c r="D61" s="289"/>
      <c r="E61" s="289"/>
      <c r="F61" s="289"/>
      <c r="G61" s="289"/>
      <c r="H61" s="289"/>
      <c r="I61" s="289"/>
      <c r="J61" s="289"/>
      <c r="K61" s="289"/>
      <c r="L61" s="289"/>
      <c r="M61" s="289"/>
      <c r="N61" s="289"/>
      <c r="O61" s="289"/>
      <c r="P61" s="289"/>
      <c r="Q61" s="381"/>
      <c r="R61" s="289"/>
      <c r="S61" s="289"/>
      <c r="T61" s="289"/>
      <c r="U61" s="289"/>
      <c r="V61" s="289"/>
      <c r="W61" s="289"/>
      <c r="X61" s="289"/>
      <c r="Y61" s="289"/>
      <c r="Z61" s="289"/>
      <c r="AA61" s="289"/>
      <c r="AB61" s="289"/>
      <c r="AC61" s="289"/>
      <c r="AD61" s="289"/>
      <c r="AE61" s="289"/>
      <c r="AF61" s="289"/>
      <c r="AG61" s="289"/>
    </row>
    <row r="62" spans="1:33" ht="9" customHeight="1" x14ac:dyDescent="0.25">
      <c r="A62" s="380">
        <f t="shared" si="10"/>
        <v>9</v>
      </c>
      <c r="B62" s="401" t="s">
        <v>105</v>
      </c>
      <c r="C62" s="573" t="s">
        <v>193</v>
      </c>
      <c r="D62" s="573"/>
      <c r="E62" s="573"/>
      <c r="F62" s="573"/>
      <c r="G62" s="573"/>
      <c r="H62" s="573"/>
      <c r="I62" s="573"/>
      <c r="J62" s="573"/>
      <c r="K62" s="573"/>
      <c r="L62" s="573"/>
      <c r="M62" s="573"/>
      <c r="N62" s="573"/>
      <c r="O62" s="573"/>
      <c r="P62" s="289"/>
      <c r="Q62" s="381"/>
      <c r="R62" s="289"/>
      <c r="S62" s="289"/>
      <c r="T62" s="289"/>
      <c r="U62" s="289"/>
      <c r="V62" s="289"/>
      <c r="W62" s="289"/>
      <c r="X62" s="289"/>
      <c r="Y62" s="289"/>
      <c r="Z62" s="289"/>
      <c r="AA62" s="289"/>
      <c r="AB62" s="289"/>
      <c r="AC62" s="289"/>
      <c r="AD62" s="289"/>
      <c r="AE62" s="289"/>
      <c r="AF62" s="289"/>
      <c r="AG62" s="289"/>
    </row>
    <row r="63" spans="1:33" ht="9" customHeight="1" x14ac:dyDescent="0.25">
      <c r="A63" s="380">
        <f t="shared" si="10"/>
        <v>9</v>
      </c>
      <c r="B63" s="401" t="s">
        <v>103</v>
      </c>
      <c r="C63" s="573" t="s">
        <v>194</v>
      </c>
      <c r="D63" s="573"/>
      <c r="E63" s="573"/>
      <c r="F63" s="573"/>
      <c r="G63" s="573"/>
      <c r="H63" s="573"/>
      <c r="I63" s="573"/>
      <c r="J63" s="573"/>
      <c r="K63" s="573"/>
      <c r="L63" s="573"/>
      <c r="M63" s="573"/>
      <c r="N63" s="573"/>
      <c r="O63" s="573"/>
      <c r="P63" s="289"/>
      <c r="Q63" s="381"/>
      <c r="R63" s="289"/>
      <c r="S63" s="289"/>
      <c r="T63" s="289"/>
      <c r="U63" s="289"/>
      <c r="V63" s="289"/>
      <c r="W63" s="289"/>
      <c r="X63" s="289"/>
      <c r="Y63" s="289"/>
      <c r="Z63" s="289"/>
      <c r="AA63" s="289"/>
      <c r="AB63" s="289"/>
      <c r="AC63" s="289"/>
      <c r="AD63" s="289"/>
      <c r="AE63" s="289"/>
      <c r="AF63" s="289"/>
      <c r="AG63" s="289"/>
    </row>
    <row r="64" spans="1:33" ht="9" customHeight="1" x14ac:dyDescent="0.25">
      <c r="A64" s="380">
        <f>$A$2</f>
        <v>9</v>
      </c>
      <c r="B64" s="289"/>
      <c r="C64" s="289"/>
      <c r="D64" s="289"/>
      <c r="E64" s="289"/>
      <c r="F64" s="289"/>
      <c r="G64" s="289"/>
      <c r="H64" s="289"/>
      <c r="I64" s="289"/>
      <c r="J64" s="289"/>
      <c r="K64" s="289"/>
      <c r="L64" s="289"/>
      <c r="M64" s="289"/>
      <c r="N64" s="289"/>
      <c r="O64" s="289"/>
      <c r="P64" s="289"/>
      <c r="Q64" s="381"/>
      <c r="R64" s="289"/>
      <c r="S64" s="289"/>
      <c r="T64" s="289"/>
      <c r="U64" s="289"/>
      <c r="V64" s="289"/>
      <c r="W64" s="289"/>
      <c r="X64" s="289"/>
      <c r="Y64" s="289"/>
      <c r="Z64" s="289"/>
      <c r="AA64" s="289"/>
      <c r="AB64" s="289"/>
      <c r="AC64" s="289"/>
      <c r="AD64" s="289"/>
      <c r="AE64" s="289"/>
      <c r="AF64" s="289"/>
      <c r="AG64" s="289"/>
    </row>
    <row r="65" spans="1:33" ht="9" customHeight="1" x14ac:dyDescent="0.25">
      <c r="A65" s="380">
        <f t="shared" si="10"/>
        <v>9</v>
      </c>
      <c r="B65" s="289"/>
      <c r="C65" s="289"/>
      <c r="D65" s="289"/>
      <c r="E65" s="289"/>
      <c r="F65" s="289"/>
      <c r="G65" s="289"/>
      <c r="H65" s="289"/>
      <c r="I65" s="289"/>
      <c r="J65" s="289"/>
      <c r="K65" s="289"/>
      <c r="L65" s="289"/>
      <c r="M65" s="289"/>
      <c r="N65" s="289"/>
      <c r="O65" s="289"/>
      <c r="P65" s="289"/>
      <c r="Q65" s="381"/>
      <c r="R65" s="289"/>
      <c r="S65" s="289"/>
      <c r="T65" s="289"/>
      <c r="U65" s="289"/>
      <c r="V65" s="289"/>
      <c r="W65" s="289"/>
      <c r="X65" s="289"/>
      <c r="Y65" s="289"/>
      <c r="Z65" s="289"/>
      <c r="AA65" s="289"/>
      <c r="AB65" s="289"/>
      <c r="AC65" s="289"/>
      <c r="AD65" s="289"/>
      <c r="AE65" s="289"/>
      <c r="AF65" s="289"/>
      <c r="AG65" s="289"/>
    </row>
    <row r="66" spans="1:33" ht="9" customHeight="1" x14ac:dyDescent="0.25">
      <c r="A66" s="380">
        <f t="shared" si="10"/>
        <v>9</v>
      </c>
      <c r="B66" s="289"/>
      <c r="C66" s="289"/>
      <c r="D66" s="289"/>
      <c r="E66" s="289"/>
      <c r="F66" s="289"/>
      <c r="G66" s="289"/>
      <c r="H66" s="289"/>
      <c r="I66" s="289"/>
      <c r="J66" s="289"/>
      <c r="K66" s="289"/>
      <c r="L66" s="289"/>
      <c r="M66" s="289"/>
      <c r="N66" s="289"/>
      <c r="O66" s="289"/>
      <c r="P66" s="289"/>
      <c r="Q66" s="381"/>
      <c r="R66" s="289"/>
      <c r="S66" s="289"/>
      <c r="T66" s="289"/>
      <c r="U66" s="289"/>
      <c r="V66" s="289"/>
      <c r="W66" s="289"/>
      <c r="X66" s="289"/>
      <c r="Y66" s="289"/>
      <c r="Z66" s="289"/>
      <c r="AA66" s="289"/>
      <c r="AB66" s="289"/>
      <c r="AC66" s="289"/>
      <c r="AD66" s="289"/>
      <c r="AE66" s="289"/>
      <c r="AF66" s="289"/>
      <c r="AG66" s="289"/>
    </row>
    <row r="67" spans="1:33" ht="9" customHeight="1" x14ac:dyDescent="0.25">
      <c r="A67" s="380">
        <f t="shared" si="10"/>
        <v>9</v>
      </c>
      <c r="B67" s="289"/>
      <c r="C67" s="289"/>
      <c r="D67" s="289"/>
      <c r="E67" s="289"/>
      <c r="F67" s="289"/>
      <c r="G67" s="289"/>
      <c r="H67" s="289"/>
      <c r="I67" s="289"/>
      <c r="J67" s="289"/>
      <c r="K67" s="289"/>
      <c r="L67" s="289"/>
      <c r="M67" s="289"/>
      <c r="N67" s="289"/>
      <c r="O67" s="289"/>
      <c r="P67" s="289"/>
      <c r="Q67" s="381"/>
      <c r="R67" s="289"/>
      <c r="S67" s="289"/>
      <c r="T67" s="289"/>
      <c r="U67" s="289"/>
      <c r="V67" s="289"/>
      <c r="W67" s="289"/>
      <c r="X67" s="289"/>
      <c r="Y67" s="289"/>
      <c r="Z67" s="289"/>
      <c r="AA67" s="289"/>
      <c r="AB67" s="289"/>
      <c r="AC67" s="289"/>
      <c r="AD67" s="289"/>
      <c r="AE67" s="289"/>
      <c r="AF67" s="289"/>
      <c r="AG67" s="289"/>
    </row>
    <row r="68" spans="1:33" ht="16.5" customHeight="1" x14ac:dyDescent="0.25">
      <c r="A68" s="386">
        <f>$A$8</f>
        <v>16.5</v>
      </c>
      <c r="B68" s="289"/>
      <c r="C68" s="402" t="s">
        <v>188</v>
      </c>
      <c r="D68" s="403" t="s">
        <v>189</v>
      </c>
      <c r="E68" s="289"/>
      <c r="F68" s="289"/>
      <c r="G68" s="289"/>
      <c r="H68" s="289"/>
      <c r="I68" s="289"/>
      <c r="J68" s="289"/>
      <c r="K68" s="289"/>
      <c r="L68" s="289"/>
      <c r="M68" s="842" t="str">
        <f ca="1">Wersja</f>
        <v>2020..6.15.0.44055</v>
      </c>
      <c r="N68" s="842"/>
      <c r="O68" s="289"/>
      <c r="P68" s="289"/>
      <c r="Q68" s="381"/>
      <c r="R68" s="289"/>
      <c r="S68" s="289"/>
      <c r="T68" s="289"/>
      <c r="U68" s="289"/>
      <c r="V68" s="289"/>
      <c r="W68" s="289"/>
      <c r="X68" s="289"/>
      <c r="Y68" s="289"/>
      <c r="Z68" s="289"/>
      <c r="AA68" s="289"/>
      <c r="AB68" s="289"/>
      <c r="AC68" s="289"/>
      <c r="AD68" s="289"/>
      <c r="AE68" s="289"/>
      <c r="AF68" s="289"/>
      <c r="AG68" s="289"/>
    </row>
    <row r="69" spans="1:33" x14ac:dyDescent="0.25">
      <c r="A69" s="380">
        <f t="shared" si="10"/>
        <v>9</v>
      </c>
      <c r="B69" s="289"/>
      <c r="C69" s="289"/>
      <c r="D69" s="289"/>
      <c r="E69" s="289"/>
      <c r="F69" s="289"/>
      <c r="G69" s="289"/>
      <c r="H69" s="289"/>
      <c r="I69" s="289"/>
      <c r="J69" s="289"/>
      <c r="K69" s="289"/>
      <c r="L69" s="289"/>
      <c r="M69" s="289"/>
      <c r="N69" s="289"/>
      <c r="O69" s="289"/>
      <c r="P69" s="289"/>
      <c r="Q69" s="381"/>
      <c r="R69" s="289"/>
      <c r="S69" s="289"/>
      <c r="T69" s="289"/>
      <c r="U69" s="289"/>
      <c r="V69" s="289"/>
      <c r="W69" s="289"/>
      <c r="X69" s="289"/>
      <c r="Y69" s="289"/>
      <c r="Z69" s="289"/>
      <c r="AA69" s="289"/>
      <c r="AB69" s="289"/>
      <c r="AC69" s="289"/>
      <c r="AD69" s="289"/>
      <c r="AE69" s="289"/>
      <c r="AF69" s="289"/>
      <c r="AG69" s="289"/>
    </row>
    <row r="70" spans="1:33" ht="9" customHeight="1" x14ac:dyDescent="0.25">
      <c r="A70" s="380">
        <f t="shared" si="10"/>
        <v>9</v>
      </c>
      <c r="B70" s="782" t="s">
        <v>182</v>
      </c>
      <c r="C70" s="782"/>
      <c r="D70" s="782"/>
      <c r="E70" s="782"/>
      <c r="F70" s="782"/>
      <c r="G70" s="782"/>
      <c r="H70" s="782"/>
      <c r="I70" s="782"/>
      <c r="J70" s="782"/>
      <c r="K70" s="782"/>
      <c r="L70" s="782"/>
      <c r="M70" s="782"/>
      <c r="N70" s="782"/>
      <c r="O70" s="782"/>
      <c r="P70" s="289"/>
      <c r="Q70" s="381"/>
      <c r="R70" s="289"/>
      <c r="S70" s="289"/>
      <c r="T70" s="289"/>
      <c r="U70" s="289"/>
      <c r="V70" s="289"/>
      <c r="W70" s="289"/>
      <c r="X70" s="289"/>
      <c r="Y70" s="289"/>
      <c r="Z70" s="289"/>
      <c r="AA70" s="289"/>
      <c r="AB70" s="289"/>
      <c r="AC70" s="289"/>
      <c r="AD70" s="289"/>
      <c r="AE70" s="289"/>
      <c r="AF70" s="289"/>
      <c r="AG70" s="289"/>
    </row>
    <row r="71" spans="1:33" ht="9" customHeight="1" x14ac:dyDescent="0.25">
      <c r="A71" s="380">
        <f>$A$2</f>
        <v>9</v>
      </c>
      <c r="B71" s="757" t="s">
        <v>0</v>
      </c>
      <c r="C71" s="757"/>
      <c r="D71" s="757"/>
      <c r="E71" s="757"/>
      <c r="F71" s="757"/>
      <c r="G71" s="757"/>
      <c r="H71" s="757"/>
      <c r="I71" s="757"/>
      <c r="J71" s="757"/>
      <c r="K71" s="757"/>
      <c r="L71" s="757"/>
      <c r="M71" s="757"/>
      <c r="N71" s="757"/>
      <c r="O71" s="757"/>
      <c r="P71" s="289"/>
      <c r="Q71" s="381"/>
      <c r="R71" s="289"/>
      <c r="S71" s="289"/>
      <c r="T71" s="289"/>
      <c r="U71" s="289"/>
      <c r="V71" s="289"/>
      <c r="W71" s="289"/>
      <c r="X71" s="289"/>
      <c r="Y71" s="289"/>
      <c r="Z71" s="289"/>
      <c r="AA71" s="289"/>
      <c r="AB71" s="289"/>
      <c r="AC71" s="289"/>
      <c r="AD71" s="289"/>
      <c r="AE71" s="289"/>
      <c r="AF71" s="289"/>
      <c r="AG71" s="289"/>
    </row>
    <row r="72" spans="1:33" ht="4.5" customHeight="1" x14ac:dyDescent="0.25">
      <c r="A72" s="386">
        <v>4.5</v>
      </c>
      <c r="B72" s="292"/>
      <c r="C72" s="289"/>
      <c r="D72" s="289"/>
      <c r="E72" s="289"/>
      <c r="F72" s="289"/>
      <c r="G72" s="289"/>
      <c r="H72" s="289"/>
      <c r="I72" s="289"/>
      <c r="J72" s="289"/>
      <c r="K72" s="289"/>
      <c r="L72" s="289"/>
      <c r="M72" s="289"/>
      <c r="N72" s="289"/>
      <c r="O72" s="289"/>
      <c r="P72" s="289"/>
      <c r="Q72" s="381"/>
      <c r="R72" s="289"/>
      <c r="S72" s="289"/>
      <c r="T72" s="289"/>
      <c r="U72" s="289"/>
      <c r="V72" s="289"/>
      <c r="W72" s="289"/>
      <c r="X72" s="289"/>
      <c r="Y72" s="289"/>
      <c r="Z72" s="289"/>
      <c r="AA72" s="289"/>
      <c r="AB72" s="289"/>
      <c r="AC72" s="289"/>
      <c r="AD72" s="289"/>
      <c r="AE72" s="289"/>
      <c r="AF72" s="289"/>
      <c r="AG72" s="289"/>
    </row>
    <row r="73" spans="1:33" ht="9" customHeight="1" x14ac:dyDescent="0.25">
      <c r="A73" s="380">
        <f>$A$2</f>
        <v>9</v>
      </c>
      <c r="B73" s="783" t="s">
        <v>475</v>
      </c>
      <c r="C73" s="766"/>
      <c r="D73" s="766"/>
      <c r="E73" s="766"/>
      <c r="F73" s="766"/>
      <c r="G73" s="766"/>
      <c r="H73" s="767"/>
      <c r="I73" s="666" t="s">
        <v>1</v>
      </c>
      <c r="J73" s="667"/>
      <c r="K73" s="667"/>
      <c r="L73" s="667"/>
      <c r="M73" s="667"/>
      <c r="N73" s="667"/>
      <c r="O73" s="668"/>
      <c r="P73" s="289"/>
      <c r="Q73" s="381"/>
      <c r="R73" s="289"/>
      <c r="S73" s="289"/>
      <c r="T73" s="289"/>
      <c r="U73" s="289"/>
      <c r="V73" s="289"/>
      <c r="W73" s="289"/>
      <c r="X73" s="289"/>
      <c r="Y73" s="289"/>
      <c r="Z73" s="289"/>
      <c r="AA73" s="289"/>
      <c r="AB73" s="289"/>
      <c r="AC73" s="289"/>
      <c r="AD73" s="289"/>
      <c r="AE73" s="289"/>
      <c r="AF73" s="289"/>
      <c r="AG73" s="289"/>
    </row>
    <row r="74" spans="1:33" ht="19.5" customHeight="1" x14ac:dyDescent="0.25">
      <c r="A74" s="289">
        <f t="shared" ref="A74" si="11">$A$6</f>
        <v>19.5</v>
      </c>
      <c r="B74" s="383"/>
      <c r="C74" s="763">
        <f>$C$6</f>
        <v>0</v>
      </c>
      <c r="D74" s="763"/>
      <c r="E74" s="763"/>
      <c r="F74" s="763"/>
      <c r="G74" s="763"/>
      <c r="H74" s="384"/>
      <c r="I74" s="672"/>
      <c r="J74" s="673"/>
      <c r="K74" s="673"/>
      <c r="L74" s="673"/>
      <c r="M74" s="673"/>
      <c r="N74" s="673"/>
      <c r="O74" s="674"/>
      <c r="P74" s="289"/>
      <c r="Q74" s="289"/>
      <c r="R74" s="289"/>
      <c r="S74" s="289"/>
      <c r="T74" s="289"/>
      <c r="U74" s="289"/>
      <c r="V74" s="289"/>
      <c r="W74" s="289"/>
      <c r="X74" s="289"/>
      <c r="Y74" s="289"/>
      <c r="Z74" s="289"/>
      <c r="AA74" s="289"/>
      <c r="AB74" s="289"/>
      <c r="AC74" s="289"/>
      <c r="AD74" s="289"/>
      <c r="AE74" s="289"/>
      <c r="AF74" s="289"/>
      <c r="AG74" s="289"/>
    </row>
    <row r="75" spans="1:33" ht="9" customHeight="1" x14ac:dyDescent="0.25">
      <c r="A75" s="289">
        <f t="shared" ref="A75" si="12">$A$2</f>
        <v>9</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row>
    <row r="76" spans="1:33" ht="16.5" customHeight="1" x14ac:dyDescent="0.25">
      <c r="A76" s="382">
        <v>16.5</v>
      </c>
      <c r="B76" s="385" t="s">
        <v>156</v>
      </c>
      <c r="C76" s="289"/>
      <c r="D76" s="289"/>
      <c r="E76" s="289"/>
      <c r="F76" s="289"/>
      <c r="G76" s="289"/>
      <c r="H76" s="289"/>
      <c r="I76" s="289"/>
      <c r="J76" s="289"/>
      <c r="K76" s="289"/>
      <c r="L76" s="289"/>
      <c r="M76" s="289"/>
      <c r="N76" s="289"/>
      <c r="O76" s="289"/>
      <c r="P76" s="289"/>
      <c r="Q76" s="381"/>
      <c r="R76" s="289"/>
      <c r="S76" s="289"/>
      <c r="T76" s="289"/>
      <c r="U76" s="289"/>
      <c r="V76" s="289"/>
      <c r="W76" s="289"/>
      <c r="X76" s="289"/>
      <c r="Y76" s="289"/>
      <c r="Z76" s="289"/>
      <c r="AA76" s="289"/>
      <c r="AB76" s="289"/>
      <c r="AC76" s="289"/>
      <c r="AD76" s="289"/>
      <c r="AE76" s="289"/>
      <c r="AF76" s="289"/>
      <c r="AG76" s="289"/>
    </row>
    <row r="77" spans="1:33" ht="16.5" customHeight="1" x14ac:dyDescent="0.25">
      <c r="A77" s="386">
        <f>$A$8</f>
        <v>16.5</v>
      </c>
      <c r="B77" s="764" t="s">
        <v>157</v>
      </c>
      <c r="C77" s="764"/>
      <c r="D77" s="764"/>
      <c r="E77" s="764"/>
      <c r="F77" s="764"/>
      <c r="G77" s="764"/>
      <c r="H77" s="764"/>
      <c r="I77" s="764"/>
      <c r="J77" s="764"/>
      <c r="K77" s="764"/>
      <c r="L77" s="764"/>
      <c r="M77" s="764"/>
      <c r="N77" s="764"/>
      <c r="O77" s="289"/>
      <c r="P77" s="289"/>
      <c r="Q77" s="381"/>
      <c r="R77" s="289"/>
      <c r="S77" s="289"/>
      <c r="T77" s="289"/>
      <c r="U77" s="289"/>
      <c r="V77" s="289"/>
      <c r="W77" s="289"/>
      <c r="X77" s="289"/>
      <c r="Y77" s="289"/>
      <c r="Z77" s="289"/>
      <c r="AA77" s="289"/>
      <c r="AB77" s="289"/>
      <c r="AC77" s="289"/>
      <c r="AD77" s="289"/>
      <c r="AE77" s="289"/>
      <c r="AF77" s="289"/>
      <c r="AG77" s="289"/>
    </row>
    <row r="78" spans="1:33" ht="16.5" customHeight="1" x14ac:dyDescent="0.25">
      <c r="A78" s="442" t="s">
        <v>567</v>
      </c>
      <c r="B78" s="765" t="s">
        <v>564</v>
      </c>
      <c r="C78" s="764"/>
      <c r="D78" s="764"/>
      <c r="E78" s="764"/>
      <c r="F78" s="764"/>
      <c r="G78" s="764"/>
      <c r="H78" s="764"/>
      <c r="I78" s="764"/>
      <c r="J78" s="764"/>
      <c r="K78" s="764"/>
      <c r="L78" s="764"/>
      <c r="M78" s="764"/>
      <c r="N78" s="764"/>
      <c r="O78" s="289"/>
      <c r="P78" s="289"/>
      <c r="Q78" s="381"/>
      <c r="R78" s="289"/>
      <c r="S78" s="289"/>
      <c r="T78" s="289"/>
      <c r="U78" s="289"/>
      <c r="V78" s="289"/>
      <c r="W78" s="289"/>
      <c r="X78" s="289"/>
      <c r="Y78" s="289"/>
      <c r="Z78" s="289"/>
      <c r="AA78" s="289"/>
      <c r="AB78" s="289"/>
      <c r="AC78" s="289"/>
      <c r="AD78" s="289"/>
      <c r="AE78" s="289"/>
      <c r="AF78" s="289"/>
      <c r="AG78" s="289"/>
    </row>
    <row r="79" spans="1:33" ht="9" customHeight="1" x14ac:dyDescent="0.25">
      <c r="A79" s="289">
        <f>$A$2</f>
        <v>9</v>
      </c>
      <c r="B79" s="289"/>
      <c r="C79" s="387"/>
      <c r="D79" s="387"/>
      <c r="E79" s="387"/>
      <c r="F79" s="387"/>
      <c r="G79" s="387"/>
      <c r="H79" s="289"/>
      <c r="I79" s="289"/>
      <c r="J79" s="289"/>
      <c r="K79" s="289"/>
      <c r="L79" s="289"/>
      <c r="M79" s="510" t="s">
        <v>877</v>
      </c>
      <c r="N79" s="766"/>
      <c r="O79" s="767"/>
      <c r="P79" s="289"/>
      <c r="Q79" s="289"/>
      <c r="R79" s="289"/>
      <c r="S79" s="289"/>
      <c r="T79" s="289"/>
      <c r="U79" s="289"/>
      <c r="V79" s="289"/>
      <c r="W79" s="289"/>
      <c r="X79" s="289"/>
      <c r="Y79" s="289"/>
      <c r="Z79" s="289"/>
      <c r="AA79" s="289"/>
      <c r="AB79" s="289"/>
      <c r="AC79" s="289"/>
      <c r="AD79" s="289"/>
      <c r="AE79" s="289"/>
      <c r="AF79" s="289"/>
      <c r="AG79" s="289"/>
    </row>
    <row r="80" spans="1:33" ht="19.5" customHeight="1" x14ac:dyDescent="0.25">
      <c r="A80" s="289">
        <f>$A$6</f>
        <v>19.5</v>
      </c>
      <c r="B80" s="289"/>
      <c r="C80" s="387"/>
      <c r="D80" s="387"/>
      <c r="E80" s="387"/>
      <c r="F80" s="387"/>
      <c r="G80" s="387"/>
      <c r="H80" s="289"/>
      <c r="I80" s="289"/>
      <c r="J80" s="289"/>
      <c r="K80" s="289"/>
      <c r="L80" s="289"/>
      <c r="M80" s="768">
        <f>M12+1</f>
        <v>2</v>
      </c>
      <c r="N80" s="769"/>
      <c r="O80" s="389"/>
      <c r="P80" s="289"/>
      <c r="Q80" s="381">
        <f>IF(COUNTA(C91:O98,C110:O117,C121:O128)=0,0,1)</f>
        <v>0</v>
      </c>
      <c r="R80" s="289"/>
      <c r="S80" s="289"/>
      <c r="T80" s="289"/>
      <c r="U80" s="289"/>
      <c r="V80" s="289"/>
      <c r="W80" s="289"/>
      <c r="X80" s="289"/>
      <c r="Y80" s="289"/>
      <c r="Z80" s="289"/>
      <c r="AA80" s="289"/>
      <c r="AB80" s="289"/>
      <c r="AC80" s="289"/>
      <c r="AD80" s="289"/>
      <c r="AE80" s="289"/>
      <c r="AF80" s="289"/>
      <c r="AG80" s="289"/>
    </row>
    <row r="81" spans="1:33" ht="4.5" customHeight="1" x14ac:dyDescent="0.25">
      <c r="A81" s="289">
        <f>$A$4</f>
        <v>4.5</v>
      </c>
      <c r="B81" s="387"/>
      <c r="C81" s="387"/>
      <c r="D81" s="387"/>
      <c r="E81" s="387"/>
      <c r="F81" s="387"/>
      <c r="G81" s="387"/>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row>
    <row r="82" spans="1:33" ht="4.5" customHeight="1" x14ac:dyDescent="0.25">
      <c r="A82" s="289">
        <f>$A$4</f>
        <v>4.5</v>
      </c>
      <c r="B82" s="770"/>
      <c r="C82" s="770"/>
      <c r="D82" s="770"/>
      <c r="E82" s="770"/>
      <c r="F82" s="770"/>
      <c r="G82" s="770"/>
      <c r="H82" s="770"/>
      <c r="I82" s="770"/>
      <c r="J82" s="770"/>
      <c r="K82" s="770"/>
      <c r="L82" s="770"/>
      <c r="M82" s="770"/>
      <c r="N82" s="770"/>
      <c r="O82" s="770"/>
      <c r="P82" s="289"/>
      <c r="Q82" s="289"/>
      <c r="R82" s="289"/>
      <c r="S82" s="289"/>
      <c r="T82" s="289"/>
      <c r="U82" s="289"/>
      <c r="V82" s="289"/>
      <c r="W82" s="289"/>
      <c r="X82" s="289"/>
      <c r="Y82" s="289"/>
      <c r="Z82" s="289"/>
      <c r="AA82" s="289"/>
      <c r="AB82" s="289"/>
      <c r="AC82" s="289"/>
      <c r="AD82" s="289"/>
      <c r="AE82" s="289"/>
      <c r="AF82" s="289"/>
      <c r="AG82" s="289"/>
    </row>
    <row r="83" spans="1:33" ht="24.75" customHeight="1" x14ac:dyDescent="0.25">
      <c r="A83" s="292">
        <f>$A$8*1.5</f>
        <v>24.75</v>
      </c>
      <c r="B83" s="771" t="s">
        <v>186</v>
      </c>
      <c r="C83" s="772"/>
      <c r="D83" s="772"/>
      <c r="E83" s="772"/>
      <c r="F83" s="772"/>
      <c r="G83" s="772"/>
      <c r="H83" s="772"/>
      <c r="I83" s="772"/>
      <c r="J83" s="772"/>
      <c r="K83" s="772"/>
      <c r="L83" s="772"/>
      <c r="M83" s="772"/>
      <c r="N83" s="772"/>
      <c r="O83" s="773"/>
      <c r="P83" s="289"/>
      <c r="Q83" s="289"/>
      <c r="R83" s="289"/>
      <c r="S83" s="289"/>
      <c r="T83" s="289"/>
      <c r="U83" s="289"/>
      <c r="V83" s="289"/>
      <c r="W83" s="289"/>
      <c r="X83" s="289"/>
      <c r="Y83" s="289"/>
      <c r="Z83" s="289"/>
      <c r="AA83" s="289"/>
      <c r="AB83" s="289"/>
      <c r="AC83" s="289"/>
      <c r="AD83" s="289"/>
      <c r="AE83" s="289"/>
      <c r="AF83" s="289"/>
      <c r="AG83" s="289"/>
    </row>
    <row r="84" spans="1:33" ht="9" customHeight="1" x14ac:dyDescent="0.25">
      <c r="A84" s="289">
        <f>$A$2</f>
        <v>9</v>
      </c>
      <c r="B84" s="390"/>
      <c r="C84" s="540" t="s">
        <v>158</v>
      </c>
      <c r="D84" s="541"/>
      <c r="E84" s="541"/>
      <c r="F84" s="541"/>
      <c r="G84" s="541"/>
      <c r="H84" s="542"/>
      <c r="I84" s="540" t="s">
        <v>159</v>
      </c>
      <c r="J84" s="541"/>
      <c r="K84" s="541"/>
      <c r="L84" s="541"/>
      <c r="M84" s="541"/>
      <c r="N84" s="541"/>
      <c r="O84" s="542"/>
      <c r="P84" s="289"/>
      <c r="Q84" s="289"/>
      <c r="R84" s="289"/>
      <c r="S84" s="289"/>
      <c r="T84" s="289"/>
      <c r="U84" s="289"/>
      <c r="V84" s="289"/>
      <c r="W84" s="289"/>
      <c r="X84" s="289"/>
      <c r="Y84" s="289"/>
      <c r="Z84" s="289"/>
      <c r="AA84" s="289"/>
      <c r="AB84" s="289"/>
      <c r="AC84" s="289"/>
      <c r="AD84" s="289"/>
      <c r="AE84" s="289"/>
      <c r="AF84" s="289"/>
      <c r="AG84" s="289"/>
    </row>
    <row r="85" spans="1:33" ht="19.5" customHeight="1" x14ac:dyDescent="0.25">
      <c r="A85" s="289">
        <f>$A$6</f>
        <v>19.5</v>
      </c>
      <c r="B85" s="445"/>
      <c r="C85" s="726" t="str">
        <f>""&amp;$C$17</f>
        <v/>
      </c>
      <c r="D85" s="727"/>
      <c r="E85" s="727"/>
      <c r="F85" s="727"/>
      <c r="G85" s="727"/>
      <c r="H85" s="728"/>
      <c r="I85" s="726" t="str">
        <f>""&amp;$I$17</f>
        <v/>
      </c>
      <c r="J85" s="727"/>
      <c r="K85" s="727"/>
      <c r="L85" s="727"/>
      <c r="M85" s="727"/>
      <c r="N85" s="727"/>
      <c r="O85" s="728"/>
      <c r="P85" s="289"/>
      <c r="Q85" s="289"/>
      <c r="R85" s="289"/>
      <c r="S85" s="289"/>
      <c r="T85" s="289"/>
      <c r="U85" s="289"/>
      <c r="V85" s="289"/>
      <c r="W85" s="289"/>
      <c r="X85" s="289"/>
      <c r="Y85" s="289"/>
      <c r="Z85" s="289"/>
      <c r="AA85" s="289"/>
      <c r="AB85" s="289"/>
      <c r="AC85" s="289"/>
      <c r="AD85" s="289"/>
      <c r="AE85" s="289"/>
      <c r="AF85" s="289"/>
      <c r="AG85" s="289"/>
    </row>
    <row r="86" spans="1:33" ht="4.5" customHeight="1" x14ac:dyDescent="0.25">
      <c r="A86" s="380">
        <f>$A$4</f>
        <v>4.5</v>
      </c>
      <c r="B86" s="770"/>
      <c r="C86" s="770"/>
      <c r="D86" s="770"/>
      <c r="E86" s="770"/>
      <c r="F86" s="770"/>
      <c r="G86" s="770"/>
      <c r="H86" s="770"/>
      <c r="I86" s="770"/>
      <c r="J86" s="770"/>
      <c r="K86" s="770"/>
      <c r="L86" s="770"/>
      <c r="M86" s="770"/>
      <c r="N86" s="770"/>
      <c r="O86" s="770"/>
      <c r="P86" s="289"/>
      <c r="Q86" s="381"/>
      <c r="R86" s="289"/>
      <c r="S86" s="289"/>
      <c r="T86" s="289"/>
      <c r="U86" s="289"/>
      <c r="V86" s="289"/>
      <c r="W86" s="289"/>
      <c r="X86" s="289"/>
      <c r="Y86" s="289"/>
      <c r="Z86" s="289"/>
      <c r="AA86" s="289"/>
      <c r="AB86" s="289"/>
      <c r="AC86" s="289"/>
      <c r="AD86" s="289"/>
      <c r="AE86" s="289"/>
      <c r="AF86" s="289"/>
      <c r="AG86" s="289"/>
    </row>
    <row r="87" spans="1:33" ht="16.5" customHeight="1" x14ac:dyDescent="0.25">
      <c r="A87" s="386">
        <f t="shared" ref="A87:A88" si="13">$A$8</f>
        <v>16.5</v>
      </c>
      <c r="B87" s="774" t="s">
        <v>160</v>
      </c>
      <c r="C87" s="775"/>
      <c r="D87" s="775"/>
      <c r="E87" s="775"/>
      <c r="F87" s="775"/>
      <c r="G87" s="775"/>
      <c r="H87" s="775"/>
      <c r="I87" s="775"/>
      <c r="J87" s="775"/>
      <c r="K87" s="775"/>
      <c r="L87" s="775"/>
      <c r="M87" s="775"/>
      <c r="N87" s="775"/>
      <c r="O87" s="776"/>
      <c r="P87" s="289"/>
      <c r="Q87" s="381"/>
      <c r="R87" s="289"/>
      <c r="S87" s="289"/>
      <c r="T87" s="289"/>
      <c r="U87" s="289"/>
      <c r="V87" s="289"/>
      <c r="W87" s="289"/>
      <c r="X87" s="289"/>
      <c r="Y87" s="289"/>
      <c r="Z87" s="289"/>
      <c r="AA87" s="289"/>
      <c r="AB87" s="289"/>
      <c r="AC87" s="289"/>
      <c r="AD87" s="289"/>
      <c r="AE87" s="289"/>
      <c r="AF87" s="289"/>
      <c r="AG87" s="289"/>
    </row>
    <row r="88" spans="1:33" ht="16.5" customHeight="1" x14ac:dyDescent="0.25">
      <c r="A88" s="386">
        <f t="shared" si="13"/>
        <v>16.5</v>
      </c>
      <c r="B88" s="758" t="s">
        <v>161</v>
      </c>
      <c r="C88" s="759"/>
      <c r="D88" s="759"/>
      <c r="E88" s="759"/>
      <c r="F88" s="759"/>
      <c r="G88" s="759"/>
      <c r="H88" s="759"/>
      <c r="I88" s="759"/>
      <c r="J88" s="759"/>
      <c r="K88" s="759"/>
      <c r="L88" s="759"/>
      <c r="M88" s="759"/>
      <c r="N88" s="759"/>
      <c r="O88" s="760"/>
      <c r="P88" s="289"/>
      <c r="Q88" s="381"/>
      <c r="R88" s="289"/>
      <c r="S88" s="289"/>
      <c r="T88" s="289"/>
      <c r="U88" s="289"/>
      <c r="V88" s="289"/>
      <c r="W88" s="289"/>
      <c r="X88" s="289"/>
      <c r="Y88" s="289"/>
      <c r="Z88" s="289"/>
      <c r="AA88" s="289"/>
      <c r="AB88" s="289"/>
      <c r="AC88" s="289"/>
      <c r="AD88" s="289"/>
      <c r="AE88" s="289"/>
      <c r="AF88" s="289"/>
      <c r="AG88" s="289"/>
    </row>
    <row r="89" spans="1:33" ht="24.75" customHeight="1" x14ac:dyDescent="0.25">
      <c r="A89" s="386">
        <f>$A$8*1.5</f>
        <v>24.75</v>
      </c>
      <c r="B89" s="391" t="s">
        <v>162</v>
      </c>
      <c r="C89" s="777" t="s">
        <v>170</v>
      </c>
      <c r="D89" s="770"/>
      <c r="E89" s="770"/>
      <c r="F89" s="770"/>
      <c r="G89" s="778"/>
      <c r="H89" s="392" t="s">
        <v>171</v>
      </c>
      <c r="I89" s="392" t="s">
        <v>172</v>
      </c>
      <c r="J89" s="391" t="s">
        <v>163</v>
      </c>
      <c r="K89" s="392" t="s">
        <v>173</v>
      </c>
      <c r="L89" s="777" t="s">
        <v>174</v>
      </c>
      <c r="M89" s="778"/>
      <c r="N89" s="777" t="s">
        <v>175</v>
      </c>
      <c r="O89" s="778"/>
      <c r="P89" s="289"/>
      <c r="Q89" s="381"/>
      <c r="R89" s="289"/>
      <c r="S89" s="289"/>
      <c r="T89" s="289"/>
      <c r="U89" s="289"/>
      <c r="V89" s="289"/>
      <c r="W89" s="289"/>
      <c r="X89" s="289"/>
      <c r="Y89" s="289"/>
      <c r="Z89" s="289"/>
      <c r="AA89" s="289"/>
      <c r="AB89" s="289"/>
      <c r="AC89" s="289"/>
      <c r="AD89" s="289"/>
      <c r="AE89" s="289"/>
      <c r="AF89" s="289"/>
      <c r="AG89" s="289"/>
    </row>
    <row r="90" spans="1:33" ht="9" customHeight="1" x14ac:dyDescent="0.2">
      <c r="A90" s="380">
        <f>$A$2</f>
        <v>9</v>
      </c>
      <c r="B90" s="394"/>
      <c r="C90" s="779" t="s">
        <v>126</v>
      </c>
      <c r="D90" s="780"/>
      <c r="E90" s="780"/>
      <c r="F90" s="780"/>
      <c r="G90" s="781"/>
      <c r="H90" s="395" t="s">
        <v>164</v>
      </c>
      <c r="I90" s="395" t="s">
        <v>165</v>
      </c>
      <c r="J90" s="395" t="s">
        <v>143</v>
      </c>
      <c r="K90" s="395" t="s">
        <v>166</v>
      </c>
      <c r="L90" s="779" t="s">
        <v>167</v>
      </c>
      <c r="M90" s="781"/>
      <c r="N90" s="779" t="s">
        <v>168</v>
      </c>
      <c r="O90" s="781"/>
      <c r="P90" s="289"/>
      <c r="Q90" s="381"/>
      <c r="R90" s="289"/>
      <c r="S90" s="289"/>
      <c r="T90" s="289"/>
      <c r="U90" s="289"/>
      <c r="V90" s="289"/>
      <c r="W90" s="289"/>
      <c r="X90" s="289"/>
      <c r="Y90" s="289"/>
      <c r="Z90" s="289"/>
      <c r="AA90" s="289"/>
      <c r="AB90" s="289"/>
      <c r="AC90" s="289"/>
      <c r="AD90" s="289"/>
      <c r="AE90" s="289"/>
      <c r="AF90" s="289"/>
      <c r="AG90" s="289"/>
    </row>
    <row r="91" spans="1:33" ht="19.5" customHeight="1" x14ac:dyDescent="0.25">
      <c r="A91" s="380">
        <f t="shared" ref="A91:A98" si="14">$A$6</f>
        <v>19.5</v>
      </c>
      <c r="B91" s="396">
        <v>1</v>
      </c>
      <c r="C91" s="752"/>
      <c r="D91" s="752"/>
      <c r="E91" s="752"/>
      <c r="F91" s="752"/>
      <c r="G91" s="752"/>
      <c r="H91" s="406"/>
      <c r="I91" s="406"/>
      <c r="J91" s="406"/>
      <c r="K91" s="482"/>
      <c r="L91" s="753"/>
      <c r="M91" s="753"/>
      <c r="N91" s="750"/>
      <c r="O91" s="751"/>
      <c r="P91" s="289" t="str">
        <f>"a."&amp;L91</f>
        <v>a.</v>
      </c>
      <c r="Q91" s="381"/>
      <c r="R91" s="289"/>
      <c r="S91" s="289"/>
      <c r="T91" s="289"/>
      <c r="U91" s="289"/>
      <c r="V91" s="289"/>
      <c r="W91" s="289"/>
      <c r="X91" s="289"/>
      <c r="Y91" s="289"/>
      <c r="Z91" s="289"/>
      <c r="AA91" s="289"/>
      <c r="AB91" s="289"/>
      <c r="AC91" s="289"/>
      <c r="AD91" s="289"/>
      <c r="AE91" s="289"/>
      <c r="AF91" s="289"/>
      <c r="AG91" s="289"/>
    </row>
    <row r="92" spans="1:33" ht="19.5" customHeight="1" x14ac:dyDescent="0.25">
      <c r="A92" s="380">
        <f t="shared" si="14"/>
        <v>19.5</v>
      </c>
      <c r="B92" s="396">
        <v>2</v>
      </c>
      <c r="C92" s="752"/>
      <c r="D92" s="752"/>
      <c r="E92" s="752"/>
      <c r="F92" s="752"/>
      <c r="G92" s="752"/>
      <c r="H92" s="406"/>
      <c r="I92" s="406"/>
      <c r="J92" s="406"/>
      <c r="K92" s="482"/>
      <c r="L92" s="753"/>
      <c r="M92" s="753"/>
      <c r="N92" s="750"/>
      <c r="O92" s="751"/>
      <c r="P92" s="289" t="str">
        <f t="shared" ref="P92:P98" si="15">"a."&amp;L92</f>
        <v>a.</v>
      </c>
      <c r="Q92" s="381"/>
      <c r="R92" s="289"/>
      <c r="S92" s="289"/>
      <c r="T92" s="289"/>
      <c r="U92" s="289"/>
      <c r="V92" s="289"/>
      <c r="W92" s="289"/>
      <c r="X92" s="289"/>
      <c r="Y92" s="289"/>
      <c r="Z92" s="289"/>
      <c r="AA92" s="289"/>
      <c r="AB92" s="289"/>
      <c r="AC92" s="289"/>
      <c r="AD92" s="289"/>
      <c r="AE92" s="289"/>
      <c r="AF92" s="289"/>
      <c r="AG92" s="289"/>
    </row>
    <row r="93" spans="1:33" ht="19.5" customHeight="1" x14ac:dyDescent="0.25">
      <c r="A93" s="380">
        <f t="shared" si="14"/>
        <v>19.5</v>
      </c>
      <c r="B93" s="396">
        <v>3</v>
      </c>
      <c r="C93" s="752"/>
      <c r="D93" s="752"/>
      <c r="E93" s="752"/>
      <c r="F93" s="752"/>
      <c r="G93" s="752"/>
      <c r="H93" s="406"/>
      <c r="I93" s="406"/>
      <c r="J93" s="406"/>
      <c r="K93" s="482"/>
      <c r="L93" s="753"/>
      <c r="M93" s="753"/>
      <c r="N93" s="750"/>
      <c r="O93" s="751"/>
      <c r="P93" s="289" t="str">
        <f t="shared" si="15"/>
        <v>a.</v>
      </c>
      <c r="Q93" s="381"/>
      <c r="R93" s="289"/>
      <c r="S93" s="289"/>
      <c r="T93" s="289"/>
      <c r="U93" s="289"/>
      <c r="V93" s="289"/>
      <c r="W93" s="289"/>
      <c r="X93" s="289"/>
      <c r="Y93" s="289"/>
      <c r="Z93" s="289"/>
      <c r="AA93" s="289"/>
      <c r="AB93" s="289"/>
      <c r="AC93" s="289"/>
      <c r="AD93" s="289"/>
      <c r="AE93" s="289"/>
      <c r="AF93" s="289"/>
      <c r="AG93" s="289"/>
    </row>
    <row r="94" spans="1:33" ht="19.5" customHeight="1" x14ac:dyDescent="0.25">
      <c r="A94" s="380">
        <f t="shared" si="14"/>
        <v>19.5</v>
      </c>
      <c r="B94" s="396">
        <v>4</v>
      </c>
      <c r="C94" s="752"/>
      <c r="D94" s="752"/>
      <c r="E94" s="752"/>
      <c r="F94" s="752"/>
      <c r="G94" s="752"/>
      <c r="H94" s="406"/>
      <c r="I94" s="406"/>
      <c r="J94" s="406"/>
      <c r="K94" s="482"/>
      <c r="L94" s="753"/>
      <c r="M94" s="753"/>
      <c r="N94" s="750"/>
      <c r="O94" s="751"/>
      <c r="P94" s="289" t="str">
        <f t="shared" si="15"/>
        <v>a.</v>
      </c>
      <c r="Q94" s="381"/>
      <c r="R94" s="289"/>
      <c r="S94" s="289"/>
      <c r="T94" s="289"/>
      <c r="U94" s="289"/>
      <c r="V94" s="289"/>
      <c r="W94" s="289"/>
      <c r="X94" s="289"/>
      <c r="Y94" s="289"/>
      <c r="Z94" s="289"/>
      <c r="AA94" s="289"/>
      <c r="AB94" s="289"/>
      <c r="AC94" s="289"/>
      <c r="AD94" s="289"/>
      <c r="AE94" s="289"/>
      <c r="AF94" s="289"/>
      <c r="AG94" s="289"/>
    </row>
    <row r="95" spans="1:33" ht="19.5" customHeight="1" x14ac:dyDescent="0.25">
      <c r="A95" s="380">
        <f t="shared" si="14"/>
        <v>19.5</v>
      </c>
      <c r="B95" s="396">
        <v>5</v>
      </c>
      <c r="C95" s="752"/>
      <c r="D95" s="752"/>
      <c r="E95" s="752"/>
      <c r="F95" s="752"/>
      <c r="G95" s="752"/>
      <c r="H95" s="406"/>
      <c r="I95" s="406"/>
      <c r="J95" s="406"/>
      <c r="K95" s="482"/>
      <c r="L95" s="753"/>
      <c r="M95" s="753"/>
      <c r="N95" s="750"/>
      <c r="O95" s="751"/>
      <c r="P95" s="289" t="str">
        <f t="shared" si="15"/>
        <v>a.</v>
      </c>
      <c r="Q95" s="381"/>
      <c r="R95" s="289"/>
      <c r="S95" s="289"/>
      <c r="T95" s="289"/>
      <c r="U95" s="289"/>
      <c r="V95" s="289"/>
      <c r="W95" s="289"/>
      <c r="X95" s="289"/>
      <c r="Y95" s="289"/>
      <c r="Z95" s="289"/>
      <c r="AA95" s="289"/>
      <c r="AB95" s="289"/>
      <c r="AC95" s="289"/>
      <c r="AD95" s="289"/>
      <c r="AE95" s="289"/>
      <c r="AF95" s="289"/>
      <c r="AG95" s="289"/>
    </row>
    <row r="96" spans="1:33" ht="19.5" customHeight="1" x14ac:dyDescent="0.25">
      <c r="A96" s="380">
        <f t="shared" si="14"/>
        <v>19.5</v>
      </c>
      <c r="B96" s="396">
        <v>6</v>
      </c>
      <c r="C96" s="752"/>
      <c r="D96" s="752"/>
      <c r="E96" s="752"/>
      <c r="F96" s="752"/>
      <c r="G96" s="752"/>
      <c r="H96" s="406"/>
      <c r="I96" s="406"/>
      <c r="J96" s="406"/>
      <c r="K96" s="482"/>
      <c r="L96" s="753"/>
      <c r="M96" s="753"/>
      <c r="N96" s="750"/>
      <c r="O96" s="751"/>
      <c r="P96" s="289" t="str">
        <f t="shared" si="15"/>
        <v>a.</v>
      </c>
      <c r="Q96" s="381"/>
      <c r="R96" s="289"/>
      <c r="S96" s="289"/>
      <c r="T96" s="289"/>
      <c r="U96" s="289"/>
      <c r="V96" s="289"/>
      <c r="W96" s="289"/>
      <c r="X96" s="289"/>
      <c r="Y96" s="289"/>
      <c r="Z96" s="289"/>
      <c r="AA96" s="289"/>
      <c r="AB96" s="289"/>
      <c r="AC96" s="289"/>
      <c r="AD96" s="289"/>
      <c r="AE96" s="289"/>
      <c r="AF96" s="289"/>
      <c r="AG96" s="289"/>
    </row>
    <row r="97" spans="1:33" ht="19.5" customHeight="1" x14ac:dyDescent="0.25">
      <c r="A97" s="380">
        <f t="shared" si="14"/>
        <v>19.5</v>
      </c>
      <c r="B97" s="396">
        <v>7</v>
      </c>
      <c r="C97" s="752"/>
      <c r="D97" s="752"/>
      <c r="E97" s="752"/>
      <c r="F97" s="752"/>
      <c r="G97" s="752"/>
      <c r="H97" s="406"/>
      <c r="I97" s="406"/>
      <c r="J97" s="406"/>
      <c r="K97" s="482"/>
      <c r="L97" s="753"/>
      <c r="M97" s="753"/>
      <c r="N97" s="750"/>
      <c r="O97" s="751"/>
      <c r="P97" s="289" t="str">
        <f t="shared" si="15"/>
        <v>a.</v>
      </c>
      <c r="Q97" s="381"/>
      <c r="R97" s="289"/>
      <c r="S97" s="289"/>
      <c r="T97" s="289"/>
      <c r="U97" s="289"/>
      <c r="V97" s="289"/>
      <c r="W97" s="289"/>
      <c r="X97" s="289"/>
      <c r="Y97" s="289"/>
      <c r="Z97" s="289"/>
      <c r="AA97" s="289"/>
      <c r="AB97" s="289"/>
      <c r="AC97" s="289"/>
      <c r="AD97" s="289"/>
      <c r="AE97" s="289"/>
      <c r="AF97" s="289"/>
      <c r="AG97" s="289"/>
    </row>
    <row r="98" spans="1:33" ht="19.5" customHeight="1" x14ac:dyDescent="0.25">
      <c r="A98" s="380">
        <f t="shared" si="14"/>
        <v>19.5</v>
      </c>
      <c r="B98" s="396">
        <v>8</v>
      </c>
      <c r="C98" s="752"/>
      <c r="D98" s="752"/>
      <c r="E98" s="752"/>
      <c r="F98" s="752"/>
      <c r="G98" s="752"/>
      <c r="H98" s="406"/>
      <c r="I98" s="406"/>
      <c r="J98" s="406"/>
      <c r="K98" s="482"/>
      <c r="L98" s="753"/>
      <c r="M98" s="753"/>
      <c r="N98" s="750"/>
      <c r="O98" s="751"/>
      <c r="P98" s="289" t="str">
        <f t="shared" si="15"/>
        <v>a.</v>
      </c>
      <c r="Q98" s="381"/>
      <c r="R98" s="289"/>
      <c r="S98" s="289"/>
      <c r="T98" s="289"/>
      <c r="U98" s="289"/>
      <c r="V98" s="289"/>
      <c r="W98" s="289"/>
      <c r="X98" s="289"/>
      <c r="Y98" s="289"/>
      <c r="Z98" s="289"/>
      <c r="AA98" s="289"/>
      <c r="AB98" s="289"/>
      <c r="AC98" s="289"/>
      <c r="AD98" s="289"/>
      <c r="AE98" s="289"/>
      <c r="AF98" s="289"/>
      <c r="AG98" s="289"/>
    </row>
    <row r="99" spans="1:33" ht="9" customHeight="1" x14ac:dyDescent="0.25">
      <c r="A99" s="380">
        <f>$A$2</f>
        <v>9</v>
      </c>
      <c r="B99" s="289"/>
      <c r="C99" s="289"/>
      <c r="D99" s="289"/>
      <c r="E99" s="289"/>
      <c r="F99" s="289"/>
      <c r="G99" s="289"/>
      <c r="H99" s="289"/>
      <c r="I99" s="289"/>
      <c r="J99" s="289"/>
      <c r="K99" s="289"/>
      <c r="L99" s="289"/>
      <c r="M99" s="289"/>
      <c r="N99" s="289"/>
      <c r="O99" s="289"/>
      <c r="P99" s="289"/>
      <c r="Q99" s="381"/>
      <c r="R99" s="289"/>
      <c r="S99" s="289"/>
      <c r="T99" s="289"/>
      <c r="U99" s="289"/>
      <c r="V99" s="289"/>
      <c r="W99" s="289"/>
      <c r="X99" s="289"/>
      <c r="Y99" s="289"/>
      <c r="Z99" s="289"/>
      <c r="AA99" s="289"/>
      <c r="AB99" s="289"/>
      <c r="AC99" s="289"/>
      <c r="AD99" s="289"/>
      <c r="AE99" s="289"/>
      <c r="AF99" s="289"/>
      <c r="AG99" s="289"/>
    </row>
    <row r="100" spans="1:33" ht="18" customHeight="1" x14ac:dyDescent="0.25">
      <c r="A100" s="380">
        <f>$A$2*2</f>
        <v>18</v>
      </c>
      <c r="B100" s="401" t="s">
        <v>100</v>
      </c>
      <c r="C100" s="558" t="s">
        <v>191</v>
      </c>
      <c r="D100" s="573"/>
      <c r="E100" s="573"/>
      <c r="F100" s="573"/>
      <c r="G100" s="573"/>
      <c r="H100" s="573"/>
      <c r="I100" s="573"/>
      <c r="J100" s="573"/>
      <c r="K100" s="573"/>
      <c r="L100" s="573"/>
      <c r="M100" s="573"/>
      <c r="N100" s="573"/>
      <c r="O100" s="573"/>
      <c r="P100" s="289"/>
      <c r="Q100" s="381"/>
      <c r="R100" s="289"/>
      <c r="S100" s="289"/>
      <c r="T100" s="289"/>
      <c r="U100" s="289"/>
      <c r="V100" s="289"/>
      <c r="W100" s="289"/>
      <c r="X100" s="289"/>
      <c r="Y100" s="289"/>
      <c r="Z100" s="289"/>
      <c r="AA100" s="289"/>
      <c r="AB100" s="289"/>
      <c r="AC100" s="289"/>
      <c r="AD100" s="289"/>
      <c r="AE100" s="289"/>
      <c r="AF100" s="289"/>
      <c r="AG100" s="289"/>
    </row>
    <row r="101" spans="1:33" ht="9" customHeight="1" x14ac:dyDescent="0.25">
      <c r="A101" s="380">
        <f>$A$2</f>
        <v>9</v>
      </c>
      <c r="B101" s="401" t="s">
        <v>101</v>
      </c>
      <c r="C101" s="573" t="s">
        <v>190</v>
      </c>
      <c r="D101" s="573"/>
      <c r="E101" s="573"/>
      <c r="F101" s="573"/>
      <c r="G101" s="573"/>
      <c r="H101" s="573"/>
      <c r="I101" s="573"/>
      <c r="J101" s="573"/>
      <c r="K101" s="573"/>
      <c r="L101" s="573"/>
      <c r="M101" s="573"/>
      <c r="N101" s="573"/>
      <c r="O101" s="573"/>
      <c r="P101" s="289"/>
      <c r="Q101" s="381"/>
      <c r="R101" s="289"/>
      <c r="S101" s="289"/>
      <c r="T101" s="289"/>
      <c r="U101" s="289"/>
      <c r="V101" s="289"/>
      <c r="W101" s="289"/>
      <c r="X101" s="289"/>
      <c r="Y101" s="289"/>
      <c r="Z101" s="289"/>
      <c r="AA101" s="289"/>
      <c r="AB101" s="289"/>
      <c r="AC101" s="289"/>
      <c r="AD101" s="289"/>
      <c r="AE101" s="289"/>
      <c r="AF101" s="289"/>
      <c r="AG101" s="289"/>
    </row>
    <row r="102" spans="1:33" ht="18" customHeight="1" x14ac:dyDescent="0.25">
      <c r="A102" s="380">
        <f>$A$2*2</f>
        <v>18</v>
      </c>
      <c r="B102" s="401" t="s">
        <v>102</v>
      </c>
      <c r="C102" s="558" t="s">
        <v>192</v>
      </c>
      <c r="D102" s="573"/>
      <c r="E102" s="573"/>
      <c r="F102" s="573"/>
      <c r="G102" s="573"/>
      <c r="H102" s="573"/>
      <c r="I102" s="573"/>
      <c r="J102" s="573"/>
      <c r="K102" s="573"/>
      <c r="L102" s="573"/>
      <c r="M102" s="573"/>
      <c r="N102" s="573"/>
      <c r="O102" s="573"/>
      <c r="P102" s="289"/>
      <c r="Q102" s="381"/>
      <c r="R102" s="289"/>
      <c r="S102" s="289"/>
      <c r="T102" s="289"/>
      <c r="U102" s="289"/>
      <c r="V102" s="289"/>
      <c r="W102" s="289"/>
      <c r="X102" s="289"/>
      <c r="Y102" s="289"/>
      <c r="Z102" s="289"/>
      <c r="AA102" s="289"/>
      <c r="AB102" s="289"/>
      <c r="AC102" s="289"/>
      <c r="AD102" s="289"/>
      <c r="AE102" s="289"/>
      <c r="AF102" s="289"/>
      <c r="AG102" s="289"/>
    </row>
    <row r="103" spans="1:33" ht="16.5" customHeight="1" x14ac:dyDescent="0.25">
      <c r="A103" s="386">
        <f>$A$8</f>
        <v>16.5</v>
      </c>
      <c r="B103" s="289"/>
      <c r="C103" s="843" t="str">
        <f ca="1">Wersja</f>
        <v>2020..6.15.0.44055</v>
      </c>
      <c r="D103" s="843"/>
      <c r="E103" s="387"/>
      <c r="F103" s="387"/>
      <c r="G103" s="387"/>
      <c r="H103" s="387"/>
      <c r="I103" s="289"/>
      <c r="J103" s="289"/>
      <c r="K103" s="289"/>
      <c r="L103" s="289"/>
      <c r="M103" s="289"/>
      <c r="N103" s="402" t="s">
        <v>188</v>
      </c>
      <c r="O103" s="403" t="s">
        <v>187</v>
      </c>
      <c r="P103" s="289"/>
      <c r="Q103" s="381"/>
      <c r="R103" s="289"/>
      <c r="S103" s="289"/>
      <c r="T103" s="289"/>
      <c r="U103" s="289"/>
      <c r="V103" s="289"/>
      <c r="W103" s="289"/>
      <c r="X103" s="289"/>
      <c r="Y103" s="289"/>
      <c r="Z103" s="289"/>
      <c r="AA103" s="289"/>
      <c r="AB103" s="289"/>
      <c r="AC103" s="289"/>
      <c r="AD103" s="289"/>
      <c r="AE103" s="289"/>
      <c r="AF103" s="289"/>
      <c r="AG103" s="289"/>
    </row>
    <row r="104" spans="1:33" ht="9" customHeight="1" x14ac:dyDescent="0.25">
      <c r="A104" s="380">
        <f>$A$2</f>
        <v>9</v>
      </c>
      <c r="B104" s="289"/>
      <c r="C104" s="289"/>
      <c r="D104" s="289"/>
      <c r="E104" s="289"/>
      <c r="F104" s="289"/>
      <c r="G104" s="289"/>
      <c r="H104" s="289"/>
      <c r="I104" s="289"/>
      <c r="J104" s="289"/>
      <c r="K104" s="289"/>
      <c r="L104" s="289"/>
      <c r="M104" s="289"/>
      <c r="N104" s="289"/>
      <c r="O104" s="289"/>
      <c r="P104" s="289"/>
      <c r="Q104" s="381"/>
      <c r="R104" s="289"/>
      <c r="S104" s="289"/>
      <c r="T104" s="289"/>
      <c r="U104" s="289"/>
      <c r="V104" s="289"/>
      <c r="W104" s="289"/>
      <c r="X104" s="289"/>
      <c r="Y104" s="289"/>
      <c r="Z104" s="289"/>
      <c r="AA104" s="289"/>
      <c r="AB104" s="289"/>
      <c r="AC104" s="289"/>
      <c r="AD104" s="289"/>
      <c r="AE104" s="289"/>
      <c r="AF104" s="289"/>
      <c r="AG104" s="289"/>
    </row>
    <row r="105" spans="1:33" ht="9" customHeight="1" x14ac:dyDescent="0.25">
      <c r="A105" s="380">
        <f>$A$2</f>
        <v>9</v>
      </c>
      <c r="B105" s="757" t="s">
        <v>0</v>
      </c>
      <c r="C105" s="757"/>
      <c r="D105" s="757"/>
      <c r="E105" s="757"/>
      <c r="F105" s="757"/>
      <c r="G105" s="757"/>
      <c r="H105" s="757"/>
      <c r="I105" s="757"/>
      <c r="J105" s="757"/>
      <c r="K105" s="757"/>
      <c r="L105" s="757"/>
      <c r="M105" s="757"/>
      <c r="N105" s="757"/>
      <c r="O105" s="757"/>
      <c r="P105" s="289"/>
      <c r="Q105" s="381"/>
      <c r="R105" s="289"/>
      <c r="S105" s="289"/>
      <c r="T105" s="289"/>
      <c r="U105" s="289"/>
      <c r="V105" s="289"/>
      <c r="W105" s="289"/>
      <c r="X105" s="289"/>
      <c r="Y105" s="289"/>
      <c r="Z105" s="289"/>
      <c r="AA105" s="289"/>
      <c r="AB105" s="289"/>
      <c r="AC105" s="289"/>
      <c r="AD105" s="289"/>
      <c r="AE105" s="289"/>
      <c r="AF105" s="289"/>
      <c r="AG105" s="289"/>
    </row>
    <row r="106" spans="1:33" ht="4.5" customHeight="1" x14ac:dyDescent="0.25">
      <c r="A106" s="386">
        <v>4.5</v>
      </c>
      <c r="B106" s="292"/>
      <c r="C106" s="289"/>
      <c r="D106" s="289"/>
      <c r="E106" s="289"/>
      <c r="F106" s="289"/>
      <c r="G106" s="289"/>
      <c r="H106" s="289"/>
      <c r="I106" s="289"/>
      <c r="J106" s="289"/>
      <c r="K106" s="289"/>
      <c r="L106" s="289"/>
      <c r="M106" s="289"/>
      <c r="N106" s="289"/>
      <c r="O106" s="289"/>
      <c r="P106" s="289"/>
      <c r="Q106" s="381"/>
      <c r="R106" s="289"/>
      <c r="S106" s="289"/>
      <c r="T106" s="289"/>
      <c r="U106" s="289"/>
      <c r="V106" s="289"/>
      <c r="W106" s="289"/>
      <c r="X106" s="289"/>
      <c r="Y106" s="289"/>
      <c r="Z106" s="289"/>
      <c r="AA106" s="289"/>
      <c r="AB106" s="289"/>
      <c r="AC106" s="289"/>
      <c r="AD106" s="289"/>
      <c r="AE106" s="289"/>
      <c r="AF106" s="289"/>
      <c r="AG106" s="289"/>
    </row>
    <row r="107" spans="1:33" ht="16.5" customHeight="1" x14ac:dyDescent="0.25">
      <c r="A107" s="386">
        <f t="shared" ref="A107" si="16">$A$8</f>
        <v>16.5</v>
      </c>
      <c r="B107" s="758" t="s">
        <v>176</v>
      </c>
      <c r="C107" s="759"/>
      <c r="D107" s="759"/>
      <c r="E107" s="759"/>
      <c r="F107" s="759"/>
      <c r="G107" s="759"/>
      <c r="H107" s="759"/>
      <c r="I107" s="759"/>
      <c r="J107" s="759"/>
      <c r="K107" s="759"/>
      <c r="L107" s="759"/>
      <c r="M107" s="759"/>
      <c r="N107" s="759"/>
      <c r="O107" s="760"/>
      <c r="P107" s="289"/>
      <c r="Q107" s="381"/>
      <c r="R107" s="289"/>
      <c r="S107" s="289"/>
      <c r="T107" s="289"/>
      <c r="U107" s="289"/>
      <c r="V107" s="289"/>
      <c r="W107" s="289"/>
      <c r="X107" s="289"/>
      <c r="Y107" s="289"/>
      <c r="Z107" s="289"/>
      <c r="AA107" s="289"/>
      <c r="AB107" s="289"/>
      <c r="AC107" s="289"/>
      <c r="AD107" s="289"/>
      <c r="AE107" s="289"/>
      <c r="AF107" s="289"/>
      <c r="AG107" s="289"/>
    </row>
    <row r="108" spans="1:33" ht="24.75" customHeight="1" x14ac:dyDescent="0.25">
      <c r="A108" s="386">
        <f>$A$8*1.5</f>
        <v>24.75</v>
      </c>
      <c r="B108" s="391" t="s">
        <v>162</v>
      </c>
      <c r="C108" s="756" t="s">
        <v>184</v>
      </c>
      <c r="D108" s="756"/>
      <c r="E108" s="756"/>
      <c r="F108" s="756"/>
      <c r="G108" s="756"/>
      <c r="H108" s="477" t="s">
        <v>171</v>
      </c>
      <c r="I108" s="478" t="s">
        <v>172</v>
      </c>
      <c r="J108" s="391" t="s">
        <v>163</v>
      </c>
      <c r="K108" s="479" t="s">
        <v>185</v>
      </c>
      <c r="L108" s="756" t="s">
        <v>174</v>
      </c>
      <c r="M108" s="756"/>
      <c r="N108" s="756" t="s">
        <v>175</v>
      </c>
      <c r="O108" s="756"/>
      <c r="P108" s="289"/>
      <c r="Q108" s="381"/>
      <c r="R108" s="289"/>
      <c r="S108" s="289"/>
      <c r="T108" s="289"/>
      <c r="U108" s="289"/>
      <c r="V108" s="289"/>
      <c r="W108" s="289"/>
      <c r="X108" s="289"/>
      <c r="Y108" s="289"/>
      <c r="Z108" s="289"/>
      <c r="AA108" s="289"/>
      <c r="AB108" s="289"/>
      <c r="AC108" s="289"/>
      <c r="AD108" s="289"/>
      <c r="AE108" s="289"/>
      <c r="AF108" s="289"/>
      <c r="AG108" s="289"/>
    </row>
    <row r="109" spans="1:33" ht="9" customHeight="1" x14ac:dyDescent="0.2">
      <c r="A109" s="380">
        <f>$A$2</f>
        <v>9</v>
      </c>
      <c r="B109" s="404"/>
      <c r="C109" s="755" t="s">
        <v>126</v>
      </c>
      <c r="D109" s="755"/>
      <c r="E109" s="755"/>
      <c r="F109" s="755"/>
      <c r="G109" s="755"/>
      <c r="H109" s="409" t="s">
        <v>164</v>
      </c>
      <c r="I109" s="409" t="s">
        <v>165</v>
      </c>
      <c r="J109" s="409" t="s">
        <v>143</v>
      </c>
      <c r="K109" s="409" t="s">
        <v>166</v>
      </c>
      <c r="L109" s="761" t="s">
        <v>167</v>
      </c>
      <c r="M109" s="762"/>
      <c r="N109" s="755" t="s">
        <v>168</v>
      </c>
      <c r="O109" s="755"/>
      <c r="P109" s="289"/>
      <c r="Q109" s="381"/>
      <c r="R109" s="289"/>
      <c r="S109" s="289"/>
      <c r="T109" s="289"/>
      <c r="U109" s="289"/>
      <c r="V109" s="289"/>
      <c r="W109" s="289"/>
      <c r="X109" s="289"/>
      <c r="Y109" s="289"/>
      <c r="Z109" s="289"/>
      <c r="AA109" s="289"/>
      <c r="AB109" s="289"/>
      <c r="AC109" s="289"/>
      <c r="AD109" s="289"/>
      <c r="AE109" s="289"/>
      <c r="AF109" s="289"/>
      <c r="AG109" s="289"/>
    </row>
    <row r="110" spans="1:33" ht="19.5" customHeight="1" x14ac:dyDescent="0.25">
      <c r="A110" s="380">
        <f t="shared" ref="A110:A117" si="17">$A$6</f>
        <v>19.5</v>
      </c>
      <c r="B110" s="396">
        <v>1</v>
      </c>
      <c r="C110" s="752"/>
      <c r="D110" s="752"/>
      <c r="E110" s="752"/>
      <c r="F110" s="752"/>
      <c r="G110" s="752"/>
      <c r="H110" s="406"/>
      <c r="I110" s="406"/>
      <c r="J110" s="406"/>
      <c r="K110" s="483"/>
      <c r="L110" s="753"/>
      <c r="M110" s="753"/>
      <c r="N110" s="750"/>
      <c r="O110" s="751"/>
      <c r="P110" s="289" t="str">
        <f>"b."&amp;L110</f>
        <v>b.</v>
      </c>
      <c r="Q110" s="381"/>
      <c r="R110" s="289"/>
      <c r="S110" s="289"/>
      <c r="T110" s="289"/>
      <c r="U110" s="289"/>
      <c r="V110" s="289"/>
      <c r="W110" s="289"/>
      <c r="X110" s="289"/>
      <c r="Y110" s="289"/>
      <c r="Z110" s="289"/>
      <c r="AA110" s="289"/>
      <c r="AB110" s="289"/>
      <c r="AC110" s="289"/>
      <c r="AD110" s="289"/>
      <c r="AE110" s="289"/>
      <c r="AF110" s="289"/>
      <c r="AG110" s="289"/>
    </row>
    <row r="111" spans="1:33" ht="19.5" customHeight="1" x14ac:dyDescent="0.25">
      <c r="A111" s="380">
        <f t="shared" si="17"/>
        <v>19.5</v>
      </c>
      <c r="B111" s="396">
        <v>2</v>
      </c>
      <c r="C111" s="752"/>
      <c r="D111" s="752"/>
      <c r="E111" s="752"/>
      <c r="F111" s="752"/>
      <c r="G111" s="752"/>
      <c r="H111" s="406"/>
      <c r="I111" s="406"/>
      <c r="J111" s="406"/>
      <c r="K111" s="483"/>
      <c r="L111" s="753"/>
      <c r="M111" s="753"/>
      <c r="N111" s="750"/>
      <c r="O111" s="751"/>
      <c r="P111" s="289" t="str">
        <f t="shared" ref="P111:P117" si="18">"b."&amp;L111</f>
        <v>b.</v>
      </c>
      <c r="Q111" s="381"/>
      <c r="R111" s="289"/>
      <c r="S111" s="289"/>
      <c r="T111" s="289"/>
      <c r="U111" s="289"/>
      <c r="V111" s="289"/>
      <c r="W111" s="289"/>
      <c r="X111" s="289"/>
      <c r="Y111" s="289"/>
      <c r="Z111" s="289"/>
      <c r="AA111" s="289"/>
      <c r="AB111" s="289"/>
      <c r="AC111" s="289"/>
      <c r="AD111" s="289"/>
      <c r="AE111" s="289"/>
      <c r="AF111" s="289"/>
      <c r="AG111" s="289"/>
    </row>
    <row r="112" spans="1:33" ht="19.5" customHeight="1" x14ac:dyDescent="0.25">
      <c r="A112" s="380">
        <f t="shared" si="17"/>
        <v>19.5</v>
      </c>
      <c r="B112" s="396">
        <v>3</v>
      </c>
      <c r="C112" s="752"/>
      <c r="D112" s="752"/>
      <c r="E112" s="752"/>
      <c r="F112" s="752"/>
      <c r="G112" s="752"/>
      <c r="H112" s="406"/>
      <c r="I112" s="406"/>
      <c r="J112" s="406"/>
      <c r="K112" s="483"/>
      <c r="L112" s="753"/>
      <c r="M112" s="753"/>
      <c r="N112" s="750"/>
      <c r="O112" s="751"/>
      <c r="P112" s="289" t="str">
        <f t="shared" si="18"/>
        <v>b.</v>
      </c>
      <c r="Q112" s="381"/>
      <c r="R112" s="289"/>
      <c r="S112" s="289"/>
      <c r="T112" s="289"/>
      <c r="U112" s="289"/>
      <c r="V112" s="289"/>
      <c r="W112" s="289"/>
      <c r="X112" s="289"/>
      <c r="Y112" s="289"/>
      <c r="Z112" s="289"/>
      <c r="AA112" s="289"/>
      <c r="AB112" s="289"/>
      <c r="AC112" s="289"/>
      <c r="AD112" s="289"/>
      <c r="AE112" s="289"/>
      <c r="AF112" s="289"/>
      <c r="AG112" s="289"/>
    </row>
    <row r="113" spans="1:33" ht="19.5" customHeight="1" x14ac:dyDescent="0.25">
      <c r="A113" s="380">
        <f t="shared" si="17"/>
        <v>19.5</v>
      </c>
      <c r="B113" s="396">
        <v>4</v>
      </c>
      <c r="C113" s="752"/>
      <c r="D113" s="752"/>
      <c r="E113" s="752"/>
      <c r="F113" s="752"/>
      <c r="G113" s="752"/>
      <c r="H113" s="406"/>
      <c r="I113" s="406"/>
      <c r="J113" s="406"/>
      <c r="K113" s="483"/>
      <c r="L113" s="753"/>
      <c r="M113" s="753"/>
      <c r="N113" s="750"/>
      <c r="O113" s="751"/>
      <c r="P113" s="289" t="str">
        <f t="shared" si="18"/>
        <v>b.</v>
      </c>
      <c r="Q113" s="381"/>
      <c r="R113" s="289"/>
      <c r="S113" s="289"/>
      <c r="T113" s="289"/>
      <c r="U113" s="289"/>
      <c r="V113" s="289"/>
      <c r="W113" s="289"/>
      <c r="X113" s="289"/>
      <c r="Y113" s="289"/>
      <c r="Z113" s="289"/>
      <c r="AA113" s="289"/>
      <c r="AB113" s="289"/>
      <c r="AC113" s="289"/>
      <c r="AD113" s="289"/>
      <c r="AE113" s="289"/>
      <c r="AF113" s="289"/>
      <c r="AG113" s="289"/>
    </row>
    <row r="114" spans="1:33" ht="19.5" customHeight="1" x14ac:dyDescent="0.25">
      <c r="A114" s="380">
        <f t="shared" si="17"/>
        <v>19.5</v>
      </c>
      <c r="B114" s="396">
        <v>5</v>
      </c>
      <c r="C114" s="752"/>
      <c r="D114" s="752"/>
      <c r="E114" s="752"/>
      <c r="F114" s="752"/>
      <c r="G114" s="752"/>
      <c r="H114" s="406"/>
      <c r="I114" s="406"/>
      <c r="J114" s="406"/>
      <c r="K114" s="483"/>
      <c r="L114" s="753"/>
      <c r="M114" s="753"/>
      <c r="N114" s="750"/>
      <c r="O114" s="751"/>
      <c r="P114" s="289" t="str">
        <f t="shared" si="18"/>
        <v>b.</v>
      </c>
      <c r="Q114" s="381"/>
      <c r="R114" s="289"/>
      <c r="S114" s="289"/>
      <c r="T114" s="289"/>
      <c r="U114" s="289"/>
      <c r="V114" s="289"/>
      <c r="W114" s="289"/>
      <c r="X114" s="289"/>
      <c r="Y114" s="289"/>
      <c r="Z114" s="289"/>
      <c r="AA114" s="289"/>
      <c r="AB114" s="289"/>
      <c r="AC114" s="289"/>
      <c r="AD114" s="289"/>
      <c r="AE114" s="289"/>
      <c r="AF114" s="289"/>
      <c r="AG114" s="289"/>
    </row>
    <row r="115" spans="1:33" ht="19.5" customHeight="1" x14ac:dyDescent="0.25">
      <c r="A115" s="380">
        <f t="shared" si="17"/>
        <v>19.5</v>
      </c>
      <c r="B115" s="396">
        <v>6</v>
      </c>
      <c r="C115" s="752"/>
      <c r="D115" s="752"/>
      <c r="E115" s="752"/>
      <c r="F115" s="752"/>
      <c r="G115" s="752"/>
      <c r="H115" s="406"/>
      <c r="I115" s="406"/>
      <c r="J115" s="406"/>
      <c r="K115" s="483"/>
      <c r="L115" s="753"/>
      <c r="M115" s="753"/>
      <c r="N115" s="750"/>
      <c r="O115" s="751"/>
      <c r="P115" s="289" t="str">
        <f t="shared" si="18"/>
        <v>b.</v>
      </c>
      <c r="Q115" s="381"/>
      <c r="R115" s="289"/>
      <c r="S115" s="289"/>
      <c r="T115" s="289"/>
      <c r="U115" s="289"/>
      <c r="V115" s="289"/>
      <c r="W115" s="289"/>
      <c r="X115" s="289"/>
      <c r="Y115" s="289"/>
      <c r="Z115" s="289"/>
      <c r="AA115" s="289"/>
      <c r="AB115" s="289"/>
      <c r="AC115" s="289"/>
      <c r="AD115" s="289"/>
      <c r="AE115" s="289"/>
      <c r="AF115" s="289"/>
      <c r="AG115" s="289"/>
    </row>
    <row r="116" spans="1:33" ht="19.5" customHeight="1" x14ac:dyDescent="0.25">
      <c r="A116" s="380">
        <f t="shared" si="17"/>
        <v>19.5</v>
      </c>
      <c r="B116" s="396">
        <v>7</v>
      </c>
      <c r="C116" s="752"/>
      <c r="D116" s="752"/>
      <c r="E116" s="752"/>
      <c r="F116" s="752"/>
      <c r="G116" s="752"/>
      <c r="H116" s="406"/>
      <c r="I116" s="406"/>
      <c r="J116" s="406"/>
      <c r="K116" s="483"/>
      <c r="L116" s="753"/>
      <c r="M116" s="753"/>
      <c r="N116" s="750"/>
      <c r="O116" s="751"/>
      <c r="P116" s="289" t="str">
        <f t="shared" si="18"/>
        <v>b.</v>
      </c>
      <c r="Q116" s="381"/>
      <c r="R116" s="289"/>
      <c r="S116" s="289"/>
      <c r="T116" s="289"/>
      <c r="U116" s="289"/>
      <c r="V116" s="289"/>
      <c r="W116" s="289"/>
      <c r="X116" s="289"/>
      <c r="Y116" s="289"/>
      <c r="Z116" s="289"/>
      <c r="AA116" s="289"/>
      <c r="AB116" s="289"/>
      <c r="AC116" s="289"/>
      <c r="AD116" s="289"/>
      <c r="AE116" s="289"/>
      <c r="AF116" s="289"/>
      <c r="AG116" s="289"/>
    </row>
    <row r="117" spans="1:33" ht="19.5" customHeight="1" x14ac:dyDescent="0.25">
      <c r="A117" s="380">
        <f t="shared" si="17"/>
        <v>19.5</v>
      </c>
      <c r="B117" s="396">
        <v>8</v>
      </c>
      <c r="C117" s="752"/>
      <c r="D117" s="752"/>
      <c r="E117" s="752"/>
      <c r="F117" s="752"/>
      <c r="G117" s="752"/>
      <c r="H117" s="406"/>
      <c r="I117" s="406"/>
      <c r="J117" s="406"/>
      <c r="K117" s="483"/>
      <c r="L117" s="753"/>
      <c r="M117" s="753"/>
      <c r="N117" s="750"/>
      <c r="O117" s="751"/>
      <c r="P117" s="289" t="str">
        <f t="shared" si="18"/>
        <v>b.</v>
      </c>
      <c r="Q117" s="381"/>
      <c r="R117" s="289"/>
      <c r="S117" s="289"/>
      <c r="T117" s="289"/>
      <c r="U117" s="289"/>
      <c r="V117" s="289"/>
      <c r="W117" s="289"/>
      <c r="X117" s="289"/>
      <c r="Y117" s="289"/>
      <c r="Z117" s="289"/>
      <c r="AA117" s="289"/>
      <c r="AB117" s="289"/>
      <c r="AC117" s="289"/>
      <c r="AD117" s="289"/>
      <c r="AE117" s="289"/>
      <c r="AF117" s="289"/>
      <c r="AG117" s="289"/>
    </row>
    <row r="118" spans="1:33" ht="16.5" customHeight="1" x14ac:dyDescent="0.25">
      <c r="A118" s="386">
        <f t="shared" ref="A118:A119" si="19">$A$8</f>
        <v>16.5</v>
      </c>
      <c r="B118" s="754" t="s">
        <v>177</v>
      </c>
      <c r="C118" s="754"/>
      <c r="D118" s="754"/>
      <c r="E118" s="754"/>
      <c r="F118" s="754"/>
      <c r="G118" s="754"/>
      <c r="H118" s="754"/>
      <c r="I118" s="754"/>
      <c r="J118" s="754"/>
      <c r="K118" s="754"/>
      <c r="L118" s="754"/>
      <c r="M118" s="754"/>
      <c r="N118" s="754"/>
      <c r="O118" s="754"/>
      <c r="P118" s="289"/>
      <c r="Q118" s="381"/>
      <c r="R118" s="289"/>
      <c r="S118" s="289"/>
      <c r="T118" s="289"/>
      <c r="U118" s="289"/>
      <c r="V118" s="289"/>
      <c r="W118" s="289"/>
      <c r="X118" s="289"/>
      <c r="Y118" s="289"/>
      <c r="Z118" s="289"/>
      <c r="AA118" s="289"/>
      <c r="AB118" s="289"/>
      <c r="AC118" s="289"/>
      <c r="AD118" s="289"/>
      <c r="AE118" s="289"/>
      <c r="AF118" s="289"/>
      <c r="AG118" s="289"/>
    </row>
    <row r="119" spans="1:33" ht="16.5" customHeight="1" x14ac:dyDescent="0.25">
      <c r="A119" s="386">
        <f t="shared" si="19"/>
        <v>16.5</v>
      </c>
      <c r="B119" s="391" t="s">
        <v>162</v>
      </c>
      <c r="C119" s="755" t="s">
        <v>178</v>
      </c>
      <c r="D119" s="755"/>
      <c r="E119" s="755"/>
      <c r="F119" s="409" t="s">
        <v>179</v>
      </c>
      <c r="G119" s="756" t="s">
        <v>170</v>
      </c>
      <c r="H119" s="756"/>
      <c r="I119" s="481" t="s">
        <v>172</v>
      </c>
      <c r="J119" s="409" t="s">
        <v>163</v>
      </c>
      <c r="K119" s="409" t="s">
        <v>180</v>
      </c>
      <c r="L119" s="756" t="s">
        <v>174</v>
      </c>
      <c r="M119" s="756"/>
      <c r="N119" s="756" t="s">
        <v>175</v>
      </c>
      <c r="O119" s="756"/>
      <c r="P119" s="289"/>
      <c r="Q119" s="381"/>
      <c r="R119" s="289"/>
      <c r="S119" s="289"/>
      <c r="T119" s="289"/>
      <c r="U119" s="289"/>
      <c r="V119" s="289"/>
      <c r="W119" s="289"/>
      <c r="X119" s="289"/>
      <c r="Y119" s="289"/>
      <c r="Z119" s="289"/>
      <c r="AA119" s="289"/>
      <c r="AB119" s="289"/>
      <c r="AC119" s="289"/>
      <c r="AD119" s="289"/>
      <c r="AE119" s="289"/>
      <c r="AF119" s="289"/>
      <c r="AG119" s="289"/>
    </row>
    <row r="120" spans="1:33" ht="9" customHeight="1" x14ac:dyDescent="0.2">
      <c r="A120" s="380">
        <f>$A$2</f>
        <v>9</v>
      </c>
      <c r="B120" s="404"/>
      <c r="C120" s="755" t="s">
        <v>126</v>
      </c>
      <c r="D120" s="755"/>
      <c r="E120" s="755"/>
      <c r="F120" s="409" t="s">
        <v>164</v>
      </c>
      <c r="G120" s="409"/>
      <c r="H120" s="409" t="s">
        <v>165</v>
      </c>
      <c r="I120" s="409" t="s">
        <v>143</v>
      </c>
      <c r="J120" s="409" t="s">
        <v>166</v>
      </c>
      <c r="K120" s="409" t="s">
        <v>167</v>
      </c>
      <c r="L120" s="755" t="s">
        <v>168</v>
      </c>
      <c r="M120" s="755"/>
      <c r="N120" s="755" t="s">
        <v>181</v>
      </c>
      <c r="O120" s="755"/>
      <c r="P120" s="289"/>
      <c r="Q120" s="381"/>
      <c r="R120" s="289"/>
      <c r="S120" s="289"/>
      <c r="T120" s="289"/>
      <c r="U120" s="289"/>
      <c r="V120" s="289"/>
      <c r="W120" s="289"/>
      <c r="X120" s="289"/>
      <c r="Y120" s="289"/>
      <c r="Z120" s="289"/>
      <c r="AA120" s="289"/>
      <c r="AB120" s="289"/>
      <c r="AC120" s="289"/>
      <c r="AD120" s="289"/>
      <c r="AE120" s="289"/>
      <c r="AF120" s="289"/>
      <c r="AG120" s="289"/>
    </row>
    <row r="121" spans="1:33" ht="19.5" customHeight="1" x14ac:dyDescent="0.25">
      <c r="A121" s="380">
        <f t="shared" ref="A121:A128" si="20">$A$6</f>
        <v>19.5</v>
      </c>
      <c r="B121" s="396">
        <v>1</v>
      </c>
      <c r="C121" s="748"/>
      <c r="D121" s="748"/>
      <c r="E121" s="748"/>
      <c r="F121" s="406"/>
      <c r="G121" s="748"/>
      <c r="H121" s="748"/>
      <c r="I121" s="406"/>
      <c r="J121" s="406"/>
      <c r="K121" s="483"/>
      <c r="L121" s="749"/>
      <c r="M121" s="749"/>
      <c r="N121" s="750"/>
      <c r="O121" s="751"/>
      <c r="P121" s="289" t="str">
        <f>"c."&amp;L121</f>
        <v>c.</v>
      </c>
      <c r="Q121" s="381"/>
      <c r="R121" s="289"/>
      <c r="S121" s="289"/>
      <c r="T121" s="289"/>
      <c r="U121" s="289"/>
      <c r="V121" s="289"/>
      <c r="W121" s="289"/>
      <c r="X121" s="289"/>
      <c r="Y121" s="289"/>
      <c r="Z121" s="289"/>
      <c r="AA121" s="289"/>
      <c r="AB121" s="289"/>
      <c r="AC121" s="289"/>
      <c r="AD121" s="289"/>
      <c r="AE121" s="289"/>
      <c r="AF121" s="289"/>
      <c r="AG121" s="289"/>
    </row>
    <row r="122" spans="1:33" ht="19.5" customHeight="1" x14ac:dyDescent="0.25">
      <c r="A122" s="380">
        <f t="shared" si="20"/>
        <v>19.5</v>
      </c>
      <c r="B122" s="396">
        <v>2</v>
      </c>
      <c r="C122" s="748"/>
      <c r="D122" s="748"/>
      <c r="E122" s="748"/>
      <c r="F122" s="406"/>
      <c r="G122" s="748"/>
      <c r="H122" s="748"/>
      <c r="I122" s="406"/>
      <c r="J122" s="406"/>
      <c r="K122" s="483"/>
      <c r="L122" s="749"/>
      <c r="M122" s="749"/>
      <c r="N122" s="750"/>
      <c r="O122" s="751"/>
      <c r="P122" s="289" t="str">
        <f t="shared" ref="P122:P128" si="21">"c."&amp;L122</f>
        <v>c.</v>
      </c>
      <c r="Q122" s="381"/>
      <c r="R122" s="289"/>
      <c r="S122" s="289"/>
      <c r="T122" s="289"/>
      <c r="U122" s="289"/>
      <c r="V122" s="289"/>
      <c r="W122" s="289"/>
      <c r="X122" s="289"/>
      <c r="Y122" s="289"/>
      <c r="Z122" s="289"/>
      <c r="AA122" s="289"/>
      <c r="AB122" s="289"/>
      <c r="AC122" s="289"/>
      <c r="AD122" s="289"/>
      <c r="AE122" s="289"/>
      <c r="AF122" s="289"/>
      <c r="AG122" s="289"/>
    </row>
    <row r="123" spans="1:33" ht="19.5" customHeight="1" x14ac:dyDescent="0.25">
      <c r="A123" s="380">
        <f t="shared" si="20"/>
        <v>19.5</v>
      </c>
      <c r="B123" s="396">
        <v>3</v>
      </c>
      <c r="C123" s="748"/>
      <c r="D123" s="748"/>
      <c r="E123" s="748"/>
      <c r="F123" s="406"/>
      <c r="G123" s="748"/>
      <c r="H123" s="748"/>
      <c r="I123" s="406"/>
      <c r="J123" s="406"/>
      <c r="K123" s="483"/>
      <c r="L123" s="749"/>
      <c r="M123" s="749"/>
      <c r="N123" s="750"/>
      <c r="O123" s="751"/>
      <c r="P123" s="289" t="str">
        <f t="shared" si="21"/>
        <v>c.</v>
      </c>
      <c r="Q123" s="381"/>
      <c r="R123" s="289"/>
      <c r="S123" s="289"/>
      <c r="T123" s="289"/>
      <c r="U123" s="289"/>
      <c r="V123" s="289"/>
      <c r="W123" s="289"/>
      <c r="X123" s="289"/>
      <c r="Y123" s="289"/>
      <c r="Z123" s="289"/>
      <c r="AA123" s="289"/>
      <c r="AB123" s="289"/>
      <c r="AC123" s="289"/>
      <c r="AD123" s="289"/>
      <c r="AE123" s="289"/>
      <c r="AF123" s="289"/>
      <c r="AG123" s="289"/>
    </row>
    <row r="124" spans="1:33" ht="19.5" customHeight="1" x14ac:dyDescent="0.25">
      <c r="A124" s="380">
        <f t="shared" si="20"/>
        <v>19.5</v>
      </c>
      <c r="B124" s="396">
        <v>4</v>
      </c>
      <c r="C124" s="748"/>
      <c r="D124" s="748"/>
      <c r="E124" s="748"/>
      <c r="F124" s="406"/>
      <c r="G124" s="748"/>
      <c r="H124" s="748"/>
      <c r="I124" s="406"/>
      <c r="J124" s="406"/>
      <c r="K124" s="483"/>
      <c r="L124" s="749"/>
      <c r="M124" s="749"/>
      <c r="N124" s="750"/>
      <c r="O124" s="751"/>
      <c r="P124" s="289" t="str">
        <f t="shared" si="21"/>
        <v>c.</v>
      </c>
      <c r="Q124" s="381"/>
      <c r="R124" s="289"/>
      <c r="S124" s="289"/>
      <c r="T124" s="289"/>
      <c r="U124" s="289"/>
      <c r="V124" s="289"/>
      <c r="W124" s="289"/>
      <c r="X124" s="289"/>
      <c r="Y124" s="289"/>
      <c r="Z124" s="289"/>
      <c r="AA124" s="289"/>
      <c r="AB124" s="289"/>
      <c r="AC124" s="289"/>
      <c r="AD124" s="289"/>
      <c r="AE124" s="289"/>
      <c r="AF124" s="289"/>
      <c r="AG124" s="289"/>
    </row>
    <row r="125" spans="1:33" ht="19.5" customHeight="1" x14ac:dyDescent="0.25">
      <c r="A125" s="380">
        <f t="shared" si="20"/>
        <v>19.5</v>
      </c>
      <c r="B125" s="396">
        <v>5</v>
      </c>
      <c r="C125" s="748"/>
      <c r="D125" s="748"/>
      <c r="E125" s="748"/>
      <c r="F125" s="406"/>
      <c r="G125" s="748"/>
      <c r="H125" s="748"/>
      <c r="I125" s="406"/>
      <c r="J125" s="406"/>
      <c r="K125" s="483"/>
      <c r="L125" s="749"/>
      <c r="M125" s="749"/>
      <c r="N125" s="750"/>
      <c r="O125" s="751"/>
      <c r="P125" s="289" t="str">
        <f t="shared" si="21"/>
        <v>c.</v>
      </c>
      <c r="Q125" s="381"/>
      <c r="R125" s="289"/>
      <c r="S125" s="289"/>
      <c r="T125" s="289"/>
      <c r="U125" s="289"/>
      <c r="V125" s="289"/>
      <c r="W125" s="289"/>
      <c r="X125" s="289"/>
      <c r="Y125" s="289"/>
      <c r="Z125" s="289"/>
      <c r="AA125" s="289"/>
      <c r="AB125" s="289"/>
      <c r="AC125" s="289"/>
      <c r="AD125" s="289"/>
      <c r="AE125" s="289"/>
      <c r="AF125" s="289"/>
      <c r="AG125" s="289"/>
    </row>
    <row r="126" spans="1:33" ht="19.5" customHeight="1" x14ac:dyDescent="0.25">
      <c r="A126" s="380">
        <f t="shared" si="20"/>
        <v>19.5</v>
      </c>
      <c r="B126" s="396">
        <v>6</v>
      </c>
      <c r="C126" s="748"/>
      <c r="D126" s="748"/>
      <c r="E126" s="748"/>
      <c r="F126" s="406"/>
      <c r="G126" s="748"/>
      <c r="H126" s="748"/>
      <c r="I126" s="406"/>
      <c r="J126" s="406"/>
      <c r="K126" s="483"/>
      <c r="L126" s="749"/>
      <c r="M126" s="749"/>
      <c r="N126" s="750"/>
      <c r="O126" s="751"/>
      <c r="P126" s="289" t="str">
        <f t="shared" si="21"/>
        <v>c.</v>
      </c>
      <c r="Q126" s="381"/>
      <c r="R126" s="289"/>
      <c r="S126" s="289"/>
      <c r="T126" s="289"/>
      <c r="U126" s="289"/>
      <c r="V126" s="289"/>
      <c r="W126" s="289"/>
      <c r="X126" s="289"/>
      <c r="Y126" s="289"/>
      <c r="Z126" s="289"/>
      <c r="AA126" s="289"/>
      <c r="AB126" s="289"/>
      <c r="AC126" s="289"/>
      <c r="AD126" s="289"/>
      <c r="AE126" s="289"/>
      <c r="AF126" s="289"/>
      <c r="AG126" s="289"/>
    </row>
    <row r="127" spans="1:33" ht="19.5" customHeight="1" x14ac:dyDescent="0.25">
      <c r="A127" s="380">
        <f t="shared" si="20"/>
        <v>19.5</v>
      </c>
      <c r="B127" s="396">
        <v>7</v>
      </c>
      <c r="C127" s="748"/>
      <c r="D127" s="748"/>
      <c r="E127" s="748"/>
      <c r="F127" s="406"/>
      <c r="G127" s="748"/>
      <c r="H127" s="748"/>
      <c r="I127" s="406"/>
      <c r="J127" s="406"/>
      <c r="K127" s="483"/>
      <c r="L127" s="749"/>
      <c r="M127" s="749"/>
      <c r="N127" s="750"/>
      <c r="O127" s="751"/>
      <c r="P127" s="289" t="str">
        <f t="shared" si="21"/>
        <v>c.</v>
      </c>
      <c r="Q127" s="381"/>
      <c r="R127" s="289"/>
      <c r="S127" s="289"/>
      <c r="T127" s="289"/>
      <c r="U127" s="289"/>
      <c r="V127" s="289"/>
      <c r="W127" s="289"/>
      <c r="X127" s="289"/>
      <c r="Y127" s="289"/>
      <c r="Z127" s="289"/>
      <c r="AA127" s="289"/>
      <c r="AB127" s="289"/>
      <c r="AC127" s="289"/>
      <c r="AD127" s="289"/>
      <c r="AE127" s="289"/>
      <c r="AF127" s="289"/>
      <c r="AG127" s="289"/>
    </row>
    <row r="128" spans="1:33" ht="19.5" customHeight="1" x14ac:dyDescent="0.25">
      <c r="A128" s="380">
        <f t="shared" si="20"/>
        <v>19.5</v>
      </c>
      <c r="B128" s="396">
        <v>8</v>
      </c>
      <c r="C128" s="748"/>
      <c r="D128" s="748"/>
      <c r="E128" s="748"/>
      <c r="F128" s="406"/>
      <c r="G128" s="748"/>
      <c r="H128" s="748"/>
      <c r="I128" s="406"/>
      <c r="J128" s="406"/>
      <c r="K128" s="483"/>
      <c r="L128" s="749"/>
      <c r="M128" s="749"/>
      <c r="N128" s="750"/>
      <c r="O128" s="751"/>
      <c r="P128" s="289" t="str">
        <f t="shared" si="21"/>
        <v>c.</v>
      </c>
      <c r="Q128" s="381"/>
      <c r="R128" s="289"/>
      <c r="S128" s="289"/>
      <c r="T128" s="289"/>
      <c r="U128" s="289"/>
      <c r="V128" s="289"/>
      <c r="W128" s="289"/>
      <c r="X128" s="289"/>
      <c r="Y128" s="289"/>
      <c r="Z128" s="289"/>
      <c r="AA128" s="289"/>
      <c r="AB128" s="289"/>
      <c r="AC128" s="289"/>
      <c r="AD128" s="289"/>
      <c r="AE128" s="289"/>
      <c r="AF128" s="289"/>
      <c r="AG128" s="289"/>
    </row>
    <row r="129" spans="1:33" ht="9" customHeight="1" x14ac:dyDescent="0.25">
      <c r="A129" s="380">
        <f t="shared" ref="A129:A138" si="22">$A$2</f>
        <v>9</v>
      </c>
      <c r="B129" s="289"/>
      <c r="C129" s="289"/>
      <c r="D129" s="289"/>
      <c r="E129" s="289"/>
      <c r="F129" s="289"/>
      <c r="G129" s="289"/>
      <c r="H129" s="289"/>
      <c r="I129" s="289"/>
      <c r="J129" s="289"/>
      <c r="K129" s="289"/>
      <c r="L129" s="289"/>
      <c r="M129" s="289"/>
      <c r="N129" s="289"/>
      <c r="O129" s="289"/>
      <c r="P129" s="289"/>
      <c r="Q129" s="381"/>
      <c r="R129" s="289"/>
      <c r="S129" s="289"/>
      <c r="T129" s="289"/>
      <c r="U129" s="289"/>
      <c r="V129" s="289"/>
      <c r="W129" s="289"/>
      <c r="X129" s="289"/>
      <c r="Y129" s="289"/>
      <c r="Z129" s="289"/>
      <c r="AA129" s="289"/>
      <c r="AB129" s="289"/>
      <c r="AC129" s="289"/>
      <c r="AD129" s="289"/>
      <c r="AE129" s="289"/>
      <c r="AF129" s="289"/>
      <c r="AG129" s="289"/>
    </row>
    <row r="130" spans="1:33" ht="9" customHeight="1" x14ac:dyDescent="0.25">
      <c r="A130" s="380">
        <f t="shared" si="22"/>
        <v>9</v>
      </c>
      <c r="B130" s="401" t="s">
        <v>105</v>
      </c>
      <c r="C130" s="573" t="s">
        <v>193</v>
      </c>
      <c r="D130" s="573"/>
      <c r="E130" s="573"/>
      <c r="F130" s="573"/>
      <c r="G130" s="573"/>
      <c r="H130" s="573"/>
      <c r="I130" s="573"/>
      <c r="J130" s="573"/>
      <c r="K130" s="573"/>
      <c r="L130" s="573"/>
      <c r="M130" s="573"/>
      <c r="N130" s="573"/>
      <c r="O130" s="573"/>
      <c r="P130" s="289"/>
      <c r="Q130" s="381"/>
      <c r="R130" s="289"/>
      <c r="S130" s="289"/>
      <c r="T130" s="289"/>
      <c r="U130" s="289"/>
      <c r="V130" s="289"/>
      <c r="W130" s="289"/>
      <c r="X130" s="289"/>
      <c r="Y130" s="289"/>
      <c r="Z130" s="289"/>
      <c r="AA130" s="289"/>
      <c r="AB130" s="289"/>
      <c r="AC130" s="289"/>
      <c r="AD130" s="289"/>
      <c r="AE130" s="289"/>
      <c r="AF130" s="289"/>
      <c r="AG130" s="289"/>
    </row>
    <row r="131" spans="1:33" ht="9" customHeight="1" x14ac:dyDescent="0.25">
      <c r="A131" s="380">
        <f t="shared" si="22"/>
        <v>9</v>
      </c>
      <c r="B131" s="401" t="s">
        <v>103</v>
      </c>
      <c r="C131" s="573" t="s">
        <v>194</v>
      </c>
      <c r="D131" s="573"/>
      <c r="E131" s="573"/>
      <c r="F131" s="573"/>
      <c r="G131" s="573"/>
      <c r="H131" s="573"/>
      <c r="I131" s="573"/>
      <c r="J131" s="573"/>
      <c r="K131" s="573"/>
      <c r="L131" s="573"/>
      <c r="M131" s="573"/>
      <c r="N131" s="573"/>
      <c r="O131" s="573"/>
      <c r="P131" s="289"/>
      <c r="Q131" s="381"/>
      <c r="R131" s="289"/>
      <c r="S131" s="289"/>
      <c r="T131" s="289"/>
      <c r="U131" s="289"/>
      <c r="V131" s="289"/>
      <c r="W131" s="289"/>
      <c r="X131" s="289"/>
      <c r="Y131" s="289"/>
      <c r="Z131" s="289"/>
      <c r="AA131" s="289"/>
      <c r="AB131" s="289"/>
      <c r="AC131" s="289"/>
      <c r="AD131" s="289"/>
      <c r="AE131" s="289"/>
      <c r="AF131" s="289"/>
      <c r="AG131" s="289"/>
    </row>
    <row r="132" spans="1:33" ht="9" customHeight="1" x14ac:dyDescent="0.25">
      <c r="A132" s="380">
        <f>$A$2</f>
        <v>9</v>
      </c>
      <c r="B132" s="289"/>
      <c r="C132" s="289"/>
      <c r="D132" s="289"/>
      <c r="E132" s="289"/>
      <c r="F132" s="289"/>
      <c r="G132" s="289"/>
      <c r="H132" s="289"/>
      <c r="I132" s="289"/>
      <c r="J132" s="289"/>
      <c r="K132" s="289"/>
      <c r="L132" s="289"/>
      <c r="M132" s="289"/>
      <c r="N132" s="289"/>
      <c r="O132" s="289"/>
      <c r="P132" s="289"/>
      <c r="Q132" s="381"/>
      <c r="R132" s="289"/>
      <c r="S132" s="289"/>
      <c r="T132" s="289"/>
      <c r="U132" s="289"/>
      <c r="V132" s="289"/>
      <c r="W132" s="289"/>
      <c r="X132" s="289"/>
      <c r="Y132" s="289"/>
      <c r="Z132" s="289"/>
      <c r="AA132" s="289"/>
      <c r="AB132" s="289"/>
      <c r="AC132" s="289"/>
      <c r="AD132" s="289"/>
      <c r="AE132" s="289"/>
      <c r="AF132" s="289"/>
      <c r="AG132" s="289"/>
    </row>
    <row r="133" spans="1:33" ht="9" customHeight="1" x14ac:dyDescent="0.25">
      <c r="A133" s="380">
        <f t="shared" si="22"/>
        <v>9</v>
      </c>
      <c r="B133" s="289"/>
      <c r="C133" s="289"/>
      <c r="D133" s="289"/>
      <c r="E133" s="289"/>
      <c r="F133" s="289"/>
      <c r="G133" s="289"/>
      <c r="H133" s="289"/>
      <c r="I133" s="289"/>
      <c r="J133" s="289"/>
      <c r="K133" s="289"/>
      <c r="L133" s="289"/>
      <c r="M133" s="289"/>
      <c r="N133" s="289"/>
      <c r="O133" s="289"/>
      <c r="P133" s="289"/>
      <c r="Q133" s="381"/>
      <c r="R133" s="289"/>
      <c r="S133" s="289"/>
      <c r="T133" s="289"/>
      <c r="U133" s="289"/>
      <c r="V133" s="289"/>
      <c r="W133" s="289"/>
      <c r="X133" s="289"/>
      <c r="Y133" s="289"/>
      <c r="Z133" s="289"/>
      <c r="AA133" s="289"/>
      <c r="AB133" s="289"/>
      <c r="AC133" s="289"/>
      <c r="AD133" s="289"/>
      <c r="AE133" s="289"/>
      <c r="AF133" s="289"/>
      <c r="AG133" s="289"/>
    </row>
    <row r="134" spans="1:33" ht="9" customHeight="1" x14ac:dyDescent="0.25">
      <c r="A134" s="380">
        <f t="shared" si="22"/>
        <v>9</v>
      </c>
      <c r="B134" s="289"/>
      <c r="C134" s="289"/>
      <c r="D134" s="289"/>
      <c r="E134" s="289"/>
      <c r="F134" s="289"/>
      <c r="G134" s="289"/>
      <c r="H134" s="289"/>
      <c r="I134" s="289"/>
      <c r="J134" s="289"/>
      <c r="K134" s="289"/>
      <c r="L134" s="289"/>
      <c r="M134" s="289"/>
      <c r="N134" s="289"/>
      <c r="O134" s="289"/>
      <c r="P134" s="289"/>
      <c r="Q134" s="381"/>
      <c r="R134" s="289"/>
      <c r="S134" s="289"/>
      <c r="T134" s="289"/>
      <c r="U134" s="289"/>
      <c r="V134" s="289"/>
      <c r="W134" s="289"/>
      <c r="X134" s="289"/>
      <c r="Y134" s="289"/>
      <c r="Z134" s="289"/>
      <c r="AA134" s="289"/>
      <c r="AB134" s="289"/>
      <c r="AC134" s="289"/>
      <c r="AD134" s="289"/>
      <c r="AE134" s="289"/>
      <c r="AF134" s="289"/>
      <c r="AG134" s="289"/>
    </row>
    <row r="135" spans="1:33" ht="9" customHeight="1" x14ac:dyDescent="0.25">
      <c r="A135" s="380">
        <f t="shared" si="22"/>
        <v>9</v>
      </c>
      <c r="B135" s="289"/>
      <c r="C135" s="289"/>
      <c r="D135" s="289"/>
      <c r="E135" s="289"/>
      <c r="F135" s="289"/>
      <c r="G135" s="289"/>
      <c r="H135" s="289"/>
      <c r="I135" s="289"/>
      <c r="J135" s="289"/>
      <c r="K135" s="289"/>
      <c r="L135" s="289"/>
      <c r="M135" s="289"/>
      <c r="N135" s="289"/>
      <c r="O135" s="289"/>
      <c r="P135" s="289"/>
      <c r="Q135" s="381"/>
      <c r="R135" s="289"/>
      <c r="S135" s="289"/>
      <c r="T135" s="289"/>
      <c r="U135" s="289"/>
      <c r="V135" s="289"/>
      <c r="W135" s="289"/>
      <c r="X135" s="289"/>
      <c r="Y135" s="289"/>
      <c r="Z135" s="289"/>
      <c r="AA135" s="289"/>
      <c r="AB135" s="289"/>
      <c r="AC135" s="289"/>
      <c r="AD135" s="289"/>
      <c r="AE135" s="289"/>
      <c r="AF135" s="289"/>
      <c r="AG135" s="289"/>
    </row>
    <row r="136" spans="1:33" ht="16.5" customHeight="1" x14ac:dyDescent="0.25">
      <c r="A136" s="386">
        <f>$A$8</f>
        <v>16.5</v>
      </c>
      <c r="B136" s="289"/>
      <c r="C136" s="402" t="s">
        <v>188</v>
      </c>
      <c r="D136" s="403" t="s">
        <v>189</v>
      </c>
      <c r="E136" s="289"/>
      <c r="F136" s="289"/>
      <c r="G136" s="289"/>
      <c r="H136" s="289"/>
      <c r="I136" s="289"/>
      <c r="J136" s="289"/>
      <c r="K136" s="289"/>
      <c r="L136" s="289"/>
      <c r="M136" s="842" t="str">
        <f ca="1">Wersja</f>
        <v>2020..6.15.0.44055</v>
      </c>
      <c r="N136" s="842"/>
      <c r="O136" s="289"/>
      <c r="P136" s="289"/>
      <c r="Q136" s="381"/>
      <c r="R136" s="289"/>
      <c r="S136" s="289"/>
      <c r="T136" s="289"/>
      <c r="U136" s="289"/>
      <c r="V136" s="289"/>
      <c r="W136" s="289"/>
      <c r="X136" s="289"/>
      <c r="Y136" s="289"/>
      <c r="Z136" s="289"/>
      <c r="AA136" s="289"/>
      <c r="AB136" s="289"/>
      <c r="AC136" s="289"/>
      <c r="AD136" s="289"/>
      <c r="AE136" s="289"/>
      <c r="AF136" s="289"/>
      <c r="AG136" s="289"/>
    </row>
    <row r="137" spans="1:33" x14ac:dyDescent="0.25">
      <c r="A137" s="380">
        <f t="shared" si="22"/>
        <v>9</v>
      </c>
      <c r="B137" s="289"/>
      <c r="C137" s="289"/>
      <c r="D137" s="289"/>
      <c r="E137" s="289"/>
      <c r="F137" s="289"/>
      <c r="G137" s="289"/>
      <c r="H137" s="289"/>
      <c r="I137" s="289"/>
      <c r="J137" s="289"/>
      <c r="K137" s="289"/>
      <c r="L137" s="289"/>
      <c r="M137" s="289"/>
      <c r="N137" s="289"/>
      <c r="O137" s="289"/>
      <c r="P137" s="289"/>
      <c r="Q137" s="381"/>
      <c r="R137" s="289"/>
      <c r="S137" s="289"/>
      <c r="T137" s="289"/>
      <c r="U137" s="289"/>
      <c r="V137" s="289"/>
      <c r="W137" s="289"/>
      <c r="X137" s="289"/>
      <c r="Y137" s="289"/>
      <c r="Z137" s="289"/>
      <c r="AA137" s="289"/>
      <c r="AB137" s="289"/>
      <c r="AC137" s="289"/>
      <c r="AD137" s="289"/>
      <c r="AE137" s="289"/>
      <c r="AF137" s="289"/>
      <c r="AG137" s="289"/>
    </row>
    <row r="138" spans="1:33" ht="9" customHeight="1" x14ac:dyDescent="0.25">
      <c r="A138" s="380">
        <f t="shared" si="22"/>
        <v>9</v>
      </c>
      <c r="B138" s="782" t="s">
        <v>182</v>
      </c>
      <c r="C138" s="782"/>
      <c r="D138" s="782"/>
      <c r="E138" s="782"/>
      <c r="F138" s="782"/>
      <c r="G138" s="782"/>
      <c r="H138" s="782"/>
      <c r="I138" s="782"/>
      <c r="J138" s="782"/>
      <c r="K138" s="782"/>
      <c r="L138" s="782"/>
      <c r="M138" s="782"/>
      <c r="N138" s="782"/>
      <c r="O138" s="782"/>
      <c r="P138" s="289"/>
      <c r="Q138" s="381"/>
      <c r="R138" s="289"/>
      <c r="S138" s="289"/>
      <c r="T138" s="289"/>
      <c r="U138" s="289"/>
      <c r="V138" s="289"/>
      <c r="W138" s="289"/>
      <c r="X138" s="289"/>
      <c r="Y138" s="289"/>
      <c r="Z138" s="289"/>
      <c r="AA138" s="289"/>
      <c r="AB138" s="289"/>
      <c r="AC138" s="289"/>
      <c r="AD138" s="289"/>
      <c r="AE138" s="289"/>
      <c r="AF138" s="289"/>
      <c r="AG138" s="289"/>
    </row>
    <row r="139" spans="1:33" ht="9" customHeight="1" x14ac:dyDescent="0.25">
      <c r="A139" s="380">
        <f>$A$2</f>
        <v>9</v>
      </c>
      <c r="B139" s="757" t="s">
        <v>0</v>
      </c>
      <c r="C139" s="757"/>
      <c r="D139" s="757"/>
      <c r="E139" s="757"/>
      <c r="F139" s="757"/>
      <c r="G139" s="757"/>
      <c r="H139" s="757"/>
      <c r="I139" s="757"/>
      <c r="J139" s="757"/>
      <c r="K139" s="757"/>
      <c r="L139" s="757"/>
      <c r="M139" s="757"/>
      <c r="N139" s="757"/>
      <c r="O139" s="757"/>
      <c r="P139" s="289"/>
      <c r="Q139" s="381"/>
      <c r="R139" s="289"/>
      <c r="S139" s="289"/>
      <c r="T139" s="289"/>
      <c r="U139" s="289"/>
      <c r="V139" s="289"/>
      <c r="W139" s="289"/>
      <c r="X139" s="289"/>
      <c r="Y139" s="289"/>
      <c r="Z139" s="289"/>
      <c r="AA139" s="289"/>
      <c r="AB139" s="289"/>
      <c r="AC139" s="289"/>
      <c r="AD139" s="289"/>
      <c r="AE139" s="289"/>
      <c r="AF139" s="289"/>
      <c r="AG139" s="289"/>
    </row>
    <row r="140" spans="1:33" ht="4.5" customHeight="1" x14ac:dyDescent="0.25">
      <c r="A140" s="386">
        <v>4.5</v>
      </c>
      <c r="B140" s="292"/>
      <c r="C140" s="289"/>
      <c r="D140" s="289"/>
      <c r="E140" s="289"/>
      <c r="F140" s="289"/>
      <c r="G140" s="289"/>
      <c r="H140" s="289"/>
      <c r="I140" s="289"/>
      <c r="J140" s="289"/>
      <c r="K140" s="289"/>
      <c r="L140" s="289"/>
      <c r="M140" s="289"/>
      <c r="N140" s="289"/>
      <c r="O140" s="289"/>
      <c r="P140" s="289"/>
      <c r="Q140" s="381"/>
      <c r="R140" s="289"/>
      <c r="S140" s="289"/>
      <c r="T140" s="289"/>
      <c r="U140" s="289"/>
      <c r="V140" s="289"/>
      <c r="W140" s="289"/>
      <c r="X140" s="289"/>
      <c r="Y140" s="289"/>
      <c r="Z140" s="289"/>
      <c r="AA140" s="289"/>
      <c r="AB140" s="289"/>
      <c r="AC140" s="289"/>
      <c r="AD140" s="289"/>
      <c r="AE140" s="289"/>
      <c r="AF140" s="289"/>
      <c r="AG140" s="289"/>
    </row>
    <row r="141" spans="1:33" ht="9" customHeight="1" x14ac:dyDescent="0.25">
      <c r="A141" s="380">
        <f>$A$2</f>
        <v>9</v>
      </c>
      <c r="B141" s="783" t="s">
        <v>475</v>
      </c>
      <c r="C141" s="766"/>
      <c r="D141" s="766"/>
      <c r="E141" s="766"/>
      <c r="F141" s="766"/>
      <c r="G141" s="766"/>
      <c r="H141" s="767"/>
      <c r="I141" s="666" t="s">
        <v>1</v>
      </c>
      <c r="J141" s="667"/>
      <c r="K141" s="667"/>
      <c r="L141" s="667"/>
      <c r="M141" s="667"/>
      <c r="N141" s="667"/>
      <c r="O141" s="668"/>
      <c r="P141" s="289"/>
      <c r="Q141" s="381"/>
      <c r="R141" s="289"/>
      <c r="S141" s="289"/>
      <c r="T141" s="289"/>
      <c r="U141" s="289"/>
      <c r="V141" s="289"/>
      <c r="W141" s="289"/>
      <c r="X141" s="289"/>
      <c r="Y141" s="289"/>
      <c r="Z141" s="289"/>
      <c r="AA141" s="289"/>
      <c r="AB141" s="289"/>
      <c r="AC141" s="289"/>
      <c r="AD141" s="289"/>
      <c r="AE141" s="289"/>
      <c r="AF141" s="289"/>
      <c r="AG141" s="289"/>
    </row>
    <row r="142" spans="1:33" ht="19.5" customHeight="1" x14ac:dyDescent="0.25">
      <c r="A142" s="289">
        <f t="shared" ref="A142" si="23">$A$6</f>
        <v>19.5</v>
      </c>
      <c r="B142" s="383"/>
      <c r="C142" s="763">
        <f>$C$6</f>
        <v>0</v>
      </c>
      <c r="D142" s="763"/>
      <c r="E142" s="763"/>
      <c r="F142" s="763"/>
      <c r="G142" s="763"/>
      <c r="H142" s="384"/>
      <c r="I142" s="672"/>
      <c r="J142" s="673"/>
      <c r="K142" s="673"/>
      <c r="L142" s="673"/>
      <c r="M142" s="673"/>
      <c r="N142" s="673"/>
      <c r="O142" s="674"/>
      <c r="P142" s="289"/>
      <c r="Q142" s="289"/>
      <c r="R142" s="289"/>
      <c r="S142" s="289"/>
      <c r="T142" s="289"/>
      <c r="U142" s="289"/>
      <c r="V142" s="289"/>
      <c r="W142" s="289"/>
      <c r="X142" s="289"/>
      <c r="Y142" s="289"/>
      <c r="Z142" s="289"/>
      <c r="AA142" s="289"/>
      <c r="AB142" s="289"/>
      <c r="AC142" s="289"/>
      <c r="AD142" s="289"/>
      <c r="AE142" s="289"/>
      <c r="AF142" s="289"/>
      <c r="AG142" s="289"/>
    </row>
    <row r="143" spans="1:33" ht="9" customHeight="1" x14ac:dyDescent="0.25">
      <c r="A143" s="289">
        <f t="shared" ref="A143" si="24">$A$2</f>
        <v>9</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289"/>
      <c r="AF143" s="289"/>
      <c r="AG143" s="289"/>
    </row>
    <row r="144" spans="1:33" ht="16.5" customHeight="1" x14ac:dyDescent="0.25">
      <c r="A144" s="382">
        <v>16.5</v>
      </c>
      <c r="B144" s="385" t="s">
        <v>156</v>
      </c>
      <c r="C144" s="289"/>
      <c r="D144" s="289"/>
      <c r="E144" s="289"/>
      <c r="F144" s="289"/>
      <c r="G144" s="289"/>
      <c r="H144" s="289"/>
      <c r="I144" s="289"/>
      <c r="J144" s="289"/>
      <c r="K144" s="289"/>
      <c r="L144" s="289"/>
      <c r="M144" s="289"/>
      <c r="N144" s="289"/>
      <c r="O144" s="289"/>
      <c r="P144" s="289"/>
      <c r="Q144" s="381"/>
      <c r="R144" s="289"/>
      <c r="S144" s="289"/>
      <c r="T144" s="289"/>
      <c r="U144" s="289"/>
      <c r="V144" s="289"/>
      <c r="W144" s="289"/>
      <c r="X144" s="289"/>
      <c r="Y144" s="289"/>
      <c r="Z144" s="289"/>
      <c r="AA144" s="289"/>
      <c r="AB144" s="289"/>
      <c r="AC144" s="289"/>
      <c r="AD144" s="289"/>
      <c r="AE144" s="289"/>
      <c r="AF144" s="289"/>
      <c r="AG144" s="289"/>
    </row>
    <row r="145" spans="1:33" ht="16.5" customHeight="1" x14ac:dyDescent="0.25">
      <c r="A145" s="386">
        <f>$A$8</f>
        <v>16.5</v>
      </c>
      <c r="B145" s="764" t="s">
        <v>157</v>
      </c>
      <c r="C145" s="764"/>
      <c r="D145" s="764"/>
      <c r="E145" s="764"/>
      <c r="F145" s="764"/>
      <c r="G145" s="764"/>
      <c r="H145" s="764"/>
      <c r="I145" s="764"/>
      <c r="J145" s="764"/>
      <c r="K145" s="764"/>
      <c r="L145" s="764"/>
      <c r="M145" s="764"/>
      <c r="N145" s="764"/>
      <c r="O145" s="289"/>
      <c r="P145" s="289"/>
      <c r="Q145" s="381"/>
      <c r="R145" s="289"/>
      <c r="S145" s="289"/>
      <c r="T145" s="289"/>
      <c r="U145" s="289"/>
      <c r="V145" s="289"/>
      <c r="W145" s="289"/>
      <c r="X145" s="289"/>
      <c r="Y145" s="289"/>
      <c r="Z145" s="289"/>
      <c r="AA145" s="289"/>
      <c r="AB145" s="289"/>
      <c r="AC145" s="289"/>
      <c r="AD145" s="289"/>
      <c r="AE145" s="289"/>
      <c r="AF145" s="289"/>
      <c r="AG145" s="289"/>
    </row>
    <row r="146" spans="1:33" ht="16.5" customHeight="1" x14ac:dyDescent="0.25">
      <c r="A146" s="442" t="s">
        <v>567</v>
      </c>
      <c r="B146" s="765" t="s">
        <v>564</v>
      </c>
      <c r="C146" s="764"/>
      <c r="D146" s="764"/>
      <c r="E146" s="764"/>
      <c r="F146" s="764"/>
      <c r="G146" s="764"/>
      <c r="H146" s="764"/>
      <c r="I146" s="764"/>
      <c r="J146" s="764"/>
      <c r="K146" s="764"/>
      <c r="L146" s="764"/>
      <c r="M146" s="764"/>
      <c r="N146" s="764"/>
      <c r="O146" s="289"/>
      <c r="P146" s="289"/>
      <c r="Q146" s="381"/>
      <c r="R146" s="289"/>
      <c r="S146" s="289"/>
      <c r="T146" s="289"/>
      <c r="U146" s="289"/>
      <c r="V146" s="289"/>
      <c r="W146" s="289"/>
      <c r="X146" s="289"/>
      <c r="Y146" s="289"/>
      <c r="Z146" s="289"/>
      <c r="AA146" s="289"/>
      <c r="AB146" s="289"/>
      <c r="AC146" s="289"/>
      <c r="AD146" s="289"/>
      <c r="AE146" s="289"/>
      <c r="AF146" s="289"/>
      <c r="AG146" s="289"/>
    </row>
    <row r="147" spans="1:33" ht="9" customHeight="1" x14ac:dyDescent="0.25">
      <c r="A147" s="289">
        <f>$A$2</f>
        <v>9</v>
      </c>
      <c r="B147" s="289"/>
      <c r="C147" s="387"/>
      <c r="D147" s="387"/>
      <c r="E147" s="387"/>
      <c r="F147" s="387"/>
      <c r="G147" s="387"/>
      <c r="H147" s="289"/>
      <c r="I147" s="289"/>
      <c r="J147" s="289"/>
      <c r="K147" s="289"/>
      <c r="L147" s="289"/>
      <c r="M147" s="510" t="s">
        <v>877</v>
      </c>
      <c r="N147" s="766"/>
      <c r="O147" s="767"/>
      <c r="P147" s="289"/>
      <c r="Q147" s="289"/>
      <c r="R147" s="289"/>
      <c r="S147" s="289"/>
      <c r="T147" s="289"/>
      <c r="U147" s="289"/>
      <c r="V147" s="289"/>
      <c r="W147" s="289"/>
      <c r="X147" s="289"/>
      <c r="Y147" s="289"/>
      <c r="Z147" s="289"/>
      <c r="AA147" s="289"/>
      <c r="AB147" s="289"/>
      <c r="AC147" s="289"/>
      <c r="AD147" s="289"/>
      <c r="AE147" s="289"/>
      <c r="AF147" s="289"/>
      <c r="AG147" s="289"/>
    </row>
    <row r="148" spans="1:33" ht="19.5" customHeight="1" x14ac:dyDescent="0.25">
      <c r="A148" s="289">
        <f>$A$6</f>
        <v>19.5</v>
      </c>
      <c r="B148" s="289"/>
      <c r="C148" s="387"/>
      <c r="D148" s="387"/>
      <c r="E148" s="387"/>
      <c r="F148" s="387"/>
      <c r="G148" s="387"/>
      <c r="H148" s="289"/>
      <c r="I148" s="289"/>
      <c r="J148" s="289"/>
      <c r="K148" s="289"/>
      <c r="L148" s="289"/>
      <c r="M148" s="768">
        <f>M80+1</f>
        <v>3</v>
      </c>
      <c r="N148" s="769"/>
      <c r="O148" s="389"/>
      <c r="P148" s="289"/>
      <c r="Q148" s="381">
        <f>IF(COUNTA(C159:O166,C178:O185,C189:O196)=0,0,1)</f>
        <v>0</v>
      </c>
      <c r="R148" s="289"/>
      <c r="S148" s="289"/>
      <c r="T148" s="289"/>
      <c r="U148" s="289"/>
      <c r="V148" s="289"/>
      <c r="W148" s="289"/>
      <c r="X148" s="289"/>
      <c r="Y148" s="289"/>
      <c r="Z148" s="289"/>
      <c r="AA148" s="289"/>
      <c r="AB148" s="289"/>
      <c r="AC148" s="289"/>
      <c r="AD148" s="289"/>
      <c r="AE148" s="289"/>
      <c r="AF148" s="289"/>
      <c r="AG148" s="289"/>
    </row>
    <row r="149" spans="1:33" ht="4.5" customHeight="1" x14ac:dyDescent="0.25">
      <c r="A149" s="289">
        <f>$A$4</f>
        <v>4.5</v>
      </c>
      <c r="B149" s="387"/>
      <c r="C149" s="387"/>
      <c r="D149" s="387"/>
      <c r="E149" s="387"/>
      <c r="F149" s="387"/>
      <c r="G149" s="387"/>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row>
    <row r="150" spans="1:33" ht="4.5" customHeight="1" x14ac:dyDescent="0.25">
      <c r="A150" s="289">
        <f>$A$4</f>
        <v>4.5</v>
      </c>
      <c r="B150" s="770"/>
      <c r="C150" s="770"/>
      <c r="D150" s="770"/>
      <c r="E150" s="770"/>
      <c r="F150" s="770"/>
      <c r="G150" s="770"/>
      <c r="H150" s="770"/>
      <c r="I150" s="770"/>
      <c r="J150" s="770"/>
      <c r="K150" s="770"/>
      <c r="L150" s="770"/>
      <c r="M150" s="770"/>
      <c r="N150" s="770"/>
      <c r="O150" s="770"/>
      <c r="P150" s="289"/>
      <c r="Q150" s="289"/>
      <c r="R150" s="289"/>
      <c r="S150" s="289"/>
      <c r="T150" s="289"/>
      <c r="U150" s="289"/>
      <c r="V150" s="289"/>
      <c r="W150" s="289"/>
      <c r="X150" s="289"/>
      <c r="Y150" s="289"/>
      <c r="Z150" s="289"/>
      <c r="AA150" s="289"/>
      <c r="AB150" s="289"/>
      <c r="AC150" s="289"/>
      <c r="AD150" s="289"/>
      <c r="AE150" s="289"/>
      <c r="AF150" s="289"/>
      <c r="AG150" s="289"/>
    </row>
    <row r="151" spans="1:33" ht="24.75" customHeight="1" x14ac:dyDescent="0.25">
      <c r="A151" s="292">
        <f>$A$8*1.5</f>
        <v>24.75</v>
      </c>
      <c r="B151" s="771" t="s">
        <v>186</v>
      </c>
      <c r="C151" s="772"/>
      <c r="D151" s="772"/>
      <c r="E151" s="772"/>
      <c r="F151" s="772"/>
      <c r="G151" s="772"/>
      <c r="H151" s="772"/>
      <c r="I151" s="772"/>
      <c r="J151" s="772"/>
      <c r="K151" s="772"/>
      <c r="L151" s="772"/>
      <c r="M151" s="772"/>
      <c r="N151" s="772"/>
      <c r="O151" s="773"/>
      <c r="P151" s="289"/>
      <c r="Q151" s="289"/>
      <c r="R151" s="289"/>
      <c r="S151" s="289"/>
      <c r="T151" s="289"/>
      <c r="U151" s="289"/>
      <c r="V151" s="289"/>
      <c r="W151" s="289"/>
      <c r="X151" s="289"/>
      <c r="Y151" s="289"/>
      <c r="Z151" s="289"/>
      <c r="AA151" s="289"/>
      <c r="AB151" s="289"/>
      <c r="AC151" s="289"/>
      <c r="AD151" s="289"/>
      <c r="AE151" s="289"/>
      <c r="AF151" s="289"/>
      <c r="AG151" s="289"/>
    </row>
    <row r="152" spans="1:33" ht="9" customHeight="1" x14ac:dyDescent="0.25">
      <c r="A152" s="289">
        <f>$A$2</f>
        <v>9</v>
      </c>
      <c r="B152" s="390"/>
      <c r="C152" s="540" t="s">
        <v>158</v>
      </c>
      <c r="D152" s="541"/>
      <c r="E152" s="541"/>
      <c r="F152" s="541"/>
      <c r="G152" s="541"/>
      <c r="H152" s="542"/>
      <c r="I152" s="540" t="s">
        <v>159</v>
      </c>
      <c r="J152" s="541"/>
      <c r="K152" s="541"/>
      <c r="L152" s="541"/>
      <c r="M152" s="541"/>
      <c r="N152" s="541"/>
      <c r="O152" s="542"/>
      <c r="P152" s="289"/>
      <c r="Q152" s="289"/>
      <c r="R152" s="289"/>
      <c r="S152" s="289"/>
      <c r="T152" s="289"/>
      <c r="U152" s="289"/>
      <c r="V152" s="289"/>
      <c r="W152" s="289"/>
      <c r="X152" s="289"/>
      <c r="Y152" s="289"/>
      <c r="Z152" s="289"/>
      <c r="AA152" s="289"/>
      <c r="AB152" s="289"/>
      <c r="AC152" s="289"/>
      <c r="AD152" s="289"/>
      <c r="AE152" s="289"/>
      <c r="AF152" s="289"/>
      <c r="AG152" s="289"/>
    </row>
    <row r="153" spans="1:33" ht="19.5" customHeight="1" x14ac:dyDescent="0.25">
      <c r="A153" s="289">
        <f>$A$6</f>
        <v>19.5</v>
      </c>
      <c r="B153" s="445"/>
      <c r="C153" s="726" t="str">
        <f>""&amp;$C$17</f>
        <v/>
      </c>
      <c r="D153" s="727"/>
      <c r="E153" s="727"/>
      <c r="F153" s="727"/>
      <c r="G153" s="727"/>
      <c r="H153" s="728"/>
      <c r="I153" s="726" t="str">
        <f>""&amp;$I$17</f>
        <v/>
      </c>
      <c r="J153" s="727"/>
      <c r="K153" s="727"/>
      <c r="L153" s="727"/>
      <c r="M153" s="727"/>
      <c r="N153" s="727"/>
      <c r="O153" s="728"/>
      <c r="P153" s="289"/>
      <c r="Q153" s="289"/>
      <c r="R153" s="289"/>
      <c r="S153" s="289"/>
      <c r="T153" s="289"/>
      <c r="U153" s="289"/>
      <c r="V153" s="289"/>
      <c r="W153" s="289"/>
      <c r="X153" s="289"/>
      <c r="Y153" s="289"/>
      <c r="Z153" s="289"/>
      <c r="AA153" s="289"/>
      <c r="AB153" s="289"/>
      <c r="AC153" s="289"/>
      <c r="AD153" s="289"/>
      <c r="AE153" s="289"/>
      <c r="AF153" s="289"/>
      <c r="AG153" s="289"/>
    </row>
    <row r="154" spans="1:33" ht="4.5" customHeight="1" x14ac:dyDescent="0.25">
      <c r="A154" s="380">
        <f>$A$4</f>
        <v>4.5</v>
      </c>
      <c r="B154" s="770"/>
      <c r="C154" s="770"/>
      <c r="D154" s="770"/>
      <c r="E154" s="770"/>
      <c r="F154" s="770"/>
      <c r="G154" s="770"/>
      <c r="H154" s="770"/>
      <c r="I154" s="770"/>
      <c r="J154" s="770"/>
      <c r="K154" s="770"/>
      <c r="L154" s="770"/>
      <c r="M154" s="770"/>
      <c r="N154" s="770"/>
      <c r="O154" s="770"/>
      <c r="P154" s="289"/>
      <c r="Q154" s="381"/>
      <c r="R154" s="289"/>
      <c r="S154" s="289"/>
      <c r="T154" s="289"/>
      <c r="U154" s="289"/>
      <c r="V154" s="289"/>
      <c r="W154" s="289"/>
      <c r="X154" s="289"/>
      <c r="Y154" s="289"/>
      <c r="Z154" s="289"/>
      <c r="AA154" s="289"/>
      <c r="AB154" s="289"/>
      <c r="AC154" s="289"/>
      <c r="AD154" s="289"/>
      <c r="AE154" s="289"/>
      <c r="AF154" s="289"/>
      <c r="AG154" s="289"/>
    </row>
    <row r="155" spans="1:33" ht="16.5" customHeight="1" x14ac:dyDescent="0.25">
      <c r="A155" s="386">
        <f t="shared" ref="A155:A156" si="25">$A$8</f>
        <v>16.5</v>
      </c>
      <c r="B155" s="774" t="s">
        <v>160</v>
      </c>
      <c r="C155" s="775"/>
      <c r="D155" s="775"/>
      <c r="E155" s="775"/>
      <c r="F155" s="775"/>
      <c r="G155" s="775"/>
      <c r="H155" s="775"/>
      <c r="I155" s="775"/>
      <c r="J155" s="775"/>
      <c r="K155" s="775"/>
      <c r="L155" s="775"/>
      <c r="M155" s="775"/>
      <c r="N155" s="775"/>
      <c r="O155" s="776"/>
      <c r="P155" s="289"/>
      <c r="Q155" s="381"/>
      <c r="R155" s="289"/>
      <c r="S155" s="289"/>
      <c r="T155" s="289"/>
      <c r="U155" s="289"/>
      <c r="V155" s="289"/>
      <c r="W155" s="289"/>
      <c r="X155" s="289"/>
      <c r="Y155" s="289"/>
      <c r="Z155" s="289"/>
      <c r="AA155" s="289"/>
      <c r="AB155" s="289"/>
      <c r="AC155" s="289"/>
      <c r="AD155" s="289"/>
      <c r="AE155" s="289"/>
      <c r="AF155" s="289"/>
      <c r="AG155" s="289"/>
    </row>
    <row r="156" spans="1:33" ht="16.5" customHeight="1" x14ac:dyDescent="0.25">
      <c r="A156" s="386">
        <f t="shared" si="25"/>
        <v>16.5</v>
      </c>
      <c r="B156" s="758" t="s">
        <v>161</v>
      </c>
      <c r="C156" s="759"/>
      <c r="D156" s="759"/>
      <c r="E156" s="759"/>
      <c r="F156" s="759"/>
      <c r="G156" s="759"/>
      <c r="H156" s="759"/>
      <c r="I156" s="759"/>
      <c r="J156" s="759"/>
      <c r="K156" s="759"/>
      <c r="L156" s="759"/>
      <c r="M156" s="759"/>
      <c r="N156" s="759"/>
      <c r="O156" s="760"/>
      <c r="P156" s="289"/>
      <c r="Q156" s="381"/>
      <c r="R156" s="289"/>
      <c r="S156" s="289"/>
      <c r="T156" s="289"/>
      <c r="U156" s="289"/>
      <c r="V156" s="289"/>
      <c r="W156" s="289"/>
      <c r="X156" s="289"/>
      <c r="Y156" s="289"/>
      <c r="Z156" s="289"/>
      <c r="AA156" s="289"/>
      <c r="AB156" s="289"/>
      <c r="AC156" s="289"/>
      <c r="AD156" s="289"/>
      <c r="AE156" s="289"/>
      <c r="AF156" s="289"/>
      <c r="AG156" s="289"/>
    </row>
    <row r="157" spans="1:33" ht="24.75" customHeight="1" x14ac:dyDescent="0.25">
      <c r="A157" s="386">
        <f>$A$8*1.5</f>
        <v>24.75</v>
      </c>
      <c r="B157" s="391" t="s">
        <v>162</v>
      </c>
      <c r="C157" s="777" t="s">
        <v>170</v>
      </c>
      <c r="D157" s="770"/>
      <c r="E157" s="770"/>
      <c r="F157" s="770"/>
      <c r="G157" s="778"/>
      <c r="H157" s="392" t="s">
        <v>171</v>
      </c>
      <c r="I157" s="392" t="s">
        <v>172</v>
      </c>
      <c r="J157" s="391" t="s">
        <v>163</v>
      </c>
      <c r="K157" s="392" t="s">
        <v>173</v>
      </c>
      <c r="L157" s="777" t="s">
        <v>174</v>
      </c>
      <c r="M157" s="778"/>
      <c r="N157" s="777" t="s">
        <v>175</v>
      </c>
      <c r="O157" s="778"/>
      <c r="P157" s="289"/>
      <c r="Q157" s="381"/>
      <c r="R157" s="289"/>
      <c r="S157" s="289"/>
      <c r="T157" s="289"/>
      <c r="U157" s="289"/>
      <c r="V157" s="289"/>
      <c r="W157" s="289"/>
      <c r="X157" s="289"/>
      <c r="Y157" s="289"/>
      <c r="Z157" s="289"/>
      <c r="AA157" s="289"/>
      <c r="AB157" s="289"/>
      <c r="AC157" s="289"/>
      <c r="AD157" s="289"/>
      <c r="AE157" s="289"/>
      <c r="AF157" s="289"/>
      <c r="AG157" s="289"/>
    </row>
    <row r="158" spans="1:33" ht="9" customHeight="1" x14ac:dyDescent="0.2">
      <c r="A158" s="380">
        <f>$A$2</f>
        <v>9</v>
      </c>
      <c r="B158" s="394"/>
      <c r="C158" s="779" t="s">
        <v>126</v>
      </c>
      <c r="D158" s="780"/>
      <c r="E158" s="780"/>
      <c r="F158" s="780"/>
      <c r="G158" s="781"/>
      <c r="H158" s="395" t="s">
        <v>164</v>
      </c>
      <c r="I158" s="395" t="s">
        <v>165</v>
      </c>
      <c r="J158" s="395" t="s">
        <v>143</v>
      </c>
      <c r="K158" s="395" t="s">
        <v>166</v>
      </c>
      <c r="L158" s="779" t="s">
        <v>167</v>
      </c>
      <c r="M158" s="781"/>
      <c r="N158" s="779" t="s">
        <v>168</v>
      </c>
      <c r="O158" s="781"/>
      <c r="P158" s="289"/>
      <c r="Q158" s="381"/>
      <c r="R158" s="289"/>
      <c r="S158" s="289"/>
      <c r="T158" s="289"/>
      <c r="U158" s="289"/>
      <c r="V158" s="289"/>
      <c r="W158" s="289"/>
      <c r="X158" s="289"/>
      <c r="Y158" s="289"/>
      <c r="Z158" s="289"/>
      <c r="AA158" s="289"/>
      <c r="AB158" s="289"/>
      <c r="AC158" s="289"/>
      <c r="AD158" s="289"/>
      <c r="AE158" s="289"/>
      <c r="AF158" s="289"/>
      <c r="AG158" s="289"/>
    </row>
    <row r="159" spans="1:33" ht="19.5" customHeight="1" x14ac:dyDescent="0.25">
      <c r="A159" s="380">
        <f t="shared" ref="A159:A166" si="26">$A$6</f>
        <v>19.5</v>
      </c>
      <c r="B159" s="396">
        <v>1</v>
      </c>
      <c r="C159" s="752"/>
      <c r="D159" s="752"/>
      <c r="E159" s="752"/>
      <c r="F159" s="752"/>
      <c r="G159" s="752"/>
      <c r="H159" s="406"/>
      <c r="I159" s="406"/>
      <c r="J159" s="406"/>
      <c r="K159" s="482"/>
      <c r="L159" s="753"/>
      <c r="M159" s="753"/>
      <c r="N159" s="750"/>
      <c r="O159" s="751"/>
      <c r="P159" s="289" t="str">
        <f>"a."&amp;L159</f>
        <v>a.</v>
      </c>
      <c r="Q159" s="381"/>
      <c r="R159" s="289"/>
      <c r="S159" s="289"/>
      <c r="T159" s="289"/>
      <c r="U159" s="289"/>
      <c r="V159" s="289"/>
      <c r="W159" s="289"/>
      <c r="X159" s="289"/>
      <c r="Y159" s="289"/>
      <c r="Z159" s="289"/>
      <c r="AA159" s="289"/>
      <c r="AB159" s="289"/>
      <c r="AC159" s="289"/>
      <c r="AD159" s="289"/>
      <c r="AE159" s="289"/>
      <c r="AF159" s="289"/>
      <c r="AG159" s="289"/>
    </row>
    <row r="160" spans="1:33" ht="19.5" customHeight="1" x14ac:dyDescent="0.25">
      <c r="A160" s="380">
        <f t="shared" si="26"/>
        <v>19.5</v>
      </c>
      <c r="B160" s="396">
        <v>2</v>
      </c>
      <c r="C160" s="752"/>
      <c r="D160" s="752"/>
      <c r="E160" s="752"/>
      <c r="F160" s="752"/>
      <c r="G160" s="752"/>
      <c r="H160" s="406"/>
      <c r="I160" s="406"/>
      <c r="J160" s="406"/>
      <c r="K160" s="482"/>
      <c r="L160" s="753"/>
      <c r="M160" s="753"/>
      <c r="N160" s="750"/>
      <c r="O160" s="751"/>
      <c r="P160" s="289" t="str">
        <f t="shared" ref="P160:P166" si="27">"a."&amp;L160</f>
        <v>a.</v>
      </c>
      <c r="Q160" s="381"/>
      <c r="R160" s="289"/>
      <c r="S160" s="289"/>
      <c r="T160" s="289"/>
      <c r="U160" s="289"/>
      <c r="V160" s="289"/>
      <c r="W160" s="289"/>
      <c r="X160" s="289"/>
      <c r="Y160" s="289"/>
      <c r="Z160" s="289"/>
      <c r="AA160" s="289"/>
      <c r="AB160" s="289"/>
      <c r="AC160" s="289"/>
      <c r="AD160" s="289"/>
      <c r="AE160" s="289"/>
      <c r="AF160" s="289"/>
      <c r="AG160" s="289"/>
    </row>
    <row r="161" spans="1:33" ht="19.5" customHeight="1" x14ac:dyDescent="0.25">
      <c r="A161" s="380">
        <f t="shared" si="26"/>
        <v>19.5</v>
      </c>
      <c r="B161" s="396">
        <v>3</v>
      </c>
      <c r="C161" s="752"/>
      <c r="D161" s="752"/>
      <c r="E161" s="752"/>
      <c r="F161" s="752"/>
      <c r="G161" s="752"/>
      <c r="H161" s="406"/>
      <c r="I161" s="406"/>
      <c r="J161" s="406"/>
      <c r="K161" s="482"/>
      <c r="L161" s="753"/>
      <c r="M161" s="753"/>
      <c r="N161" s="750"/>
      <c r="O161" s="751"/>
      <c r="P161" s="289" t="str">
        <f t="shared" si="27"/>
        <v>a.</v>
      </c>
      <c r="Q161" s="381"/>
      <c r="R161" s="289"/>
      <c r="S161" s="289"/>
      <c r="T161" s="289"/>
      <c r="U161" s="289"/>
      <c r="V161" s="289"/>
      <c r="W161" s="289"/>
      <c r="X161" s="289"/>
      <c r="Y161" s="289"/>
      <c r="Z161" s="289"/>
      <c r="AA161" s="289"/>
      <c r="AB161" s="289"/>
      <c r="AC161" s="289"/>
      <c r="AD161" s="289"/>
      <c r="AE161" s="289"/>
      <c r="AF161" s="289"/>
      <c r="AG161" s="289"/>
    </row>
    <row r="162" spans="1:33" ht="19.5" customHeight="1" x14ac:dyDescent="0.25">
      <c r="A162" s="380">
        <f t="shared" si="26"/>
        <v>19.5</v>
      </c>
      <c r="B162" s="396">
        <v>4</v>
      </c>
      <c r="C162" s="752"/>
      <c r="D162" s="752"/>
      <c r="E162" s="752"/>
      <c r="F162" s="752"/>
      <c r="G162" s="752"/>
      <c r="H162" s="406"/>
      <c r="I162" s="406"/>
      <c r="J162" s="406"/>
      <c r="K162" s="482"/>
      <c r="L162" s="753"/>
      <c r="M162" s="753"/>
      <c r="N162" s="750"/>
      <c r="O162" s="751"/>
      <c r="P162" s="289" t="str">
        <f t="shared" si="27"/>
        <v>a.</v>
      </c>
      <c r="Q162" s="381"/>
      <c r="R162" s="289"/>
      <c r="S162" s="289"/>
      <c r="T162" s="289"/>
      <c r="U162" s="289"/>
      <c r="V162" s="289"/>
      <c r="W162" s="289"/>
      <c r="X162" s="289"/>
      <c r="Y162" s="289"/>
      <c r="Z162" s="289"/>
      <c r="AA162" s="289"/>
      <c r="AB162" s="289"/>
      <c r="AC162" s="289"/>
      <c r="AD162" s="289"/>
      <c r="AE162" s="289"/>
      <c r="AF162" s="289"/>
      <c r="AG162" s="289"/>
    </row>
    <row r="163" spans="1:33" ht="19.5" customHeight="1" x14ac:dyDescent="0.25">
      <c r="A163" s="380">
        <f t="shared" si="26"/>
        <v>19.5</v>
      </c>
      <c r="B163" s="396">
        <v>5</v>
      </c>
      <c r="C163" s="752"/>
      <c r="D163" s="752"/>
      <c r="E163" s="752"/>
      <c r="F163" s="752"/>
      <c r="G163" s="752"/>
      <c r="H163" s="406"/>
      <c r="I163" s="406"/>
      <c r="J163" s="406"/>
      <c r="K163" s="482"/>
      <c r="L163" s="753"/>
      <c r="M163" s="753"/>
      <c r="N163" s="750"/>
      <c r="O163" s="751"/>
      <c r="P163" s="289" t="str">
        <f t="shared" si="27"/>
        <v>a.</v>
      </c>
      <c r="Q163" s="381"/>
      <c r="R163" s="289"/>
      <c r="S163" s="289"/>
      <c r="T163" s="289"/>
      <c r="U163" s="289"/>
      <c r="V163" s="289"/>
      <c r="W163" s="289"/>
      <c r="X163" s="289"/>
      <c r="Y163" s="289"/>
      <c r="Z163" s="289"/>
      <c r="AA163" s="289"/>
      <c r="AB163" s="289"/>
      <c r="AC163" s="289"/>
      <c r="AD163" s="289"/>
      <c r="AE163" s="289"/>
      <c r="AF163" s="289"/>
      <c r="AG163" s="289"/>
    </row>
    <row r="164" spans="1:33" ht="19.5" customHeight="1" x14ac:dyDescent="0.25">
      <c r="A164" s="380">
        <f t="shared" si="26"/>
        <v>19.5</v>
      </c>
      <c r="B164" s="396">
        <v>6</v>
      </c>
      <c r="C164" s="752"/>
      <c r="D164" s="752"/>
      <c r="E164" s="752"/>
      <c r="F164" s="752"/>
      <c r="G164" s="752"/>
      <c r="H164" s="406"/>
      <c r="I164" s="406"/>
      <c r="J164" s="406"/>
      <c r="K164" s="482"/>
      <c r="L164" s="753"/>
      <c r="M164" s="753"/>
      <c r="N164" s="750"/>
      <c r="O164" s="751"/>
      <c r="P164" s="289" t="str">
        <f t="shared" si="27"/>
        <v>a.</v>
      </c>
      <c r="Q164" s="381"/>
      <c r="R164" s="289"/>
      <c r="S164" s="289"/>
      <c r="T164" s="289"/>
      <c r="U164" s="289"/>
      <c r="V164" s="289"/>
      <c r="W164" s="289"/>
      <c r="X164" s="289"/>
      <c r="Y164" s="289"/>
      <c r="Z164" s="289"/>
      <c r="AA164" s="289"/>
      <c r="AB164" s="289"/>
      <c r="AC164" s="289"/>
      <c r="AD164" s="289"/>
      <c r="AE164" s="289"/>
      <c r="AF164" s="289"/>
      <c r="AG164" s="289"/>
    </row>
    <row r="165" spans="1:33" ht="19.5" customHeight="1" x14ac:dyDescent="0.25">
      <c r="A165" s="380">
        <f t="shared" si="26"/>
        <v>19.5</v>
      </c>
      <c r="B165" s="396">
        <v>7</v>
      </c>
      <c r="C165" s="752"/>
      <c r="D165" s="752"/>
      <c r="E165" s="752"/>
      <c r="F165" s="752"/>
      <c r="G165" s="752"/>
      <c r="H165" s="406"/>
      <c r="I165" s="406"/>
      <c r="J165" s="406"/>
      <c r="K165" s="482"/>
      <c r="L165" s="753"/>
      <c r="M165" s="753"/>
      <c r="N165" s="750"/>
      <c r="O165" s="751"/>
      <c r="P165" s="289" t="str">
        <f t="shared" si="27"/>
        <v>a.</v>
      </c>
      <c r="Q165" s="381"/>
      <c r="R165" s="289"/>
      <c r="S165" s="289"/>
      <c r="T165" s="289"/>
      <c r="U165" s="289"/>
      <c r="V165" s="289"/>
      <c r="W165" s="289"/>
      <c r="X165" s="289"/>
      <c r="Y165" s="289"/>
      <c r="Z165" s="289"/>
      <c r="AA165" s="289"/>
      <c r="AB165" s="289"/>
      <c r="AC165" s="289"/>
      <c r="AD165" s="289"/>
      <c r="AE165" s="289"/>
      <c r="AF165" s="289"/>
      <c r="AG165" s="289"/>
    </row>
    <row r="166" spans="1:33" ht="19.5" customHeight="1" x14ac:dyDescent="0.25">
      <c r="A166" s="380">
        <f t="shared" si="26"/>
        <v>19.5</v>
      </c>
      <c r="B166" s="396">
        <v>8</v>
      </c>
      <c r="C166" s="752"/>
      <c r="D166" s="752"/>
      <c r="E166" s="752"/>
      <c r="F166" s="752"/>
      <c r="G166" s="752"/>
      <c r="H166" s="406"/>
      <c r="I166" s="406"/>
      <c r="J166" s="406"/>
      <c r="K166" s="482"/>
      <c r="L166" s="753"/>
      <c r="M166" s="753"/>
      <c r="N166" s="750"/>
      <c r="O166" s="751"/>
      <c r="P166" s="289" t="str">
        <f t="shared" si="27"/>
        <v>a.</v>
      </c>
      <c r="Q166" s="381"/>
      <c r="R166" s="289"/>
      <c r="S166" s="289"/>
      <c r="T166" s="289"/>
      <c r="U166" s="289"/>
      <c r="V166" s="289"/>
      <c r="W166" s="289"/>
      <c r="X166" s="289"/>
      <c r="Y166" s="289"/>
      <c r="Z166" s="289"/>
      <c r="AA166" s="289"/>
      <c r="AB166" s="289"/>
      <c r="AC166" s="289"/>
      <c r="AD166" s="289"/>
      <c r="AE166" s="289"/>
      <c r="AF166" s="289"/>
      <c r="AG166" s="289"/>
    </row>
    <row r="167" spans="1:33" ht="9" customHeight="1" x14ac:dyDescent="0.25">
      <c r="A167" s="380">
        <f>$A$2</f>
        <v>9</v>
      </c>
      <c r="B167" s="289"/>
      <c r="C167" s="289"/>
      <c r="D167" s="289"/>
      <c r="E167" s="289"/>
      <c r="F167" s="289"/>
      <c r="G167" s="289"/>
      <c r="H167" s="289"/>
      <c r="I167" s="289"/>
      <c r="J167" s="289"/>
      <c r="K167" s="289"/>
      <c r="L167" s="289"/>
      <c r="M167" s="289"/>
      <c r="N167" s="289"/>
      <c r="O167" s="289"/>
      <c r="P167" s="289"/>
      <c r="Q167" s="381"/>
      <c r="R167" s="289"/>
      <c r="S167" s="289"/>
      <c r="T167" s="289"/>
      <c r="U167" s="289"/>
      <c r="V167" s="289"/>
      <c r="W167" s="289"/>
      <c r="X167" s="289"/>
      <c r="Y167" s="289"/>
      <c r="Z167" s="289"/>
      <c r="AA167" s="289"/>
      <c r="AB167" s="289"/>
      <c r="AC167" s="289"/>
      <c r="AD167" s="289"/>
      <c r="AE167" s="289"/>
      <c r="AF167" s="289"/>
      <c r="AG167" s="289"/>
    </row>
    <row r="168" spans="1:33" ht="18" customHeight="1" x14ac:dyDescent="0.25">
      <c r="A168" s="380">
        <f>$A$2*2</f>
        <v>18</v>
      </c>
      <c r="B168" s="401" t="s">
        <v>100</v>
      </c>
      <c r="C168" s="558" t="s">
        <v>191</v>
      </c>
      <c r="D168" s="573"/>
      <c r="E168" s="573"/>
      <c r="F168" s="573"/>
      <c r="G168" s="573"/>
      <c r="H168" s="573"/>
      <c r="I168" s="573"/>
      <c r="J168" s="573"/>
      <c r="K168" s="573"/>
      <c r="L168" s="573"/>
      <c r="M168" s="573"/>
      <c r="N168" s="573"/>
      <c r="O168" s="573"/>
      <c r="P168" s="289"/>
      <c r="Q168" s="381"/>
      <c r="R168" s="289"/>
      <c r="S168" s="289"/>
      <c r="T168" s="289"/>
      <c r="U168" s="289"/>
      <c r="V168" s="289"/>
      <c r="W168" s="289"/>
      <c r="X168" s="289"/>
      <c r="Y168" s="289"/>
      <c r="Z168" s="289"/>
      <c r="AA168" s="289"/>
      <c r="AB168" s="289"/>
      <c r="AC168" s="289"/>
      <c r="AD168" s="289"/>
      <c r="AE168" s="289"/>
      <c r="AF168" s="289"/>
      <c r="AG168" s="289"/>
    </row>
    <row r="169" spans="1:33" ht="9" customHeight="1" x14ac:dyDescent="0.25">
      <c r="A169" s="380">
        <f>$A$2</f>
        <v>9</v>
      </c>
      <c r="B169" s="401" t="s">
        <v>101</v>
      </c>
      <c r="C169" s="573" t="s">
        <v>190</v>
      </c>
      <c r="D169" s="573"/>
      <c r="E169" s="573"/>
      <c r="F169" s="573"/>
      <c r="G169" s="573"/>
      <c r="H169" s="573"/>
      <c r="I169" s="573"/>
      <c r="J169" s="573"/>
      <c r="K169" s="573"/>
      <c r="L169" s="573"/>
      <c r="M169" s="573"/>
      <c r="N169" s="573"/>
      <c r="O169" s="573"/>
      <c r="P169" s="289"/>
      <c r="Q169" s="381"/>
      <c r="R169" s="289"/>
      <c r="S169" s="289"/>
      <c r="T169" s="289"/>
      <c r="U169" s="289"/>
      <c r="V169" s="289"/>
      <c r="W169" s="289"/>
      <c r="X169" s="289"/>
      <c r="Y169" s="289"/>
      <c r="Z169" s="289"/>
      <c r="AA169" s="289"/>
      <c r="AB169" s="289"/>
      <c r="AC169" s="289"/>
      <c r="AD169" s="289"/>
      <c r="AE169" s="289"/>
      <c r="AF169" s="289"/>
      <c r="AG169" s="289"/>
    </row>
    <row r="170" spans="1:33" ht="18" customHeight="1" x14ac:dyDescent="0.25">
      <c r="A170" s="380">
        <f>$A$2*2</f>
        <v>18</v>
      </c>
      <c r="B170" s="401" t="s">
        <v>102</v>
      </c>
      <c r="C170" s="558" t="s">
        <v>192</v>
      </c>
      <c r="D170" s="573"/>
      <c r="E170" s="573"/>
      <c r="F170" s="573"/>
      <c r="G170" s="573"/>
      <c r="H170" s="573"/>
      <c r="I170" s="573"/>
      <c r="J170" s="573"/>
      <c r="K170" s="573"/>
      <c r="L170" s="573"/>
      <c r="M170" s="573"/>
      <c r="N170" s="573"/>
      <c r="O170" s="573"/>
      <c r="P170" s="289"/>
      <c r="Q170" s="381"/>
      <c r="R170" s="289"/>
      <c r="S170" s="289"/>
      <c r="T170" s="289"/>
      <c r="U170" s="289"/>
      <c r="V170" s="289"/>
      <c r="W170" s="289"/>
      <c r="X170" s="289"/>
      <c r="Y170" s="289"/>
      <c r="Z170" s="289"/>
      <c r="AA170" s="289"/>
      <c r="AB170" s="289"/>
      <c r="AC170" s="289"/>
      <c r="AD170" s="289"/>
      <c r="AE170" s="289"/>
      <c r="AF170" s="289"/>
      <c r="AG170" s="289"/>
    </row>
    <row r="171" spans="1:33" ht="16.5" customHeight="1" x14ac:dyDescent="0.25">
      <c r="A171" s="386">
        <f>$A$8</f>
        <v>16.5</v>
      </c>
      <c r="B171" s="289"/>
      <c r="C171" s="843" t="str">
        <f ca="1">Wersja</f>
        <v>2020..6.15.0.44055</v>
      </c>
      <c r="D171" s="843"/>
      <c r="E171" s="387"/>
      <c r="F171" s="387"/>
      <c r="G171" s="387"/>
      <c r="H171" s="387"/>
      <c r="I171" s="289"/>
      <c r="J171" s="289"/>
      <c r="K171" s="289"/>
      <c r="L171" s="289"/>
      <c r="M171" s="289"/>
      <c r="N171" s="402" t="s">
        <v>188</v>
      </c>
      <c r="O171" s="403" t="s">
        <v>187</v>
      </c>
      <c r="P171" s="289"/>
      <c r="Q171" s="381"/>
      <c r="R171" s="289"/>
      <c r="S171" s="289"/>
      <c r="T171" s="289"/>
      <c r="U171" s="289"/>
      <c r="V171" s="289"/>
      <c r="W171" s="289"/>
      <c r="X171" s="289"/>
      <c r="Y171" s="289"/>
      <c r="Z171" s="289"/>
      <c r="AA171" s="289"/>
      <c r="AB171" s="289"/>
      <c r="AC171" s="289"/>
      <c r="AD171" s="289"/>
      <c r="AE171" s="289"/>
      <c r="AF171" s="289"/>
      <c r="AG171" s="289"/>
    </row>
    <row r="172" spans="1:33" ht="9" customHeight="1" x14ac:dyDescent="0.25">
      <c r="A172" s="380">
        <f>$A$2</f>
        <v>9</v>
      </c>
      <c r="B172" s="289"/>
      <c r="C172" s="289"/>
      <c r="D172" s="289"/>
      <c r="E172" s="289"/>
      <c r="F172" s="289"/>
      <c r="G172" s="289"/>
      <c r="H172" s="289"/>
      <c r="I172" s="289"/>
      <c r="J172" s="289"/>
      <c r="K172" s="289"/>
      <c r="L172" s="289"/>
      <c r="M172" s="289"/>
      <c r="N172" s="289"/>
      <c r="O172" s="289"/>
      <c r="P172" s="289"/>
      <c r="Q172" s="381"/>
      <c r="R172" s="289"/>
      <c r="S172" s="289"/>
      <c r="T172" s="289"/>
      <c r="U172" s="289"/>
      <c r="V172" s="289"/>
      <c r="W172" s="289"/>
      <c r="X172" s="289"/>
      <c r="Y172" s="289"/>
      <c r="Z172" s="289"/>
      <c r="AA172" s="289"/>
      <c r="AB172" s="289"/>
      <c r="AC172" s="289"/>
      <c r="AD172" s="289"/>
      <c r="AE172" s="289"/>
      <c r="AF172" s="289"/>
      <c r="AG172" s="289"/>
    </row>
    <row r="173" spans="1:33" ht="9" customHeight="1" x14ac:dyDescent="0.25">
      <c r="A173" s="380">
        <f>$A$2</f>
        <v>9</v>
      </c>
      <c r="B173" s="757" t="s">
        <v>0</v>
      </c>
      <c r="C173" s="757"/>
      <c r="D173" s="757"/>
      <c r="E173" s="757"/>
      <c r="F173" s="757"/>
      <c r="G173" s="757"/>
      <c r="H173" s="757"/>
      <c r="I173" s="757"/>
      <c r="J173" s="757"/>
      <c r="K173" s="757"/>
      <c r="L173" s="757"/>
      <c r="M173" s="757"/>
      <c r="N173" s="757"/>
      <c r="O173" s="757"/>
      <c r="P173" s="289"/>
      <c r="Q173" s="381"/>
      <c r="R173" s="289"/>
      <c r="S173" s="289"/>
      <c r="T173" s="289"/>
      <c r="U173" s="289"/>
      <c r="V173" s="289"/>
      <c r="W173" s="289"/>
      <c r="X173" s="289"/>
      <c r="Y173" s="289"/>
      <c r="Z173" s="289"/>
      <c r="AA173" s="289"/>
      <c r="AB173" s="289"/>
      <c r="AC173" s="289"/>
      <c r="AD173" s="289"/>
      <c r="AE173" s="289"/>
      <c r="AF173" s="289"/>
      <c r="AG173" s="289"/>
    </row>
    <row r="174" spans="1:33" ht="4.5" customHeight="1" x14ac:dyDescent="0.25">
      <c r="A174" s="386">
        <v>4.5</v>
      </c>
      <c r="B174" s="292"/>
      <c r="C174" s="289"/>
      <c r="D174" s="289"/>
      <c r="E174" s="289"/>
      <c r="F174" s="289"/>
      <c r="G174" s="289"/>
      <c r="H174" s="289"/>
      <c r="I174" s="289"/>
      <c r="J174" s="289"/>
      <c r="K174" s="289"/>
      <c r="L174" s="289"/>
      <c r="M174" s="289"/>
      <c r="N174" s="289"/>
      <c r="O174" s="289"/>
      <c r="P174" s="289"/>
      <c r="Q174" s="381"/>
      <c r="R174" s="289"/>
      <c r="S174" s="289"/>
      <c r="T174" s="289"/>
      <c r="U174" s="289"/>
      <c r="V174" s="289"/>
      <c r="W174" s="289"/>
      <c r="X174" s="289"/>
      <c r="Y174" s="289"/>
      <c r="Z174" s="289"/>
      <c r="AA174" s="289"/>
      <c r="AB174" s="289"/>
      <c r="AC174" s="289"/>
      <c r="AD174" s="289"/>
      <c r="AE174" s="289"/>
      <c r="AF174" s="289"/>
      <c r="AG174" s="289"/>
    </row>
    <row r="175" spans="1:33" ht="16.5" customHeight="1" x14ac:dyDescent="0.25">
      <c r="A175" s="386">
        <f t="shared" ref="A175" si="28">$A$8</f>
        <v>16.5</v>
      </c>
      <c r="B175" s="758" t="s">
        <v>176</v>
      </c>
      <c r="C175" s="759"/>
      <c r="D175" s="759"/>
      <c r="E175" s="759"/>
      <c r="F175" s="759"/>
      <c r="G175" s="759"/>
      <c r="H175" s="759"/>
      <c r="I175" s="759"/>
      <c r="J175" s="759"/>
      <c r="K175" s="759"/>
      <c r="L175" s="759"/>
      <c r="M175" s="759"/>
      <c r="N175" s="759"/>
      <c r="O175" s="760"/>
      <c r="P175" s="289"/>
      <c r="Q175" s="381"/>
      <c r="R175" s="289"/>
      <c r="S175" s="289"/>
      <c r="T175" s="289"/>
      <c r="U175" s="289"/>
      <c r="V175" s="289"/>
      <c r="W175" s="289"/>
      <c r="X175" s="289"/>
      <c r="Y175" s="289"/>
      <c r="Z175" s="289"/>
      <c r="AA175" s="289"/>
      <c r="AB175" s="289"/>
      <c r="AC175" s="289"/>
      <c r="AD175" s="289"/>
      <c r="AE175" s="289"/>
      <c r="AF175" s="289"/>
      <c r="AG175" s="289"/>
    </row>
    <row r="176" spans="1:33" ht="24.75" customHeight="1" x14ac:dyDescent="0.25">
      <c r="A176" s="386">
        <f>$A$8*1.5</f>
        <v>24.75</v>
      </c>
      <c r="B176" s="391" t="s">
        <v>162</v>
      </c>
      <c r="C176" s="756" t="s">
        <v>184</v>
      </c>
      <c r="D176" s="756"/>
      <c r="E176" s="756"/>
      <c r="F176" s="756"/>
      <c r="G176" s="756"/>
      <c r="H176" s="477" t="s">
        <v>171</v>
      </c>
      <c r="I176" s="478" t="s">
        <v>172</v>
      </c>
      <c r="J176" s="391" t="s">
        <v>163</v>
      </c>
      <c r="K176" s="479" t="s">
        <v>185</v>
      </c>
      <c r="L176" s="756" t="s">
        <v>174</v>
      </c>
      <c r="M176" s="756"/>
      <c r="N176" s="756" t="s">
        <v>175</v>
      </c>
      <c r="O176" s="756"/>
      <c r="P176" s="289"/>
      <c r="Q176" s="381"/>
      <c r="R176" s="289"/>
      <c r="S176" s="289"/>
      <c r="T176" s="289"/>
      <c r="U176" s="289"/>
      <c r="V176" s="289"/>
      <c r="W176" s="289"/>
      <c r="X176" s="289"/>
      <c r="Y176" s="289"/>
      <c r="Z176" s="289"/>
      <c r="AA176" s="289"/>
      <c r="AB176" s="289"/>
      <c r="AC176" s="289"/>
      <c r="AD176" s="289"/>
      <c r="AE176" s="289"/>
      <c r="AF176" s="289"/>
      <c r="AG176" s="289"/>
    </row>
    <row r="177" spans="1:33" ht="9" customHeight="1" x14ac:dyDescent="0.2">
      <c r="A177" s="380">
        <f>$A$2</f>
        <v>9</v>
      </c>
      <c r="B177" s="404"/>
      <c r="C177" s="755" t="s">
        <v>126</v>
      </c>
      <c r="D177" s="755"/>
      <c r="E177" s="755"/>
      <c r="F177" s="755"/>
      <c r="G177" s="755"/>
      <c r="H177" s="409" t="s">
        <v>164</v>
      </c>
      <c r="I177" s="409" t="s">
        <v>165</v>
      </c>
      <c r="J177" s="409" t="s">
        <v>143</v>
      </c>
      <c r="K177" s="409" t="s">
        <v>166</v>
      </c>
      <c r="L177" s="761" t="s">
        <v>167</v>
      </c>
      <c r="M177" s="762"/>
      <c r="N177" s="755" t="s">
        <v>168</v>
      </c>
      <c r="O177" s="755"/>
      <c r="P177" s="289"/>
      <c r="Q177" s="381"/>
      <c r="R177" s="289"/>
      <c r="S177" s="289"/>
      <c r="T177" s="289"/>
      <c r="U177" s="289"/>
      <c r="V177" s="289"/>
      <c r="W177" s="289"/>
      <c r="X177" s="289"/>
      <c r="Y177" s="289"/>
      <c r="Z177" s="289"/>
      <c r="AA177" s="289"/>
      <c r="AB177" s="289"/>
      <c r="AC177" s="289"/>
      <c r="AD177" s="289"/>
      <c r="AE177" s="289"/>
      <c r="AF177" s="289"/>
      <c r="AG177" s="289"/>
    </row>
    <row r="178" spans="1:33" ht="19.5" customHeight="1" x14ac:dyDescent="0.25">
      <c r="A178" s="380">
        <f t="shared" ref="A178:A185" si="29">$A$6</f>
        <v>19.5</v>
      </c>
      <c r="B178" s="396">
        <v>1</v>
      </c>
      <c r="C178" s="752"/>
      <c r="D178" s="752"/>
      <c r="E178" s="752"/>
      <c r="F178" s="752"/>
      <c r="G178" s="752"/>
      <c r="H178" s="406"/>
      <c r="I178" s="406"/>
      <c r="J178" s="406"/>
      <c r="K178" s="483"/>
      <c r="L178" s="753"/>
      <c r="M178" s="753"/>
      <c r="N178" s="750"/>
      <c r="O178" s="751"/>
      <c r="P178" s="289" t="str">
        <f>"b."&amp;L178</f>
        <v>b.</v>
      </c>
      <c r="Q178" s="381"/>
      <c r="R178" s="289"/>
      <c r="S178" s="289"/>
      <c r="T178" s="289"/>
      <c r="U178" s="289"/>
      <c r="V178" s="289"/>
      <c r="W178" s="289"/>
      <c r="X178" s="289"/>
      <c r="Y178" s="289"/>
      <c r="Z178" s="289"/>
      <c r="AA178" s="289"/>
      <c r="AB178" s="289"/>
      <c r="AC178" s="289"/>
      <c r="AD178" s="289"/>
      <c r="AE178" s="289"/>
      <c r="AF178" s="289"/>
      <c r="AG178" s="289"/>
    </row>
    <row r="179" spans="1:33" ht="19.5" customHeight="1" x14ac:dyDescent="0.25">
      <c r="A179" s="380">
        <f t="shared" si="29"/>
        <v>19.5</v>
      </c>
      <c r="B179" s="396">
        <v>2</v>
      </c>
      <c r="C179" s="752"/>
      <c r="D179" s="752"/>
      <c r="E179" s="752"/>
      <c r="F179" s="752"/>
      <c r="G179" s="752"/>
      <c r="H179" s="406"/>
      <c r="I179" s="406"/>
      <c r="J179" s="406"/>
      <c r="K179" s="483"/>
      <c r="L179" s="753"/>
      <c r="M179" s="753"/>
      <c r="N179" s="750"/>
      <c r="O179" s="751"/>
      <c r="P179" s="289" t="str">
        <f t="shared" ref="P179:P185" si="30">"b."&amp;L179</f>
        <v>b.</v>
      </c>
      <c r="Q179" s="381"/>
      <c r="R179" s="289"/>
      <c r="S179" s="289"/>
      <c r="T179" s="289"/>
      <c r="U179" s="289"/>
      <c r="V179" s="289"/>
      <c r="W179" s="289"/>
      <c r="X179" s="289"/>
      <c r="Y179" s="289"/>
      <c r="Z179" s="289"/>
      <c r="AA179" s="289"/>
      <c r="AB179" s="289"/>
      <c r="AC179" s="289"/>
      <c r="AD179" s="289"/>
      <c r="AE179" s="289"/>
      <c r="AF179" s="289"/>
      <c r="AG179" s="289"/>
    </row>
    <row r="180" spans="1:33" ht="19.5" customHeight="1" x14ac:dyDescent="0.25">
      <c r="A180" s="380">
        <f t="shared" si="29"/>
        <v>19.5</v>
      </c>
      <c r="B180" s="396">
        <v>3</v>
      </c>
      <c r="C180" s="752"/>
      <c r="D180" s="752"/>
      <c r="E180" s="752"/>
      <c r="F180" s="752"/>
      <c r="G180" s="752"/>
      <c r="H180" s="406"/>
      <c r="I180" s="406"/>
      <c r="J180" s="406"/>
      <c r="K180" s="483"/>
      <c r="L180" s="753"/>
      <c r="M180" s="753"/>
      <c r="N180" s="750"/>
      <c r="O180" s="751"/>
      <c r="P180" s="289" t="str">
        <f t="shared" si="30"/>
        <v>b.</v>
      </c>
      <c r="Q180" s="381"/>
      <c r="R180" s="289"/>
      <c r="S180" s="289"/>
      <c r="T180" s="289"/>
      <c r="U180" s="289"/>
      <c r="V180" s="289"/>
      <c r="W180" s="289"/>
      <c r="X180" s="289"/>
      <c r="Y180" s="289"/>
      <c r="Z180" s="289"/>
      <c r="AA180" s="289"/>
      <c r="AB180" s="289"/>
      <c r="AC180" s="289"/>
      <c r="AD180" s="289"/>
      <c r="AE180" s="289"/>
      <c r="AF180" s="289"/>
      <c r="AG180" s="289"/>
    </row>
    <row r="181" spans="1:33" ht="19.5" customHeight="1" x14ac:dyDescent="0.25">
      <c r="A181" s="380">
        <f t="shared" si="29"/>
        <v>19.5</v>
      </c>
      <c r="B181" s="396">
        <v>4</v>
      </c>
      <c r="C181" s="752"/>
      <c r="D181" s="752"/>
      <c r="E181" s="752"/>
      <c r="F181" s="752"/>
      <c r="G181" s="752"/>
      <c r="H181" s="406"/>
      <c r="I181" s="406"/>
      <c r="J181" s="406"/>
      <c r="K181" s="483"/>
      <c r="L181" s="753"/>
      <c r="M181" s="753"/>
      <c r="N181" s="750"/>
      <c r="O181" s="751"/>
      <c r="P181" s="289" t="str">
        <f t="shared" si="30"/>
        <v>b.</v>
      </c>
      <c r="Q181" s="381"/>
      <c r="R181" s="289"/>
      <c r="S181" s="289"/>
      <c r="T181" s="289"/>
      <c r="U181" s="289"/>
      <c r="V181" s="289"/>
      <c r="W181" s="289"/>
      <c r="X181" s="289"/>
      <c r="Y181" s="289"/>
      <c r="Z181" s="289"/>
      <c r="AA181" s="289"/>
      <c r="AB181" s="289"/>
      <c r="AC181" s="289"/>
      <c r="AD181" s="289"/>
      <c r="AE181" s="289"/>
      <c r="AF181" s="289"/>
      <c r="AG181" s="289"/>
    </row>
    <row r="182" spans="1:33" ht="19.5" customHeight="1" x14ac:dyDescent="0.25">
      <c r="A182" s="380">
        <f t="shared" si="29"/>
        <v>19.5</v>
      </c>
      <c r="B182" s="396">
        <v>5</v>
      </c>
      <c r="C182" s="752"/>
      <c r="D182" s="752"/>
      <c r="E182" s="752"/>
      <c r="F182" s="752"/>
      <c r="G182" s="752"/>
      <c r="H182" s="406"/>
      <c r="I182" s="406"/>
      <c r="J182" s="406"/>
      <c r="K182" s="483"/>
      <c r="L182" s="753"/>
      <c r="M182" s="753"/>
      <c r="N182" s="750"/>
      <c r="O182" s="751"/>
      <c r="P182" s="289" t="str">
        <f t="shared" si="30"/>
        <v>b.</v>
      </c>
      <c r="Q182" s="381"/>
      <c r="R182" s="289"/>
      <c r="S182" s="289"/>
      <c r="T182" s="289"/>
      <c r="U182" s="289"/>
      <c r="V182" s="289"/>
      <c r="W182" s="289"/>
      <c r="X182" s="289"/>
      <c r="Y182" s="289"/>
      <c r="Z182" s="289"/>
      <c r="AA182" s="289"/>
      <c r="AB182" s="289"/>
      <c r="AC182" s="289"/>
      <c r="AD182" s="289"/>
      <c r="AE182" s="289"/>
      <c r="AF182" s="289"/>
      <c r="AG182" s="289"/>
    </row>
    <row r="183" spans="1:33" ht="19.5" customHeight="1" x14ac:dyDescent="0.25">
      <c r="A183" s="380">
        <f t="shared" si="29"/>
        <v>19.5</v>
      </c>
      <c r="B183" s="396">
        <v>6</v>
      </c>
      <c r="C183" s="752"/>
      <c r="D183" s="752"/>
      <c r="E183" s="752"/>
      <c r="F183" s="752"/>
      <c r="G183" s="752"/>
      <c r="H183" s="406"/>
      <c r="I183" s="406"/>
      <c r="J183" s="406"/>
      <c r="K183" s="483"/>
      <c r="L183" s="753"/>
      <c r="M183" s="753"/>
      <c r="N183" s="750"/>
      <c r="O183" s="751"/>
      <c r="P183" s="289" t="str">
        <f t="shared" si="30"/>
        <v>b.</v>
      </c>
      <c r="Q183" s="381"/>
      <c r="R183" s="289"/>
      <c r="S183" s="289"/>
      <c r="T183" s="289"/>
      <c r="U183" s="289"/>
      <c r="V183" s="289"/>
      <c r="W183" s="289"/>
      <c r="X183" s="289"/>
      <c r="Y183" s="289"/>
      <c r="Z183" s="289"/>
      <c r="AA183" s="289"/>
      <c r="AB183" s="289"/>
      <c r="AC183" s="289"/>
      <c r="AD183" s="289"/>
      <c r="AE183" s="289"/>
      <c r="AF183" s="289"/>
      <c r="AG183" s="289"/>
    </row>
    <row r="184" spans="1:33" ht="19.5" customHeight="1" x14ac:dyDescent="0.25">
      <c r="A184" s="380">
        <f t="shared" si="29"/>
        <v>19.5</v>
      </c>
      <c r="B184" s="396">
        <v>7</v>
      </c>
      <c r="C184" s="752"/>
      <c r="D184" s="752"/>
      <c r="E184" s="752"/>
      <c r="F184" s="752"/>
      <c r="G184" s="752"/>
      <c r="H184" s="406"/>
      <c r="I184" s="406"/>
      <c r="J184" s="406"/>
      <c r="K184" s="483"/>
      <c r="L184" s="753"/>
      <c r="M184" s="753"/>
      <c r="N184" s="750"/>
      <c r="O184" s="751"/>
      <c r="P184" s="289" t="str">
        <f t="shared" si="30"/>
        <v>b.</v>
      </c>
      <c r="Q184" s="381"/>
      <c r="R184" s="289"/>
      <c r="S184" s="289"/>
      <c r="T184" s="289"/>
      <c r="U184" s="289"/>
      <c r="V184" s="289"/>
      <c r="W184" s="289"/>
      <c r="X184" s="289"/>
      <c r="Y184" s="289"/>
      <c r="Z184" s="289"/>
      <c r="AA184" s="289"/>
      <c r="AB184" s="289"/>
      <c r="AC184" s="289"/>
      <c r="AD184" s="289"/>
      <c r="AE184" s="289"/>
      <c r="AF184" s="289"/>
      <c r="AG184" s="289"/>
    </row>
    <row r="185" spans="1:33" ht="19.5" customHeight="1" x14ac:dyDescent="0.25">
      <c r="A185" s="380">
        <f t="shared" si="29"/>
        <v>19.5</v>
      </c>
      <c r="B185" s="396">
        <v>8</v>
      </c>
      <c r="C185" s="752"/>
      <c r="D185" s="752"/>
      <c r="E185" s="752"/>
      <c r="F185" s="752"/>
      <c r="G185" s="752"/>
      <c r="H185" s="406"/>
      <c r="I185" s="406"/>
      <c r="J185" s="406"/>
      <c r="K185" s="483"/>
      <c r="L185" s="753"/>
      <c r="M185" s="753"/>
      <c r="N185" s="750"/>
      <c r="O185" s="751"/>
      <c r="P185" s="289" t="str">
        <f t="shared" si="30"/>
        <v>b.</v>
      </c>
      <c r="Q185" s="381"/>
      <c r="R185" s="289"/>
      <c r="S185" s="289"/>
      <c r="T185" s="289"/>
      <c r="U185" s="289"/>
      <c r="V185" s="289"/>
      <c r="W185" s="289"/>
      <c r="X185" s="289"/>
      <c r="Y185" s="289"/>
      <c r="Z185" s="289"/>
      <c r="AA185" s="289"/>
      <c r="AB185" s="289"/>
      <c r="AC185" s="289"/>
      <c r="AD185" s="289"/>
      <c r="AE185" s="289"/>
      <c r="AF185" s="289"/>
      <c r="AG185" s="289"/>
    </row>
    <row r="186" spans="1:33" ht="16.5" customHeight="1" x14ac:dyDescent="0.25">
      <c r="A186" s="386">
        <f t="shared" ref="A186:A187" si="31">$A$8</f>
        <v>16.5</v>
      </c>
      <c r="B186" s="754" t="s">
        <v>177</v>
      </c>
      <c r="C186" s="754"/>
      <c r="D186" s="754"/>
      <c r="E186" s="754"/>
      <c r="F186" s="754"/>
      <c r="G186" s="754"/>
      <c r="H186" s="754"/>
      <c r="I186" s="754"/>
      <c r="J186" s="754"/>
      <c r="K186" s="754"/>
      <c r="L186" s="754"/>
      <c r="M186" s="754"/>
      <c r="N186" s="754"/>
      <c r="O186" s="754"/>
      <c r="P186" s="289"/>
      <c r="Q186" s="381"/>
      <c r="R186" s="289"/>
      <c r="S186" s="289"/>
      <c r="T186" s="289"/>
      <c r="U186" s="289"/>
      <c r="V186" s="289"/>
      <c r="W186" s="289"/>
      <c r="X186" s="289"/>
      <c r="Y186" s="289"/>
      <c r="Z186" s="289"/>
      <c r="AA186" s="289"/>
      <c r="AB186" s="289"/>
      <c r="AC186" s="289"/>
      <c r="AD186" s="289"/>
      <c r="AE186" s="289"/>
      <c r="AF186" s="289"/>
      <c r="AG186" s="289"/>
    </row>
    <row r="187" spans="1:33" ht="16.5" customHeight="1" x14ac:dyDescent="0.25">
      <c r="A187" s="386">
        <f t="shared" si="31"/>
        <v>16.5</v>
      </c>
      <c r="B187" s="391" t="s">
        <v>162</v>
      </c>
      <c r="C187" s="755" t="s">
        <v>178</v>
      </c>
      <c r="D187" s="755"/>
      <c r="E187" s="755"/>
      <c r="F187" s="409" t="s">
        <v>179</v>
      </c>
      <c r="G187" s="756" t="s">
        <v>170</v>
      </c>
      <c r="H187" s="756"/>
      <c r="I187" s="481" t="s">
        <v>172</v>
      </c>
      <c r="J187" s="409" t="s">
        <v>163</v>
      </c>
      <c r="K187" s="409" t="s">
        <v>180</v>
      </c>
      <c r="L187" s="756" t="s">
        <v>174</v>
      </c>
      <c r="M187" s="756"/>
      <c r="N187" s="756" t="s">
        <v>175</v>
      </c>
      <c r="O187" s="756"/>
      <c r="P187" s="289"/>
      <c r="Q187" s="381"/>
      <c r="R187" s="289"/>
      <c r="S187" s="289"/>
      <c r="T187" s="289"/>
      <c r="U187" s="289"/>
      <c r="V187" s="289"/>
      <c r="W187" s="289"/>
      <c r="X187" s="289"/>
      <c r="Y187" s="289"/>
      <c r="Z187" s="289"/>
      <c r="AA187" s="289"/>
      <c r="AB187" s="289"/>
      <c r="AC187" s="289"/>
      <c r="AD187" s="289"/>
      <c r="AE187" s="289"/>
      <c r="AF187" s="289"/>
      <c r="AG187" s="289"/>
    </row>
    <row r="188" spans="1:33" ht="9" customHeight="1" x14ac:dyDescent="0.2">
      <c r="A188" s="380">
        <f>$A$2</f>
        <v>9</v>
      </c>
      <c r="B188" s="404"/>
      <c r="C188" s="755" t="s">
        <v>126</v>
      </c>
      <c r="D188" s="755"/>
      <c r="E188" s="755"/>
      <c r="F188" s="409" t="s">
        <v>164</v>
      </c>
      <c r="G188" s="409"/>
      <c r="H188" s="409" t="s">
        <v>165</v>
      </c>
      <c r="I188" s="409" t="s">
        <v>143</v>
      </c>
      <c r="J188" s="409" t="s">
        <v>166</v>
      </c>
      <c r="K188" s="409" t="s">
        <v>167</v>
      </c>
      <c r="L188" s="755" t="s">
        <v>168</v>
      </c>
      <c r="M188" s="755"/>
      <c r="N188" s="755" t="s">
        <v>181</v>
      </c>
      <c r="O188" s="755"/>
      <c r="P188" s="289"/>
      <c r="Q188" s="381"/>
      <c r="R188" s="289"/>
      <c r="S188" s="289"/>
      <c r="T188" s="289"/>
      <c r="U188" s="289"/>
      <c r="V188" s="289"/>
      <c r="W188" s="289"/>
      <c r="X188" s="289"/>
      <c r="Y188" s="289"/>
      <c r="Z188" s="289"/>
      <c r="AA188" s="289"/>
      <c r="AB188" s="289"/>
      <c r="AC188" s="289"/>
      <c r="AD188" s="289"/>
      <c r="AE188" s="289"/>
      <c r="AF188" s="289"/>
      <c r="AG188" s="289"/>
    </row>
    <row r="189" spans="1:33" ht="19.5" customHeight="1" x14ac:dyDescent="0.25">
      <c r="A189" s="380">
        <f t="shared" ref="A189:A196" si="32">$A$6</f>
        <v>19.5</v>
      </c>
      <c r="B189" s="396">
        <v>1</v>
      </c>
      <c r="C189" s="748"/>
      <c r="D189" s="748"/>
      <c r="E189" s="748"/>
      <c r="F189" s="406"/>
      <c r="G189" s="748"/>
      <c r="H189" s="748"/>
      <c r="I189" s="406"/>
      <c r="J189" s="406"/>
      <c r="K189" s="483"/>
      <c r="L189" s="749"/>
      <c r="M189" s="749"/>
      <c r="N189" s="750"/>
      <c r="O189" s="751"/>
      <c r="P189" s="289" t="str">
        <f>"c."&amp;L189</f>
        <v>c.</v>
      </c>
      <c r="Q189" s="381"/>
      <c r="R189" s="289"/>
      <c r="S189" s="289"/>
      <c r="T189" s="289"/>
      <c r="U189" s="289"/>
      <c r="V189" s="289"/>
      <c r="W189" s="289"/>
      <c r="X189" s="289"/>
      <c r="Y189" s="289"/>
      <c r="Z189" s="289"/>
      <c r="AA189" s="289"/>
      <c r="AB189" s="289"/>
      <c r="AC189" s="289"/>
      <c r="AD189" s="289"/>
      <c r="AE189" s="289"/>
      <c r="AF189" s="289"/>
      <c r="AG189" s="289"/>
    </row>
    <row r="190" spans="1:33" ht="19.5" customHeight="1" x14ac:dyDescent="0.25">
      <c r="A190" s="380">
        <f t="shared" si="32"/>
        <v>19.5</v>
      </c>
      <c r="B190" s="396">
        <v>2</v>
      </c>
      <c r="C190" s="748"/>
      <c r="D190" s="748"/>
      <c r="E190" s="748"/>
      <c r="F190" s="406"/>
      <c r="G190" s="748"/>
      <c r="H190" s="748"/>
      <c r="I190" s="406"/>
      <c r="J190" s="406"/>
      <c r="K190" s="483"/>
      <c r="L190" s="749"/>
      <c r="M190" s="749"/>
      <c r="N190" s="750"/>
      <c r="O190" s="751"/>
      <c r="P190" s="289" t="str">
        <f t="shared" ref="P190:P196" si="33">"c."&amp;L190</f>
        <v>c.</v>
      </c>
      <c r="Q190" s="381"/>
      <c r="R190" s="289"/>
      <c r="S190" s="289"/>
      <c r="T190" s="289"/>
      <c r="U190" s="289"/>
      <c r="V190" s="289"/>
      <c r="W190" s="289"/>
      <c r="X190" s="289"/>
      <c r="Y190" s="289"/>
      <c r="Z190" s="289"/>
      <c r="AA190" s="289"/>
      <c r="AB190" s="289"/>
      <c r="AC190" s="289"/>
      <c r="AD190" s="289"/>
      <c r="AE190" s="289"/>
      <c r="AF190" s="289"/>
      <c r="AG190" s="289"/>
    </row>
    <row r="191" spans="1:33" ht="19.5" customHeight="1" x14ac:dyDescent="0.25">
      <c r="A191" s="380">
        <f t="shared" si="32"/>
        <v>19.5</v>
      </c>
      <c r="B191" s="396">
        <v>3</v>
      </c>
      <c r="C191" s="748"/>
      <c r="D191" s="748"/>
      <c r="E191" s="748"/>
      <c r="F191" s="406"/>
      <c r="G191" s="748"/>
      <c r="H191" s="748"/>
      <c r="I191" s="406"/>
      <c r="J191" s="406"/>
      <c r="K191" s="483"/>
      <c r="L191" s="749"/>
      <c r="M191" s="749"/>
      <c r="N191" s="750"/>
      <c r="O191" s="751"/>
      <c r="P191" s="289" t="str">
        <f t="shared" si="33"/>
        <v>c.</v>
      </c>
      <c r="Q191" s="381"/>
      <c r="R191" s="289"/>
      <c r="S191" s="289"/>
      <c r="T191" s="289"/>
      <c r="U191" s="289"/>
      <c r="V191" s="289"/>
      <c r="W191" s="289"/>
      <c r="X191" s="289"/>
      <c r="Y191" s="289"/>
      <c r="Z191" s="289"/>
      <c r="AA191" s="289"/>
      <c r="AB191" s="289"/>
      <c r="AC191" s="289"/>
      <c r="AD191" s="289"/>
      <c r="AE191" s="289"/>
      <c r="AF191" s="289"/>
      <c r="AG191" s="289"/>
    </row>
    <row r="192" spans="1:33" ht="19.5" customHeight="1" x14ac:dyDescent="0.25">
      <c r="A192" s="380">
        <f t="shared" si="32"/>
        <v>19.5</v>
      </c>
      <c r="B192" s="396">
        <v>4</v>
      </c>
      <c r="C192" s="748"/>
      <c r="D192" s="748"/>
      <c r="E192" s="748"/>
      <c r="F192" s="406"/>
      <c r="G192" s="748"/>
      <c r="H192" s="748"/>
      <c r="I192" s="406"/>
      <c r="J192" s="406"/>
      <c r="K192" s="483"/>
      <c r="L192" s="749"/>
      <c r="M192" s="749"/>
      <c r="N192" s="750"/>
      <c r="O192" s="751"/>
      <c r="P192" s="289" t="str">
        <f t="shared" si="33"/>
        <v>c.</v>
      </c>
      <c r="Q192" s="381"/>
      <c r="R192" s="289"/>
      <c r="S192" s="289"/>
      <c r="T192" s="289"/>
      <c r="U192" s="289"/>
      <c r="V192" s="289"/>
      <c r="W192" s="289"/>
      <c r="X192" s="289"/>
      <c r="Y192" s="289"/>
      <c r="Z192" s="289"/>
      <c r="AA192" s="289"/>
      <c r="AB192" s="289"/>
      <c r="AC192" s="289"/>
      <c r="AD192" s="289"/>
      <c r="AE192" s="289"/>
      <c r="AF192" s="289"/>
      <c r="AG192" s="289"/>
    </row>
    <row r="193" spans="1:33" ht="19.5" customHeight="1" x14ac:dyDescent="0.25">
      <c r="A193" s="380">
        <f t="shared" si="32"/>
        <v>19.5</v>
      </c>
      <c r="B193" s="396">
        <v>5</v>
      </c>
      <c r="C193" s="748"/>
      <c r="D193" s="748"/>
      <c r="E193" s="748"/>
      <c r="F193" s="406"/>
      <c r="G193" s="748"/>
      <c r="H193" s="748"/>
      <c r="I193" s="406"/>
      <c r="J193" s="406"/>
      <c r="K193" s="483"/>
      <c r="L193" s="749"/>
      <c r="M193" s="749"/>
      <c r="N193" s="750"/>
      <c r="O193" s="751"/>
      <c r="P193" s="289" t="str">
        <f t="shared" si="33"/>
        <v>c.</v>
      </c>
      <c r="Q193" s="381"/>
      <c r="R193" s="289"/>
      <c r="S193" s="289"/>
      <c r="T193" s="289"/>
      <c r="U193" s="289"/>
      <c r="V193" s="289"/>
      <c r="W193" s="289"/>
      <c r="X193" s="289"/>
      <c r="Y193" s="289"/>
      <c r="Z193" s="289"/>
      <c r="AA193" s="289"/>
      <c r="AB193" s="289"/>
      <c r="AC193" s="289"/>
      <c r="AD193" s="289"/>
      <c r="AE193" s="289"/>
      <c r="AF193" s="289"/>
      <c r="AG193" s="289"/>
    </row>
    <row r="194" spans="1:33" ht="19.5" customHeight="1" x14ac:dyDescent="0.25">
      <c r="A194" s="380">
        <f t="shared" si="32"/>
        <v>19.5</v>
      </c>
      <c r="B194" s="396">
        <v>6</v>
      </c>
      <c r="C194" s="748"/>
      <c r="D194" s="748"/>
      <c r="E194" s="748"/>
      <c r="F194" s="406"/>
      <c r="G194" s="748"/>
      <c r="H194" s="748"/>
      <c r="I194" s="406"/>
      <c r="J194" s="406"/>
      <c r="K194" s="483"/>
      <c r="L194" s="749"/>
      <c r="M194" s="749"/>
      <c r="N194" s="750"/>
      <c r="O194" s="751"/>
      <c r="P194" s="289" t="str">
        <f t="shared" si="33"/>
        <v>c.</v>
      </c>
      <c r="Q194" s="381"/>
      <c r="R194" s="289"/>
      <c r="S194" s="289"/>
      <c r="T194" s="289"/>
      <c r="U194" s="289"/>
      <c r="V194" s="289"/>
      <c r="W194" s="289"/>
      <c r="X194" s="289"/>
      <c r="Y194" s="289"/>
      <c r="Z194" s="289"/>
      <c r="AA194" s="289"/>
      <c r="AB194" s="289"/>
      <c r="AC194" s="289"/>
      <c r="AD194" s="289"/>
      <c r="AE194" s="289"/>
      <c r="AF194" s="289"/>
      <c r="AG194" s="289"/>
    </row>
    <row r="195" spans="1:33" ht="19.5" customHeight="1" x14ac:dyDescent="0.25">
      <c r="A195" s="380">
        <f t="shared" si="32"/>
        <v>19.5</v>
      </c>
      <c r="B195" s="396">
        <v>7</v>
      </c>
      <c r="C195" s="748"/>
      <c r="D195" s="748"/>
      <c r="E195" s="748"/>
      <c r="F195" s="406"/>
      <c r="G195" s="748"/>
      <c r="H195" s="748"/>
      <c r="I195" s="406"/>
      <c r="J195" s="406"/>
      <c r="K195" s="483"/>
      <c r="L195" s="749"/>
      <c r="M195" s="749"/>
      <c r="N195" s="750"/>
      <c r="O195" s="751"/>
      <c r="P195" s="289" t="str">
        <f t="shared" si="33"/>
        <v>c.</v>
      </c>
      <c r="Q195" s="381"/>
      <c r="R195" s="289"/>
      <c r="S195" s="289"/>
      <c r="T195" s="289"/>
      <c r="U195" s="289"/>
      <c r="V195" s="289"/>
      <c r="W195" s="289"/>
      <c r="X195" s="289"/>
      <c r="Y195" s="289"/>
      <c r="Z195" s="289"/>
      <c r="AA195" s="289"/>
      <c r="AB195" s="289"/>
      <c r="AC195" s="289"/>
      <c r="AD195" s="289"/>
      <c r="AE195" s="289"/>
      <c r="AF195" s="289"/>
      <c r="AG195" s="289"/>
    </row>
    <row r="196" spans="1:33" ht="19.5" customHeight="1" x14ac:dyDescent="0.25">
      <c r="A196" s="380">
        <f t="shared" si="32"/>
        <v>19.5</v>
      </c>
      <c r="B196" s="396">
        <v>8</v>
      </c>
      <c r="C196" s="748"/>
      <c r="D196" s="748"/>
      <c r="E196" s="748"/>
      <c r="F196" s="406"/>
      <c r="G196" s="748"/>
      <c r="H196" s="748"/>
      <c r="I196" s="406"/>
      <c r="J196" s="406"/>
      <c r="K196" s="483"/>
      <c r="L196" s="749"/>
      <c r="M196" s="749"/>
      <c r="N196" s="750"/>
      <c r="O196" s="751"/>
      <c r="P196" s="289" t="str">
        <f t="shared" si="33"/>
        <v>c.</v>
      </c>
      <c r="Q196" s="381"/>
      <c r="R196" s="289"/>
      <c r="S196" s="289"/>
      <c r="T196" s="289"/>
      <c r="U196" s="289"/>
      <c r="V196" s="289"/>
      <c r="W196" s="289"/>
      <c r="X196" s="289"/>
      <c r="Y196" s="289"/>
      <c r="Z196" s="289"/>
      <c r="AA196" s="289"/>
      <c r="AB196" s="289"/>
      <c r="AC196" s="289"/>
      <c r="AD196" s="289"/>
      <c r="AE196" s="289"/>
      <c r="AF196" s="289"/>
      <c r="AG196" s="289"/>
    </row>
    <row r="197" spans="1:33" ht="9" customHeight="1" x14ac:dyDescent="0.25">
      <c r="A197" s="380">
        <f t="shared" ref="A197:A206" si="34">$A$2</f>
        <v>9</v>
      </c>
      <c r="B197" s="289"/>
      <c r="C197" s="289"/>
      <c r="D197" s="289"/>
      <c r="E197" s="289"/>
      <c r="F197" s="289"/>
      <c r="G197" s="289"/>
      <c r="H197" s="289"/>
      <c r="I197" s="289"/>
      <c r="J197" s="289"/>
      <c r="K197" s="289"/>
      <c r="L197" s="289"/>
      <c r="M197" s="289"/>
      <c r="N197" s="289"/>
      <c r="O197" s="289"/>
      <c r="P197" s="289"/>
      <c r="Q197" s="381"/>
      <c r="R197" s="289"/>
      <c r="S197" s="289"/>
      <c r="T197" s="289"/>
      <c r="U197" s="289"/>
      <c r="V197" s="289"/>
      <c r="W197" s="289"/>
      <c r="X197" s="289"/>
      <c r="Y197" s="289"/>
      <c r="Z197" s="289"/>
      <c r="AA197" s="289"/>
      <c r="AB197" s="289"/>
      <c r="AC197" s="289"/>
      <c r="AD197" s="289"/>
      <c r="AE197" s="289"/>
      <c r="AF197" s="289"/>
      <c r="AG197" s="289"/>
    </row>
    <row r="198" spans="1:33" ht="9" customHeight="1" x14ac:dyDescent="0.25">
      <c r="A198" s="380">
        <f t="shared" si="34"/>
        <v>9</v>
      </c>
      <c r="B198" s="401" t="s">
        <v>105</v>
      </c>
      <c r="C198" s="573" t="s">
        <v>193</v>
      </c>
      <c r="D198" s="573"/>
      <c r="E198" s="573"/>
      <c r="F198" s="573"/>
      <c r="G198" s="573"/>
      <c r="H198" s="573"/>
      <c r="I198" s="573"/>
      <c r="J198" s="573"/>
      <c r="K198" s="573"/>
      <c r="L198" s="573"/>
      <c r="M198" s="573"/>
      <c r="N198" s="573"/>
      <c r="O198" s="573"/>
      <c r="P198" s="289"/>
      <c r="Q198" s="381"/>
      <c r="R198" s="289"/>
      <c r="S198" s="289"/>
      <c r="T198" s="289"/>
      <c r="U198" s="289"/>
      <c r="V198" s="289"/>
      <c r="W198" s="289"/>
      <c r="X198" s="289"/>
      <c r="Y198" s="289"/>
      <c r="Z198" s="289"/>
      <c r="AA198" s="289"/>
      <c r="AB198" s="289"/>
      <c r="AC198" s="289"/>
      <c r="AD198" s="289"/>
      <c r="AE198" s="289"/>
      <c r="AF198" s="289"/>
      <c r="AG198" s="289"/>
    </row>
    <row r="199" spans="1:33" ht="9" customHeight="1" x14ac:dyDescent="0.25">
      <c r="A199" s="380">
        <f t="shared" si="34"/>
        <v>9</v>
      </c>
      <c r="B199" s="401" t="s">
        <v>103</v>
      </c>
      <c r="C199" s="573" t="s">
        <v>194</v>
      </c>
      <c r="D199" s="573"/>
      <c r="E199" s="573"/>
      <c r="F199" s="573"/>
      <c r="G199" s="573"/>
      <c r="H199" s="573"/>
      <c r="I199" s="573"/>
      <c r="J199" s="573"/>
      <c r="K199" s="573"/>
      <c r="L199" s="573"/>
      <c r="M199" s="573"/>
      <c r="N199" s="573"/>
      <c r="O199" s="573"/>
      <c r="P199" s="289"/>
      <c r="Q199" s="381"/>
      <c r="R199" s="289"/>
      <c r="S199" s="289"/>
      <c r="T199" s="289"/>
      <c r="U199" s="289"/>
      <c r="V199" s="289"/>
      <c r="W199" s="289"/>
      <c r="X199" s="289"/>
      <c r="Y199" s="289"/>
      <c r="Z199" s="289"/>
      <c r="AA199" s="289"/>
      <c r="AB199" s="289"/>
      <c r="AC199" s="289"/>
      <c r="AD199" s="289"/>
      <c r="AE199" s="289"/>
      <c r="AF199" s="289"/>
      <c r="AG199" s="289"/>
    </row>
    <row r="200" spans="1:33" ht="9" customHeight="1" x14ac:dyDescent="0.25">
      <c r="A200" s="380">
        <f>$A$2</f>
        <v>9</v>
      </c>
      <c r="B200" s="289"/>
      <c r="C200" s="289"/>
      <c r="D200" s="289"/>
      <c r="E200" s="289"/>
      <c r="F200" s="289"/>
      <c r="G200" s="289"/>
      <c r="H200" s="289"/>
      <c r="I200" s="289"/>
      <c r="J200" s="289"/>
      <c r="K200" s="289"/>
      <c r="L200" s="289"/>
      <c r="M200" s="289"/>
      <c r="N200" s="289"/>
      <c r="O200" s="289"/>
      <c r="P200" s="289"/>
      <c r="Q200" s="381"/>
      <c r="R200" s="289"/>
      <c r="S200" s="289"/>
      <c r="T200" s="289"/>
      <c r="U200" s="289"/>
      <c r="V200" s="289"/>
      <c r="W200" s="289"/>
      <c r="X200" s="289"/>
      <c r="Y200" s="289"/>
      <c r="Z200" s="289"/>
      <c r="AA200" s="289"/>
      <c r="AB200" s="289"/>
      <c r="AC200" s="289"/>
      <c r="AD200" s="289"/>
      <c r="AE200" s="289"/>
      <c r="AF200" s="289"/>
      <c r="AG200" s="289"/>
    </row>
    <row r="201" spans="1:33" ht="9" customHeight="1" x14ac:dyDescent="0.25">
      <c r="A201" s="380">
        <f t="shared" si="34"/>
        <v>9</v>
      </c>
      <c r="B201" s="289"/>
      <c r="C201" s="289"/>
      <c r="D201" s="289"/>
      <c r="E201" s="289"/>
      <c r="F201" s="289"/>
      <c r="G201" s="289"/>
      <c r="H201" s="289"/>
      <c r="I201" s="289"/>
      <c r="J201" s="289"/>
      <c r="K201" s="289"/>
      <c r="L201" s="289"/>
      <c r="M201" s="289"/>
      <c r="N201" s="289"/>
      <c r="O201" s="289"/>
      <c r="P201" s="289"/>
      <c r="Q201" s="381"/>
      <c r="R201" s="289"/>
      <c r="S201" s="289"/>
      <c r="T201" s="289"/>
      <c r="U201" s="289"/>
      <c r="V201" s="289"/>
      <c r="W201" s="289"/>
      <c r="X201" s="289"/>
      <c r="Y201" s="289"/>
      <c r="Z201" s="289"/>
      <c r="AA201" s="289"/>
      <c r="AB201" s="289"/>
      <c r="AC201" s="289"/>
      <c r="AD201" s="289"/>
      <c r="AE201" s="289"/>
      <c r="AF201" s="289"/>
      <c r="AG201" s="289"/>
    </row>
    <row r="202" spans="1:33" ht="9" customHeight="1" x14ac:dyDescent="0.25">
      <c r="A202" s="380">
        <f t="shared" si="34"/>
        <v>9</v>
      </c>
      <c r="B202" s="289"/>
      <c r="C202" s="289"/>
      <c r="D202" s="289"/>
      <c r="E202" s="289"/>
      <c r="F202" s="289"/>
      <c r="G202" s="289"/>
      <c r="H202" s="289"/>
      <c r="I202" s="289"/>
      <c r="J202" s="289"/>
      <c r="K202" s="289"/>
      <c r="L202" s="289"/>
      <c r="M202" s="289"/>
      <c r="N202" s="289"/>
      <c r="O202" s="289"/>
      <c r="P202" s="289"/>
      <c r="Q202" s="381"/>
      <c r="R202" s="289"/>
      <c r="S202" s="289"/>
      <c r="T202" s="289"/>
      <c r="U202" s="289"/>
      <c r="V202" s="289"/>
      <c r="W202" s="289"/>
      <c r="X202" s="289"/>
      <c r="Y202" s="289"/>
      <c r="Z202" s="289"/>
      <c r="AA202" s="289"/>
      <c r="AB202" s="289"/>
      <c r="AC202" s="289"/>
      <c r="AD202" s="289"/>
      <c r="AE202" s="289"/>
      <c r="AF202" s="289"/>
      <c r="AG202" s="289"/>
    </row>
    <row r="203" spans="1:33" ht="9" customHeight="1" x14ac:dyDescent="0.25">
      <c r="A203" s="380">
        <f t="shared" si="34"/>
        <v>9</v>
      </c>
      <c r="B203" s="289"/>
      <c r="C203" s="289"/>
      <c r="D203" s="289"/>
      <c r="E203" s="289"/>
      <c r="F203" s="289"/>
      <c r="G203" s="289"/>
      <c r="H203" s="289"/>
      <c r="I203" s="289"/>
      <c r="J203" s="289"/>
      <c r="K203" s="289"/>
      <c r="L203" s="289"/>
      <c r="M203" s="289"/>
      <c r="N203" s="289"/>
      <c r="O203" s="289"/>
      <c r="P203" s="289"/>
      <c r="Q203" s="381"/>
      <c r="R203" s="289"/>
      <c r="S203" s="289"/>
      <c r="T203" s="289"/>
      <c r="U203" s="289"/>
      <c r="V203" s="289"/>
      <c r="W203" s="289"/>
      <c r="X203" s="289"/>
      <c r="Y203" s="289"/>
      <c r="Z203" s="289"/>
      <c r="AA203" s="289"/>
      <c r="AB203" s="289"/>
      <c r="AC203" s="289"/>
      <c r="AD203" s="289"/>
      <c r="AE203" s="289"/>
      <c r="AF203" s="289"/>
      <c r="AG203" s="289"/>
    </row>
    <row r="204" spans="1:33" ht="16.5" customHeight="1" x14ac:dyDescent="0.25">
      <c r="A204" s="386">
        <f>$A$8</f>
        <v>16.5</v>
      </c>
      <c r="B204" s="289"/>
      <c r="C204" s="402" t="s">
        <v>188</v>
      </c>
      <c r="D204" s="403" t="s">
        <v>189</v>
      </c>
      <c r="E204" s="289"/>
      <c r="F204" s="289"/>
      <c r="G204" s="289"/>
      <c r="H204" s="289"/>
      <c r="I204" s="289"/>
      <c r="J204" s="289"/>
      <c r="K204" s="289"/>
      <c r="L204" s="289"/>
      <c r="M204" s="842" t="str">
        <f ca="1">Wersja</f>
        <v>2020..6.15.0.44055</v>
      </c>
      <c r="N204" s="842"/>
      <c r="O204" s="289"/>
      <c r="P204" s="289"/>
      <c r="Q204" s="381"/>
      <c r="R204" s="289"/>
      <c r="S204" s="289"/>
      <c r="T204" s="289"/>
      <c r="U204" s="289"/>
      <c r="V204" s="289"/>
      <c r="W204" s="289"/>
      <c r="X204" s="289"/>
      <c r="Y204" s="289"/>
      <c r="Z204" s="289"/>
      <c r="AA204" s="289"/>
      <c r="AB204" s="289"/>
      <c r="AC204" s="289"/>
      <c r="AD204" s="289"/>
      <c r="AE204" s="289"/>
      <c r="AF204" s="289"/>
      <c r="AG204" s="289"/>
    </row>
    <row r="205" spans="1:33" x14ac:dyDescent="0.25">
      <c r="A205" s="380">
        <f t="shared" si="34"/>
        <v>9</v>
      </c>
      <c r="B205" s="289"/>
      <c r="C205" s="289"/>
      <c r="D205" s="289"/>
      <c r="E205" s="289"/>
      <c r="F205" s="289"/>
      <c r="G205" s="289"/>
      <c r="H205" s="289"/>
      <c r="I205" s="289"/>
      <c r="J205" s="289"/>
      <c r="K205" s="289"/>
      <c r="L205" s="289"/>
      <c r="M205" s="289"/>
      <c r="N205" s="289"/>
      <c r="O205" s="289"/>
      <c r="P205" s="289"/>
      <c r="Q205" s="381"/>
      <c r="R205" s="289"/>
      <c r="S205" s="289"/>
      <c r="T205" s="289"/>
      <c r="U205" s="289"/>
      <c r="V205" s="289"/>
      <c r="W205" s="289"/>
      <c r="X205" s="289"/>
      <c r="Y205" s="289"/>
      <c r="Z205" s="289"/>
      <c r="AA205" s="289"/>
      <c r="AB205" s="289"/>
      <c r="AC205" s="289"/>
      <c r="AD205" s="289"/>
      <c r="AE205" s="289"/>
      <c r="AF205" s="289"/>
      <c r="AG205" s="289"/>
    </row>
    <row r="206" spans="1:33" ht="9" customHeight="1" x14ac:dyDescent="0.25">
      <c r="A206" s="380">
        <f t="shared" si="34"/>
        <v>9</v>
      </c>
      <c r="B206" s="782" t="s">
        <v>182</v>
      </c>
      <c r="C206" s="782"/>
      <c r="D206" s="782"/>
      <c r="E206" s="782"/>
      <c r="F206" s="782"/>
      <c r="G206" s="782"/>
      <c r="H206" s="782"/>
      <c r="I206" s="782"/>
      <c r="J206" s="782"/>
      <c r="K206" s="782"/>
      <c r="L206" s="782"/>
      <c r="M206" s="782"/>
      <c r="N206" s="782"/>
      <c r="O206" s="782"/>
      <c r="P206" s="289"/>
      <c r="Q206" s="381"/>
      <c r="R206" s="289"/>
      <c r="S206" s="289"/>
      <c r="T206" s="289"/>
      <c r="U206" s="289"/>
      <c r="V206" s="289"/>
      <c r="W206" s="289"/>
      <c r="X206" s="289"/>
      <c r="Y206" s="289"/>
      <c r="Z206" s="289"/>
      <c r="AA206" s="289"/>
      <c r="AB206" s="289"/>
      <c r="AC206" s="289"/>
      <c r="AD206" s="289"/>
      <c r="AE206" s="289"/>
      <c r="AF206" s="289"/>
      <c r="AG206" s="289"/>
    </row>
    <row r="207" spans="1:33" ht="9" customHeight="1" x14ac:dyDescent="0.25">
      <c r="A207" s="380">
        <f>$A$2</f>
        <v>9</v>
      </c>
      <c r="B207" s="757" t="s">
        <v>0</v>
      </c>
      <c r="C207" s="757"/>
      <c r="D207" s="757"/>
      <c r="E207" s="757"/>
      <c r="F207" s="757"/>
      <c r="G207" s="757"/>
      <c r="H207" s="757"/>
      <c r="I207" s="757"/>
      <c r="J207" s="757"/>
      <c r="K207" s="757"/>
      <c r="L207" s="757"/>
      <c r="M207" s="757"/>
      <c r="N207" s="757"/>
      <c r="O207" s="757"/>
      <c r="P207" s="289"/>
      <c r="Q207" s="381"/>
      <c r="R207" s="289"/>
      <c r="S207" s="289"/>
      <c r="T207" s="289"/>
      <c r="U207" s="289"/>
      <c r="V207" s="289"/>
      <c r="W207" s="289"/>
      <c r="X207" s="289"/>
      <c r="Y207" s="289"/>
      <c r="Z207" s="289"/>
      <c r="AA207" s="289"/>
      <c r="AB207" s="289"/>
      <c r="AC207" s="289"/>
      <c r="AD207" s="289"/>
      <c r="AE207" s="289"/>
      <c r="AF207" s="289"/>
      <c r="AG207" s="289"/>
    </row>
    <row r="208" spans="1:33" ht="4.5" customHeight="1" x14ac:dyDescent="0.25">
      <c r="A208" s="386">
        <v>4.5</v>
      </c>
      <c r="B208" s="292"/>
      <c r="C208" s="289"/>
      <c r="D208" s="289"/>
      <c r="E208" s="289"/>
      <c r="F208" s="289"/>
      <c r="G208" s="289"/>
      <c r="H208" s="289"/>
      <c r="I208" s="289"/>
      <c r="J208" s="289"/>
      <c r="K208" s="289"/>
      <c r="L208" s="289"/>
      <c r="M208" s="289"/>
      <c r="N208" s="289"/>
      <c r="O208" s="289"/>
      <c r="P208" s="289"/>
      <c r="Q208" s="381"/>
      <c r="R208" s="289"/>
      <c r="S208" s="289"/>
      <c r="T208" s="289"/>
      <c r="U208" s="289"/>
      <c r="V208" s="289"/>
      <c r="W208" s="289"/>
      <c r="X208" s="289"/>
      <c r="Y208" s="289"/>
      <c r="Z208" s="289"/>
      <c r="AA208" s="289"/>
      <c r="AB208" s="289"/>
      <c r="AC208" s="289"/>
      <c r="AD208" s="289"/>
      <c r="AE208" s="289"/>
      <c r="AF208" s="289"/>
      <c r="AG208" s="289"/>
    </row>
    <row r="209" spans="1:33" ht="9" customHeight="1" x14ac:dyDescent="0.25">
      <c r="A209" s="380">
        <f>$A$2</f>
        <v>9</v>
      </c>
      <c r="B209" s="783" t="s">
        <v>475</v>
      </c>
      <c r="C209" s="766"/>
      <c r="D209" s="766"/>
      <c r="E209" s="766"/>
      <c r="F209" s="766"/>
      <c r="G209" s="766"/>
      <c r="H209" s="767"/>
      <c r="I209" s="666" t="s">
        <v>1</v>
      </c>
      <c r="J209" s="667"/>
      <c r="K209" s="667"/>
      <c r="L209" s="667"/>
      <c r="M209" s="667"/>
      <c r="N209" s="667"/>
      <c r="O209" s="668"/>
      <c r="P209" s="289"/>
      <c r="Q209" s="381"/>
      <c r="R209" s="289"/>
      <c r="S209" s="289"/>
      <c r="T209" s="289"/>
      <c r="U209" s="289"/>
      <c r="V209" s="289"/>
      <c r="W209" s="289"/>
      <c r="X209" s="289"/>
      <c r="Y209" s="289"/>
      <c r="Z209" s="289"/>
      <c r="AA209" s="289"/>
      <c r="AB209" s="289"/>
      <c r="AC209" s="289"/>
      <c r="AD209" s="289"/>
      <c r="AE209" s="289"/>
      <c r="AF209" s="289"/>
      <c r="AG209" s="289"/>
    </row>
    <row r="210" spans="1:33" ht="19.5" customHeight="1" x14ac:dyDescent="0.25">
      <c r="A210" s="289">
        <f t="shared" ref="A210" si="35">$A$6</f>
        <v>19.5</v>
      </c>
      <c r="B210" s="383"/>
      <c r="C210" s="763">
        <f>$C$6</f>
        <v>0</v>
      </c>
      <c r="D210" s="763"/>
      <c r="E210" s="763"/>
      <c r="F210" s="763"/>
      <c r="G210" s="763"/>
      <c r="H210" s="384"/>
      <c r="I210" s="672"/>
      <c r="J210" s="673"/>
      <c r="K210" s="673"/>
      <c r="L210" s="673"/>
      <c r="M210" s="673"/>
      <c r="N210" s="673"/>
      <c r="O210" s="674"/>
      <c r="P210" s="289"/>
      <c r="Q210" s="289"/>
      <c r="R210" s="289"/>
      <c r="S210" s="289"/>
      <c r="T210" s="289"/>
      <c r="U210" s="289"/>
      <c r="V210" s="289"/>
      <c r="W210" s="289"/>
      <c r="X210" s="289"/>
      <c r="Y210" s="289"/>
      <c r="Z210" s="289"/>
      <c r="AA210" s="289"/>
      <c r="AB210" s="289"/>
      <c r="AC210" s="289"/>
      <c r="AD210" s="289"/>
      <c r="AE210" s="289"/>
      <c r="AF210" s="289"/>
      <c r="AG210" s="289"/>
    </row>
    <row r="211" spans="1:33" ht="9" customHeight="1" x14ac:dyDescent="0.25">
      <c r="A211" s="289">
        <f t="shared" ref="A211" si="36">$A$2</f>
        <v>9</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89"/>
      <c r="AE211" s="289"/>
      <c r="AF211" s="289"/>
      <c r="AG211" s="289"/>
    </row>
    <row r="212" spans="1:33" ht="16.5" customHeight="1" x14ac:dyDescent="0.25">
      <c r="A212" s="382">
        <v>16.5</v>
      </c>
      <c r="B212" s="385" t="s">
        <v>156</v>
      </c>
      <c r="C212" s="289"/>
      <c r="D212" s="289"/>
      <c r="E212" s="289"/>
      <c r="F212" s="289"/>
      <c r="G212" s="289"/>
      <c r="H212" s="289"/>
      <c r="I212" s="289"/>
      <c r="J212" s="289"/>
      <c r="K212" s="289"/>
      <c r="L212" s="289"/>
      <c r="M212" s="289"/>
      <c r="N212" s="289"/>
      <c r="O212" s="289"/>
      <c r="P212" s="289"/>
      <c r="Q212" s="381"/>
      <c r="R212" s="289"/>
      <c r="S212" s="289"/>
      <c r="T212" s="289"/>
      <c r="U212" s="289"/>
      <c r="V212" s="289"/>
      <c r="W212" s="289"/>
      <c r="X212" s="289"/>
      <c r="Y212" s="289"/>
      <c r="Z212" s="289"/>
      <c r="AA212" s="289"/>
      <c r="AB212" s="289"/>
      <c r="AC212" s="289"/>
      <c r="AD212" s="289"/>
      <c r="AE212" s="289"/>
      <c r="AF212" s="289"/>
      <c r="AG212" s="289"/>
    </row>
    <row r="213" spans="1:33" ht="16.5" customHeight="1" x14ac:dyDescent="0.25">
      <c r="A213" s="386">
        <f>$A$8</f>
        <v>16.5</v>
      </c>
      <c r="B213" s="764" t="s">
        <v>157</v>
      </c>
      <c r="C213" s="764"/>
      <c r="D213" s="764"/>
      <c r="E213" s="764"/>
      <c r="F213" s="764"/>
      <c r="G213" s="764"/>
      <c r="H213" s="764"/>
      <c r="I213" s="764"/>
      <c r="J213" s="764"/>
      <c r="K213" s="764"/>
      <c r="L213" s="764"/>
      <c r="M213" s="764"/>
      <c r="N213" s="764"/>
      <c r="O213" s="289"/>
      <c r="P213" s="289"/>
      <c r="Q213" s="381"/>
      <c r="R213" s="289"/>
      <c r="S213" s="289"/>
      <c r="T213" s="289"/>
      <c r="U213" s="289"/>
      <c r="V213" s="289"/>
      <c r="W213" s="289"/>
      <c r="X213" s="289"/>
      <c r="Y213" s="289"/>
      <c r="Z213" s="289"/>
      <c r="AA213" s="289"/>
      <c r="AB213" s="289"/>
      <c r="AC213" s="289"/>
      <c r="AD213" s="289"/>
      <c r="AE213" s="289"/>
      <c r="AF213" s="289"/>
      <c r="AG213" s="289"/>
    </row>
    <row r="214" spans="1:33" ht="16.5" customHeight="1" x14ac:dyDescent="0.25">
      <c r="A214" s="442" t="s">
        <v>567</v>
      </c>
      <c r="B214" s="765" t="s">
        <v>564</v>
      </c>
      <c r="C214" s="764"/>
      <c r="D214" s="764"/>
      <c r="E214" s="764"/>
      <c r="F214" s="764"/>
      <c r="G214" s="764"/>
      <c r="H214" s="764"/>
      <c r="I214" s="764"/>
      <c r="J214" s="764"/>
      <c r="K214" s="764"/>
      <c r="L214" s="764"/>
      <c r="M214" s="764"/>
      <c r="N214" s="764"/>
      <c r="O214" s="289"/>
      <c r="P214" s="289"/>
      <c r="Q214" s="381"/>
      <c r="R214" s="289"/>
      <c r="S214" s="289"/>
      <c r="T214" s="289"/>
      <c r="U214" s="289"/>
      <c r="V214" s="289"/>
      <c r="W214" s="289"/>
      <c r="X214" s="289"/>
      <c r="Y214" s="289"/>
      <c r="Z214" s="289"/>
      <c r="AA214" s="289"/>
      <c r="AB214" s="289"/>
      <c r="AC214" s="289"/>
      <c r="AD214" s="289"/>
      <c r="AE214" s="289"/>
      <c r="AF214" s="289"/>
      <c r="AG214" s="289"/>
    </row>
    <row r="215" spans="1:33" ht="9" customHeight="1" x14ac:dyDescent="0.25">
      <c r="A215" s="289">
        <f>$A$2</f>
        <v>9</v>
      </c>
      <c r="B215" s="289"/>
      <c r="C215" s="387"/>
      <c r="D215" s="387"/>
      <c r="E215" s="387"/>
      <c r="F215" s="387"/>
      <c r="G215" s="387"/>
      <c r="H215" s="289"/>
      <c r="I215" s="289"/>
      <c r="J215" s="289"/>
      <c r="K215" s="289"/>
      <c r="L215" s="289"/>
      <c r="M215" s="510" t="s">
        <v>877</v>
      </c>
      <c r="N215" s="766"/>
      <c r="O215" s="767"/>
      <c r="P215" s="289"/>
      <c r="Q215" s="289"/>
      <c r="R215" s="289"/>
      <c r="S215" s="289"/>
      <c r="T215" s="289"/>
      <c r="U215" s="289"/>
      <c r="V215" s="289"/>
      <c r="W215" s="289"/>
      <c r="X215" s="289"/>
      <c r="Y215" s="289"/>
      <c r="Z215" s="289"/>
      <c r="AA215" s="289"/>
      <c r="AB215" s="289"/>
      <c r="AC215" s="289"/>
      <c r="AD215" s="289"/>
      <c r="AE215" s="289"/>
      <c r="AF215" s="289"/>
      <c r="AG215" s="289"/>
    </row>
    <row r="216" spans="1:33" ht="19.5" customHeight="1" x14ac:dyDescent="0.25">
      <c r="A216" s="289">
        <f>$A$6</f>
        <v>19.5</v>
      </c>
      <c r="B216" s="289"/>
      <c r="C216" s="387"/>
      <c r="D216" s="387"/>
      <c r="E216" s="387"/>
      <c r="F216" s="387"/>
      <c r="G216" s="387"/>
      <c r="H216" s="289"/>
      <c r="I216" s="289"/>
      <c r="J216" s="289"/>
      <c r="K216" s="289"/>
      <c r="L216" s="289"/>
      <c r="M216" s="768">
        <f>M148+1</f>
        <v>4</v>
      </c>
      <c r="N216" s="769"/>
      <c r="O216" s="389"/>
      <c r="P216" s="289"/>
      <c r="Q216" s="381">
        <f>IF(COUNTA(C227:O234,C246:O253,C257:O264)=0,0,1)</f>
        <v>0</v>
      </c>
      <c r="R216" s="289"/>
      <c r="S216" s="289"/>
      <c r="T216" s="289"/>
      <c r="U216" s="289"/>
      <c r="V216" s="289"/>
      <c r="W216" s="289"/>
      <c r="X216" s="289"/>
      <c r="Y216" s="289"/>
      <c r="Z216" s="289"/>
      <c r="AA216" s="289"/>
      <c r="AB216" s="289"/>
      <c r="AC216" s="289"/>
      <c r="AD216" s="289"/>
      <c r="AE216" s="289"/>
      <c r="AF216" s="289"/>
      <c r="AG216" s="289"/>
    </row>
    <row r="217" spans="1:33" ht="4.5" customHeight="1" x14ac:dyDescent="0.25">
      <c r="A217" s="289">
        <f>$A$4</f>
        <v>4.5</v>
      </c>
      <c r="B217" s="387"/>
      <c r="C217" s="387"/>
      <c r="D217" s="387"/>
      <c r="E217" s="387"/>
      <c r="F217" s="387"/>
      <c r="G217" s="387"/>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89"/>
      <c r="AE217" s="289"/>
      <c r="AF217" s="289"/>
      <c r="AG217" s="289"/>
    </row>
    <row r="218" spans="1:33" ht="4.5" customHeight="1" x14ac:dyDescent="0.25">
      <c r="A218" s="289">
        <f>$A$4</f>
        <v>4.5</v>
      </c>
      <c r="B218" s="770"/>
      <c r="C218" s="770"/>
      <c r="D218" s="770"/>
      <c r="E218" s="770"/>
      <c r="F218" s="770"/>
      <c r="G218" s="770"/>
      <c r="H218" s="770"/>
      <c r="I218" s="770"/>
      <c r="J218" s="770"/>
      <c r="K218" s="770"/>
      <c r="L218" s="770"/>
      <c r="M218" s="770"/>
      <c r="N218" s="770"/>
      <c r="O218" s="770"/>
      <c r="P218" s="289"/>
      <c r="Q218" s="289"/>
      <c r="R218" s="289"/>
      <c r="S218" s="289"/>
      <c r="T218" s="289"/>
      <c r="U218" s="289"/>
      <c r="V218" s="289"/>
      <c r="W218" s="289"/>
      <c r="X218" s="289"/>
      <c r="Y218" s="289"/>
      <c r="Z218" s="289"/>
      <c r="AA218" s="289"/>
      <c r="AB218" s="289"/>
      <c r="AC218" s="289"/>
      <c r="AD218" s="289"/>
      <c r="AE218" s="289"/>
      <c r="AF218" s="289"/>
      <c r="AG218" s="289"/>
    </row>
    <row r="219" spans="1:33" ht="24.75" customHeight="1" x14ac:dyDescent="0.25">
      <c r="A219" s="292">
        <f>$A$8*1.5</f>
        <v>24.75</v>
      </c>
      <c r="B219" s="771" t="s">
        <v>186</v>
      </c>
      <c r="C219" s="772"/>
      <c r="D219" s="772"/>
      <c r="E219" s="772"/>
      <c r="F219" s="772"/>
      <c r="G219" s="772"/>
      <c r="H219" s="772"/>
      <c r="I219" s="772"/>
      <c r="J219" s="772"/>
      <c r="K219" s="772"/>
      <c r="L219" s="772"/>
      <c r="M219" s="772"/>
      <c r="N219" s="772"/>
      <c r="O219" s="773"/>
      <c r="P219" s="289"/>
      <c r="Q219" s="289"/>
      <c r="R219" s="289"/>
      <c r="S219" s="289"/>
      <c r="T219" s="289"/>
      <c r="U219" s="289"/>
      <c r="V219" s="289"/>
      <c r="W219" s="289"/>
      <c r="X219" s="289"/>
      <c r="Y219" s="289"/>
      <c r="Z219" s="289"/>
      <c r="AA219" s="289"/>
      <c r="AB219" s="289"/>
      <c r="AC219" s="289"/>
      <c r="AD219" s="289"/>
      <c r="AE219" s="289"/>
      <c r="AF219" s="289"/>
      <c r="AG219" s="289"/>
    </row>
    <row r="220" spans="1:33" ht="9" customHeight="1" x14ac:dyDescent="0.25">
      <c r="A220" s="289">
        <f>$A$2</f>
        <v>9</v>
      </c>
      <c r="B220" s="390"/>
      <c r="C220" s="540" t="s">
        <v>158</v>
      </c>
      <c r="D220" s="541"/>
      <c r="E220" s="541"/>
      <c r="F220" s="541"/>
      <c r="G220" s="541"/>
      <c r="H220" s="542"/>
      <c r="I220" s="540" t="s">
        <v>159</v>
      </c>
      <c r="J220" s="541"/>
      <c r="K220" s="541"/>
      <c r="L220" s="541"/>
      <c r="M220" s="541"/>
      <c r="N220" s="541"/>
      <c r="O220" s="542"/>
      <c r="P220" s="289"/>
      <c r="Q220" s="289"/>
      <c r="R220" s="289"/>
      <c r="S220" s="289"/>
      <c r="T220" s="289"/>
      <c r="U220" s="289"/>
      <c r="V220" s="289"/>
      <c r="W220" s="289"/>
      <c r="X220" s="289"/>
      <c r="Y220" s="289"/>
      <c r="Z220" s="289"/>
      <c r="AA220" s="289"/>
      <c r="AB220" s="289"/>
      <c r="AC220" s="289"/>
      <c r="AD220" s="289"/>
      <c r="AE220" s="289"/>
      <c r="AF220" s="289"/>
      <c r="AG220" s="289"/>
    </row>
    <row r="221" spans="1:33" ht="19.5" customHeight="1" x14ac:dyDescent="0.25">
      <c r="A221" s="289">
        <f>$A$6</f>
        <v>19.5</v>
      </c>
      <c r="B221" s="445"/>
      <c r="C221" s="726" t="str">
        <f>""&amp;$C$17</f>
        <v/>
      </c>
      <c r="D221" s="727"/>
      <c r="E221" s="727"/>
      <c r="F221" s="727"/>
      <c r="G221" s="727"/>
      <c r="H221" s="728"/>
      <c r="I221" s="726" t="str">
        <f>""&amp;$I$17</f>
        <v/>
      </c>
      <c r="J221" s="727"/>
      <c r="K221" s="727"/>
      <c r="L221" s="727"/>
      <c r="M221" s="727"/>
      <c r="N221" s="727"/>
      <c r="O221" s="728"/>
      <c r="P221" s="289"/>
      <c r="Q221" s="289"/>
      <c r="R221" s="289"/>
      <c r="S221" s="289"/>
      <c r="T221" s="289"/>
      <c r="U221" s="289"/>
      <c r="V221" s="289"/>
      <c r="W221" s="289"/>
      <c r="X221" s="289"/>
      <c r="Y221" s="289"/>
      <c r="Z221" s="289"/>
      <c r="AA221" s="289"/>
      <c r="AB221" s="289"/>
      <c r="AC221" s="289"/>
      <c r="AD221" s="289"/>
      <c r="AE221" s="289"/>
      <c r="AF221" s="289"/>
      <c r="AG221" s="289"/>
    </row>
    <row r="222" spans="1:33" ht="4.5" customHeight="1" x14ac:dyDescent="0.25">
      <c r="A222" s="380">
        <f>$A$4</f>
        <v>4.5</v>
      </c>
      <c r="B222" s="770"/>
      <c r="C222" s="770"/>
      <c r="D222" s="770"/>
      <c r="E222" s="770"/>
      <c r="F222" s="770"/>
      <c r="G222" s="770"/>
      <c r="H222" s="770"/>
      <c r="I222" s="770"/>
      <c r="J222" s="770"/>
      <c r="K222" s="770"/>
      <c r="L222" s="770"/>
      <c r="M222" s="770"/>
      <c r="N222" s="770"/>
      <c r="O222" s="770"/>
      <c r="P222" s="289"/>
      <c r="Q222" s="381"/>
      <c r="R222" s="289"/>
      <c r="S222" s="289"/>
      <c r="T222" s="289"/>
      <c r="U222" s="289"/>
      <c r="V222" s="289"/>
      <c r="W222" s="289"/>
      <c r="X222" s="289"/>
      <c r="Y222" s="289"/>
      <c r="Z222" s="289"/>
      <c r="AA222" s="289"/>
      <c r="AB222" s="289"/>
      <c r="AC222" s="289"/>
      <c r="AD222" s="289"/>
      <c r="AE222" s="289"/>
      <c r="AF222" s="289"/>
      <c r="AG222" s="289"/>
    </row>
    <row r="223" spans="1:33" ht="16.5" customHeight="1" x14ac:dyDescent="0.25">
      <c r="A223" s="386">
        <f t="shared" ref="A223:A224" si="37">$A$8</f>
        <v>16.5</v>
      </c>
      <c r="B223" s="774" t="s">
        <v>160</v>
      </c>
      <c r="C223" s="775"/>
      <c r="D223" s="775"/>
      <c r="E223" s="775"/>
      <c r="F223" s="775"/>
      <c r="G223" s="775"/>
      <c r="H223" s="775"/>
      <c r="I223" s="775"/>
      <c r="J223" s="775"/>
      <c r="K223" s="775"/>
      <c r="L223" s="775"/>
      <c r="M223" s="775"/>
      <c r="N223" s="775"/>
      <c r="O223" s="776"/>
      <c r="P223" s="289"/>
      <c r="Q223" s="381"/>
      <c r="R223" s="289"/>
      <c r="S223" s="289"/>
      <c r="T223" s="289"/>
      <c r="U223" s="289"/>
      <c r="V223" s="289"/>
      <c r="W223" s="289"/>
      <c r="X223" s="289"/>
      <c r="Y223" s="289"/>
      <c r="Z223" s="289"/>
      <c r="AA223" s="289"/>
      <c r="AB223" s="289"/>
      <c r="AC223" s="289"/>
      <c r="AD223" s="289"/>
      <c r="AE223" s="289"/>
      <c r="AF223" s="289"/>
      <c r="AG223" s="289"/>
    </row>
    <row r="224" spans="1:33" ht="16.5" customHeight="1" x14ac:dyDescent="0.25">
      <c r="A224" s="386">
        <f t="shared" si="37"/>
        <v>16.5</v>
      </c>
      <c r="B224" s="758" t="s">
        <v>161</v>
      </c>
      <c r="C224" s="759"/>
      <c r="D224" s="759"/>
      <c r="E224" s="759"/>
      <c r="F224" s="759"/>
      <c r="G224" s="759"/>
      <c r="H224" s="759"/>
      <c r="I224" s="759"/>
      <c r="J224" s="759"/>
      <c r="K224" s="759"/>
      <c r="L224" s="759"/>
      <c r="M224" s="759"/>
      <c r="N224" s="759"/>
      <c r="O224" s="760"/>
      <c r="P224" s="289"/>
      <c r="Q224" s="381"/>
      <c r="R224" s="289"/>
      <c r="S224" s="289"/>
      <c r="T224" s="289"/>
      <c r="U224" s="289"/>
      <c r="V224" s="289"/>
      <c r="W224" s="289"/>
      <c r="X224" s="289"/>
      <c r="Y224" s="289"/>
      <c r="Z224" s="289"/>
      <c r="AA224" s="289"/>
      <c r="AB224" s="289"/>
      <c r="AC224" s="289"/>
      <c r="AD224" s="289"/>
      <c r="AE224" s="289"/>
      <c r="AF224" s="289"/>
      <c r="AG224" s="289"/>
    </row>
    <row r="225" spans="1:33" ht="24.75" customHeight="1" x14ac:dyDescent="0.25">
      <c r="A225" s="386">
        <f>$A$8*1.5</f>
        <v>24.75</v>
      </c>
      <c r="B225" s="391" t="s">
        <v>162</v>
      </c>
      <c r="C225" s="777" t="s">
        <v>170</v>
      </c>
      <c r="D225" s="770"/>
      <c r="E225" s="770"/>
      <c r="F225" s="770"/>
      <c r="G225" s="778"/>
      <c r="H225" s="392" t="s">
        <v>171</v>
      </c>
      <c r="I225" s="392" t="s">
        <v>172</v>
      </c>
      <c r="J225" s="391" t="s">
        <v>163</v>
      </c>
      <c r="K225" s="392" t="s">
        <v>173</v>
      </c>
      <c r="L225" s="777" t="s">
        <v>174</v>
      </c>
      <c r="M225" s="778"/>
      <c r="N225" s="777" t="s">
        <v>175</v>
      </c>
      <c r="O225" s="778"/>
      <c r="P225" s="289"/>
      <c r="Q225" s="381"/>
      <c r="R225" s="289"/>
      <c r="S225" s="289"/>
      <c r="T225" s="289"/>
      <c r="U225" s="289"/>
      <c r="V225" s="289"/>
      <c r="W225" s="289"/>
      <c r="X225" s="289"/>
      <c r="Y225" s="289"/>
      <c r="Z225" s="289"/>
      <c r="AA225" s="289"/>
      <c r="AB225" s="289"/>
      <c r="AC225" s="289"/>
      <c r="AD225" s="289"/>
      <c r="AE225" s="289"/>
      <c r="AF225" s="289"/>
      <c r="AG225" s="289"/>
    </row>
    <row r="226" spans="1:33" ht="9" customHeight="1" x14ac:dyDescent="0.2">
      <c r="A226" s="380">
        <f>$A$2</f>
        <v>9</v>
      </c>
      <c r="B226" s="394"/>
      <c r="C226" s="779" t="s">
        <v>126</v>
      </c>
      <c r="D226" s="780"/>
      <c r="E226" s="780"/>
      <c r="F226" s="780"/>
      <c r="G226" s="781"/>
      <c r="H226" s="395" t="s">
        <v>164</v>
      </c>
      <c r="I226" s="395" t="s">
        <v>165</v>
      </c>
      <c r="J226" s="395" t="s">
        <v>143</v>
      </c>
      <c r="K226" s="395" t="s">
        <v>166</v>
      </c>
      <c r="L226" s="779" t="s">
        <v>167</v>
      </c>
      <c r="M226" s="781"/>
      <c r="N226" s="779" t="s">
        <v>168</v>
      </c>
      <c r="O226" s="781"/>
      <c r="P226" s="289"/>
      <c r="Q226" s="381"/>
      <c r="R226" s="289"/>
      <c r="S226" s="289"/>
      <c r="T226" s="289"/>
      <c r="U226" s="289"/>
      <c r="V226" s="289"/>
      <c r="W226" s="289"/>
      <c r="X226" s="289"/>
      <c r="Y226" s="289"/>
      <c r="Z226" s="289"/>
      <c r="AA226" s="289"/>
      <c r="AB226" s="289"/>
      <c r="AC226" s="289"/>
      <c r="AD226" s="289"/>
      <c r="AE226" s="289"/>
      <c r="AF226" s="289"/>
      <c r="AG226" s="289"/>
    </row>
    <row r="227" spans="1:33" ht="19.5" customHeight="1" x14ac:dyDescent="0.25">
      <c r="A227" s="380">
        <f t="shared" ref="A227:A234" si="38">$A$6</f>
        <v>19.5</v>
      </c>
      <c r="B227" s="396">
        <v>1</v>
      </c>
      <c r="C227" s="752"/>
      <c r="D227" s="752"/>
      <c r="E227" s="752"/>
      <c r="F227" s="752"/>
      <c r="G227" s="752"/>
      <c r="H227" s="406"/>
      <c r="I227" s="406"/>
      <c r="J227" s="406"/>
      <c r="K227" s="482"/>
      <c r="L227" s="753"/>
      <c r="M227" s="753"/>
      <c r="N227" s="750"/>
      <c r="O227" s="751"/>
      <c r="P227" s="289" t="str">
        <f>"a."&amp;L227</f>
        <v>a.</v>
      </c>
      <c r="Q227" s="381"/>
      <c r="R227" s="289"/>
      <c r="S227" s="289"/>
      <c r="T227" s="289"/>
      <c r="U227" s="289"/>
      <c r="V227" s="289"/>
      <c r="W227" s="289"/>
      <c r="X227" s="289"/>
      <c r="Y227" s="289"/>
      <c r="Z227" s="289"/>
      <c r="AA227" s="289"/>
      <c r="AB227" s="289"/>
      <c r="AC227" s="289"/>
      <c r="AD227" s="289"/>
      <c r="AE227" s="289"/>
      <c r="AF227" s="289"/>
      <c r="AG227" s="289"/>
    </row>
    <row r="228" spans="1:33" ht="19.5" customHeight="1" x14ac:dyDescent="0.25">
      <c r="A228" s="380">
        <f t="shared" si="38"/>
        <v>19.5</v>
      </c>
      <c r="B228" s="396">
        <v>2</v>
      </c>
      <c r="C228" s="752"/>
      <c r="D228" s="752"/>
      <c r="E228" s="752"/>
      <c r="F228" s="752"/>
      <c r="G228" s="752"/>
      <c r="H228" s="406"/>
      <c r="I228" s="406"/>
      <c r="J228" s="406"/>
      <c r="K228" s="482"/>
      <c r="L228" s="753"/>
      <c r="M228" s="753"/>
      <c r="N228" s="750"/>
      <c r="O228" s="751"/>
      <c r="P228" s="289" t="str">
        <f t="shared" ref="P228:P234" si="39">"a."&amp;L228</f>
        <v>a.</v>
      </c>
      <c r="Q228" s="381"/>
      <c r="R228" s="289"/>
      <c r="S228" s="289"/>
      <c r="T228" s="289"/>
      <c r="U228" s="289"/>
      <c r="V228" s="289"/>
      <c r="W228" s="289"/>
      <c r="X228" s="289"/>
      <c r="Y228" s="289"/>
      <c r="Z228" s="289"/>
      <c r="AA228" s="289"/>
      <c r="AB228" s="289"/>
      <c r="AC228" s="289"/>
      <c r="AD228" s="289"/>
      <c r="AE228" s="289"/>
      <c r="AF228" s="289"/>
      <c r="AG228" s="289"/>
    </row>
    <row r="229" spans="1:33" ht="19.5" customHeight="1" x14ac:dyDescent="0.25">
      <c r="A229" s="380">
        <f t="shared" si="38"/>
        <v>19.5</v>
      </c>
      <c r="B229" s="396">
        <v>3</v>
      </c>
      <c r="C229" s="752"/>
      <c r="D229" s="752"/>
      <c r="E229" s="752"/>
      <c r="F229" s="752"/>
      <c r="G229" s="752"/>
      <c r="H229" s="406"/>
      <c r="I229" s="406"/>
      <c r="J229" s="406"/>
      <c r="K229" s="482"/>
      <c r="L229" s="753"/>
      <c r="M229" s="753"/>
      <c r="N229" s="750"/>
      <c r="O229" s="751"/>
      <c r="P229" s="289" t="str">
        <f t="shared" si="39"/>
        <v>a.</v>
      </c>
      <c r="Q229" s="381"/>
      <c r="R229" s="289"/>
      <c r="S229" s="289"/>
      <c r="T229" s="289"/>
      <c r="U229" s="289"/>
      <c r="V229" s="289"/>
      <c r="W229" s="289"/>
      <c r="X229" s="289"/>
      <c r="Y229" s="289"/>
      <c r="Z229" s="289"/>
      <c r="AA229" s="289"/>
      <c r="AB229" s="289"/>
      <c r="AC229" s="289"/>
      <c r="AD229" s="289"/>
      <c r="AE229" s="289"/>
      <c r="AF229" s="289"/>
      <c r="AG229" s="289"/>
    </row>
    <row r="230" spans="1:33" ht="19.5" customHeight="1" x14ac:dyDescent="0.25">
      <c r="A230" s="380">
        <f t="shared" si="38"/>
        <v>19.5</v>
      </c>
      <c r="B230" s="396">
        <v>4</v>
      </c>
      <c r="C230" s="752"/>
      <c r="D230" s="752"/>
      <c r="E230" s="752"/>
      <c r="F230" s="752"/>
      <c r="G230" s="752"/>
      <c r="H230" s="406"/>
      <c r="I230" s="406"/>
      <c r="J230" s="406"/>
      <c r="K230" s="482"/>
      <c r="L230" s="753"/>
      <c r="M230" s="753"/>
      <c r="N230" s="750"/>
      <c r="O230" s="751"/>
      <c r="P230" s="289" t="str">
        <f t="shared" si="39"/>
        <v>a.</v>
      </c>
      <c r="Q230" s="381"/>
      <c r="R230" s="289"/>
      <c r="S230" s="289"/>
      <c r="T230" s="289"/>
      <c r="U230" s="289"/>
      <c r="V230" s="289"/>
      <c r="W230" s="289"/>
      <c r="X230" s="289"/>
      <c r="Y230" s="289"/>
      <c r="Z230" s="289"/>
      <c r="AA230" s="289"/>
      <c r="AB230" s="289"/>
      <c r="AC230" s="289"/>
      <c r="AD230" s="289"/>
      <c r="AE230" s="289"/>
      <c r="AF230" s="289"/>
      <c r="AG230" s="289"/>
    </row>
    <row r="231" spans="1:33" ht="19.5" customHeight="1" x14ac:dyDescent="0.25">
      <c r="A231" s="380">
        <f t="shared" si="38"/>
        <v>19.5</v>
      </c>
      <c r="B231" s="396">
        <v>5</v>
      </c>
      <c r="C231" s="752"/>
      <c r="D231" s="752"/>
      <c r="E231" s="752"/>
      <c r="F231" s="752"/>
      <c r="G231" s="752"/>
      <c r="H231" s="406"/>
      <c r="I231" s="406"/>
      <c r="J231" s="406"/>
      <c r="K231" s="482"/>
      <c r="L231" s="753"/>
      <c r="M231" s="753"/>
      <c r="N231" s="750"/>
      <c r="O231" s="751"/>
      <c r="P231" s="289" t="str">
        <f t="shared" si="39"/>
        <v>a.</v>
      </c>
      <c r="Q231" s="381"/>
      <c r="R231" s="289"/>
      <c r="S231" s="289"/>
      <c r="T231" s="289"/>
      <c r="U231" s="289"/>
      <c r="V231" s="289"/>
      <c r="W231" s="289"/>
      <c r="X231" s="289"/>
      <c r="Y231" s="289"/>
      <c r="Z231" s="289"/>
      <c r="AA231" s="289"/>
      <c r="AB231" s="289"/>
      <c r="AC231" s="289"/>
      <c r="AD231" s="289"/>
      <c r="AE231" s="289"/>
      <c r="AF231" s="289"/>
      <c r="AG231" s="289"/>
    </row>
    <row r="232" spans="1:33" ht="19.5" customHeight="1" x14ac:dyDescent="0.25">
      <c r="A232" s="380">
        <f t="shared" si="38"/>
        <v>19.5</v>
      </c>
      <c r="B232" s="396">
        <v>6</v>
      </c>
      <c r="C232" s="752"/>
      <c r="D232" s="752"/>
      <c r="E232" s="752"/>
      <c r="F232" s="752"/>
      <c r="G232" s="752"/>
      <c r="H232" s="406"/>
      <c r="I232" s="406"/>
      <c r="J232" s="406"/>
      <c r="K232" s="482"/>
      <c r="L232" s="753"/>
      <c r="M232" s="753"/>
      <c r="N232" s="750"/>
      <c r="O232" s="751"/>
      <c r="P232" s="289" t="str">
        <f t="shared" si="39"/>
        <v>a.</v>
      </c>
      <c r="Q232" s="381"/>
      <c r="R232" s="289"/>
      <c r="S232" s="289"/>
      <c r="T232" s="289"/>
      <c r="U232" s="289"/>
      <c r="V232" s="289"/>
      <c r="W232" s="289"/>
      <c r="X232" s="289"/>
      <c r="Y232" s="289"/>
      <c r="Z232" s="289"/>
      <c r="AA232" s="289"/>
      <c r="AB232" s="289"/>
      <c r="AC232" s="289"/>
      <c r="AD232" s="289"/>
      <c r="AE232" s="289"/>
      <c r="AF232" s="289"/>
      <c r="AG232" s="289"/>
    </row>
    <row r="233" spans="1:33" ht="19.5" customHeight="1" x14ac:dyDescent="0.25">
      <c r="A233" s="380">
        <f t="shared" si="38"/>
        <v>19.5</v>
      </c>
      <c r="B233" s="396">
        <v>7</v>
      </c>
      <c r="C233" s="752"/>
      <c r="D233" s="752"/>
      <c r="E233" s="752"/>
      <c r="F233" s="752"/>
      <c r="G233" s="752"/>
      <c r="H233" s="406"/>
      <c r="I233" s="406"/>
      <c r="J233" s="406"/>
      <c r="K233" s="482"/>
      <c r="L233" s="753"/>
      <c r="M233" s="753"/>
      <c r="N233" s="750"/>
      <c r="O233" s="751"/>
      <c r="P233" s="289" t="str">
        <f t="shared" si="39"/>
        <v>a.</v>
      </c>
      <c r="Q233" s="381"/>
      <c r="R233" s="289"/>
      <c r="S233" s="289"/>
      <c r="T233" s="289"/>
      <c r="U233" s="289"/>
      <c r="V233" s="289"/>
      <c r="W233" s="289"/>
      <c r="X233" s="289"/>
      <c r="Y233" s="289"/>
      <c r="Z233" s="289"/>
      <c r="AA233" s="289"/>
      <c r="AB233" s="289"/>
      <c r="AC233" s="289"/>
      <c r="AD233" s="289"/>
      <c r="AE233" s="289"/>
      <c r="AF233" s="289"/>
      <c r="AG233" s="289"/>
    </row>
    <row r="234" spans="1:33" ht="19.5" customHeight="1" x14ac:dyDescent="0.25">
      <c r="A234" s="380">
        <f t="shared" si="38"/>
        <v>19.5</v>
      </c>
      <c r="B234" s="396">
        <v>8</v>
      </c>
      <c r="C234" s="752"/>
      <c r="D234" s="752"/>
      <c r="E234" s="752"/>
      <c r="F234" s="752"/>
      <c r="G234" s="752"/>
      <c r="H234" s="406"/>
      <c r="I234" s="406"/>
      <c r="J234" s="406"/>
      <c r="K234" s="482"/>
      <c r="L234" s="753"/>
      <c r="M234" s="753"/>
      <c r="N234" s="750"/>
      <c r="O234" s="751"/>
      <c r="P234" s="289" t="str">
        <f t="shared" si="39"/>
        <v>a.</v>
      </c>
      <c r="Q234" s="381"/>
      <c r="R234" s="289"/>
      <c r="S234" s="289"/>
      <c r="T234" s="289"/>
      <c r="U234" s="289"/>
      <c r="V234" s="289"/>
      <c r="W234" s="289"/>
      <c r="X234" s="289"/>
      <c r="Y234" s="289"/>
      <c r="Z234" s="289"/>
      <c r="AA234" s="289"/>
      <c r="AB234" s="289"/>
      <c r="AC234" s="289"/>
      <c r="AD234" s="289"/>
      <c r="AE234" s="289"/>
      <c r="AF234" s="289"/>
      <c r="AG234" s="289"/>
    </row>
    <row r="235" spans="1:33" ht="9" customHeight="1" x14ac:dyDescent="0.25">
      <c r="A235" s="380">
        <f>$A$2</f>
        <v>9</v>
      </c>
      <c r="B235" s="289"/>
      <c r="C235" s="289"/>
      <c r="D235" s="289"/>
      <c r="E235" s="289"/>
      <c r="F235" s="289"/>
      <c r="G235" s="289"/>
      <c r="H235" s="289"/>
      <c r="I235" s="289"/>
      <c r="J235" s="289"/>
      <c r="K235" s="289"/>
      <c r="L235" s="289"/>
      <c r="M235" s="289"/>
      <c r="N235" s="289"/>
      <c r="O235" s="289"/>
      <c r="P235" s="289"/>
      <c r="Q235" s="381"/>
      <c r="R235" s="289"/>
      <c r="S235" s="289"/>
      <c r="T235" s="289"/>
      <c r="U235" s="289"/>
      <c r="V235" s="289"/>
      <c r="W235" s="289"/>
      <c r="X235" s="289"/>
      <c r="Y235" s="289"/>
      <c r="Z235" s="289"/>
      <c r="AA235" s="289"/>
      <c r="AB235" s="289"/>
      <c r="AC235" s="289"/>
      <c r="AD235" s="289"/>
      <c r="AE235" s="289"/>
      <c r="AF235" s="289"/>
      <c r="AG235" s="289"/>
    </row>
    <row r="236" spans="1:33" ht="18" customHeight="1" x14ac:dyDescent="0.25">
      <c r="A236" s="380">
        <f>$A$2*2</f>
        <v>18</v>
      </c>
      <c r="B236" s="401" t="s">
        <v>100</v>
      </c>
      <c r="C236" s="558" t="s">
        <v>191</v>
      </c>
      <c r="D236" s="573"/>
      <c r="E236" s="573"/>
      <c r="F236" s="573"/>
      <c r="G236" s="573"/>
      <c r="H236" s="573"/>
      <c r="I236" s="573"/>
      <c r="J236" s="573"/>
      <c r="K236" s="573"/>
      <c r="L236" s="573"/>
      <c r="M236" s="573"/>
      <c r="N236" s="573"/>
      <c r="O236" s="573"/>
      <c r="P236" s="289"/>
      <c r="Q236" s="381"/>
      <c r="R236" s="289"/>
      <c r="S236" s="289"/>
      <c r="T236" s="289"/>
      <c r="U236" s="289"/>
      <c r="V236" s="289"/>
      <c r="W236" s="289"/>
      <c r="X236" s="289"/>
      <c r="Y236" s="289"/>
      <c r="Z236" s="289"/>
      <c r="AA236" s="289"/>
      <c r="AB236" s="289"/>
      <c r="AC236" s="289"/>
      <c r="AD236" s="289"/>
      <c r="AE236" s="289"/>
      <c r="AF236" s="289"/>
      <c r="AG236" s="289"/>
    </row>
    <row r="237" spans="1:33" ht="9" customHeight="1" x14ac:dyDescent="0.25">
      <c r="A237" s="380">
        <f>$A$2</f>
        <v>9</v>
      </c>
      <c r="B237" s="401" t="s">
        <v>101</v>
      </c>
      <c r="C237" s="573" t="s">
        <v>190</v>
      </c>
      <c r="D237" s="573"/>
      <c r="E237" s="573"/>
      <c r="F237" s="573"/>
      <c r="G237" s="573"/>
      <c r="H237" s="573"/>
      <c r="I237" s="573"/>
      <c r="J237" s="573"/>
      <c r="K237" s="573"/>
      <c r="L237" s="573"/>
      <c r="M237" s="573"/>
      <c r="N237" s="573"/>
      <c r="O237" s="573"/>
      <c r="P237" s="289"/>
      <c r="Q237" s="381"/>
      <c r="R237" s="289"/>
      <c r="S237" s="289"/>
      <c r="T237" s="289"/>
      <c r="U237" s="289"/>
      <c r="V237" s="289"/>
      <c r="W237" s="289"/>
      <c r="X237" s="289"/>
      <c r="Y237" s="289"/>
      <c r="Z237" s="289"/>
      <c r="AA237" s="289"/>
      <c r="AB237" s="289"/>
      <c r="AC237" s="289"/>
      <c r="AD237" s="289"/>
      <c r="AE237" s="289"/>
      <c r="AF237" s="289"/>
      <c r="AG237" s="289"/>
    </row>
    <row r="238" spans="1:33" ht="18" customHeight="1" x14ac:dyDescent="0.25">
      <c r="A238" s="380">
        <f>$A$2*2</f>
        <v>18</v>
      </c>
      <c r="B238" s="401" t="s">
        <v>102</v>
      </c>
      <c r="C238" s="558" t="s">
        <v>192</v>
      </c>
      <c r="D238" s="573"/>
      <c r="E238" s="573"/>
      <c r="F238" s="573"/>
      <c r="G238" s="573"/>
      <c r="H238" s="573"/>
      <c r="I238" s="573"/>
      <c r="J238" s="573"/>
      <c r="K238" s="573"/>
      <c r="L238" s="573"/>
      <c r="M238" s="573"/>
      <c r="N238" s="573"/>
      <c r="O238" s="573"/>
      <c r="P238" s="289"/>
      <c r="Q238" s="381"/>
      <c r="R238" s="289"/>
      <c r="S238" s="289"/>
      <c r="T238" s="289"/>
      <c r="U238" s="289"/>
      <c r="V238" s="289"/>
      <c r="W238" s="289"/>
      <c r="X238" s="289"/>
      <c r="Y238" s="289"/>
      <c r="Z238" s="289"/>
      <c r="AA238" s="289"/>
      <c r="AB238" s="289"/>
      <c r="AC238" s="289"/>
      <c r="AD238" s="289"/>
      <c r="AE238" s="289"/>
      <c r="AF238" s="289"/>
      <c r="AG238" s="289"/>
    </row>
    <row r="239" spans="1:33" ht="16.5" customHeight="1" x14ac:dyDescent="0.25">
      <c r="A239" s="386">
        <f>$A$8</f>
        <v>16.5</v>
      </c>
      <c r="B239" s="289"/>
      <c r="C239" s="843" t="str">
        <f ca="1">Wersja</f>
        <v>2020..6.15.0.44055</v>
      </c>
      <c r="D239" s="843"/>
      <c r="E239" s="387"/>
      <c r="F239" s="387"/>
      <c r="G239" s="387"/>
      <c r="H239" s="387"/>
      <c r="I239" s="289"/>
      <c r="J239" s="289"/>
      <c r="K239" s="289"/>
      <c r="L239" s="289"/>
      <c r="M239" s="289"/>
      <c r="N239" s="402" t="s">
        <v>188</v>
      </c>
      <c r="O239" s="403" t="s">
        <v>187</v>
      </c>
      <c r="P239" s="289"/>
      <c r="Q239" s="381"/>
      <c r="R239" s="289"/>
      <c r="S239" s="289"/>
      <c r="T239" s="289"/>
      <c r="U239" s="289"/>
      <c r="V239" s="289"/>
      <c r="W239" s="289"/>
      <c r="X239" s="289"/>
      <c r="Y239" s="289"/>
      <c r="Z239" s="289"/>
      <c r="AA239" s="289"/>
      <c r="AB239" s="289"/>
      <c r="AC239" s="289"/>
      <c r="AD239" s="289"/>
      <c r="AE239" s="289"/>
      <c r="AF239" s="289"/>
      <c r="AG239" s="289"/>
    </row>
    <row r="240" spans="1:33" ht="9" customHeight="1" x14ac:dyDescent="0.25">
      <c r="A240" s="380">
        <f>$A$2</f>
        <v>9</v>
      </c>
      <c r="B240" s="289"/>
      <c r="C240" s="289"/>
      <c r="D240" s="289"/>
      <c r="E240" s="289"/>
      <c r="F240" s="289"/>
      <c r="G240" s="289"/>
      <c r="H240" s="289"/>
      <c r="I240" s="289"/>
      <c r="J240" s="289"/>
      <c r="K240" s="289"/>
      <c r="L240" s="289"/>
      <c r="M240" s="289"/>
      <c r="N240" s="289"/>
      <c r="O240" s="289"/>
      <c r="P240" s="289"/>
      <c r="Q240" s="381"/>
      <c r="R240" s="289"/>
      <c r="S240" s="289"/>
      <c r="T240" s="289"/>
      <c r="U240" s="289"/>
      <c r="V240" s="289"/>
      <c r="W240" s="289"/>
      <c r="X240" s="289"/>
      <c r="Y240" s="289"/>
      <c r="Z240" s="289"/>
      <c r="AA240" s="289"/>
      <c r="AB240" s="289"/>
      <c r="AC240" s="289"/>
      <c r="AD240" s="289"/>
      <c r="AE240" s="289"/>
      <c r="AF240" s="289"/>
      <c r="AG240" s="289"/>
    </row>
    <row r="241" spans="1:33" ht="9" customHeight="1" x14ac:dyDescent="0.25">
      <c r="A241" s="380">
        <f>$A$2</f>
        <v>9</v>
      </c>
      <c r="B241" s="757" t="s">
        <v>0</v>
      </c>
      <c r="C241" s="757"/>
      <c r="D241" s="757"/>
      <c r="E241" s="757"/>
      <c r="F241" s="757"/>
      <c r="G241" s="757"/>
      <c r="H241" s="757"/>
      <c r="I241" s="757"/>
      <c r="J241" s="757"/>
      <c r="K241" s="757"/>
      <c r="L241" s="757"/>
      <c r="M241" s="757"/>
      <c r="N241" s="757"/>
      <c r="O241" s="757"/>
      <c r="P241" s="289"/>
      <c r="Q241" s="381"/>
      <c r="R241" s="289"/>
      <c r="S241" s="289"/>
      <c r="T241" s="289"/>
      <c r="U241" s="289"/>
      <c r="V241" s="289"/>
      <c r="W241" s="289"/>
      <c r="X241" s="289"/>
      <c r="Y241" s="289"/>
      <c r="Z241" s="289"/>
      <c r="AA241" s="289"/>
      <c r="AB241" s="289"/>
      <c r="AC241" s="289"/>
      <c r="AD241" s="289"/>
      <c r="AE241" s="289"/>
      <c r="AF241" s="289"/>
      <c r="AG241" s="289"/>
    </row>
    <row r="242" spans="1:33" ht="4.5" customHeight="1" x14ac:dyDescent="0.25">
      <c r="A242" s="386">
        <v>4.5</v>
      </c>
      <c r="B242" s="292"/>
      <c r="C242" s="289"/>
      <c r="D242" s="289"/>
      <c r="E242" s="289"/>
      <c r="F242" s="289"/>
      <c r="G242" s="289"/>
      <c r="H242" s="289"/>
      <c r="I242" s="289"/>
      <c r="J242" s="289"/>
      <c r="K242" s="289"/>
      <c r="L242" s="289"/>
      <c r="M242" s="289"/>
      <c r="N242" s="289"/>
      <c r="O242" s="289"/>
      <c r="P242" s="289"/>
      <c r="Q242" s="381"/>
      <c r="R242" s="289"/>
      <c r="S242" s="289"/>
      <c r="T242" s="289"/>
      <c r="U242" s="289"/>
      <c r="V242" s="289"/>
      <c r="W242" s="289"/>
      <c r="X242" s="289"/>
      <c r="Y242" s="289"/>
      <c r="Z242" s="289"/>
      <c r="AA242" s="289"/>
      <c r="AB242" s="289"/>
      <c r="AC242" s="289"/>
      <c r="AD242" s="289"/>
      <c r="AE242" s="289"/>
      <c r="AF242" s="289"/>
      <c r="AG242" s="289"/>
    </row>
    <row r="243" spans="1:33" ht="16.5" customHeight="1" x14ac:dyDescent="0.25">
      <c r="A243" s="386">
        <f t="shared" ref="A243" si="40">$A$8</f>
        <v>16.5</v>
      </c>
      <c r="B243" s="758" t="s">
        <v>176</v>
      </c>
      <c r="C243" s="759"/>
      <c r="D243" s="759"/>
      <c r="E243" s="759"/>
      <c r="F243" s="759"/>
      <c r="G243" s="759"/>
      <c r="H243" s="759"/>
      <c r="I243" s="759"/>
      <c r="J243" s="759"/>
      <c r="K243" s="759"/>
      <c r="L243" s="759"/>
      <c r="M243" s="759"/>
      <c r="N243" s="759"/>
      <c r="O243" s="760"/>
      <c r="P243" s="289"/>
      <c r="Q243" s="381"/>
      <c r="R243" s="289"/>
      <c r="S243" s="289"/>
      <c r="T243" s="289"/>
      <c r="U243" s="289"/>
      <c r="V243" s="289"/>
      <c r="W243" s="289"/>
      <c r="X243" s="289"/>
      <c r="Y243" s="289"/>
      <c r="Z243" s="289"/>
      <c r="AA243" s="289"/>
      <c r="AB243" s="289"/>
      <c r="AC243" s="289"/>
      <c r="AD243" s="289"/>
      <c r="AE243" s="289"/>
      <c r="AF243" s="289"/>
      <c r="AG243" s="289"/>
    </row>
    <row r="244" spans="1:33" ht="24.75" customHeight="1" x14ac:dyDescent="0.25">
      <c r="A244" s="386">
        <f>$A$8*1.5</f>
        <v>24.75</v>
      </c>
      <c r="B244" s="391" t="s">
        <v>162</v>
      </c>
      <c r="C244" s="756" t="s">
        <v>184</v>
      </c>
      <c r="D244" s="756"/>
      <c r="E244" s="756"/>
      <c r="F244" s="756"/>
      <c r="G244" s="756"/>
      <c r="H244" s="477" t="s">
        <v>171</v>
      </c>
      <c r="I244" s="478" t="s">
        <v>172</v>
      </c>
      <c r="J244" s="391" t="s">
        <v>163</v>
      </c>
      <c r="K244" s="479" t="s">
        <v>185</v>
      </c>
      <c r="L244" s="756" t="s">
        <v>174</v>
      </c>
      <c r="M244" s="756"/>
      <c r="N244" s="756" t="s">
        <v>175</v>
      </c>
      <c r="O244" s="756"/>
      <c r="P244" s="289"/>
      <c r="Q244" s="381"/>
      <c r="R244" s="289"/>
      <c r="S244" s="289"/>
      <c r="T244" s="289"/>
      <c r="U244" s="289"/>
      <c r="V244" s="289"/>
      <c r="W244" s="289"/>
      <c r="X244" s="289"/>
      <c r="Y244" s="289"/>
      <c r="Z244" s="289"/>
      <c r="AA244" s="289"/>
      <c r="AB244" s="289"/>
      <c r="AC244" s="289"/>
      <c r="AD244" s="289"/>
      <c r="AE244" s="289"/>
      <c r="AF244" s="289"/>
      <c r="AG244" s="289"/>
    </row>
    <row r="245" spans="1:33" ht="9" customHeight="1" x14ac:dyDescent="0.2">
      <c r="A245" s="380">
        <f>$A$2</f>
        <v>9</v>
      </c>
      <c r="B245" s="404"/>
      <c r="C245" s="755" t="s">
        <v>126</v>
      </c>
      <c r="D245" s="755"/>
      <c r="E245" s="755"/>
      <c r="F245" s="755"/>
      <c r="G245" s="755"/>
      <c r="H245" s="409" t="s">
        <v>164</v>
      </c>
      <c r="I245" s="409" t="s">
        <v>165</v>
      </c>
      <c r="J245" s="409" t="s">
        <v>143</v>
      </c>
      <c r="K245" s="409" t="s">
        <v>166</v>
      </c>
      <c r="L245" s="761" t="s">
        <v>167</v>
      </c>
      <c r="M245" s="762"/>
      <c r="N245" s="755" t="s">
        <v>168</v>
      </c>
      <c r="O245" s="755"/>
      <c r="P245" s="289"/>
      <c r="Q245" s="381"/>
      <c r="R245" s="289"/>
      <c r="S245" s="289"/>
      <c r="T245" s="289"/>
      <c r="U245" s="289"/>
      <c r="V245" s="289"/>
      <c r="W245" s="289"/>
      <c r="X245" s="289"/>
      <c r="Y245" s="289"/>
      <c r="Z245" s="289"/>
      <c r="AA245" s="289"/>
      <c r="AB245" s="289"/>
      <c r="AC245" s="289"/>
      <c r="AD245" s="289"/>
      <c r="AE245" s="289"/>
      <c r="AF245" s="289"/>
      <c r="AG245" s="289"/>
    </row>
    <row r="246" spans="1:33" ht="19.5" customHeight="1" x14ac:dyDescent="0.25">
      <c r="A246" s="380">
        <f t="shared" ref="A246:A253" si="41">$A$6</f>
        <v>19.5</v>
      </c>
      <c r="B246" s="396">
        <v>1</v>
      </c>
      <c r="C246" s="752"/>
      <c r="D246" s="752"/>
      <c r="E246" s="752"/>
      <c r="F246" s="752"/>
      <c r="G246" s="752"/>
      <c r="H246" s="406"/>
      <c r="I246" s="406"/>
      <c r="J246" s="406"/>
      <c r="K246" s="483"/>
      <c r="L246" s="753"/>
      <c r="M246" s="753"/>
      <c r="N246" s="750"/>
      <c r="O246" s="751"/>
      <c r="P246" s="289" t="str">
        <f>"b."&amp;L246</f>
        <v>b.</v>
      </c>
      <c r="Q246" s="381"/>
      <c r="R246" s="289"/>
      <c r="S246" s="289"/>
      <c r="T246" s="289"/>
      <c r="U246" s="289"/>
      <c r="V246" s="289"/>
      <c r="W246" s="289"/>
      <c r="X246" s="289"/>
      <c r="Y246" s="289"/>
      <c r="Z246" s="289"/>
      <c r="AA246" s="289"/>
      <c r="AB246" s="289"/>
      <c r="AC246" s="289"/>
      <c r="AD246" s="289"/>
      <c r="AE246" s="289"/>
      <c r="AF246" s="289"/>
      <c r="AG246" s="289"/>
    </row>
    <row r="247" spans="1:33" ht="19.5" customHeight="1" x14ac:dyDescent="0.25">
      <c r="A247" s="380">
        <f t="shared" si="41"/>
        <v>19.5</v>
      </c>
      <c r="B247" s="396">
        <v>2</v>
      </c>
      <c r="C247" s="752"/>
      <c r="D247" s="752"/>
      <c r="E247" s="752"/>
      <c r="F247" s="752"/>
      <c r="G247" s="752"/>
      <c r="H247" s="406"/>
      <c r="I247" s="406"/>
      <c r="J247" s="406"/>
      <c r="K247" s="483"/>
      <c r="L247" s="753"/>
      <c r="M247" s="753"/>
      <c r="N247" s="750"/>
      <c r="O247" s="751"/>
      <c r="P247" s="289" t="str">
        <f t="shared" ref="P247:P253" si="42">"b."&amp;L247</f>
        <v>b.</v>
      </c>
      <c r="Q247" s="381"/>
      <c r="R247" s="289"/>
      <c r="S247" s="289"/>
      <c r="T247" s="289"/>
      <c r="U247" s="289"/>
      <c r="V247" s="289"/>
      <c r="W247" s="289"/>
      <c r="X247" s="289"/>
      <c r="Y247" s="289"/>
      <c r="Z247" s="289"/>
      <c r="AA247" s="289"/>
      <c r="AB247" s="289"/>
      <c r="AC247" s="289"/>
      <c r="AD247" s="289"/>
      <c r="AE247" s="289"/>
      <c r="AF247" s="289"/>
      <c r="AG247" s="289"/>
    </row>
    <row r="248" spans="1:33" ht="19.5" customHeight="1" x14ac:dyDescent="0.25">
      <c r="A248" s="380">
        <f t="shared" si="41"/>
        <v>19.5</v>
      </c>
      <c r="B248" s="396">
        <v>3</v>
      </c>
      <c r="C248" s="752"/>
      <c r="D248" s="752"/>
      <c r="E248" s="752"/>
      <c r="F248" s="752"/>
      <c r="G248" s="752"/>
      <c r="H248" s="406"/>
      <c r="I248" s="406"/>
      <c r="J248" s="406"/>
      <c r="K248" s="483"/>
      <c r="L248" s="753"/>
      <c r="M248" s="753"/>
      <c r="N248" s="750"/>
      <c r="O248" s="751"/>
      <c r="P248" s="289" t="str">
        <f t="shared" si="42"/>
        <v>b.</v>
      </c>
      <c r="Q248" s="381"/>
      <c r="R248" s="289"/>
      <c r="S248" s="289"/>
      <c r="T248" s="289"/>
      <c r="U248" s="289"/>
      <c r="V248" s="289"/>
      <c r="W248" s="289"/>
      <c r="X248" s="289"/>
      <c r="Y248" s="289"/>
      <c r="Z248" s="289"/>
      <c r="AA248" s="289"/>
      <c r="AB248" s="289"/>
      <c r="AC248" s="289"/>
      <c r="AD248" s="289"/>
      <c r="AE248" s="289"/>
      <c r="AF248" s="289"/>
      <c r="AG248" s="289"/>
    </row>
    <row r="249" spans="1:33" ht="19.5" customHeight="1" x14ac:dyDescent="0.25">
      <c r="A249" s="380">
        <f t="shared" si="41"/>
        <v>19.5</v>
      </c>
      <c r="B249" s="396">
        <v>4</v>
      </c>
      <c r="C249" s="752"/>
      <c r="D249" s="752"/>
      <c r="E249" s="752"/>
      <c r="F249" s="752"/>
      <c r="G249" s="752"/>
      <c r="H249" s="406"/>
      <c r="I249" s="406"/>
      <c r="J249" s="406"/>
      <c r="K249" s="483"/>
      <c r="L249" s="753"/>
      <c r="M249" s="753"/>
      <c r="N249" s="750"/>
      <c r="O249" s="751"/>
      <c r="P249" s="289" t="str">
        <f t="shared" si="42"/>
        <v>b.</v>
      </c>
      <c r="Q249" s="381"/>
      <c r="R249" s="289"/>
      <c r="S249" s="289"/>
      <c r="T249" s="289"/>
      <c r="U249" s="289"/>
      <c r="V249" s="289"/>
      <c r="W249" s="289"/>
      <c r="X249" s="289"/>
      <c r="Y249" s="289"/>
      <c r="Z249" s="289"/>
      <c r="AA249" s="289"/>
      <c r="AB249" s="289"/>
      <c r="AC249" s="289"/>
      <c r="AD249" s="289"/>
      <c r="AE249" s="289"/>
      <c r="AF249" s="289"/>
      <c r="AG249" s="289"/>
    </row>
    <row r="250" spans="1:33" ht="19.5" customHeight="1" x14ac:dyDescent="0.25">
      <c r="A250" s="380">
        <f t="shared" si="41"/>
        <v>19.5</v>
      </c>
      <c r="B250" s="396">
        <v>5</v>
      </c>
      <c r="C250" s="752"/>
      <c r="D250" s="752"/>
      <c r="E250" s="752"/>
      <c r="F250" s="752"/>
      <c r="G250" s="752"/>
      <c r="H250" s="406"/>
      <c r="I250" s="406"/>
      <c r="J250" s="406"/>
      <c r="K250" s="483"/>
      <c r="L250" s="753"/>
      <c r="M250" s="753"/>
      <c r="N250" s="750"/>
      <c r="O250" s="751"/>
      <c r="P250" s="289" t="str">
        <f t="shared" si="42"/>
        <v>b.</v>
      </c>
      <c r="Q250" s="381"/>
      <c r="R250" s="289"/>
      <c r="S250" s="289"/>
      <c r="T250" s="289"/>
      <c r="U250" s="289"/>
      <c r="V250" s="289"/>
      <c r="W250" s="289"/>
      <c r="X250" s="289"/>
      <c r="Y250" s="289"/>
      <c r="Z250" s="289"/>
      <c r="AA250" s="289"/>
      <c r="AB250" s="289"/>
      <c r="AC250" s="289"/>
      <c r="AD250" s="289"/>
      <c r="AE250" s="289"/>
      <c r="AF250" s="289"/>
      <c r="AG250" s="289"/>
    </row>
    <row r="251" spans="1:33" ht="19.5" customHeight="1" x14ac:dyDescent="0.25">
      <c r="A251" s="380">
        <f t="shared" si="41"/>
        <v>19.5</v>
      </c>
      <c r="B251" s="396">
        <v>6</v>
      </c>
      <c r="C251" s="752"/>
      <c r="D251" s="752"/>
      <c r="E251" s="752"/>
      <c r="F251" s="752"/>
      <c r="G251" s="752"/>
      <c r="H251" s="406"/>
      <c r="I251" s="406"/>
      <c r="J251" s="406"/>
      <c r="K251" s="483"/>
      <c r="L251" s="753"/>
      <c r="M251" s="753"/>
      <c r="N251" s="750"/>
      <c r="O251" s="751"/>
      <c r="P251" s="289" t="str">
        <f t="shared" si="42"/>
        <v>b.</v>
      </c>
      <c r="Q251" s="381"/>
      <c r="R251" s="289"/>
      <c r="S251" s="289"/>
      <c r="T251" s="289"/>
      <c r="U251" s="289"/>
      <c r="V251" s="289"/>
      <c r="W251" s="289"/>
      <c r="X251" s="289"/>
      <c r="Y251" s="289"/>
      <c r="Z251" s="289"/>
      <c r="AA251" s="289"/>
      <c r="AB251" s="289"/>
      <c r="AC251" s="289"/>
      <c r="AD251" s="289"/>
      <c r="AE251" s="289"/>
      <c r="AF251" s="289"/>
      <c r="AG251" s="289"/>
    </row>
    <row r="252" spans="1:33" ht="19.5" customHeight="1" x14ac:dyDescent="0.25">
      <c r="A252" s="380">
        <f t="shared" si="41"/>
        <v>19.5</v>
      </c>
      <c r="B252" s="396">
        <v>7</v>
      </c>
      <c r="C252" s="752"/>
      <c r="D252" s="752"/>
      <c r="E252" s="752"/>
      <c r="F252" s="752"/>
      <c r="G252" s="752"/>
      <c r="H252" s="406"/>
      <c r="I252" s="406"/>
      <c r="J252" s="406"/>
      <c r="K252" s="483"/>
      <c r="L252" s="753"/>
      <c r="M252" s="753"/>
      <c r="N252" s="750"/>
      <c r="O252" s="751"/>
      <c r="P252" s="289" t="str">
        <f t="shared" si="42"/>
        <v>b.</v>
      </c>
      <c r="Q252" s="381"/>
      <c r="R252" s="289"/>
      <c r="S252" s="289"/>
      <c r="T252" s="289"/>
      <c r="U252" s="289"/>
      <c r="V252" s="289"/>
      <c r="W252" s="289"/>
      <c r="X252" s="289"/>
      <c r="Y252" s="289"/>
      <c r="Z252" s="289"/>
      <c r="AA252" s="289"/>
      <c r="AB252" s="289"/>
      <c r="AC252" s="289"/>
      <c r="AD252" s="289"/>
      <c r="AE252" s="289"/>
      <c r="AF252" s="289"/>
      <c r="AG252" s="289"/>
    </row>
    <row r="253" spans="1:33" ht="19.5" customHeight="1" x14ac:dyDescent="0.25">
      <c r="A253" s="380">
        <f t="shared" si="41"/>
        <v>19.5</v>
      </c>
      <c r="B253" s="396">
        <v>8</v>
      </c>
      <c r="C253" s="752"/>
      <c r="D253" s="752"/>
      <c r="E253" s="752"/>
      <c r="F253" s="752"/>
      <c r="G253" s="752"/>
      <c r="H253" s="406"/>
      <c r="I253" s="406"/>
      <c r="J253" s="406"/>
      <c r="K253" s="483"/>
      <c r="L253" s="753"/>
      <c r="M253" s="753"/>
      <c r="N253" s="750"/>
      <c r="O253" s="751"/>
      <c r="P253" s="289" t="str">
        <f t="shared" si="42"/>
        <v>b.</v>
      </c>
      <c r="Q253" s="381"/>
      <c r="R253" s="289"/>
      <c r="S253" s="289"/>
      <c r="T253" s="289"/>
      <c r="U253" s="289"/>
      <c r="V253" s="289"/>
      <c r="W253" s="289"/>
      <c r="X253" s="289"/>
      <c r="Y253" s="289"/>
      <c r="Z253" s="289"/>
      <c r="AA253" s="289"/>
      <c r="AB253" s="289"/>
      <c r="AC253" s="289"/>
      <c r="AD253" s="289"/>
      <c r="AE253" s="289"/>
      <c r="AF253" s="289"/>
      <c r="AG253" s="289"/>
    </row>
    <row r="254" spans="1:33" ht="16.5" customHeight="1" x14ac:dyDescent="0.25">
      <c r="A254" s="386">
        <f t="shared" ref="A254:A255" si="43">$A$8</f>
        <v>16.5</v>
      </c>
      <c r="B254" s="754" t="s">
        <v>177</v>
      </c>
      <c r="C254" s="754"/>
      <c r="D254" s="754"/>
      <c r="E254" s="754"/>
      <c r="F254" s="754"/>
      <c r="G254" s="754"/>
      <c r="H254" s="754"/>
      <c r="I254" s="754"/>
      <c r="J254" s="754"/>
      <c r="K254" s="754"/>
      <c r="L254" s="754"/>
      <c r="M254" s="754"/>
      <c r="N254" s="754"/>
      <c r="O254" s="754"/>
      <c r="P254" s="289"/>
      <c r="Q254" s="381"/>
      <c r="R254" s="289"/>
      <c r="S254" s="289"/>
      <c r="T254" s="289"/>
      <c r="U254" s="289"/>
      <c r="V254" s="289"/>
      <c r="W254" s="289"/>
      <c r="X254" s="289"/>
      <c r="Y254" s="289"/>
      <c r="Z254" s="289"/>
      <c r="AA254" s="289"/>
      <c r="AB254" s="289"/>
      <c r="AC254" s="289"/>
      <c r="AD254" s="289"/>
      <c r="AE254" s="289"/>
      <c r="AF254" s="289"/>
      <c r="AG254" s="289"/>
    </row>
    <row r="255" spans="1:33" ht="16.5" customHeight="1" x14ac:dyDescent="0.25">
      <c r="A255" s="386">
        <f t="shared" si="43"/>
        <v>16.5</v>
      </c>
      <c r="B255" s="391" t="s">
        <v>162</v>
      </c>
      <c r="C255" s="755" t="s">
        <v>178</v>
      </c>
      <c r="D255" s="755"/>
      <c r="E255" s="755"/>
      <c r="F255" s="409" t="s">
        <v>179</v>
      </c>
      <c r="G255" s="756" t="s">
        <v>170</v>
      </c>
      <c r="H255" s="756"/>
      <c r="I255" s="481" t="s">
        <v>172</v>
      </c>
      <c r="J255" s="409" t="s">
        <v>163</v>
      </c>
      <c r="K255" s="409" t="s">
        <v>180</v>
      </c>
      <c r="L255" s="756" t="s">
        <v>174</v>
      </c>
      <c r="M255" s="756"/>
      <c r="N255" s="756" t="s">
        <v>175</v>
      </c>
      <c r="O255" s="756"/>
      <c r="P255" s="289"/>
      <c r="Q255" s="381"/>
      <c r="R255" s="289"/>
      <c r="S255" s="289"/>
      <c r="T255" s="289"/>
      <c r="U255" s="289"/>
      <c r="V255" s="289"/>
      <c r="W255" s="289"/>
      <c r="X255" s="289"/>
      <c r="Y255" s="289"/>
      <c r="Z255" s="289"/>
      <c r="AA255" s="289"/>
      <c r="AB255" s="289"/>
      <c r="AC255" s="289"/>
      <c r="AD255" s="289"/>
      <c r="AE255" s="289"/>
      <c r="AF255" s="289"/>
      <c r="AG255" s="289"/>
    </row>
    <row r="256" spans="1:33" ht="9" customHeight="1" x14ac:dyDescent="0.2">
      <c r="A256" s="380">
        <f>$A$2</f>
        <v>9</v>
      </c>
      <c r="B256" s="404"/>
      <c r="C256" s="755" t="s">
        <v>126</v>
      </c>
      <c r="D256" s="755"/>
      <c r="E256" s="755"/>
      <c r="F256" s="409" t="s">
        <v>164</v>
      </c>
      <c r="G256" s="409"/>
      <c r="H256" s="409" t="s">
        <v>165</v>
      </c>
      <c r="I256" s="409" t="s">
        <v>143</v>
      </c>
      <c r="J256" s="409" t="s">
        <v>166</v>
      </c>
      <c r="K256" s="409" t="s">
        <v>167</v>
      </c>
      <c r="L256" s="755" t="s">
        <v>168</v>
      </c>
      <c r="M256" s="755"/>
      <c r="N256" s="755" t="s">
        <v>181</v>
      </c>
      <c r="O256" s="755"/>
      <c r="P256" s="289"/>
      <c r="Q256" s="381"/>
      <c r="R256" s="289"/>
      <c r="S256" s="289"/>
      <c r="T256" s="289"/>
      <c r="U256" s="289"/>
      <c r="V256" s="289"/>
      <c r="W256" s="289"/>
      <c r="X256" s="289"/>
      <c r="Y256" s="289"/>
      <c r="Z256" s="289"/>
      <c r="AA256" s="289"/>
      <c r="AB256" s="289"/>
      <c r="AC256" s="289"/>
      <c r="AD256" s="289"/>
      <c r="AE256" s="289"/>
      <c r="AF256" s="289"/>
      <c r="AG256" s="289"/>
    </row>
    <row r="257" spans="1:33" ht="19.5" customHeight="1" x14ac:dyDescent="0.25">
      <c r="A257" s="380">
        <f t="shared" ref="A257:A264" si="44">$A$6</f>
        <v>19.5</v>
      </c>
      <c r="B257" s="396">
        <v>1</v>
      </c>
      <c r="C257" s="748"/>
      <c r="D257" s="748"/>
      <c r="E257" s="748"/>
      <c r="F257" s="406"/>
      <c r="G257" s="748"/>
      <c r="H257" s="748"/>
      <c r="I257" s="406"/>
      <c r="J257" s="406"/>
      <c r="K257" s="483"/>
      <c r="L257" s="749"/>
      <c r="M257" s="749"/>
      <c r="N257" s="750"/>
      <c r="O257" s="751"/>
      <c r="P257" s="289" t="str">
        <f>"c."&amp;L257</f>
        <v>c.</v>
      </c>
      <c r="Q257" s="381"/>
      <c r="R257" s="289"/>
      <c r="S257" s="289"/>
      <c r="T257" s="289"/>
      <c r="U257" s="289"/>
      <c r="V257" s="289"/>
      <c r="W257" s="289"/>
      <c r="X257" s="289"/>
      <c r="Y257" s="289"/>
      <c r="Z257" s="289"/>
      <c r="AA257" s="289"/>
      <c r="AB257" s="289"/>
      <c r="AC257" s="289"/>
      <c r="AD257" s="289"/>
      <c r="AE257" s="289"/>
      <c r="AF257" s="289"/>
      <c r="AG257" s="289"/>
    </row>
    <row r="258" spans="1:33" ht="19.5" customHeight="1" x14ac:dyDescent="0.25">
      <c r="A258" s="63">
        <f t="shared" si="44"/>
        <v>19.5</v>
      </c>
      <c r="B258" s="78">
        <v>2</v>
      </c>
      <c r="C258" s="791"/>
      <c r="D258" s="791"/>
      <c r="E258" s="791"/>
      <c r="F258" s="262"/>
      <c r="G258" s="791"/>
      <c r="H258" s="791"/>
      <c r="I258" s="262"/>
      <c r="J258" s="262"/>
      <c r="K258" s="264"/>
      <c r="L258" s="792"/>
      <c r="M258" s="792"/>
      <c r="N258" s="793"/>
      <c r="O258" s="794"/>
      <c r="P258" s="45" t="str">
        <f t="shared" ref="P258:P264" si="45">"c."&amp;L258</f>
        <v>c.</v>
      </c>
    </row>
    <row r="259" spans="1:33" ht="19.5" customHeight="1" x14ac:dyDescent="0.25">
      <c r="A259" s="63">
        <f t="shared" si="44"/>
        <v>19.5</v>
      </c>
      <c r="B259" s="78">
        <v>3</v>
      </c>
      <c r="C259" s="791"/>
      <c r="D259" s="791"/>
      <c r="E259" s="791"/>
      <c r="F259" s="262"/>
      <c r="G259" s="791"/>
      <c r="H259" s="791"/>
      <c r="I259" s="262"/>
      <c r="J259" s="262"/>
      <c r="K259" s="264"/>
      <c r="L259" s="792"/>
      <c r="M259" s="792"/>
      <c r="N259" s="793"/>
      <c r="O259" s="794"/>
      <c r="P259" s="45" t="str">
        <f t="shared" si="45"/>
        <v>c.</v>
      </c>
    </row>
    <row r="260" spans="1:33" ht="19.5" customHeight="1" x14ac:dyDescent="0.25">
      <c r="A260" s="63">
        <f t="shared" si="44"/>
        <v>19.5</v>
      </c>
      <c r="B260" s="78">
        <v>4</v>
      </c>
      <c r="C260" s="791"/>
      <c r="D260" s="791"/>
      <c r="E260" s="791"/>
      <c r="F260" s="262"/>
      <c r="G260" s="791"/>
      <c r="H260" s="791"/>
      <c r="I260" s="262"/>
      <c r="J260" s="262"/>
      <c r="K260" s="264"/>
      <c r="L260" s="792"/>
      <c r="M260" s="792"/>
      <c r="N260" s="793"/>
      <c r="O260" s="794"/>
      <c r="P260" s="45" t="str">
        <f t="shared" si="45"/>
        <v>c.</v>
      </c>
    </row>
    <row r="261" spans="1:33" ht="19.5" customHeight="1" x14ac:dyDescent="0.25">
      <c r="A261" s="63">
        <f t="shared" si="44"/>
        <v>19.5</v>
      </c>
      <c r="B261" s="78">
        <v>5</v>
      </c>
      <c r="C261" s="791"/>
      <c r="D261" s="791"/>
      <c r="E261" s="791"/>
      <c r="F261" s="262"/>
      <c r="G261" s="791"/>
      <c r="H261" s="791"/>
      <c r="I261" s="262"/>
      <c r="J261" s="262"/>
      <c r="K261" s="264"/>
      <c r="L261" s="792"/>
      <c r="M261" s="792"/>
      <c r="N261" s="793"/>
      <c r="O261" s="794"/>
      <c r="P261" s="45" t="str">
        <f t="shared" si="45"/>
        <v>c.</v>
      </c>
    </row>
    <row r="262" spans="1:33" ht="19.5" customHeight="1" x14ac:dyDescent="0.25">
      <c r="A262" s="63">
        <f t="shared" si="44"/>
        <v>19.5</v>
      </c>
      <c r="B262" s="78">
        <v>6</v>
      </c>
      <c r="C262" s="791"/>
      <c r="D262" s="791"/>
      <c r="E262" s="791"/>
      <c r="F262" s="262"/>
      <c r="G262" s="791"/>
      <c r="H262" s="791"/>
      <c r="I262" s="262"/>
      <c r="J262" s="262"/>
      <c r="K262" s="264"/>
      <c r="L262" s="792"/>
      <c r="M262" s="792"/>
      <c r="N262" s="793"/>
      <c r="O262" s="794"/>
      <c r="P262" s="45" t="str">
        <f t="shared" si="45"/>
        <v>c.</v>
      </c>
    </row>
    <row r="263" spans="1:33" ht="19.5" customHeight="1" x14ac:dyDescent="0.25">
      <c r="A263" s="63">
        <f t="shared" si="44"/>
        <v>19.5</v>
      </c>
      <c r="B263" s="78">
        <v>7</v>
      </c>
      <c r="C263" s="791"/>
      <c r="D263" s="791"/>
      <c r="E263" s="791"/>
      <c r="F263" s="262"/>
      <c r="G263" s="791"/>
      <c r="H263" s="791"/>
      <c r="I263" s="262"/>
      <c r="J263" s="262"/>
      <c r="K263" s="264"/>
      <c r="L263" s="792"/>
      <c r="M263" s="792"/>
      <c r="N263" s="793"/>
      <c r="O263" s="794"/>
      <c r="P263" s="45" t="str">
        <f t="shared" si="45"/>
        <v>c.</v>
      </c>
    </row>
    <row r="264" spans="1:33" ht="19.5" customHeight="1" x14ac:dyDescent="0.25">
      <c r="A264" s="63">
        <f t="shared" si="44"/>
        <v>19.5</v>
      </c>
      <c r="B264" s="78">
        <v>8</v>
      </c>
      <c r="C264" s="791"/>
      <c r="D264" s="791"/>
      <c r="E264" s="791"/>
      <c r="F264" s="262"/>
      <c r="G264" s="791"/>
      <c r="H264" s="791"/>
      <c r="I264" s="262"/>
      <c r="J264" s="262"/>
      <c r="K264" s="264"/>
      <c r="L264" s="792"/>
      <c r="M264" s="792"/>
      <c r="N264" s="793"/>
      <c r="O264" s="794"/>
      <c r="P264" s="45" t="str">
        <f t="shared" si="45"/>
        <v>c.</v>
      </c>
    </row>
    <row r="265" spans="1:33" ht="9" customHeight="1" x14ac:dyDescent="0.25">
      <c r="A265" s="63">
        <f t="shared" ref="A265:A274" si="46">$A$2</f>
        <v>9</v>
      </c>
    </row>
    <row r="266" spans="1:33" ht="9" customHeight="1" x14ac:dyDescent="0.25">
      <c r="A266" s="63">
        <f t="shared" si="46"/>
        <v>9</v>
      </c>
      <c r="B266" s="79" t="s">
        <v>105</v>
      </c>
      <c r="C266" s="795" t="s">
        <v>193</v>
      </c>
      <c r="D266" s="795"/>
      <c r="E266" s="795"/>
      <c r="F266" s="795"/>
      <c r="G266" s="795"/>
      <c r="H266" s="795"/>
      <c r="I266" s="795"/>
      <c r="J266" s="795"/>
      <c r="K266" s="795"/>
      <c r="L266" s="795"/>
      <c r="M266" s="795"/>
      <c r="N266" s="795"/>
      <c r="O266" s="795"/>
    </row>
    <row r="267" spans="1:33" ht="9" customHeight="1" x14ac:dyDescent="0.25">
      <c r="A267" s="63">
        <f t="shared" si="46"/>
        <v>9</v>
      </c>
      <c r="B267" s="79" t="s">
        <v>103</v>
      </c>
      <c r="C267" s="795" t="s">
        <v>194</v>
      </c>
      <c r="D267" s="795"/>
      <c r="E267" s="795"/>
      <c r="F267" s="795"/>
      <c r="G267" s="795"/>
      <c r="H267" s="795"/>
      <c r="I267" s="795"/>
      <c r="J267" s="795"/>
      <c r="K267" s="795"/>
      <c r="L267" s="795"/>
      <c r="M267" s="795"/>
      <c r="N267" s="795"/>
      <c r="O267" s="795"/>
    </row>
    <row r="268" spans="1:33" ht="9" customHeight="1" x14ac:dyDescent="0.25">
      <c r="A268" s="63">
        <f>$A$2</f>
        <v>9</v>
      </c>
    </row>
    <row r="269" spans="1:33" ht="9" customHeight="1" x14ac:dyDescent="0.25">
      <c r="A269" s="63">
        <f t="shared" si="46"/>
        <v>9</v>
      </c>
    </row>
    <row r="270" spans="1:33" ht="9" customHeight="1" x14ac:dyDescent="0.25">
      <c r="A270" s="63">
        <f t="shared" si="46"/>
        <v>9</v>
      </c>
    </row>
    <row r="271" spans="1:33" ht="9" customHeight="1" x14ac:dyDescent="0.25">
      <c r="A271" s="63">
        <f t="shared" si="46"/>
        <v>9</v>
      </c>
    </row>
    <row r="272" spans="1:33" ht="16.5" customHeight="1" x14ac:dyDescent="0.25">
      <c r="A272" s="68">
        <f>$A$8</f>
        <v>16.5</v>
      </c>
      <c r="C272" s="80" t="s">
        <v>188</v>
      </c>
      <c r="D272" s="81" t="s">
        <v>189</v>
      </c>
      <c r="M272" s="842" t="str">
        <f ca="1">Wersja</f>
        <v>2020..6.15.0.44055</v>
      </c>
      <c r="N272" s="842"/>
    </row>
    <row r="273" spans="1:33" x14ac:dyDescent="0.25">
      <c r="A273" s="63">
        <f t="shared" si="46"/>
        <v>9</v>
      </c>
    </row>
    <row r="274" spans="1:33" ht="9" customHeight="1" x14ac:dyDescent="0.25">
      <c r="A274" s="63">
        <f t="shared" si="46"/>
        <v>9</v>
      </c>
      <c r="B274" s="796" t="s">
        <v>182</v>
      </c>
      <c r="C274" s="796"/>
      <c r="D274" s="796"/>
      <c r="E274" s="796"/>
      <c r="F274" s="796"/>
      <c r="G274" s="796"/>
      <c r="H274" s="796"/>
      <c r="I274" s="796"/>
      <c r="J274" s="796"/>
      <c r="K274" s="796"/>
      <c r="L274" s="796"/>
      <c r="M274" s="796"/>
      <c r="N274" s="796"/>
      <c r="O274" s="796"/>
    </row>
    <row r="275" spans="1:33" ht="9" customHeight="1" x14ac:dyDescent="0.25">
      <c r="A275" s="63">
        <f>$A$2</f>
        <v>9</v>
      </c>
      <c r="B275" s="797" t="s">
        <v>0</v>
      </c>
      <c r="C275" s="797"/>
      <c r="D275" s="797"/>
      <c r="E275" s="797"/>
      <c r="F275" s="797"/>
      <c r="G275" s="797"/>
      <c r="H275" s="797"/>
      <c r="I275" s="797"/>
      <c r="J275" s="797"/>
      <c r="K275" s="797"/>
      <c r="L275" s="797"/>
      <c r="M275" s="797"/>
      <c r="N275" s="797"/>
      <c r="O275" s="797"/>
    </row>
    <row r="276" spans="1:33" ht="4.5" customHeight="1" x14ac:dyDescent="0.25">
      <c r="A276" s="68">
        <v>4.5</v>
      </c>
      <c r="B276" s="54"/>
    </row>
    <row r="277" spans="1:33" ht="9" customHeight="1" x14ac:dyDescent="0.25">
      <c r="A277" s="63">
        <f>$A$2</f>
        <v>9</v>
      </c>
      <c r="B277" s="798" t="s">
        <v>475</v>
      </c>
      <c r="C277" s="799"/>
      <c r="D277" s="799"/>
      <c r="E277" s="799"/>
      <c r="F277" s="799"/>
      <c r="G277" s="799"/>
      <c r="H277" s="800"/>
      <c r="I277" s="801" t="s">
        <v>1</v>
      </c>
      <c r="J277" s="802"/>
      <c r="K277" s="802"/>
      <c r="L277" s="802"/>
      <c r="M277" s="802"/>
      <c r="N277" s="802"/>
      <c r="O277" s="803"/>
    </row>
    <row r="278" spans="1:33" ht="19.5" customHeight="1" x14ac:dyDescent="0.25">
      <c r="A278" s="45">
        <f t="shared" ref="A278" si="47">$A$6</f>
        <v>19.5</v>
      </c>
      <c r="B278" s="65"/>
      <c r="C278" s="819">
        <f>$C$6</f>
        <v>0</v>
      </c>
      <c r="D278" s="819"/>
      <c r="E278" s="819"/>
      <c r="F278" s="819"/>
      <c r="G278" s="819"/>
      <c r="H278" s="66"/>
      <c r="I278" s="820"/>
      <c r="J278" s="821"/>
      <c r="K278" s="821"/>
      <c r="L278" s="821"/>
      <c r="M278" s="821"/>
      <c r="N278" s="821"/>
      <c r="O278" s="822"/>
      <c r="Q278" s="45"/>
    </row>
    <row r="279" spans="1:33" ht="9" customHeight="1" x14ac:dyDescent="0.25">
      <c r="A279" s="45">
        <f t="shared" ref="A279" si="48">$A$2</f>
        <v>9</v>
      </c>
      <c r="Q279" s="45"/>
    </row>
    <row r="280" spans="1:33" ht="16.5" customHeight="1" x14ac:dyDescent="0.25">
      <c r="A280" s="382">
        <v>16.5</v>
      </c>
      <c r="B280" s="385" t="s">
        <v>156</v>
      </c>
      <c r="C280" s="289"/>
      <c r="D280" s="289"/>
      <c r="E280" s="289"/>
      <c r="F280" s="289"/>
      <c r="G280" s="289"/>
      <c r="H280" s="289"/>
      <c r="I280" s="289"/>
      <c r="J280" s="289"/>
      <c r="K280" s="289"/>
      <c r="L280" s="289"/>
      <c r="M280" s="289"/>
      <c r="N280" s="289"/>
      <c r="O280" s="289"/>
      <c r="P280" s="289"/>
      <c r="Q280" s="381"/>
      <c r="R280" s="289"/>
      <c r="S280" s="289"/>
      <c r="T280" s="289"/>
      <c r="U280" s="289"/>
      <c r="V280" s="289"/>
      <c r="W280" s="289"/>
      <c r="X280" s="289"/>
      <c r="Y280" s="289"/>
      <c r="Z280" s="289"/>
      <c r="AA280" s="289"/>
      <c r="AB280" s="289"/>
      <c r="AC280" s="289"/>
      <c r="AD280" s="289"/>
      <c r="AE280" s="289"/>
      <c r="AF280" s="289"/>
      <c r="AG280" s="289"/>
    </row>
    <row r="281" spans="1:33" ht="16.5" customHeight="1" x14ac:dyDescent="0.25">
      <c r="A281" s="386">
        <f>$A$8</f>
        <v>16.5</v>
      </c>
      <c r="B281" s="764" t="s">
        <v>157</v>
      </c>
      <c r="C281" s="764"/>
      <c r="D281" s="764"/>
      <c r="E281" s="764"/>
      <c r="F281" s="764"/>
      <c r="G281" s="764"/>
      <c r="H281" s="764"/>
      <c r="I281" s="764"/>
      <c r="J281" s="764"/>
      <c r="K281" s="764"/>
      <c r="L281" s="764"/>
      <c r="M281" s="764"/>
      <c r="N281" s="764"/>
      <c r="O281" s="289"/>
      <c r="P281" s="289"/>
      <c r="Q281" s="381"/>
      <c r="R281" s="289"/>
      <c r="S281" s="289"/>
      <c r="T281" s="289"/>
      <c r="U281" s="289"/>
      <c r="V281" s="289"/>
      <c r="W281" s="289"/>
      <c r="X281" s="289"/>
      <c r="Y281" s="289"/>
      <c r="Z281" s="289"/>
      <c r="AA281" s="289"/>
      <c r="AB281" s="289"/>
      <c r="AC281" s="289"/>
      <c r="AD281" s="289"/>
      <c r="AE281" s="289"/>
      <c r="AF281" s="289"/>
      <c r="AG281" s="289"/>
    </row>
    <row r="282" spans="1:33" ht="16.5" customHeight="1" x14ac:dyDescent="0.25">
      <c r="A282" s="442" t="s">
        <v>567</v>
      </c>
      <c r="B282" s="765" t="s">
        <v>564</v>
      </c>
      <c r="C282" s="764"/>
      <c r="D282" s="764"/>
      <c r="E282" s="764"/>
      <c r="F282" s="764"/>
      <c r="G282" s="764"/>
      <c r="H282" s="764"/>
      <c r="I282" s="764"/>
      <c r="J282" s="764"/>
      <c r="K282" s="764"/>
      <c r="L282" s="764"/>
      <c r="M282" s="764"/>
      <c r="N282" s="764"/>
      <c r="O282" s="289"/>
      <c r="P282" s="289"/>
      <c r="Q282" s="381"/>
      <c r="R282" s="289"/>
      <c r="S282" s="289"/>
      <c r="T282" s="289"/>
      <c r="U282" s="289"/>
      <c r="V282" s="289"/>
      <c r="W282" s="289"/>
      <c r="X282" s="289"/>
      <c r="Y282" s="289"/>
      <c r="Z282" s="289"/>
      <c r="AA282" s="289"/>
      <c r="AB282" s="289"/>
      <c r="AC282" s="289"/>
      <c r="AD282" s="289"/>
      <c r="AE282" s="289"/>
      <c r="AF282" s="289"/>
      <c r="AG282" s="289"/>
    </row>
    <row r="283" spans="1:33" ht="9" customHeight="1" x14ac:dyDescent="0.25">
      <c r="A283" s="45">
        <f>$A$2</f>
        <v>9</v>
      </c>
      <c r="C283" s="69"/>
      <c r="D283" s="69"/>
      <c r="E283" s="69"/>
      <c r="F283" s="69"/>
      <c r="G283" s="69"/>
      <c r="M283" s="823" t="s">
        <v>877</v>
      </c>
      <c r="N283" s="799"/>
      <c r="O283" s="800"/>
      <c r="Q283" s="45"/>
    </row>
    <row r="284" spans="1:33" ht="19.5" customHeight="1" x14ac:dyDescent="0.25">
      <c r="A284" s="45">
        <f>$A$6</f>
        <v>19.5</v>
      </c>
      <c r="C284" s="69"/>
      <c r="D284" s="69"/>
      <c r="E284" s="69"/>
      <c r="F284" s="69"/>
      <c r="G284" s="69"/>
      <c r="M284" s="824">
        <f>M216+1</f>
        <v>5</v>
      </c>
      <c r="N284" s="825"/>
      <c r="O284" s="70"/>
      <c r="Q284" s="62">
        <f>IF(COUNTA(C295:O302,C314:O321,C325:O332)=0,0,1)</f>
        <v>0</v>
      </c>
    </row>
    <row r="285" spans="1:33" ht="4.5" customHeight="1" x14ac:dyDescent="0.25">
      <c r="A285" s="45">
        <f>$A$4</f>
        <v>4.5</v>
      </c>
      <c r="B285" s="69"/>
      <c r="C285" s="69"/>
      <c r="D285" s="69"/>
      <c r="E285" s="69"/>
      <c r="F285" s="69"/>
      <c r="G285" s="69"/>
      <c r="Q285" s="45"/>
    </row>
    <row r="286" spans="1:33" ht="4.5" customHeight="1" x14ac:dyDescent="0.25">
      <c r="A286" s="45">
        <f>$A$4</f>
        <v>4.5</v>
      </c>
      <c r="B286" s="807"/>
      <c r="C286" s="807"/>
      <c r="D286" s="807"/>
      <c r="E286" s="807"/>
      <c r="F286" s="807"/>
      <c r="G286" s="807"/>
      <c r="H286" s="807"/>
      <c r="I286" s="807"/>
      <c r="J286" s="807"/>
      <c r="K286" s="807"/>
      <c r="L286" s="807"/>
      <c r="M286" s="807"/>
      <c r="N286" s="807"/>
      <c r="O286" s="807"/>
      <c r="Q286" s="45"/>
    </row>
    <row r="287" spans="1:33" ht="24.75" customHeight="1" x14ac:dyDescent="0.25">
      <c r="A287" s="282">
        <f>$A$8*1.5</f>
        <v>24.75</v>
      </c>
      <c r="B287" s="826" t="s">
        <v>186</v>
      </c>
      <c r="C287" s="827"/>
      <c r="D287" s="827"/>
      <c r="E287" s="827"/>
      <c r="F287" s="827"/>
      <c r="G287" s="827"/>
      <c r="H287" s="827"/>
      <c r="I287" s="827"/>
      <c r="J287" s="827"/>
      <c r="K287" s="827"/>
      <c r="L287" s="827"/>
      <c r="M287" s="827"/>
      <c r="N287" s="827"/>
      <c r="O287" s="828"/>
      <c r="Q287" s="45"/>
    </row>
    <row r="288" spans="1:33" ht="9" customHeight="1" x14ac:dyDescent="0.25">
      <c r="A288" s="45">
        <f>$A$2</f>
        <v>9</v>
      </c>
      <c r="B288" s="71"/>
      <c r="C288" s="804" t="s">
        <v>158</v>
      </c>
      <c r="D288" s="805"/>
      <c r="E288" s="805"/>
      <c r="F288" s="805"/>
      <c r="G288" s="805"/>
      <c r="H288" s="806"/>
      <c r="I288" s="804" t="s">
        <v>159</v>
      </c>
      <c r="J288" s="805"/>
      <c r="K288" s="805"/>
      <c r="L288" s="805"/>
      <c r="M288" s="805"/>
      <c r="N288" s="805"/>
      <c r="O288" s="806"/>
      <c r="Q288" s="45"/>
    </row>
    <row r="289" spans="1:17" ht="19.5" customHeight="1" x14ac:dyDescent="0.25">
      <c r="A289" s="45">
        <f>$A$6</f>
        <v>19.5</v>
      </c>
      <c r="B289" s="72"/>
      <c r="C289" s="829" t="str">
        <f>""&amp;$C$17</f>
        <v/>
      </c>
      <c r="D289" s="830"/>
      <c r="E289" s="830"/>
      <c r="F289" s="830"/>
      <c r="G289" s="830"/>
      <c r="H289" s="831"/>
      <c r="I289" s="829" t="str">
        <f>""&amp;$I$17</f>
        <v/>
      </c>
      <c r="J289" s="830"/>
      <c r="K289" s="830"/>
      <c r="L289" s="830"/>
      <c r="M289" s="830"/>
      <c r="N289" s="830"/>
      <c r="O289" s="831"/>
      <c r="Q289" s="45"/>
    </row>
    <row r="290" spans="1:17" ht="4.5" customHeight="1" x14ac:dyDescent="0.25">
      <c r="A290" s="63">
        <f>$A$4</f>
        <v>4.5</v>
      </c>
      <c r="B290" s="807"/>
      <c r="C290" s="807"/>
      <c r="D290" s="807"/>
      <c r="E290" s="807"/>
      <c r="F290" s="807"/>
      <c r="G290" s="807"/>
      <c r="H290" s="807"/>
      <c r="I290" s="807"/>
      <c r="J290" s="807"/>
      <c r="K290" s="807"/>
      <c r="L290" s="807"/>
      <c r="M290" s="807"/>
      <c r="N290" s="807"/>
      <c r="O290" s="807"/>
    </row>
    <row r="291" spans="1:17" ht="16.5" customHeight="1" x14ac:dyDescent="0.25">
      <c r="A291" s="68">
        <f t="shared" ref="A291:A292" si="49">$A$8</f>
        <v>16.5</v>
      </c>
      <c r="B291" s="808" t="s">
        <v>160</v>
      </c>
      <c r="C291" s="809"/>
      <c r="D291" s="809"/>
      <c r="E291" s="809"/>
      <c r="F291" s="809"/>
      <c r="G291" s="809"/>
      <c r="H291" s="809"/>
      <c r="I291" s="809"/>
      <c r="J291" s="809"/>
      <c r="K291" s="809"/>
      <c r="L291" s="809"/>
      <c r="M291" s="809"/>
      <c r="N291" s="809"/>
      <c r="O291" s="810"/>
    </row>
    <row r="292" spans="1:17" ht="16.5" customHeight="1" x14ac:dyDescent="0.25">
      <c r="A292" s="68">
        <f t="shared" si="49"/>
        <v>16.5</v>
      </c>
      <c r="B292" s="811" t="s">
        <v>161</v>
      </c>
      <c r="C292" s="812"/>
      <c r="D292" s="812"/>
      <c r="E292" s="812"/>
      <c r="F292" s="812"/>
      <c r="G292" s="812"/>
      <c r="H292" s="812"/>
      <c r="I292" s="812"/>
      <c r="J292" s="812"/>
      <c r="K292" s="812"/>
      <c r="L292" s="812"/>
      <c r="M292" s="812"/>
      <c r="N292" s="812"/>
      <c r="O292" s="813"/>
    </row>
    <row r="293" spans="1:17" ht="24.75" customHeight="1" x14ac:dyDescent="0.25">
      <c r="A293" s="68">
        <f>$A$8*1.5</f>
        <v>24.75</v>
      </c>
      <c r="B293" s="73" t="s">
        <v>162</v>
      </c>
      <c r="C293" s="814" t="s">
        <v>170</v>
      </c>
      <c r="D293" s="807"/>
      <c r="E293" s="807"/>
      <c r="F293" s="807"/>
      <c r="G293" s="815"/>
      <c r="H293" s="74" t="s">
        <v>171</v>
      </c>
      <c r="I293" s="74" t="s">
        <v>172</v>
      </c>
      <c r="J293" s="73" t="s">
        <v>163</v>
      </c>
      <c r="K293" s="74" t="s">
        <v>173</v>
      </c>
      <c r="L293" s="814" t="s">
        <v>174</v>
      </c>
      <c r="M293" s="815"/>
      <c r="N293" s="814" t="s">
        <v>175</v>
      </c>
      <c r="O293" s="815"/>
    </row>
    <row r="294" spans="1:17" ht="9" customHeight="1" x14ac:dyDescent="0.2">
      <c r="A294" s="63">
        <f>$A$2</f>
        <v>9</v>
      </c>
      <c r="B294" s="76"/>
      <c r="C294" s="816" t="s">
        <v>126</v>
      </c>
      <c r="D294" s="817"/>
      <c r="E294" s="817"/>
      <c r="F294" s="817"/>
      <c r="G294" s="818"/>
      <c r="H294" s="77" t="s">
        <v>164</v>
      </c>
      <c r="I294" s="77" t="s">
        <v>165</v>
      </c>
      <c r="J294" s="77" t="s">
        <v>143</v>
      </c>
      <c r="K294" s="77" t="s">
        <v>166</v>
      </c>
      <c r="L294" s="816" t="s">
        <v>167</v>
      </c>
      <c r="M294" s="818"/>
      <c r="N294" s="816" t="s">
        <v>168</v>
      </c>
      <c r="O294" s="818"/>
    </row>
    <row r="295" spans="1:17" ht="19.5" customHeight="1" x14ac:dyDescent="0.25">
      <c r="A295" s="63">
        <f t="shared" ref="A295:A302" si="50">$A$6</f>
        <v>19.5</v>
      </c>
      <c r="B295" s="78">
        <v>1</v>
      </c>
      <c r="C295" s="832"/>
      <c r="D295" s="832"/>
      <c r="E295" s="832"/>
      <c r="F295" s="832"/>
      <c r="G295" s="832"/>
      <c r="H295" s="262"/>
      <c r="I295" s="262"/>
      <c r="J295" s="262"/>
      <c r="K295" s="489"/>
      <c r="L295" s="833"/>
      <c r="M295" s="833"/>
      <c r="N295" s="793"/>
      <c r="O295" s="794"/>
      <c r="P295" s="45" t="str">
        <f>"a."&amp;L295</f>
        <v>a.</v>
      </c>
    </row>
    <row r="296" spans="1:17" ht="19.5" customHeight="1" x14ac:dyDescent="0.25">
      <c r="A296" s="63">
        <f t="shared" si="50"/>
        <v>19.5</v>
      </c>
      <c r="B296" s="78">
        <v>2</v>
      </c>
      <c r="C296" s="832"/>
      <c r="D296" s="832"/>
      <c r="E296" s="832"/>
      <c r="F296" s="832"/>
      <c r="G296" s="832"/>
      <c r="H296" s="262"/>
      <c r="I296" s="262"/>
      <c r="J296" s="262"/>
      <c r="K296" s="489"/>
      <c r="L296" s="833"/>
      <c r="M296" s="833"/>
      <c r="N296" s="793"/>
      <c r="O296" s="794"/>
      <c r="P296" s="45" t="str">
        <f t="shared" ref="P296:P302" si="51">"a."&amp;L296</f>
        <v>a.</v>
      </c>
    </row>
    <row r="297" spans="1:17" ht="19.5" customHeight="1" x14ac:dyDescent="0.25">
      <c r="A297" s="63">
        <f t="shared" si="50"/>
        <v>19.5</v>
      </c>
      <c r="B297" s="78">
        <v>3</v>
      </c>
      <c r="C297" s="832"/>
      <c r="D297" s="832"/>
      <c r="E297" s="832"/>
      <c r="F297" s="832"/>
      <c r="G297" s="832"/>
      <c r="H297" s="262"/>
      <c r="I297" s="262"/>
      <c r="J297" s="262"/>
      <c r="K297" s="489"/>
      <c r="L297" s="833"/>
      <c r="M297" s="833"/>
      <c r="N297" s="793"/>
      <c r="O297" s="794"/>
      <c r="P297" s="45" t="str">
        <f t="shared" si="51"/>
        <v>a.</v>
      </c>
    </row>
    <row r="298" spans="1:17" ht="19.5" customHeight="1" x14ac:dyDescent="0.25">
      <c r="A298" s="63">
        <f t="shared" si="50"/>
        <v>19.5</v>
      </c>
      <c r="B298" s="78">
        <v>4</v>
      </c>
      <c r="C298" s="832"/>
      <c r="D298" s="832"/>
      <c r="E298" s="832"/>
      <c r="F298" s="832"/>
      <c r="G298" s="832"/>
      <c r="H298" s="262"/>
      <c r="I298" s="262"/>
      <c r="J298" s="262"/>
      <c r="K298" s="489"/>
      <c r="L298" s="833"/>
      <c r="M298" s="833"/>
      <c r="N298" s="793"/>
      <c r="O298" s="794"/>
      <c r="P298" s="45" t="str">
        <f t="shared" si="51"/>
        <v>a.</v>
      </c>
    </row>
    <row r="299" spans="1:17" ht="19.5" customHeight="1" x14ac:dyDescent="0.25">
      <c r="A299" s="63">
        <f t="shared" si="50"/>
        <v>19.5</v>
      </c>
      <c r="B299" s="78">
        <v>5</v>
      </c>
      <c r="C299" s="832"/>
      <c r="D299" s="832"/>
      <c r="E299" s="832"/>
      <c r="F299" s="832"/>
      <c r="G299" s="832"/>
      <c r="H299" s="262"/>
      <c r="I299" s="262"/>
      <c r="J299" s="262"/>
      <c r="K299" s="489"/>
      <c r="L299" s="833"/>
      <c r="M299" s="833"/>
      <c r="N299" s="793"/>
      <c r="O299" s="794"/>
      <c r="P299" s="45" t="str">
        <f t="shared" si="51"/>
        <v>a.</v>
      </c>
    </row>
    <row r="300" spans="1:17" ht="19.5" customHeight="1" x14ac:dyDescent="0.25">
      <c r="A300" s="63">
        <f t="shared" si="50"/>
        <v>19.5</v>
      </c>
      <c r="B300" s="78">
        <v>6</v>
      </c>
      <c r="C300" s="832"/>
      <c r="D300" s="832"/>
      <c r="E300" s="832"/>
      <c r="F300" s="832"/>
      <c r="G300" s="832"/>
      <c r="H300" s="262"/>
      <c r="I300" s="262"/>
      <c r="J300" s="262"/>
      <c r="K300" s="489"/>
      <c r="L300" s="833"/>
      <c r="M300" s="833"/>
      <c r="N300" s="793"/>
      <c r="O300" s="794"/>
      <c r="P300" s="45" t="str">
        <f t="shared" si="51"/>
        <v>a.</v>
      </c>
    </row>
    <row r="301" spans="1:17" ht="19.5" customHeight="1" x14ac:dyDescent="0.25">
      <c r="A301" s="63">
        <f t="shared" si="50"/>
        <v>19.5</v>
      </c>
      <c r="B301" s="78">
        <v>7</v>
      </c>
      <c r="C301" s="832"/>
      <c r="D301" s="832"/>
      <c r="E301" s="832"/>
      <c r="F301" s="832"/>
      <c r="G301" s="832"/>
      <c r="H301" s="262"/>
      <c r="I301" s="262"/>
      <c r="J301" s="262"/>
      <c r="K301" s="489"/>
      <c r="L301" s="833"/>
      <c r="M301" s="833"/>
      <c r="N301" s="793"/>
      <c r="O301" s="794"/>
      <c r="P301" s="45" t="str">
        <f t="shared" si="51"/>
        <v>a.</v>
      </c>
    </row>
    <row r="302" spans="1:17" ht="19.5" customHeight="1" x14ac:dyDescent="0.25">
      <c r="A302" s="63">
        <f t="shared" si="50"/>
        <v>19.5</v>
      </c>
      <c r="B302" s="78">
        <v>8</v>
      </c>
      <c r="C302" s="832"/>
      <c r="D302" s="832"/>
      <c r="E302" s="832"/>
      <c r="F302" s="832"/>
      <c r="G302" s="832"/>
      <c r="H302" s="262"/>
      <c r="I302" s="262"/>
      <c r="J302" s="262"/>
      <c r="K302" s="489"/>
      <c r="L302" s="833"/>
      <c r="M302" s="833"/>
      <c r="N302" s="793"/>
      <c r="O302" s="794"/>
      <c r="P302" s="45" t="str">
        <f t="shared" si="51"/>
        <v>a.</v>
      </c>
    </row>
    <row r="303" spans="1:17" ht="9" customHeight="1" x14ac:dyDescent="0.25">
      <c r="A303" s="63">
        <f>$A$2</f>
        <v>9</v>
      </c>
    </row>
    <row r="304" spans="1:17" ht="18" customHeight="1" x14ac:dyDescent="0.25">
      <c r="A304" s="63">
        <f>$A$2*2</f>
        <v>18</v>
      </c>
      <c r="B304" s="79" t="s">
        <v>100</v>
      </c>
      <c r="C304" s="838" t="s">
        <v>191</v>
      </c>
      <c r="D304" s="795"/>
      <c r="E304" s="795"/>
      <c r="F304" s="795"/>
      <c r="G304" s="795"/>
      <c r="H304" s="795"/>
      <c r="I304" s="795"/>
      <c r="J304" s="795"/>
      <c r="K304" s="795"/>
      <c r="L304" s="795"/>
      <c r="M304" s="795"/>
      <c r="N304" s="795"/>
      <c r="O304" s="795"/>
    </row>
    <row r="305" spans="1:16" ht="9" customHeight="1" x14ac:dyDescent="0.25">
      <c r="A305" s="63">
        <f>$A$2</f>
        <v>9</v>
      </c>
      <c r="B305" s="79" t="s">
        <v>101</v>
      </c>
      <c r="C305" s="795" t="s">
        <v>190</v>
      </c>
      <c r="D305" s="795"/>
      <c r="E305" s="795"/>
      <c r="F305" s="795"/>
      <c r="G305" s="795"/>
      <c r="H305" s="795"/>
      <c r="I305" s="795"/>
      <c r="J305" s="795"/>
      <c r="K305" s="795"/>
      <c r="L305" s="795"/>
      <c r="M305" s="795"/>
      <c r="N305" s="795"/>
      <c r="O305" s="795"/>
    </row>
    <row r="306" spans="1:16" ht="18" customHeight="1" x14ac:dyDescent="0.25">
      <c r="A306" s="63">
        <f>$A$2*2</f>
        <v>18</v>
      </c>
      <c r="B306" s="79" t="s">
        <v>102</v>
      </c>
      <c r="C306" s="838" t="s">
        <v>192</v>
      </c>
      <c r="D306" s="795"/>
      <c r="E306" s="795"/>
      <c r="F306" s="795"/>
      <c r="G306" s="795"/>
      <c r="H306" s="795"/>
      <c r="I306" s="795"/>
      <c r="J306" s="795"/>
      <c r="K306" s="795"/>
      <c r="L306" s="795"/>
      <c r="M306" s="795"/>
      <c r="N306" s="795"/>
      <c r="O306" s="795"/>
    </row>
    <row r="307" spans="1:16" ht="16.5" customHeight="1" x14ac:dyDescent="0.25">
      <c r="A307" s="68">
        <f>$A$8</f>
        <v>16.5</v>
      </c>
      <c r="C307" s="843" t="str">
        <f ca="1">Wersja</f>
        <v>2020..6.15.0.44055</v>
      </c>
      <c r="D307" s="843"/>
      <c r="E307" s="69"/>
      <c r="F307" s="69"/>
      <c r="G307" s="69"/>
      <c r="H307" s="69"/>
      <c r="N307" s="80" t="s">
        <v>188</v>
      </c>
      <c r="O307" s="81" t="s">
        <v>187</v>
      </c>
    </row>
    <row r="308" spans="1:16" ht="9" customHeight="1" x14ac:dyDescent="0.25">
      <c r="A308" s="63">
        <f>$A$2</f>
        <v>9</v>
      </c>
    </row>
    <row r="309" spans="1:16" ht="9" customHeight="1" x14ac:dyDescent="0.25">
      <c r="A309" s="63">
        <f>$A$2</f>
        <v>9</v>
      </c>
      <c r="B309" s="797" t="s">
        <v>0</v>
      </c>
      <c r="C309" s="797"/>
      <c r="D309" s="797"/>
      <c r="E309" s="797"/>
      <c r="F309" s="797"/>
      <c r="G309" s="797"/>
      <c r="H309" s="797"/>
      <c r="I309" s="797"/>
      <c r="J309" s="797"/>
      <c r="K309" s="797"/>
      <c r="L309" s="797"/>
      <c r="M309" s="797"/>
      <c r="N309" s="797"/>
      <c r="O309" s="797"/>
    </row>
    <row r="310" spans="1:16" ht="4.5" customHeight="1" x14ac:dyDescent="0.25">
      <c r="A310" s="68">
        <v>4.5</v>
      </c>
      <c r="B310" s="54"/>
    </row>
    <row r="311" spans="1:16" ht="16.5" customHeight="1" x14ac:dyDescent="0.25">
      <c r="A311" s="68">
        <f t="shared" ref="A311" si="52">$A$8</f>
        <v>16.5</v>
      </c>
      <c r="B311" s="811" t="s">
        <v>176</v>
      </c>
      <c r="C311" s="812"/>
      <c r="D311" s="812"/>
      <c r="E311" s="812"/>
      <c r="F311" s="812"/>
      <c r="G311" s="812"/>
      <c r="H311" s="812"/>
      <c r="I311" s="812"/>
      <c r="J311" s="812"/>
      <c r="K311" s="812"/>
      <c r="L311" s="812"/>
      <c r="M311" s="812"/>
      <c r="N311" s="812"/>
      <c r="O311" s="813"/>
    </row>
    <row r="312" spans="1:16" ht="24.75" customHeight="1" x14ac:dyDescent="0.25">
      <c r="A312" s="68">
        <f>$A$8*1.5</f>
        <v>24.75</v>
      </c>
      <c r="B312" s="73" t="s">
        <v>162</v>
      </c>
      <c r="C312" s="834" t="s">
        <v>184</v>
      </c>
      <c r="D312" s="834"/>
      <c r="E312" s="834"/>
      <c r="F312" s="834"/>
      <c r="G312" s="834"/>
      <c r="H312" s="82" t="s">
        <v>171</v>
      </c>
      <c r="I312" s="83" t="s">
        <v>172</v>
      </c>
      <c r="J312" s="73" t="s">
        <v>163</v>
      </c>
      <c r="K312" s="84" t="s">
        <v>185</v>
      </c>
      <c r="L312" s="834" t="s">
        <v>174</v>
      </c>
      <c r="M312" s="834"/>
      <c r="N312" s="834" t="s">
        <v>175</v>
      </c>
      <c r="O312" s="834"/>
    </row>
    <row r="313" spans="1:16" ht="9" customHeight="1" x14ac:dyDescent="0.2">
      <c r="A313" s="63">
        <f>$A$2</f>
        <v>9</v>
      </c>
      <c r="B313" s="85"/>
      <c r="C313" s="835" t="s">
        <v>126</v>
      </c>
      <c r="D313" s="835"/>
      <c r="E313" s="835"/>
      <c r="F313" s="835"/>
      <c r="G313" s="835"/>
      <c r="H313" s="86" t="s">
        <v>164</v>
      </c>
      <c r="I313" s="86" t="s">
        <v>165</v>
      </c>
      <c r="J313" s="86" t="s">
        <v>143</v>
      </c>
      <c r="K313" s="86" t="s">
        <v>166</v>
      </c>
      <c r="L313" s="836" t="s">
        <v>167</v>
      </c>
      <c r="M313" s="837"/>
      <c r="N313" s="835" t="s">
        <v>168</v>
      </c>
      <c r="O313" s="835"/>
    </row>
    <row r="314" spans="1:16" ht="19.5" customHeight="1" x14ac:dyDescent="0.25">
      <c r="A314" s="63">
        <f t="shared" ref="A314:A321" si="53">$A$6</f>
        <v>19.5</v>
      </c>
      <c r="B314" s="78">
        <v>1</v>
      </c>
      <c r="C314" s="832"/>
      <c r="D314" s="832"/>
      <c r="E314" s="832"/>
      <c r="F314" s="832"/>
      <c r="G314" s="832"/>
      <c r="H314" s="262"/>
      <c r="I314" s="262"/>
      <c r="J314" s="262"/>
      <c r="K314" s="264"/>
      <c r="L314" s="833"/>
      <c r="M314" s="833"/>
      <c r="N314" s="793"/>
      <c r="O314" s="794"/>
      <c r="P314" s="45" t="str">
        <f>"b."&amp;L314</f>
        <v>b.</v>
      </c>
    </row>
    <row r="315" spans="1:16" ht="19.5" customHeight="1" x14ac:dyDescent="0.25">
      <c r="A315" s="63">
        <f t="shared" si="53"/>
        <v>19.5</v>
      </c>
      <c r="B315" s="78">
        <v>2</v>
      </c>
      <c r="C315" s="832"/>
      <c r="D315" s="832"/>
      <c r="E315" s="832"/>
      <c r="F315" s="832"/>
      <c r="G315" s="832"/>
      <c r="H315" s="262"/>
      <c r="I315" s="262"/>
      <c r="J315" s="262"/>
      <c r="K315" s="264"/>
      <c r="L315" s="833"/>
      <c r="M315" s="833"/>
      <c r="N315" s="793"/>
      <c r="O315" s="794"/>
      <c r="P315" s="45" t="str">
        <f t="shared" ref="P315:P321" si="54">"b."&amp;L315</f>
        <v>b.</v>
      </c>
    </row>
    <row r="316" spans="1:16" ht="19.5" customHeight="1" x14ac:dyDescent="0.25">
      <c r="A316" s="63">
        <f t="shared" si="53"/>
        <v>19.5</v>
      </c>
      <c r="B316" s="78">
        <v>3</v>
      </c>
      <c r="C316" s="832"/>
      <c r="D316" s="832"/>
      <c r="E316" s="832"/>
      <c r="F316" s="832"/>
      <c r="G316" s="832"/>
      <c r="H316" s="262"/>
      <c r="I316" s="262"/>
      <c r="J316" s="262"/>
      <c r="K316" s="264"/>
      <c r="L316" s="833"/>
      <c r="M316" s="833"/>
      <c r="N316" s="793"/>
      <c r="O316" s="794"/>
      <c r="P316" s="45" t="str">
        <f t="shared" si="54"/>
        <v>b.</v>
      </c>
    </row>
    <row r="317" spans="1:16" ht="19.5" customHeight="1" x14ac:dyDescent="0.25">
      <c r="A317" s="63">
        <f t="shared" si="53"/>
        <v>19.5</v>
      </c>
      <c r="B317" s="78">
        <v>4</v>
      </c>
      <c r="C317" s="832"/>
      <c r="D317" s="832"/>
      <c r="E317" s="832"/>
      <c r="F317" s="832"/>
      <c r="G317" s="832"/>
      <c r="H317" s="262"/>
      <c r="I317" s="262"/>
      <c r="J317" s="262"/>
      <c r="K317" s="264"/>
      <c r="L317" s="833"/>
      <c r="M317" s="833"/>
      <c r="N317" s="793"/>
      <c r="O317" s="794"/>
      <c r="P317" s="45" t="str">
        <f t="shared" si="54"/>
        <v>b.</v>
      </c>
    </row>
    <row r="318" spans="1:16" ht="19.5" customHeight="1" x14ac:dyDescent="0.25">
      <c r="A318" s="63">
        <f t="shared" si="53"/>
        <v>19.5</v>
      </c>
      <c r="B318" s="78">
        <v>5</v>
      </c>
      <c r="C318" s="832"/>
      <c r="D318" s="832"/>
      <c r="E318" s="832"/>
      <c r="F318" s="832"/>
      <c r="G318" s="832"/>
      <c r="H318" s="262"/>
      <c r="I318" s="262"/>
      <c r="J318" s="262"/>
      <c r="K318" s="264"/>
      <c r="L318" s="833"/>
      <c r="M318" s="833"/>
      <c r="N318" s="793"/>
      <c r="O318" s="794"/>
      <c r="P318" s="45" t="str">
        <f t="shared" si="54"/>
        <v>b.</v>
      </c>
    </row>
    <row r="319" spans="1:16" ht="19.5" customHeight="1" x14ac:dyDescent="0.25">
      <c r="A319" s="63">
        <f t="shared" si="53"/>
        <v>19.5</v>
      </c>
      <c r="B319" s="78">
        <v>6</v>
      </c>
      <c r="C319" s="832"/>
      <c r="D319" s="832"/>
      <c r="E319" s="832"/>
      <c r="F319" s="832"/>
      <c r="G319" s="832"/>
      <c r="H319" s="262"/>
      <c r="I319" s="262"/>
      <c r="J319" s="262"/>
      <c r="K319" s="264"/>
      <c r="L319" s="833"/>
      <c r="M319" s="833"/>
      <c r="N319" s="793"/>
      <c r="O319" s="794"/>
      <c r="P319" s="45" t="str">
        <f t="shared" si="54"/>
        <v>b.</v>
      </c>
    </row>
    <row r="320" spans="1:16" ht="19.5" customHeight="1" x14ac:dyDescent="0.25">
      <c r="A320" s="63">
        <f t="shared" si="53"/>
        <v>19.5</v>
      </c>
      <c r="B320" s="78">
        <v>7</v>
      </c>
      <c r="C320" s="832"/>
      <c r="D320" s="832"/>
      <c r="E320" s="832"/>
      <c r="F320" s="832"/>
      <c r="G320" s="832"/>
      <c r="H320" s="262"/>
      <c r="I320" s="262"/>
      <c r="J320" s="262"/>
      <c r="K320" s="264"/>
      <c r="L320" s="833"/>
      <c r="M320" s="833"/>
      <c r="N320" s="793"/>
      <c r="O320" s="794"/>
      <c r="P320" s="45" t="str">
        <f t="shared" si="54"/>
        <v>b.</v>
      </c>
    </row>
    <row r="321" spans="1:16" ht="19.5" customHeight="1" x14ac:dyDescent="0.25">
      <c r="A321" s="63">
        <f t="shared" si="53"/>
        <v>19.5</v>
      </c>
      <c r="B321" s="78">
        <v>8</v>
      </c>
      <c r="C321" s="832"/>
      <c r="D321" s="832"/>
      <c r="E321" s="832"/>
      <c r="F321" s="832"/>
      <c r="G321" s="832"/>
      <c r="H321" s="262"/>
      <c r="I321" s="262"/>
      <c r="J321" s="262"/>
      <c r="K321" s="264"/>
      <c r="L321" s="833"/>
      <c r="M321" s="833"/>
      <c r="N321" s="793"/>
      <c r="O321" s="794"/>
      <c r="P321" s="45" t="str">
        <f t="shared" si="54"/>
        <v>b.</v>
      </c>
    </row>
    <row r="322" spans="1:16" ht="16.5" customHeight="1" x14ac:dyDescent="0.25">
      <c r="A322" s="68">
        <f t="shared" ref="A322:A323" si="55">$A$8</f>
        <v>16.5</v>
      </c>
      <c r="B322" s="839" t="s">
        <v>177</v>
      </c>
      <c r="C322" s="839"/>
      <c r="D322" s="839"/>
      <c r="E322" s="839"/>
      <c r="F322" s="839"/>
      <c r="G322" s="839"/>
      <c r="H322" s="839"/>
      <c r="I322" s="839"/>
      <c r="J322" s="839"/>
      <c r="K322" s="839"/>
      <c r="L322" s="839"/>
      <c r="M322" s="839"/>
      <c r="N322" s="839"/>
      <c r="O322" s="839"/>
    </row>
    <row r="323" spans="1:16" ht="16.5" customHeight="1" x14ac:dyDescent="0.25">
      <c r="A323" s="68">
        <f t="shared" si="55"/>
        <v>16.5</v>
      </c>
      <c r="B323" s="73" t="s">
        <v>162</v>
      </c>
      <c r="C323" s="835" t="s">
        <v>178</v>
      </c>
      <c r="D323" s="835"/>
      <c r="E323" s="835"/>
      <c r="F323" s="86" t="s">
        <v>179</v>
      </c>
      <c r="G323" s="834" t="s">
        <v>170</v>
      </c>
      <c r="H323" s="834"/>
      <c r="I323" s="87" t="s">
        <v>172</v>
      </c>
      <c r="J323" s="86" t="s">
        <v>163</v>
      </c>
      <c r="K323" s="86" t="s">
        <v>180</v>
      </c>
      <c r="L323" s="834" t="s">
        <v>174</v>
      </c>
      <c r="M323" s="834"/>
      <c r="N323" s="834" t="s">
        <v>175</v>
      </c>
      <c r="O323" s="834"/>
    </row>
    <row r="324" spans="1:16" ht="9" customHeight="1" x14ac:dyDescent="0.2">
      <c r="A324" s="63">
        <f>$A$2</f>
        <v>9</v>
      </c>
      <c r="B324" s="85"/>
      <c r="C324" s="835" t="s">
        <v>126</v>
      </c>
      <c r="D324" s="835"/>
      <c r="E324" s="835"/>
      <c r="F324" s="86" t="s">
        <v>164</v>
      </c>
      <c r="G324" s="86"/>
      <c r="H324" s="86" t="s">
        <v>165</v>
      </c>
      <c r="I324" s="86" t="s">
        <v>143</v>
      </c>
      <c r="J324" s="86" t="s">
        <v>166</v>
      </c>
      <c r="K324" s="86" t="s">
        <v>167</v>
      </c>
      <c r="L324" s="835" t="s">
        <v>168</v>
      </c>
      <c r="M324" s="835"/>
      <c r="N324" s="835" t="s">
        <v>181</v>
      </c>
      <c r="O324" s="835"/>
    </row>
    <row r="325" spans="1:16" ht="19.5" customHeight="1" x14ac:dyDescent="0.25">
      <c r="A325" s="63">
        <f t="shared" ref="A325:A332" si="56">$A$6</f>
        <v>19.5</v>
      </c>
      <c r="B325" s="78">
        <v>1</v>
      </c>
      <c r="C325" s="791"/>
      <c r="D325" s="791"/>
      <c r="E325" s="791"/>
      <c r="F325" s="262"/>
      <c r="G325" s="791"/>
      <c r="H325" s="791"/>
      <c r="I325" s="262"/>
      <c r="J325" s="262"/>
      <c r="K325" s="264"/>
      <c r="L325" s="792"/>
      <c r="M325" s="792"/>
      <c r="N325" s="793"/>
      <c r="O325" s="794"/>
      <c r="P325" s="45" t="str">
        <f>"c."&amp;L325</f>
        <v>c.</v>
      </c>
    </row>
    <row r="326" spans="1:16" ht="19.5" customHeight="1" x14ac:dyDescent="0.25">
      <c r="A326" s="63">
        <f t="shared" si="56"/>
        <v>19.5</v>
      </c>
      <c r="B326" s="78">
        <v>2</v>
      </c>
      <c r="C326" s="791"/>
      <c r="D326" s="791"/>
      <c r="E326" s="791"/>
      <c r="F326" s="262"/>
      <c r="G326" s="791"/>
      <c r="H326" s="791"/>
      <c r="I326" s="262"/>
      <c r="J326" s="262"/>
      <c r="K326" s="264"/>
      <c r="L326" s="792"/>
      <c r="M326" s="792"/>
      <c r="N326" s="793"/>
      <c r="O326" s="794"/>
      <c r="P326" s="45" t="str">
        <f t="shared" ref="P326:P332" si="57">"c."&amp;L326</f>
        <v>c.</v>
      </c>
    </row>
    <row r="327" spans="1:16" ht="19.5" customHeight="1" x14ac:dyDescent="0.25">
      <c r="A327" s="63">
        <f t="shared" si="56"/>
        <v>19.5</v>
      </c>
      <c r="B327" s="78">
        <v>3</v>
      </c>
      <c r="C327" s="791"/>
      <c r="D327" s="791"/>
      <c r="E327" s="791"/>
      <c r="F327" s="262"/>
      <c r="G327" s="791"/>
      <c r="H327" s="791"/>
      <c r="I327" s="262"/>
      <c r="J327" s="262"/>
      <c r="K327" s="264"/>
      <c r="L327" s="792"/>
      <c r="M327" s="792"/>
      <c r="N327" s="793"/>
      <c r="O327" s="794"/>
      <c r="P327" s="45" t="str">
        <f t="shared" si="57"/>
        <v>c.</v>
      </c>
    </row>
    <row r="328" spans="1:16" ht="19.5" customHeight="1" x14ac:dyDescent="0.25">
      <c r="A328" s="63">
        <f t="shared" si="56"/>
        <v>19.5</v>
      </c>
      <c r="B328" s="78">
        <v>4</v>
      </c>
      <c r="C328" s="791"/>
      <c r="D328" s="791"/>
      <c r="E328" s="791"/>
      <c r="F328" s="262"/>
      <c r="G328" s="791"/>
      <c r="H328" s="791"/>
      <c r="I328" s="262"/>
      <c r="J328" s="262"/>
      <c r="K328" s="264"/>
      <c r="L328" s="792"/>
      <c r="M328" s="792"/>
      <c r="N328" s="793"/>
      <c r="O328" s="794"/>
      <c r="P328" s="45" t="str">
        <f t="shared" si="57"/>
        <v>c.</v>
      </c>
    </row>
    <row r="329" spans="1:16" ht="19.5" customHeight="1" x14ac:dyDescent="0.25">
      <c r="A329" s="63">
        <f t="shared" si="56"/>
        <v>19.5</v>
      </c>
      <c r="B329" s="78">
        <v>5</v>
      </c>
      <c r="C329" s="791"/>
      <c r="D329" s="791"/>
      <c r="E329" s="791"/>
      <c r="F329" s="262"/>
      <c r="G329" s="791"/>
      <c r="H329" s="791"/>
      <c r="I329" s="262"/>
      <c r="J329" s="262"/>
      <c r="K329" s="264"/>
      <c r="L329" s="792"/>
      <c r="M329" s="792"/>
      <c r="N329" s="793"/>
      <c r="O329" s="794"/>
      <c r="P329" s="45" t="str">
        <f t="shared" si="57"/>
        <v>c.</v>
      </c>
    </row>
    <row r="330" spans="1:16" ht="19.5" customHeight="1" x14ac:dyDescent="0.25">
      <c r="A330" s="63">
        <f t="shared" si="56"/>
        <v>19.5</v>
      </c>
      <c r="B330" s="78">
        <v>6</v>
      </c>
      <c r="C330" s="791"/>
      <c r="D330" s="791"/>
      <c r="E330" s="791"/>
      <c r="F330" s="262"/>
      <c r="G330" s="791"/>
      <c r="H330" s="791"/>
      <c r="I330" s="262"/>
      <c r="J330" s="262"/>
      <c r="K330" s="264"/>
      <c r="L330" s="792"/>
      <c r="M330" s="792"/>
      <c r="N330" s="793"/>
      <c r="O330" s="794"/>
      <c r="P330" s="45" t="str">
        <f t="shared" si="57"/>
        <v>c.</v>
      </c>
    </row>
    <row r="331" spans="1:16" ht="19.5" customHeight="1" x14ac:dyDescent="0.25">
      <c r="A331" s="63">
        <f t="shared" si="56"/>
        <v>19.5</v>
      </c>
      <c r="B331" s="78">
        <v>7</v>
      </c>
      <c r="C331" s="791"/>
      <c r="D331" s="791"/>
      <c r="E331" s="791"/>
      <c r="F331" s="262"/>
      <c r="G331" s="791"/>
      <c r="H331" s="791"/>
      <c r="I331" s="262"/>
      <c r="J331" s="262"/>
      <c r="K331" s="264"/>
      <c r="L331" s="792"/>
      <c r="M331" s="792"/>
      <c r="N331" s="793"/>
      <c r="O331" s="794"/>
      <c r="P331" s="45" t="str">
        <f t="shared" si="57"/>
        <v>c.</v>
      </c>
    </row>
    <row r="332" spans="1:16" ht="19.5" customHeight="1" x14ac:dyDescent="0.25">
      <c r="A332" s="63">
        <f t="shared" si="56"/>
        <v>19.5</v>
      </c>
      <c r="B332" s="78">
        <v>8</v>
      </c>
      <c r="C332" s="791"/>
      <c r="D332" s="791"/>
      <c r="E332" s="791"/>
      <c r="F332" s="262"/>
      <c r="G332" s="791"/>
      <c r="H332" s="791"/>
      <c r="I332" s="262"/>
      <c r="J332" s="262"/>
      <c r="K332" s="264"/>
      <c r="L332" s="792"/>
      <c r="M332" s="792"/>
      <c r="N332" s="793"/>
      <c r="O332" s="794"/>
      <c r="P332" s="45" t="str">
        <f t="shared" si="57"/>
        <v>c.</v>
      </c>
    </row>
    <row r="333" spans="1:16" ht="9" customHeight="1" x14ac:dyDescent="0.25">
      <c r="A333" s="63">
        <f t="shared" ref="A333:A342" si="58">$A$2</f>
        <v>9</v>
      </c>
    </row>
    <row r="334" spans="1:16" ht="9" customHeight="1" x14ac:dyDescent="0.25">
      <c r="A334" s="63">
        <f t="shared" si="58"/>
        <v>9</v>
      </c>
      <c r="B334" s="79" t="s">
        <v>105</v>
      </c>
      <c r="C334" s="795" t="s">
        <v>193</v>
      </c>
      <c r="D334" s="795"/>
      <c r="E334" s="795"/>
      <c r="F334" s="795"/>
      <c r="G334" s="795"/>
      <c r="H334" s="795"/>
      <c r="I334" s="795"/>
      <c r="J334" s="795"/>
      <c r="K334" s="795"/>
      <c r="L334" s="795"/>
      <c r="M334" s="795"/>
      <c r="N334" s="795"/>
      <c r="O334" s="795"/>
    </row>
    <row r="335" spans="1:16" ht="9" customHeight="1" x14ac:dyDescent="0.25">
      <c r="A335" s="63">
        <f t="shared" si="58"/>
        <v>9</v>
      </c>
      <c r="B335" s="79" t="s">
        <v>103</v>
      </c>
      <c r="C335" s="795" t="s">
        <v>194</v>
      </c>
      <c r="D335" s="795"/>
      <c r="E335" s="795"/>
      <c r="F335" s="795"/>
      <c r="G335" s="795"/>
      <c r="H335" s="795"/>
      <c r="I335" s="795"/>
      <c r="J335" s="795"/>
      <c r="K335" s="795"/>
      <c r="L335" s="795"/>
      <c r="M335" s="795"/>
      <c r="N335" s="795"/>
      <c r="O335" s="795"/>
    </row>
    <row r="336" spans="1:16" ht="9" customHeight="1" x14ac:dyDescent="0.25">
      <c r="A336" s="63">
        <f>$A$2</f>
        <v>9</v>
      </c>
    </row>
    <row r="337" spans="1:33" ht="9" customHeight="1" x14ac:dyDescent="0.25">
      <c r="A337" s="63">
        <f t="shared" si="58"/>
        <v>9</v>
      </c>
    </row>
    <row r="338" spans="1:33" ht="9" customHeight="1" x14ac:dyDescent="0.25">
      <c r="A338" s="63">
        <f t="shared" si="58"/>
        <v>9</v>
      </c>
    </row>
    <row r="339" spans="1:33" ht="9" customHeight="1" x14ac:dyDescent="0.25">
      <c r="A339" s="63">
        <f t="shared" si="58"/>
        <v>9</v>
      </c>
    </row>
    <row r="340" spans="1:33" ht="16.5" customHeight="1" x14ac:dyDescent="0.25">
      <c r="A340" s="68">
        <f>$A$8</f>
        <v>16.5</v>
      </c>
      <c r="C340" s="80" t="s">
        <v>188</v>
      </c>
      <c r="D340" s="81" t="s">
        <v>189</v>
      </c>
      <c r="M340" s="842" t="str">
        <f ca="1">Wersja</f>
        <v>2020..6.15.0.44055</v>
      </c>
      <c r="N340" s="842"/>
    </row>
    <row r="341" spans="1:33" x14ac:dyDescent="0.25">
      <c r="A341" s="63">
        <f t="shared" si="58"/>
        <v>9</v>
      </c>
    </row>
    <row r="342" spans="1:33" ht="9" customHeight="1" x14ac:dyDescent="0.25">
      <c r="A342" s="63">
        <f t="shared" si="58"/>
        <v>9</v>
      </c>
      <c r="B342" s="796" t="s">
        <v>182</v>
      </c>
      <c r="C342" s="796"/>
      <c r="D342" s="796"/>
      <c r="E342" s="796"/>
      <c r="F342" s="796"/>
      <c r="G342" s="796"/>
      <c r="H342" s="796"/>
      <c r="I342" s="796"/>
      <c r="J342" s="796"/>
      <c r="K342" s="796"/>
      <c r="L342" s="796"/>
      <c r="M342" s="796"/>
      <c r="N342" s="796"/>
      <c r="O342" s="796"/>
    </row>
    <row r="343" spans="1:33" ht="9" customHeight="1" x14ac:dyDescent="0.25">
      <c r="A343" s="63">
        <f>$A$2</f>
        <v>9</v>
      </c>
      <c r="B343" s="797" t="s">
        <v>0</v>
      </c>
      <c r="C343" s="797"/>
      <c r="D343" s="797"/>
      <c r="E343" s="797"/>
      <c r="F343" s="797"/>
      <c r="G343" s="797"/>
      <c r="H343" s="797"/>
      <c r="I343" s="797"/>
      <c r="J343" s="797"/>
      <c r="K343" s="797"/>
      <c r="L343" s="797"/>
      <c r="M343" s="797"/>
      <c r="N343" s="797"/>
      <c r="O343" s="797"/>
    </row>
    <row r="344" spans="1:33" ht="4.5" customHeight="1" x14ac:dyDescent="0.25">
      <c r="A344" s="68">
        <v>4.5</v>
      </c>
      <c r="B344" s="54"/>
    </row>
    <row r="345" spans="1:33" ht="9" customHeight="1" x14ac:dyDescent="0.25">
      <c r="A345" s="63">
        <f>$A$2</f>
        <v>9</v>
      </c>
      <c r="B345" s="798" t="s">
        <v>475</v>
      </c>
      <c r="C345" s="799"/>
      <c r="D345" s="799"/>
      <c r="E345" s="799"/>
      <c r="F345" s="799"/>
      <c r="G345" s="799"/>
      <c r="H345" s="800"/>
      <c r="I345" s="801" t="s">
        <v>1</v>
      </c>
      <c r="J345" s="802"/>
      <c r="K345" s="802"/>
      <c r="L345" s="802"/>
      <c r="M345" s="802"/>
      <c r="N345" s="802"/>
      <c r="O345" s="803"/>
    </row>
    <row r="346" spans="1:33" ht="19.5" customHeight="1" x14ac:dyDescent="0.25">
      <c r="A346" s="45">
        <f t="shared" ref="A346" si="59">$A$6</f>
        <v>19.5</v>
      </c>
      <c r="B346" s="65"/>
      <c r="C346" s="819">
        <f>$C$6</f>
        <v>0</v>
      </c>
      <c r="D346" s="819"/>
      <c r="E346" s="819"/>
      <c r="F346" s="819"/>
      <c r="G346" s="819"/>
      <c r="H346" s="66"/>
      <c r="I346" s="820"/>
      <c r="J346" s="821"/>
      <c r="K346" s="821"/>
      <c r="L346" s="821"/>
      <c r="M346" s="821"/>
      <c r="N346" s="821"/>
      <c r="O346" s="822"/>
      <c r="Q346" s="45"/>
    </row>
    <row r="347" spans="1:33" ht="9" customHeight="1" x14ac:dyDescent="0.25">
      <c r="A347" s="45">
        <f t="shared" ref="A347" si="60">$A$2</f>
        <v>9</v>
      </c>
      <c r="Q347" s="45"/>
    </row>
    <row r="348" spans="1:33" ht="16.5" customHeight="1" x14ac:dyDescent="0.25">
      <c r="A348" s="382">
        <v>16.5</v>
      </c>
      <c r="B348" s="385" t="s">
        <v>156</v>
      </c>
      <c r="C348" s="289"/>
      <c r="D348" s="289"/>
      <c r="E348" s="289"/>
      <c r="F348" s="289"/>
      <c r="G348" s="289"/>
      <c r="H348" s="289"/>
      <c r="I348" s="289"/>
      <c r="J348" s="289"/>
      <c r="K348" s="289"/>
      <c r="L348" s="289"/>
      <c r="M348" s="289"/>
      <c r="N348" s="289"/>
      <c r="O348" s="289"/>
      <c r="P348" s="289"/>
      <c r="Q348" s="381"/>
      <c r="R348" s="289"/>
      <c r="S348" s="289"/>
      <c r="T348" s="289"/>
      <c r="U348" s="289"/>
      <c r="V348" s="289"/>
      <c r="W348" s="289"/>
      <c r="X348" s="289"/>
      <c r="Y348" s="289"/>
      <c r="Z348" s="289"/>
      <c r="AA348" s="289"/>
      <c r="AB348" s="289"/>
      <c r="AC348" s="289"/>
      <c r="AD348" s="289"/>
      <c r="AE348" s="289"/>
      <c r="AF348" s="289"/>
      <c r="AG348" s="289"/>
    </row>
    <row r="349" spans="1:33" ht="16.5" customHeight="1" x14ac:dyDescent="0.25">
      <c r="A349" s="386">
        <f>$A$8</f>
        <v>16.5</v>
      </c>
      <c r="B349" s="764" t="s">
        <v>157</v>
      </c>
      <c r="C349" s="764"/>
      <c r="D349" s="764"/>
      <c r="E349" s="764"/>
      <c r="F349" s="764"/>
      <c r="G349" s="764"/>
      <c r="H349" s="764"/>
      <c r="I349" s="764"/>
      <c r="J349" s="764"/>
      <c r="K349" s="764"/>
      <c r="L349" s="764"/>
      <c r="M349" s="764"/>
      <c r="N349" s="764"/>
      <c r="O349" s="289"/>
      <c r="P349" s="289"/>
      <c r="Q349" s="381"/>
      <c r="R349" s="289"/>
      <c r="S349" s="289"/>
      <c r="T349" s="289"/>
      <c r="U349" s="289"/>
      <c r="V349" s="289"/>
      <c r="W349" s="289"/>
      <c r="X349" s="289"/>
      <c r="Y349" s="289"/>
      <c r="Z349" s="289"/>
      <c r="AA349" s="289"/>
      <c r="AB349" s="289"/>
      <c r="AC349" s="289"/>
      <c r="AD349" s="289"/>
      <c r="AE349" s="289"/>
      <c r="AF349" s="289"/>
      <c r="AG349" s="289"/>
    </row>
    <row r="350" spans="1:33" ht="16.5" customHeight="1" x14ac:dyDescent="0.25">
      <c r="A350" s="442" t="s">
        <v>567</v>
      </c>
      <c r="B350" s="765" t="s">
        <v>564</v>
      </c>
      <c r="C350" s="764"/>
      <c r="D350" s="764"/>
      <c r="E350" s="764"/>
      <c r="F350" s="764"/>
      <c r="G350" s="764"/>
      <c r="H350" s="764"/>
      <c r="I350" s="764"/>
      <c r="J350" s="764"/>
      <c r="K350" s="764"/>
      <c r="L350" s="764"/>
      <c r="M350" s="764"/>
      <c r="N350" s="764"/>
      <c r="O350" s="289"/>
      <c r="P350" s="289"/>
      <c r="Q350" s="381"/>
      <c r="R350" s="289"/>
      <c r="S350" s="289"/>
      <c r="T350" s="289"/>
      <c r="U350" s="289"/>
      <c r="V350" s="289"/>
      <c r="W350" s="289"/>
      <c r="X350" s="289"/>
      <c r="Y350" s="289"/>
      <c r="Z350" s="289"/>
      <c r="AA350" s="289"/>
      <c r="AB350" s="289"/>
      <c r="AC350" s="289"/>
      <c r="AD350" s="289"/>
      <c r="AE350" s="289"/>
      <c r="AF350" s="289"/>
      <c r="AG350" s="289"/>
    </row>
    <row r="351" spans="1:33" ht="9" customHeight="1" x14ac:dyDescent="0.25">
      <c r="A351" s="45">
        <f>$A$2</f>
        <v>9</v>
      </c>
      <c r="C351" s="69"/>
      <c r="D351" s="69"/>
      <c r="E351" s="69"/>
      <c r="F351" s="69"/>
      <c r="G351" s="69"/>
      <c r="M351" s="823" t="s">
        <v>877</v>
      </c>
      <c r="N351" s="799"/>
      <c r="O351" s="800"/>
      <c r="Q351" s="45"/>
    </row>
    <row r="352" spans="1:33" ht="19.5" customHeight="1" x14ac:dyDescent="0.25">
      <c r="A352" s="45">
        <f>$A$6</f>
        <v>19.5</v>
      </c>
      <c r="C352" s="69"/>
      <c r="D352" s="69"/>
      <c r="E352" s="69"/>
      <c r="F352" s="69"/>
      <c r="G352" s="69"/>
      <c r="M352" s="824">
        <f>M284+1</f>
        <v>6</v>
      </c>
      <c r="N352" s="825"/>
      <c r="O352" s="70"/>
      <c r="Q352" s="62">
        <f>IF(COUNTA(C363:O370,C382:O389,C393:O400)=0,0,1)</f>
        <v>0</v>
      </c>
    </row>
    <row r="353" spans="1:17" ht="4.5" customHeight="1" x14ac:dyDescent="0.25">
      <c r="A353" s="45">
        <f>$A$4</f>
        <v>4.5</v>
      </c>
      <c r="B353" s="69"/>
      <c r="C353" s="69"/>
      <c r="D353" s="69"/>
      <c r="E353" s="69"/>
      <c r="F353" s="69"/>
      <c r="G353" s="69"/>
      <c r="Q353" s="45"/>
    </row>
    <row r="354" spans="1:17" ht="4.5" customHeight="1" x14ac:dyDescent="0.25">
      <c r="A354" s="45">
        <f>$A$4</f>
        <v>4.5</v>
      </c>
      <c r="B354" s="807"/>
      <c r="C354" s="807"/>
      <c r="D354" s="807"/>
      <c r="E354" s="807"/>
      <c r="F354" s="807"/>
      <c r="G354" s="807"/>
      <c r="H354" s="807"/>
      <c r="I354" s="807"/>
      <c r="J354" s="807"/>
      <c r="K354" s="807"/>
      <c r="L354" s="807"/>
      <c r="M354" s="807"/>
      <c r="N354" s="807"/>
      <c r="O354" s="807"/>
      <c r="Q354" s="45"/>
    </row>
    <row r="355" spans="1:17" ht="24.75" customHeight="1" x14ac:dyDescent="0.25">
      <c r="A355" s="282">
        <f>$A$8*1.5</f>
        <v>24.75</v>
      </c>
      <c r="B355" s="826" t="s">
        <v>186</v>
      </c>
      <c r="C355" s="827"/>
      <c r="D355" s="827"/>
      <c r="E355" s="827"/>
      <c r="F355" s="827"/>
      <c r="G355" s="827"/>
      <c r="H355" s="827"/>
      <c r="I355" s="827"/>
      <c r="J355" s="827"/>
      <c r="K355" s="827"/>
      <c r="L355" s="827"/>
      <c r="M355" s="827"/>
      <c r="N355" s="827"/>
      <c r="O355" s="828"/>
      <c r="Q355" s="45"/>
    </row>
    <row r="356" spans="1:17" ht="9" customHeight="1" x14ac:dyDescent="0.25">
      <c r="A356" s="45">
        <f>$A$2</f>
        <v>9</v>
      </c>
      <c r="B356" s="71"/>
      <c r="C356" s="804" t="s">
        <v>158</v>
      </c>
      <c r="D356" s="805"/>
      <c r="E356" s="805"/>
      <c r="F356" s="805"/>
      <c r="G356" s="805"/>
      <c r="H356" s="806"/>
      <c r="I356" s="804" t="s">
        <v>159</v>
      </c>
      <c r="J356" s="805"/>
      <c r="K356" s="805"/>
      <c r="L356" s="805"/>
      <c r="M356" s="805"/>
      <c r="N356" s="805"/>
      <c r="O356" s="806"/>
      <c r="Q356" s="45"/>
    </row>
    <row r="357" spans="1:17" ht="19.5" customHeight="1" x14ac:dyDescent="0.25">
      <c r="A357" s="45">
        <f>$A$6</f>
        <v>19.5</v>
      </c>
      <c r="B357" s="72"/>
      <c r="C357" s="829" t="str">
        <f>""&amp;$C$17</f>
        <v/>
      </c>
      <c r="D357" s="830"/>
      <c r="E357" s="830"/>
      <c r="F357" s="830"/>
      <c r="G357" s="830"/>
      <c r="H357" s="831"/>
      <c r="I357" s="829" t="str">
        <f>""&amp;$I$17</f>
        <v/>
      </c>
      <c r="J357" s="830"/>
      <c r="K357" s="830"/>
      <c r="L357" s="830"/>
      <c r="M357" s="830"/>
      <c r="N357" s="830"/>
      <c r="O357" s="831"/>
      <c r="Q357" s="45"/>
    </row>
    <row r="358" spans="1:17" ht="4.5" customHeight="1" x14ac:dyDescent="0.25">
      <c r="A358" s="63">
        <f>$A$4</f>
        <v>4.5</v>
      </c>
      <c r="B358" s="807"/>
      <c r="C358" s="807"/>
      <c r="D358" s="807"/>
      <c r="E358" s="807"/>
      <c r="F358" s="807"/>
      <c r="G358" s="807"/>
      <c r="H358" s="807"/>
      <c r="I358" s="807"/>
      <c r="J358" s="807"/>
      <c r="K358" s="807"/>
      <c r="L358" s="807"/>
      <c r="M358" s="807"/>
      <c r="N358" s="807"/>
      <c r="O358" s="807"/>
    </row>
    <row r="359" spans="1:17" ht="16.5" customHeight="1" x14ac:dyDescent="0.25">
      <c r="A359" s="68">
        <f t="shared" ref="A359:A360" si="61">$A$8</f>
        <v>16.5</v>
      </c>
      <c r="B359" s="808" t="s">
        <v>160</v>
      </c>
      <c r="C359" s="809"/>
      <c r="D359" s="809"/>
      <c r="E359" s="809"/>
      <c r="F359" s="809"/>
      <c r="G359" s="809"/>
      <c r="H359" s="809"/>
      <c r="I359" s="809"/>
      <c r="J359" s="809"/>
      <c r="K359" s="809"/>
      <c r="L359" s="809"/>
      <c r="M359" s="809"/>
      <c r="N359" s="809"/>
      <c r="O359" s="810"/>
    </row>
    <row r="360" spans="1:17" ht="16.5" customHeight="1" x14ac:dyDescent="0.25">
      <c r="A360" s="68">
        <f t="shared" si="61"/>
        <v>16.5</v>
      </c>
      <c r="B360" s="811" t="s">
        <v>161</v>
      </c>
      <c r="C360" s="812"/>
      <c r="D360" s="812"/>
      <c r="E360" s="812"/>
      <c r="F360" s="812"/>
      <c r="G360" s="812"/>
      <c r="H360" s="812"/>
      <c r="I360" s="812"/>
      <c r="J360" s="812"/>
      <c r="K360" s="812"/>
      <c r="L360" s="812"/>
      <c r="M360" s="812"/>
      <c r="N360" s="812"/>
      <c r="O360" s="813"/>
    </row>
    <row r="361" spans="1:17" ht="24.75" customHeight="1" x14ac:dyDescent="0.25">
      <c r="A361" s="68">
        <f>$A$8*1.5</f>
        <v>24.75</v>
      </c>
      <c r="B361" s="73" t="s">
        <v>162</v>
      </c>
      <c r="C361" s="814" t="s">
        <v>170</v>
      </c>
      <c r="D361" s="807"/>
      <c r="E361" s="807"/>
      <c r="F361" s="807"/>
      <c r="G361" s="815"/>
      <c r="H361" s="74" t="s">
        <v>171</v>
      </c>
      <c r="I361" s="74" t="s">
        <v>172</v>
      </c>
      <c r="J361" s="73" t="s">
        <v>163</v>
      </c>
      <c r="K361" s="74" t="s">
        <v>173</v>
      </c>
      <c r="L361" s="814" t="s">
        <v>174</v>
      </c>
      <c r="M361" s="815"/>
      <c r="N361" s="814" t="s">
        <v>175</v>
      </c>
      <c r="O361" s="815"/>
    </row>
    <row r="362" spans="1:17" ht="9" customHeight="1" x14ac:dyDescent="0.2">
      <c r="A362" s="63">
        <f>$A$2</f>
        <v>9</v>
      </c>
      <c r="B362" s="76"/>
      <c r="C362" s="816" t="s">
        <v>126</v>
      </c>
      <c r="D362" s="817"/>
      <c r="E362" s="817"/>
      <c r="F362" s="817"/>
      <c r="G362" s="818"/>
      <c r="H362" s="77" t="s">
        <v>164</v>
      </c>
      <c r="I362" s="77" t="s">
        <v>165</v>
      </c>
      <c r="J362" s="77" t="s">
        <v>143</v>
      </c>
      <c r="K362" s="77" t="s">
        <v>166</v>
      </c>
      <c r="L362" s="816" t="s">
        <v>167</v>
      </c>
      <c r="M362" s="818"/>
      <c r="N362" s="816" t="s">
        <v>168</v>
      </c>
      <c r="O362" s="818"/>
    </row>
    <row r="363" spans="1:17" ht="19.5" customHeight="1" x14ac:dyDescent="0.25">
      <c r="A363" s="63">
        <f t="shared" ref="A363:A370" si="62">$A$6</f>
        <v>19.5</v>
      </c>
      <c r="B363" s="78">
        <v>1</v>
      </c>
      <c r="C363" s="832"/>
      <c r="D363" s="832"/>
      <c r="E363" s="832"/>
      <c r="F363" s="832"/>
      <c r="G363" s="832"/>
      <c r="H363" s="262"/>
      <c r="I363" s="262"/>
      <c r="J363" s="262"/>
      <c r="K363" s="489"/>
      <c r="L363" s="833"/>
      <c r="M363" s="833"/>
      <c r="N363" s="793"/>
      <c r="O363" s="794"/>
      <c r="P363" s="45" t="str">
        <f>"a."&amp;L363</f>
        <v>a.</v>
      </c>
    </row>
    <row r="364" spans="1:17" ht="19.5" customHeight="1" x14ac:dyDescent="0.25">
      <c r="A364" s="63">
        <f t="shared" si="62"/>
        <v>19.5</v>
      </c>
      <c r="B364" s="78">
        <v>2</v>
      </c>
      <c r="C364" s="832"/>
      <c r="D364" s="832"/>
      <c r="E364" s="832"/>
      <c r="F364" s="832"/>
      <c r="G364" s="832"/>
      <c r="H364" s="262"/>
      <c r="I364" s="262"/>
      <c r="J364" s="262"/>
      <c r="K364" s="489"/>
      <c r="L364" s="833"/>
      <c r="M364" s="833"/>
      <c r="N364" s="793"/>
      <c r="O364" s="794"/>
      <c r="P364" s="45" t="str">
        <f t="shared" ref="P364:P370" si="63">"a."&amp;L364</f>
        <v>a.</v>
      </c>
    </row>
    <row r="365" spans="1:17" ht="19.5" customHeight="1" x14ac:dyDescent="0.25">
      <c r="A365" s="63">
        <f t="shared" si="62"/>
        <v>19.5</v>
      </c>
      <c r="B365" s="78">
        <v>3</v>
      </c>
      <c r="C365" s="832"/>
      <c r="D365" s="832"/>
      <c r="E365" s="832"/>
      <c r="F365" s="832"/>
      <c r="G365" s="832"/>
      <c r="H365" s="262"/>
      <c r="I365" s="262"/>
      <c r="J365" s="262"/>
      <c r="K365" s="489"/>
      <c r="L365" s="833"/>
      <c r="M365" s="833"/>
      <c r="N365" s="793"/>
      <c r="O365" s="794"/>
      <c r="P365" s="45" t="str">
        <f t="shared" si="63"/>
        <v>a.</v>
      </c>
    </row>
    <row r="366" spans="1:17" ht="19.5" customHeight="1" x14ac:dyDescent="0.25">
      <c r="A366" s="63">
        <f t="shared" si="62"/>
        <v>19.5</v>
      </c>
      <c r="B366" s="78">
        <v>4</v>
      </c>
      <c r="C366" s="832"/>
      <c r="D366" s="832"/>
      <c r="E366" s="832"/>
      <c r="F366" s="832"/>
      <c r="G366" s="832"/>
      <c r="H366" s="262"/>
      <c r="I366" s="262"/>
      <c r="J366" s="262"/>
      <c r="K366" s="489"/>
      <c r="L366" s="833"/>
      <c r="M366" s="833"/>
      <c r="N366" s="793"/>
      <c r="O366" s="794"/>
      <c r="P366" s="45" t="str">
        <f t="shared" si="63"/>
        <v>a.</v>
      </c>
    </row>
    <row r="367" spans="1:17" ht="19.5" customHeight="1" x14ac:dyDescent="0.25">
      <c r="A367" s="63">
        <f t="shared" si="62"/>
        <v>19.5</v>
      </c>
      <c r="B367" s="78">
        <v>5</v>
      </c>
      <c r="C367" s="832"/>
      <c r="D367" s="832"/>
      <c r="E367" s="832"/>
      <c r="F367" s="832"/>
      <c r="G367" s="832"/>
      <c r="H367" s="262"/>
      <c r="I367" s="262"/>
      <c r="J367" s="262"/>
      <c r="K367" s="489"/>
      <c r="L367" s="833"/>
      <c r="M367" s="833"/>
      <c r="N367" s="793"/>
      <c r="O367" s="794"/>
      <c r="P367" s="45" t="str">
        <f t="shared" si="63"/>
        <v>a.</v>
      </c>
    </row>
    <row r="368" spans="1:17" ht="19.5" customHeight="1" x14ac:dyDescent="0.25">
      <c r="A368" s="63">
        <f t="shared" si="62"/>
        <v>19.5</v>
      </c>
      <c r="B368" s="78">
        <v>6</v>
      </c>
      <c r="C368" s="832"/>
      <c r="D368" s="832"/>
      <c r="E368" s="832"/>
      <c r="F368" s="832"/>
      <c r="G368" s="832"/>
      <c r="H368" s="262"/>
      <c r="I368" s="262"/>
      <c r="J368" s="262"/>
      <c r="K368" s="489"/>
      <c r="L368" s="833"/>
      <c r="M368" s="833"/>
      <c r="N368" s="793"/>
      <c r="O368" s="794"/>
      <c r="P368" s="45" t="str">
        <f t="shared" si="63"/>
        <v>a.</v>
      </c>
    </row>
    <row r="369" spans="1:16" ht="19.5" customHeight="1" x14ac:dyDescent="0.25">
      <c r="A369" s="63">
        <f t="shared" si="62"/>
        <v>19.5</v>
      </c>
      <c r="B369" s="78">
        <v>7</v>
      </c>
      <c r="C369" s="832"/>
      <c r="D369" s="832"/>
      <c r="E369" s="832"/>
      <c r="F369" s="832"/>
      <c r="G369" s="832"/>
      <c r="H369" s="262"/>
      <c r="I369" s="262"/>
      <c r="J369" s="262"/>
      <c r="K369" s="489"/>
      <c r="L369" s="833"/>
      <c r="M369" s="833"/>
      <c r="N369" s="793"/>
      <c r="O369" s="794"/>
      <c r="P369" s="45" t="str">
        <f t="shared" si="63"/>
        <v>a.</v>
      </c>
    </row>
    <row r="370" spans="1:16" ht="19.5" customHeight="1" x14ac:dyDescent="0.25">
      <c r="A370" s="63">
        <f t="shared" si="62"/>
        <v>19.5</v>
      </c>
      <c r="B370" s="78">
        <v>8</v>
      </c>
      <c r="C370" s="832"/>
      <c r="D370" s="832"/>
      <c r="E370" s="832"/>
      <c r="F370" s="832"/>
      <c r="G370" s="832"/>
      <c r="H370" s="262"/>
      <c r="I370" s="262"/>
      <c r="J370" s="262"/>
      <c r="K370" s="489"/>
      <c r="L370" s="833"/>
      <c r="M370" s="833"/>
      <c r="N370" s="793"/>
      <c r="O370" s="794"/>
      <c r="P370" s="45" t="str">
        <f t="shared" si="63"/>
        <v>a.</v>
      </c>
    </row>
    <row r="371" spans="1:16" ht="9" customHeight="1" x14ac:dyDescent="0.25">
      <c r="A371" s="63">
        <f>$A$2</f>
        <v>9</v>
      </c>
    </row>
    <row r="372" spans="1:16" ht="18" customHeight="1" x14ac:dyDescent="0.25">
      <c r="A372" s="63">
        <f>$A$2*2</f>
        <v>18</v>
      </c>
      <c r="B372" s="79" t="s">
        <v>100</v>
      </c>
      <c r="C372" s="838" t="s">
        <v>191</v>
      </c>
      <c r="D372" s="795"/>
      <c r="E372" s="795"/>
      <c r="F372" s="795"/>
      <c r="G372" s="795"/>
      <c r="H372" s="795"/>
      <c r="I372" s="795"/>
      <c r="J372" s="795"/>
      <c r="K372" s="795"/>
      <c r="L372" s="795"/>
      <c r="M372" s="795"/>
      <c r="N372" s="795"/>
      <c r="O372" s="795"/>
    </row>
    <row r="373" spans="1:16" ht="9" customHeight="1" x14ac:dyDescent="0.25">
      <c r="A373" s="63">
        <f>$A$2</f>
        <v>9</v>
      </c>
      <c r="B373" s="79" t="s">
        <v>101</v>
      </c>
      <c r="C373" s="795" t="s">
        <v>190</v>
      </c>
      <c r="D373" s="795"/>
      <c r="E373" s="795"/>
      <c r="F373" s="795"/>
      <c r="G373" s="795"/>
      <c r="H373" s="795"/>
      <c r="I373" s="795"/>
      <c r="J373" s="795"/>
      <c r="K373" s="795"/>
      <c r="L373" s="795"/>
      <c r="M373" s="795"/>
      <c r="N373" s="795"/>
      <c r="O373" s="795"/>
    </row>
    <row r="374" spans="1:16" ht="18" customHeight="1" x14ac:dyDescent="0.25">
      <c r="A374" s="63">
        <f>$A$2*2</f>
        <v>18</v>
      </c>
      <c r="B374" s="79" t="s">
        <v>102</v>
      </c>
      <c r="C374" s="838" t="s">
        <v>192</v>
      </c>
      <c r="D374" s="795"/>
      <c r="E374" s="795"/>
      <c r="F374" s="795"/>
      <c r="G374" s="795"/>
      <c r="H374" s="795"/>
      <c r="I374" s="795"/>
      <c r="J374" s="795"/>
      <c r="K374" s="795"/>
      <c r="L374" s="795"/>
      <c r="M374" s="795"/>
      <c r="N374" s="795"/>
      <c r="O374" s="795"/>
    </row>
    <row r="375" spans="1:16" ht="16.5" customHeight="1" x14ac:dyDescent="0.25">
      <c r="A375" s="68">
        <f>$A$8</f>
        <v>16.5</v>
      </c>
      <c r="C375" s="843" t="str">
        <f ca="1">Wersja</f>
        <v>2020..6.15.0.44055</v>
      </c>
      <c r="D375" s="843"/>
      <c r="E375" s="69"/>
      <c r="F375" s="69"/>
      <c r="G375" s="69"/>
      <c r="H375" s="69"/>
      <c r="N375" s="80" t="s">
        <v>188</v>
      </c>
      <c r="O375" s="81" t="s">
        <v>187</v>
      </c>
    </row>
    <row r="376" spans="1:16" ht="9" customHeight="1" x14ac:dyDescent="0.25">
      <c r="A376" s="63">
        <f>$A$2</f>
        <v>9</v>
      </c>
    </row>
    <row r="377" spans="1:16" ht="9" customHeight="1" x14ac:dyDescent="0.25">
      <c r="A377" s="63">
        <f>$A$2</f>
        <v>9</v>
      </c>
      <c r="B377" s="797" t="s">
        <v>0</v>
      </c>
      <c r="C377" s="797"/>
      <c r="D377" s="797"/>
      <c r="E377" s="797"/>
      <c r="F377" s="797"/>
      <c r="G377" s="797"/>
      <c r="H377" s="797"/>
      <c r="I377" s="797"/>
      <c r="J377" s="797"/>
      <c r="K377" s="797"/>
      <c r="L377" s="797"/>
      <c r="M377" s="797"/>
      <c r="N377" s="797"/>
      <c r="O377" s="797"/>
    </row>
    <row r="378" spans="1:16" ht="4.5" customHeight="1" x14ac:dyDescent="0.25">
      <c r="A378" s="68">
        <v>4.5</v>
      </c>
      <c r="B378" s="54"/>
    </row>
    <row r="379" spans="1:16" ht="16.5" customHeight="1" x14ac:dyDescent="0.25">
      <c r="A379" s="68">
        <f t="shared" ref="A379" si="64">$A$8</f>
        <v>16.5</v>
      </c>
      <c r="B379" s="811" t="s">
        <v>176</v>
      </c>
      <c r="C379" s="812"/>
      <c r="D379" s="812"/>
      <c r="E379" s="812"/>
      <c r="F379" s="812"/>
      <c r="G379" s="812"/>
      <c r="H379" s="812"/>
      <c r="I379" s="812"/>
      <c r="J379" s="812"/>
      <c r="K379" s="812"/>
      <c r="L379" s="812"/>
      <c r="M379" s="812"/>
      <c r="N379" s="812"/>
      <c r="O379" s="813"/>
    </row>
    <row r="380" spans="1:16" ht="24.75" customHeight="1" x14ac:dyDescent="0.25">
      <c r="A380" s="68">
        <f>$A$8*1.5</f>
        <v>24.75</v>
      </c>
      <c r="B380" s="73" t="s">
        <v>162</v>
      </c>
      <c r="C380" s="834" t="s">
        <v>184</v>
      </c>
      <c r="D380" s="834"/>
      <c r="E380" s="834"/>
      <c r="F380" s="834"/>
      <c r="G380" s="834"/>
      <c r="H380" s="82" t="s">
        <v>171</v>
      </c>
      <c r="I380" s="83" t="s">
        <v>172</v>
      </c>
      <c r="J380" s="73" t="s">
        <v>163</v>
      </c>
      <c r="K380" s="84" t="s">
        <v>185</v>
      </c>
      <c r="L380" s="834" t="s">
        <v>174</v>
      </c>
      <c r="M380" s="834"/>
      <c r="N380" s="834" t="s">
        <v>175</v>
      </c>
      <c r="O380" s="834"/>
    </row>
    <row r="381" spans="1:16" ht="9" customHeight="1" x14ac:dyDescent="0.2">
      <c r="A381" s="63">
        <f>$A$2</f>
        <v>9</v>
      </c>
      <c r="B381" s="85"/>
      <c r="C381" s="835" t="s">
        <v>126</v>
      </c>
      <c r="D381" s="835"/>
      <c r="E381" s="835"/>
      <c r="F381" s="835"/>
      <c r="G381" s="835"/>
      <c r="H381" s="86" t="s">
        <v>164</v>
      </c>
      <c r="I381" s="86" t="s">
        <v>165</v>
      </c>
      <c r="J381" s="86" t="s">
        <v>143</v>
      </c>
      <c r="K381" s="86" t="s">
        <v>166</v>
      </c>
      <c r="L381" s="836" t="s">
        <v>167</v>
      </c>
      <c r="M381" s="837"/>
      <c r="N381" s="835" t="s">
        <v>168</v>
      </c>
      <c r="O381" s="835"/>
    </row>
    <row r="382" spans="1:16" ht="19.5" customHeight="1" x14ac:dyDescent="0.25">
      <c r="A382" s="63">
        <f t="shared" ref="A382:A389" si="65">$A$6</f>
        <v>19.5</v>
      </c>
      <c r="B382" s="78">
        <v>1</v>
      </c>
      <c r="C382" s="832"/>
      <c r="D382" s="832"/>
      <c r="E382" s="832"/>
      <c r="F382" s="832"/>
      <c r="G382" s="832"/>
      <c r="H382" s="262"/>
      <c r="I382" s="262"/>
      <c r="J382" s="262"/>
      <c r="K382" s="264"/>
      <c r="L382" s="833"/>
      <c r="M382" s="833"/>
      <c r="N382" s="793"/>
      <c r="O382" s="794"/>
      <c r="P382" s="45" t="str">
        <f>"b."&amp;L382</f>
        <v>b.</v>
      </c>
    </row>
    <row r="383" spans="1:16" ht="19.5" customHeight="1" x14ac:dyDescent="0.25">
      <c r="A383" s="63">
        <f t="shared" si="65"/>
        <v>19.5</v>
      </c>
      <c r="B383" s="78">
        <v>2</v>
      </c>
      <c r="C383" s="832"/>
      <c r="D383" s="832"/>
      <c r="E383" s="832"/>
      <c r="F383" s="832"/>
      <c r="G383" s="832"/>
      <c r="H383" s="262"/>
      <c r="I383" s="262"/>
      <c r="J383" s="262"/>
      <c r="K383" s="264"/>
      <c r="L383" s="833"/>
      <c r="M383" s="833"/>
      <c r="N383" s="793"/>
      <c r="O383" s="794"/>
      <c r="P383" s="45" t="str">
        <f t="shared" ref="P383:P389" si="66">"b."&amp;L383</f>
        <v>b.</v>
      </c>
    </row>
    <row r="384" spans="1:16" ht="19.5" customHeight="1" x14ac:dyDescent="0.25">
      <c r="A384" s="63">
        <f t="shared" si="65"/>
        <v>19.5</v>
      </c>
      <c r="B384" s="78">
        <v>3</v>
      </c>
      <c r="C384" s="832"/>
      <c r="D384" s="832"/>
      <c r="E384" s="832"/>
      <c r="F384" s="832"/>
      <c r="G384" s="832"/>
      <c r="H384" s="262"/>
      <c r="I384" s="262"/>
      <c r="J384" s="262"/>
      <c r="K384" s="264"/>
      <c r="L384" s="833"/>
      <c r="M384" s="833"/>
      <c r="N384" s="793"/>
      <c r="O384" s="794"/>
      <c r="P384" s="45" t="str">
        <f t="shared" si="66"/>
        <v>b.</v>
      </c>
    </row>
    <row r="385" spans="1:16" ht="19.5" customHeight="1" x14ac:dyDescent="0.25">
      <c r="A385" s="63">
        <f t="shared" si="65"/>
        <v>19.5</v>
      </c>
      <c r="B385" s="78">
        <v>4</v>
      </c>
      <c r="C385" s="832"/>
      <c r="D385" s="832"/>
      <c r="E385" s="832"/>
      <c r="F385" s="832"/>
      <c r="G385" s="832"/>
      <c r="H385" s="262"/>
      <c r="I385" s="262"/>
      <c r="J385" s="262"/>
      <c r="K385" s="264"/>
      <c r="L385" s="833"/>
      <c r="M385" s="833"/>
      <c r="N385" s="793"/>
      <c r="O385" s="794"/>
      <c r="P385" s="45" t="str">
        <f t="shared" si="66"/>
        <v>b.</v>
      </c>
    </row>
    <row r="386" spans="1:16" ht="19.5" customHeight="1" x14ac:dyDescent="0.25">
      <c r="A386" s="63">
        <f t="shared" si="65"/>
        <v>19.5</v>
      </c>
      <c r="B386" s="78">
        <v>5</v>
      </c>
      <c r="C386" s="832"/>
      <c r="D386" s="832"/>
      <c r="E386" s="832"/>
      <c r="F386" s="832"/>
      <c r="G386" s="832"/>
      <c r="H386" s="262"/>
      <c r="I386" s="262"/>
      <c r="J386" s="262"/>
      <c r="K386" s="264"/>
      <c r="L386" s="833"/>
      <c r="M386" s="833"/>
      <c r="N386" s="793"/>
      <c r="O386" s="794"/>
      <c r="P386" s="45" t="str">
        <f t="shared" si="66"/>
        <v>b.</v>
      </c>
    </row>
    <row r="387" spans="1:16" ht="19.5" customHeight="1" x14ac:dyDescent="0.25">
      <c r="A387" s="63">
        <f t="shared" si="65"/>
        <v>19.5</v>
      </c>
      <c r="B387" s="78">
        <v>6</v>
      </c>
      <c r="C387" s="832"/>
      <c r="D387" s="832"/>
      <c r="E387" s="832"/>
      <c r="F387" s="832"/>
      <c r="G387" s="832"/>
      <c r="H387" s="262"/>
      <c r="I387" s="262"/>
      <c r="J387" s="262"/>
      <c r="K387" s="264"/>
      <c r="L387" s="833"/>
      <c r="M387" s="833"/>
      <c r="N387" s="793"/>
      <c r="O387" s="794"/>
      <c r="P387" s="45" t="str">
        <f t="shared" si="66"/>
        <v>b.</v>
      </c>
    </row>
    <row r="388" spans="1:16" ht="19.5" customHeight="1" x14ac:dyDescent="0.25">
      <c r="A388" s="63">
        <f t="shared" si="65"/>
        <v>19.5</v>
      </c>
      <c r="B388" s="78">
        <v>7</v>
      </c>
      <c r="C388" s="832"/>
      <c r="D388" s="832"/>
      <c r="E388" s="832"/>
      <c r="F388" s="832"/>
      <c r="G388" s="832"/>
      <c r="H388" s="262"/>
      <c r="I388" s="262"/>
      <c r="J388" s="262"/>
      <c r="K388" s="264"/>
      <c r="L388" s="833"/>
      <c r="M388" s="833"/>
      <c r="N388" s="793"/>
      <c r="O388" s="794"/>
      <c r="P388" s="45" t="str">
        <f t="shared" si="66"/>
        <v>b.</v>
      </c>
    </row>
    <row r="389" spans="1:16" ht="19.5" customHeight="1" x14ac:dyDescent="0.25">
      <c r="A389" s="63">
        <f t="shared" si="65"/>
        <v>19.5</v>
      </c>
      <c r="B389" s="78">
        <v>8</v>
      </c>
      <c r="C389" s="832"/>
      <c r="D389" s="832"/>
      <c r="E389" s="832"/>
      <c r="F389" s="832"/>
      <c r="G389" s="832"/>
      <c r="H389" s="262"/>
      <c r="I389" s="262"/>
      <c r="J389" s="262"/>
      <c r="K389" s="264"/>
      <c r="L389" s="833"/>
      <c r="M389" s="833"/>
      <c r="N389" s="793"/>
      <c r="O389" s="794"/>
      <c r="P389" s="45" t="str">
        <f t="shared" si="66"/>
        <v>b.</v>
      </c>
    </row>
    <row r="390" spans="1:16" ht="16.5" customHeight="1" x14ac:dyDescent="0.25">
      <c r="A390" s="68">
        <f t="shared" ref="A390:A391" si="67">$A$8</f>
        <v>16.5</v>
      </c>
      <c r="B390" s="839" t="s">
        <v>177</v>
      </c>
      <c r="C390" s="839"/>
      <c r="D390" s="839"/>
      <c r="E390" s="839"/>
      <c r="F390" s="839"/>
      <c r="G390" s="839"/>
      <c r="H390" s="839"/>
      <c r="I390" s="839"/>
      <c r="J390" s="839"/>
      <c r="K390" s="839"/>
      <c r="L390" s="839"/>
      <c r="M390" s="839"/>
      <c r="N390" s="839"/>
      <c r="O390" s="839"/>
    </row>
    <row r="391" spans="1:16" ht="16.5" customHeight="1" x14ac:dyDescent="0.25">
      <c r="A391" s="68">
        <f t="shared" si="67"/>
        <v>16.5</v>
      </c>
      <c r="B391" s="73" t="s">
        <v>162</v>
      </c>
      <c r="C391" s="835" t="s">
        <v>178</v>
      </c>
      <c r="D391" s="835"/>
      <c r="E391" s="835"/>
      <c r="F391" s="86" t="s">
        <v>179</v>
      </c>
      <c r="G391" s="834" t="s">
        <v>170</v>
      </c>
      <c r="H391" s="834"/>
      <c r="I391" s="87" t="s">
        <v>172</v>
      </c>
      <c r="J391" s="86" t="s">
        <v>163</v>
      </c>
      <c r="K391" s="86" t="s">
        <v>180</v>
      </c>
      <c r="L391" s="834" t="s">
        <v>174</v>
      </c>
      <c r="M391" s="834"/>
      <c r="N391" s="834" t="s">
        <v>175</v>
      </c>
      <c r="O391" s="834"/>
    </row>
    <row r="392" spans="1:16" ht="9" customHeight="1" x14ac:dyDescent="0.2">
      <c r="A392" s="63">
        <f>$A$2</f>
        <v>9</v>
      </c>
      <c r="B392" s="85"/>
      <c r="C392" s="835" t="s">
        <v>126</v>
      </c>
      <c r="D392" s="835"/>
      <c r="E392" s="835"/>
      <c r="F392" s="86" t="s">
        <v>164</v>
      </c>
      <c r="G392" s="86"/>
      <c r="H392" s="86" t="s">
        <v>165</v>
      </c>
      <c r="I392" s="86" t="s">
        <v>143</v>
      </c>
      <c r="J392" s="86" t="s">
        <v>166</v>
      </c>
      <c r="K392" s="86" t="s">
        <v>167</v>
      </c>
      <c r="L392" s="835" t="s">
        <v>168</v>
      </c>
      <c r="M392" s="835"/>
      <c r="N392" s="835" t="s">
        <v>181</v>
      </c>
      <c r="O392" s="835"/>
    </row>
    <row r="393" spans="1:16" ht="19.5" customHeight="1" x14ac:dyDescent="0.25">
      <c r="A393" s="63">
        <f t="shared" ref="A393:A400" si="68">$A$6</f>
        <v>19.5</v>
      </c>
      <c r="B393" s="78">
        <v>1</v>
      </c>
      <c r="C393" s="791"/>
      <c r="D393" s="791"/>
      <c r="E393" s="791"/>
      <c r="F393" s="262"/>
      <c r="G393" s="791"/>
      <c r="H393" s="791"/>
      <c r="I393" s="262"/>
      <c r="J393" s="262"/>
      <c r="K393" s="264"/>
      <c r="L393" s="792"/>
      <c r="M393" s="792"/>
      <c r="N393" s="793"/>
      <c r="O393" s="794"/>
      <c r="P393" s="45" t="str">
        <f>"c."&amp;L393</f>
        <v>c.</v>
      </c>
    </row>
    <row r="394" spans="1:16" ht="19.5" customHeight="1" x14ac:dyDescent="0.25">
      <c r="A394" s="63">
        <f t="shared" si="68"/>
        <v>19.5</v>
      </c>
      <c r="B394" s="78">
        <v>2</v>
      </c>
      <c r="C394" s="791"/>
      <c r="D394" s="791"/>
      <c r="E394" s="791"/>
      <c r="F394" s="262"/>
      <c r="G394" s="791"/>
      <c r="H394" s="791"/>
      <c r="I394" s="262"/>
      <c r="J394" s="262"/>
      <c r="K394" s="264"/>
      <c r="L394" s="792"/>
      <c r="M394" s="792"/>
      <c r="N394" s="793"/>
      <c r="O394" s="794"/>
      <c r="P394" s="45" t="str">
        <f t="shared" ref="P394:P400" si="69">"c."&amp;L394</f>
        <v>c.</v>
      </c>
    </row>
    <row r="395" spans="1:16" ht="19.5" customHeight="1" x14ac:dyDescent="0.25">
      <c r="A395" s="63">
        <f t="shared" si="68"/>
        <v>19.5</v>
      </c>
      <c r="B395" s="78">
        <v>3</v>
      </c>
      <c r="C395" s="791"/>
      <c r="D395" s="791"/>
      <c r="E395" s="791"/>
      <c r="F395" s="262"/>
      <c r="G395" s="791"/>
      <c r="H395" s="791"/>
      <c r="I395" s="262"/>
      <c r="J395" s="262"/>
      <c r="K395" s="264"/>
      <c r="L395" s="792"/>
      <c r="M395" s="792"/>
      <c r="N395" s="793"/>
      <c r="O395" s="794"/>
      <c r="P395" s="45" t="str">
        <f t="shared" si="69"/>
        <v>c.</v>
      </c>
    </row>
    <row r="396" spans="1:16" ht="19.5" customHeight="1" x14ac:dyDescent="0.25">
      <c r="A396" s="63">
        <f t="shared" si="68"/>
        <v>19.5</v>
      </c>
      <c r="B396" s="78">
        <v>4</v>
      </c>
      <c r="C396" s="791"/>
      <c r="D396" s="791"/>
      <c r="E396" s="791"/>
      <c r="F396" s="262"/>
      <c r="G396" s="791"/>
      <c r="H396" s="791"/>
      <c r="I396" s="262"/>
      <c r="J396" s="262"/>
      <c r="K396" s="264"/>
      <c r="L396" s="792"/>
      <c r="M396" s="792"/>
      <c r="N396" s="793"/>
      <c r="O396" s="794"/>
      <c r="P396" s="45" t="str">
        <f t="shared" si="69"/>
        <v>c.</v>
      </c>
    </row>
    <row r="397" spans="1:16" ht="19.5" customHeight="1" x14ac:dyDescent="0.25">
      <c r="A397" s="63">
        <f t="shared" si="68"/>
        <v>19.5</v>
      </c>
      <c r="B397" s="78">
        <v>5</v>
      </c>
      <c r="C397" s="791"/>
      <c r="D397" s="791"/>
      <c r="E397" s="791"/>
      <c r="F397" s="262"/>
      <c r="G397" s="791"/>
      <c r="H397" s="791"/>
      <c r="I397" s="262"/>
      <c r="J397" s="262"/>
      <c r="K397" s="264"/>
      <c r="L397" s="792"/>
      <c r="M397" s="792"/>
      <c r="N397" s="793"/>
      <c r="O397" s="794"/>
      <c r="P397" s="45" t="str">
        <f t="shared" si="69"/>
        <v>c.</v>
      </c>
    </row>
    <row r="398" spans="1:16" ht="19.5" customHeight="1" x14ac:dyDescent="0.25">
      <c r="A398" s="63">
        <f t="shared" si="68"/>
        <v>19.5</v>
      </c>
      <c r="B398" s="78">
        <v>6</v>
      </c>
      <c r="C398" s="791"/>
      <c r="D398" s="791"/>
      <c r="E398" s="791"/>
      <c r="F398" s="262"/>
      <c r="G398" s="791"/>
      <c r="H398" s="791"/>
      <c r="I398" s="262"/>
      <c r="J398" s="262"/>
      <c r="K398" s="264"/>
      <c r="L398" s="792"/>
      <c r="M398" s="792"/>
      <c r="N398" s="793"/>
      <c r="O398" s="794"/>
      <c r="P398" s="45" t="str">
        <f t="shared" si="69"/>
        <v>c.</v>
      </c>
    </row>
    <row r="399" spans="1:16" ht="19.5" customHeight="1" x14ac:dyDescent="0.25">
      <c r="A399" s="63">
        <f t="shared" si="68"/>
        <v>19.5</v>
      </c>
      <c r="B399" s="78">
        <v>7</v>
      </c>
      <c r="C399" s="791"/>
      <c r="D399" s="791"/>
      <c r="E399" s="791"/>
      <c r="F399" s="262"/>
      <c r="G399" s="791"/>
      <c r="H399" s="791"/>
      <c r="I399" s="262"/>
      <c r="J399" s="262"/>
      <c r="K399" s="264"/>
      <c r="L399" s="792"/>
      <c r="M399" s="792"/>
      <c r="N399" s="793"/>
      <c r="O399" s="794"/>
      <c r="P399" s="45" t="str">
        <f t="shared" si="69"/>
        <v>c.</v>
      </c>
    </row>
    <row r="400" spans="1:16" ht="19.5" customHeight="1" x14ac:dyDescent="0.25">
      <c r="A400" s="63">
        <f t="shared" si="68"/>
        <v>19.5</v>
      </c>
      <c r="B400" s="78">
        <v>8</v>
      </c>
      <c r="C400" s="791"/>
      <c r="D400" s="791"/>
      <c r="E400" s="791"/>
      <c r="F400" s="262"/>
      <c r="G400" s="791"/>
      <c r="H400" s="791"/>
      <c r="I400" s="262"/>
      <c r="J400" s="262"/>
      <c r="K400" s="264"/>
      <c r="L400" s="792"/>
      <c r="M400" s="792"/>
      <c r="N400" s="793"/>
      <c r="O400" s="794"/>
      <c r="P400" s="45" t="str">
        <f t="shared" si="69"/>
        <v>c.</v>
      </c>
    </row>
    <row r="401" spans="1:33" ht="9" customHeight="1" x14ac:dyDescent="0.25">
      <c r="A401" s="63">
        <f t="shared" ref="A401:A410" si="70">$A$2</f>
        <v>9</v>
      </c>
    </row>
    <row r="402" spans="1:33" ht="9" customHeight="1" x14ac:dyDescent="0.25">
      <c r="A402" s="63">
        <f t="shared" si="70"/>
        <v>9</v>
      </c>
      <c r="B402" s="79" t="s">
        <v>105</v>
      </c>
      <c r="C402" s="795" t="s">
        <v>193</v>
      </c>
      <c r="D402" s="795"/>
      <c r="E402" s="795"/>
      <c r="F402" s="795"/>
      <c r="G402" s="795"/>
      <c r="H402" s="795"/>
      <c r="I402" s="795"/>
      <c r="J402" s="795"/>
      <c r="K402" s="795"/>
      <c r="L402" s="795"/>
      <c r="M402" s="795"/>
      <c r="N402" s="795"/>
      <c r="O402" s="795"/>
    </row>
    <row r="403" spans="1:33" ht="9" customHeight="1" x14ac:dyDescent="0.25">
      <c r="A403" s="63">
        <f t="shared" si="70"/>
        <v>9</v>
      </c>
      <c r="B403" s="79" t="s">
        <v>103</v>
      </c>
      <c r="C403" s="795" t="s">
        <v>194</v>
      </c>
      <c r="D403" s="795"/>
      <c r="E403" s="795"/>
      <c r="F403" s="795"/>
      <c r="G403" s="795"/>
      <c r="H403" s="795"/>
      <c r="I403" s="795"/>
      <c r="J403" s="795"/>
      <c r="K403" s="795"/>
      <c r="L403" s="795"/>
      <c r="M403" s="795"/>
      <c r="N403" s="795"/>
      <c r="O403" s="795"/>
    </row>
    <row r="404" spans="1:33" ht="9" customHeight="1" x14ac:dyDescent="0.25">
      <c r="A404" s="63">
        <f>$A$2</f>
        <v>9</v>
      </c>
    </row>
    <row r="405" spans="1:33" ht="9" customHeight="1" x14ac:dyDescent="0.25">
      <c r="A405" s="63">
        <f t="shared" si="70"/>
        <v>9</v>
      </c>
    </row>
    <row r="406" spans="1:33" ht="9" customHeight="1" x14ac:dyDescent="0.25">
      <c r="A406" s="63">
        <f t="shared" si="70"/>
        <v>9</v>
      </c>
    </row>
    <row r="407" spans="1:33" ht="9" customHeight="1" x14ac:dyDescent="0.25">
      <c r="A407" s="63">
        <f t="shared" si="70"/>
        <v>9</v>
      </c>
    </row>
    <row r="408" spans="1:33" ht="16.5" customHeight="1" x14ac:dyDescent="0.25">
      <c r="A408" s="68">
        <f>$A$8</f>
        <v>16.5</v>
      </c>
      <c r="C408" s="80" t="s">
        <v>188</v>
      </c>
      <c r="D408" s="81" t="s">
        <v>189</v>
      </c>
      <c r="M408" s="842" t="str">
        <f ca="1">Wersja</f>
        <v>2020..6.15.0.44055</v>
      </c>
      <c r="N408" s="842"/>
    </row>
    <row r="409" spans="1:33" x14ac:dyDescent="0.25">
      <c r="A409" s="63">
        <f t="shared" si="70"/>
        <v>9</v>
      </c>
    </row>
    <row r="410" spans="1:33" ht="9" customHeight="1" x14ac:dyDescent="0.25">
      <c r="A410" s="63">
        <f t="shared" si="70"/>
        <v>9</v>
      </c>
      <c r="B410" s="796" t="s">
        <v>182</v>
      </c>
      <c r="C410" s="796"/>
      <c r="D410" s="796"/>
      <c r="E410" s="796"/>
      <c r="F410" s="796"/>
      <c r="G410" s="796"/>
      <c r="H410" s="796"/>
      <c r="I410" s="796"/>
      <c r="J410" s="796"/>
      <c r="K410" s="796"/>
      <c r="L410" s="796"/>
      <c r="M410" s="796"/>
      <c r="N410" s="796"/>
      <c r="O410" s="796"/>
    </row>
    <row r="411" spans="1:33" ht="9" customHeight="1" x14ac:dyDescent="0.25">
      <c r="A411" s="63">
        <f>$A$2</f>
        <v>9</v>
      </c>
      <c r="B411" s="797" t="s">
        <v>0</v>
      </c>
      <c r="C411" s="797"/>
      <c r="D411" s="797"/>
      <c r="E411" s="797"/>
      <c r="F411" s="797"/>
      <c r="G411" s="797"/>
      <c r="H411" s="797"/>
      <c r="I411" s="797"/>
      <c r="J411" s="797"/>
      <c r="K411" s="797"/>
      <c r="L411" s="797"/>
      <c r="M411" s="797"/>
      <c r="N411" s="797"/>
      <c r="O411" s="797"/>
    </row>
    <row r="412" spans="1:33" ht="4.5" customHeight="1" x14ac:dyDescent="0.25">
      <c r="A412" s="68">
        <v>4.5</v>
      </c>
      <c r="B412" s="54"/>
    </row>
    <row r="413" spans="1:33" ht="9" customHeight="1" x14ac:dyDescent="0.25">
      <c r="A413" s="63">
        <f>$A$2</f>
        <v>9</v>
      </c>
      <c r="B413" s="798" t="s">
        <v>475</v>
      </c>
      <c r="C413" s="799"/>
      <c r="D413" s="799"/>
      <c r="E413" s="799"/>
      <c r="F413" s="799"/>
      <c r="G413" s="799"/>
      <c r="H413" s="800"/>
      <c r="I413" s="801" t="s">
        <v>1</v>
      </c>
      <c r="J413" s="802"/>
      <c r="K413" s="802"/>
      <c r="L413" s="802"/>
      <c r="M413" s="802"/>
      <c r="N413" s="802"/>
      <c r="O413" s="803"/>
    </row>
    <row r="414" spans="1:33" ht="19.5" customHeight="1" x14ac:dyDescent="0.25">
      <c r="A414" s="45">
        <f t="shared" ref="A414" si="71">$A$6</f>
        <v>19.5</v>
      </c>
      <c r="B414" s="65"/>
      <c r="C414" s="819">
        <f>$C$6</f>
        <v>0</v>
      </c>
      <c r="D414" s="819"/>
      <c r="E414" s="819"/>
      <c r="F414" s="819"/>
      <c r="G414" s="819"/>
      <c r="H414" s="66"/>
      <c r="I414" s="820"/>
      <c r="J414" s="821"/>
      <c r="K414" s="821"/>
      <c r="L414" s="821"/>
      <c r="M414" s="821"/>
      <c r="N414" s="821"/>
      <c r="O414" s="822"/>
      <c r="Q414" s="45"/>
    </row>
    <row r="415" spans="1:33" ht="9" customHeight="1" x14ac:dyDescent="0.25">
      <c r="A415" s="45">
        <f t="shared" ref="A415" si="72">$A$2</f>
        <v>9</v>
      </c>
      <c r="Q415" s="45"/>
    </row>
    <row r="416" spans="1:33" ht="16.5" customHeight="1" x14ac:dyDescent="0.25">
      <c r="A416" s="382">
        <v>16.5</v>
      </c>
      <c r="B416" s="385" t="s">
        <v>156</v>
      </c>
      <c r="C416" s="289"/>
      <c r="D416" s="289"/>
      <c r="E416" s="289"/>
      <c r="F416" s="289"/>
      <c r="G416" s="289"/>
      <c r="H416" s="289"/>
      <c r="I416" s="289"/>
      <c r="J416" s="289"/>
      <c r="K416" s="289"/>
      <c r="L416" s="289"/>
      <c r="M416" s="289"/>
      <c r="N416" s="289"/>
      <c r="O416" s="289"/>
      <c r="P416" s="289"/>
      <c r="Q416" s="381"/>
      <c r="R416" s="289"/>
      <c r="S416" s="289"/>
      <c r="T416" s="289"/>
      <c r="U416" s="289"/>
      <c r="V416" s="289"/>
      <c r="W416" s="289"/>
      <c r="X416" s="289"/>
      <c r="Y416" s="289"/>
      <c r="Z416" s="289"/>
      <c r="AA416" s="289"/>
      <c r="AB416" s="289"/>
      <c r="AC416" s="289"/>
      <c r="AD416" s="289"/>
      <c r="AE416" s="289"/>
      <c r="AF416" s="289"/>
      <c r="AG416" s="289"/>
    </row>
    <row r="417" spans="1:33" ht="16.5" customHeight="1" x14ac:dyDescent="0.25">
      <c r="A417" s="386">
        <f>$A$8</f>
        <v>16.5</v>
      </c>
      <c r="B417" s="764" t="s">
        <v>157</v>
      </c>
      <c r="C417" s="764"/>
      <c r="D417" s="764"/>
      <c r="E417" s="764"/>
      <c r="F417" s="764"/>
      <c r="G417" s="764"/>
      <c r="H417" s="764"/>
      <c r="I417" s="764"/>
      <c r="J417" s="764"/>
      <c r="K417" s="764"/>
      <c r="L417" s="764"/>
      <c r="M417" s="764"/>
      <c r="N417" s="764"/>
      <c r="O417" s="289"/>
      <c r="P417" s="289"/>
      <c r="Q417" s="381"/>
      <c r="R417" s="289"/>
      <c r="S417" s="289"/>
      <c r="T417" s="289"/>
      <c r="U417" s="289"/>
      <c r="V417" s="289"/>
      <c r="W417" s="289"/>
      <c r="X417" s="289"/>
      <c r="Y417" s="289"/>
      <c r="Z417" s="289"/>
      <c r="AA417" s="289"/>
      <c r="AB417" s="289"/>
      <c r="AC417" s="289"/>
      <c r="AD417" s="289"/>
      <c r="AE417" s="289"/>
      <c r="AF417" s="289"/>
      <c r="AG417" s="289"/>
    </row>
    <row r="418" spans="1:33" ht="16.5" customHeight="1" x14ac:dyDescent="0.25">
      <c r="A418" s="442" t="s">
        <v>567</v>
      </c>
      <c r="B418" s="765" t="s">
        <v>564</v>
      </c>
      <c r="C418" s="764"/>
      <c r="D418" s="764"/>
      <c r="E418" s="764"/>
      <c r="F418" s="764"/>
      <c r="G418" s="764"/>
      <c r="H418" s="764"/>
      <c r="I418" s="764"/>
      <c r="J418" s="764"/>
      <c r="K418" s="764"/>
      <c r="L418" s="764"/>
      <c r="M418" s="764"/>
      <c r="N418" s="764"/>
      <c r="O418" s="289"/>
      <c r="P418" s="289"/>
      <c r="Q418" s="381"/>
      <c r="R418" s="289"/>
      <c r="S418" s="289"/>
      <c r="T418" s="289"/>
      <c r="U418" s="289"/>
      <c r="V418" s="289"/>
      <c r="W418" s="289"/>
      <c r="X418" s="289"/>
      <c r="Y418" s="289"/>
      <c r="Z418" s="289"/>
      <c r="AA418" s="289"/>
      <c r="AB418" s="289"/>
      <c r="AC418" s="289"/>
      <c r="AD418" s="289"/>
      <c r="AE418" s="289"/>
      <c r="AF418" s="289"/>
      <c r="AG418" s="289"/>
    </row>
    <row r="419" spans="1:33" ht="9" customHeight="1" x14ac:dyDescent="0.25">
      <c r="A419" s="45">
        <f>$A$2</f>
        <v>9</v>
      </c>
      <c r="C419" s="69"/>
      <c r="D419" s="69"/>
      <c r="E419" s="69"/>
      <c r="F419" s="69"/>
      <c r="G419" s="69"/>
      <c r="M419" s="823" t="s">
        <v>877</v>
      </c>
      <c r="N419" s="799"/>
      <c r="O419" s="800"/>
      <c r="Q419" s="45"/>
    </row>
    <row r="420" spans="1:33" ht="19.5" customHeight="1" x14ac:dyDescent="0.25">
      <c r="A420" s="45">
        <f>$A$6</f>
        <v>19.5</v>
      </c>
      <c r="C420" s="69"/>
      <c r="D420" s="69"/>
      <c r="E420" s="69"/>
      <c r="F420" s="69"/>
      <c r="G420" s="69"/>
      <c r="M420" s="824">
        <f>M352+1</f>
        <v>7</v>
      </c>
      <c r="N420" s="825"/>
      <c r="O420" s="70"/>
      <c r="Q420" s="62">
        <f>IF(COUNTA(C431:O438,C450:O457,C461:O468)=0,0,1)</f>
        <v>0</v>
      </c>
    </row>
    <row r="421" spans="1:33" ht="4.5" customHeight="1" x14ac:dyDescent="0.25">
      <c r="A421" s="45">
        <f>$A$4</f>
        <v>4.5</v>
      </c>
      <c r="B421" s="69"/>
      <c r="C421" s="69"/>
      <c r="D421" s="69"/>
      <c r="E421" s="69"/>
      <c r="F421" s="69"/>
      <c r="G421" s="69"/>
      <c r="Q421" s="45"/>
    </row>
    <row r="422" spans="1:33" ht="4.5" customHeight="1" x14ac:dyDescent="0.25">
      <c r="A422" s="45">
        <f>$A$4</f>
        <v>4.5</v>
      </c>
      <c r="B422" s="807"/>
      <c r="C422" s="807"/>
      <c r="D422" s="807"/>
      <c r="E422" s="807"/>
      <c r="F422" s="807"/>
      <c r="G422" s="807"/>
      <c r="H422" s="807"/>
      <c r="I422" s="807"/>
      <c r="J422" s="807"/>
      <c r="K422" s="807"/>
      <c r="L422" s="807"/>
      <c r="M422" s="807"/>
      <c r="N422" s="807"/>
      <c r="O422" s="807"/>
      <c r="Q422" s="45"/>
    </row>
    <row r="423" spans="1:33" ht="24.75" customHeight="1" x14ac:dyDescent="0.25">
      <c r="A423" s="282">
        <f>$A$8*1.5</f>
        <v>24.75</v>
      </c>
      <c r="B423" s="826" t="s">
        <v>186</v>
      </c>
      <c r="C423" s="827"/>
      <c r="D423" s="827"/>
      <c r="E423" s="827"/>
      <c r="F423" s="827"/>
      <c r="G423" s="827"/>
      <c r="H423" s="827"/>
      <c r="I423" s="827"/>
      <c r="J423" s="827"/>
      <c r="K423" s="827"/>
      <c r="L423" s="827"/>
      <c r="M423" s="827"/>
      <c r="N423" s="827"/>
      <c r="O423" s="828"/>
      <c r="Q423" s="45"/>
    </row>
    <row r="424" spans="1:33" ht="9" customHeight="1" x14ac:dyDescent="0.25">
      <c r="A424" s="45">
        <f>$A$2</f>
        <v>9</v>
      </c>
      <c r="B424" s="71"/>
      <c r="C424" s="804" t="s">
        <v>158</v>
      </c>
      <c r="D424" s="805"/>
      <c r="E424" s="805"/>
      <c r="F424" s="805"/>
      <c r="G424" s="805"/>
      <c r="H424" s="806"/>
      <c r="I424" s="804" t="s">
        <v>159</v>
      </c>
      <c r="J424" s="805"/>
      <c r="K424" s="805"/>
      <c r="L424" s="805"/>
      <c r="M424" s="805"/>
      <c r="N424" s="805"/>
      <c r="O424" s="806"/>
      <c r="Q424" s="45"/>
    </row>
    <row r="425" spans="1:33" ht="19.5" customHeight="1" x14ac:dyDescent="0.25">
      <c r="A425" s="45">
        <f>$A$6</f>
        <v>19.5</v>
      </c>
      <c r="B425" s="72"/>
      <c r="C425" s="829" t="str">
        <f>""&amp;$C$17</f>
        <v/>
      </c>
      <c r="D425" s="830"/>
      <c r="E425" s="830"/>
      <c r="F425" s="830"/>
      <c r="G425" s="830"/>
      <c r="H425" s="831"/>
      <c r="I425" s="829" t="str">
        <f>""&amp;$I$17</f>
        <v/>
      </c>
      <c r="J425" s="830"/>
      <c r="K425" s="830"/>
      <c r="L425" s="830"/>
      <c r="M425" s="830"/>
      <c r="N425" s="830"/>
      <c r="O425" s="831"/>
      <c r="Q425" s="45"/>
    </row>
    <row r="426" spans="1:33" ht="4.5" customHeight="1" x14ac:dyDescent="0.25">
      <c r="A426" s="63">
        <f>$A$4</f>
        <v>4.5</v>
      </c>
      <c r="B426" s="807"/>
      <c r="C426" s="807"/>
      <c r="D426" s="807"/>
      <c r="E426" s="807"/>
      <c r="F426" s="807"/>
      <c r="G426" s="807"/>
      <c r="H426" s="807"/>
      <c r="I426" s="807"/>
      <c r="J426" s="807"/>
      <c r="K426" s="807"/>
      <c r="L426" s="807"/>
      <c r="M426" s="807"/>
      <c r="N426" s="807"/>
      <c r="O426" s="807"/>
    </row>
    <row r="427" spans="1:33" ht="16.5" customHeight="1" x14ac:dyDescent="0.25">
      <c r="A427" s="68">
        <f t="shared" ref="A427:A428" si="73">$A$8</f>
        <v>16.5</v>
      </c>
      <c r="B427" s="808" t="s">
        <v>160</v>
      </c>
      <c r="C427" s="809"/>
      <c r="D427" s="809"/>
      <c r="E427" s="809"/>
      <c r="F427" s="809"/>
      <c r="G427" s="809"/>
      <c r="H427" s="809"/>
      <c r="I427" s="809"/>
      <c r="J427" s="809"/>
      <c r="K427" s="809"/>
      <c r="L427" s="809"/>
      <c r="M427" s="809"/>
      <c r="N427" s="809"/>
      <c r="O427" s="810"/>
    </row>
    <row r="428" spans="1:33" ht="16.5" customHeight="1" x14ac:dyDescent="0.25">
      <c r="A428" s="68">
        <f t="shared" si="73"/>
        <v>16.5</v>
      </c>
      <c r="B428" s="811" t="s">
        <v>161</v>
      </c>
      <c r="C428" s="812"/>
      <c r="D428" s="812"/>
      <c r="E428" s="812"/>
      <c r="F428" s="812"/>
      <c r="G428" s="812"/>
      <c r="H428" s="812"/>
      <c r="I428" s="812"/>
      <c r="J428" s="812"/>
      <c r="K428" s="812"/>
      <c r="L428" s="812"/>
      <c r="M428" s="812"/>
      <c r="N428" s="812"/>
      <c r="O428" s="813"/>
    </row>
    <row r="429" spans="1:33" ht="24.75" customHeight="1" x14ac:dyDescent="0.25">
      <c r="A429" s="68">
        <f>$A$8*1.5</f>
        <v>24.75</v>
      </c>
      <c r="B429" s="73" t="s">
        <v>162</v>
      </c>
      <c r="C429" s="814" t="s">
        <v>170</v>
      </c>
      <c r="D429" s="807"/>
      <c r="E429" s="807"/>
      <c r="F429" s="807"/>
      <c r="G429" s="815"/>
      <c r="H429" s="74" t="s">
        <v>171</v>
      </c>
      <c r="I429" s="74" t="s">
        <v>172</v>
      </c>
      <c r="J429" s="73" t="s">
        <v>163</v>
      </c>
      <c r="K429" s="74" t="s">
        <v>173</v>
      </c>
      <c r="L429" s="814" t="s">
        <v>174</v>
      </c>
      <c r="M429" s="815"/>
      <c r="N429" s="814" t="s">
        <v>175</v>
      </c>
      <c r="O429" s="815"/>
    </row>
    <row r="430" spans="1:33" ht="9" customHeight="1" x14ac:dyDescent="0.2">
      <c r="A430" s="63">
        <f>$A$2</f>
        <v>9</v>
      </c>
      <c r="B430" s="76"/>
      <c r="C430" s="816" t="s">
        <v>126</v>
      </c>
      <c r="D430" s="817"/>
      <c r="E430" s="817"/>
      <c r="F430" s="817"/>
      <c r="G430" s="818"/>
      <c r="H430" s="77" t="s">
        <v>164</v>
      </c>
      <c r="I430" s="77" t="s">
        <v>165</v>
      </c>
      <c r="J430" s="77" t="s">
        <v>143</v>
      </c>
      <c r="K430" s="77" t="s">
        <v>166</v>
      </c>
      <c r="L430" s="816" t="s">
        <v>167</v>
      </c>
      <c r="M430" s="818"/>
      <c r="N430" s="816" t="s">
        <v>168</v>
      </c>
      <c r="O430" s="818"/>
    </row>
    <row r="431" spans="1:33" ht="19.5" customHeight="1" x14ac:dyDescent="0.25">
      <c r="A431" s="63">
        <f t="shared" ref="A431:A438" si="74">$A$6</f>
        <v>19.5</v>
      </c>
      <c r="B431" s="78">
        <v>1</v>
      </c>
      <c r="C431" s="832"/>
      <c r="D431" s="832"/>
      <c r="E431" s="832"/>
      <c r="F431" s="832"/>
      <c r="G431" s="832"/>
      <c r="H431" s="262"/>
      <c r="I431" s="262"/>
      <c r="J431" s="262"/>
      <c r="K431" s="489"/>
      <c r="L431" s="833"/>
      <c r="M431" s="833"/>
      <c r="N431" s="793"/>
      <c r="O431" s="794"/>
      <c r="P431" s="45" t="str">
        <f>"a."&amp;L431</f>
        <v>a.</v>
      </c>
    </row>
    <row r="432" spans="1:33" ht="19.5" customHeight="1" x14ac:dyDescent="0.25">
      <c r="A432" s="63">
        <f t="shared" si="74"/>
        <v>19.5</v>
      </c>
      <c r="B432" s="78">
        <v>2</v>
      </c>
      <c r="C432" s="832"/>
      <c r="D432" s="832"/>
      <c r="E432" s="832"/>
      <c r="F432" s="832"/>
      <c r="G432" s="832"/>
      <c r="H432" s="262"/>
      <c r="I432" s="262"/>
      <c r="J432" s="262"/>
      <c r="K432" s="489"/>
      <c r="L432" s="833"/>
      <c r="M432" s="833"/>
      <c r="N432" s="793"/>
      <c r="O432" s="794"/>
      <c r="P432" s="45" t="str">
        <f t="shared" ref="P432:P438" si="75">"a."&amp;L432</f>
        <v>a.</v>
      </c>
    </row>
    <row r="433" spans="1:16" ht="19.5" customHeight="1" x14ac:dyDescent="0.25">
      <c r="A433" s="63">
        <f t="shared" si="74"/>
        <v>19.5</v>
      </c>
      <c r="B433" s="78">
        <v>3</v>
      </c>
      <c r="C433" s="832"/>
      <c r="D433" s="832"/>
      <c r="E433" s="832"/>
      <c r="F433" s="832"/>
      <c r="G433" s="832"/>
      <c r="H433" s="262"/>
      <c r="I433" s="262"/>
      <c r="J433" s="262"/>
      <c r="K433" s="489"/>
      <c r="L433" s="833"/>
      <c r="M433" s="833"/>
      <c r="N433" s="793"/>
      <c r="O433" s="794"/>
      <c r="P433" s="45" t="str">
        <f t="shared" si="75"/>
        <v>a.</v>
      </c>
    </row>
    <row r="434" spans="1:16" ht="19.5" customHeight="1" x14ac:dyDescent="0.25">
      <c r="A434" s="63">
        <f t="shared" si="74"/>
        <v>19.5</v>
      </c>
      <c r="B434" s="78">
        <v>4</v>
      </c>
      <c r="C434" s="832"/>
      <c r="D434" s="832"/>
      <c r="E434" s="832"/>
      <c r="F434" s="832"/>
      <c r="G434" s="832"/>
      <c r="H434" s="262"/>
      <c r="I434" s="262"/>
      <c r="J434" s="262"/>
      <c r="K434" s="489"/>
      <c r="L434" s="833"/>
      <c r="M434" s="833"/>
      <c r="N434" s="793"/>
      <c r="O434" s="794"/>
      <c r="P434" s="45" t="str">
        <f t="shared" si="75"/>
        <v>a.</v>
      </c>
    </row>
    <row r="435" spans="1:16" ht="19.5" customHeight="1" x14ac:dyDescent="0.25">
      <c r="A435" s="63">
        <f t="shared" si="74"/>
        <v>19.5</v>
      </c>
      <c r="B435" s="78">
        <v>5</v>
      </c>
      <c r="C435" s="832"/>
      <c r="D435" s="832"/>
      <c r="E435" s="832"/>
      <c r="F435" s="832"/>
      <c r="G435" s="832"/>
      <c r="H435" s="262"/>
      <c r="I435" s="262"/>
      <c r="J435" s="262"/>
      <c r="K435" s="489"/>
      <c r="L435" s="833"/>
      <c r="M435" s="833"/>
      <c r="N435" s="793"/>
      <c r="O435" s="794"/>
      <c r="P435" s="45" t="str">
        <f t="shared" si="75"/>
        <v>a.</v>
      </c>
    </row>
    <row r="436" spans="1:16" ht="19.5" customHeight="1" x14ac:dyDescent="0.25">
      <c r="A436" s="63">
        <f t="shared" si="74"/>
        <v>19.5</v>
      </c>
      <c r="B436" s="78">
        <v>6</v>
      </c>
      <c r="C436" s="832"/>
      <c r="D436" s="832"/>
      <c r="E436" s="832"/>
      <c r="F436" s="832"/>
      <c r="G436" s="832"/>
      <c r="H436" s="262"/>
      <c r="I436" s="262"/>
      <c r="J436" s="262"/>
      <c r="K436" s="489"/>
      <c r="L436" s="833"/>
      <c r="M436" s="833"/>
      <c r="N436" s="793"/>
      <c r="O436" s="794"/>
      <c r="P436" s="45" t="str">
        <f t="shared" si="75"/>
        <v>a.</v>
      </c>
    </row>
    <row r="437" spans="1:16" ht="19.5" customHeight="1" x14ac:dyDescent="0.25">
      <c r="A437" s="63">
        <f t="shared" si="74"/>
        <v>19.5</v>
      </c>
      <c r="B437" s="78">
        <v>7</v>
      </c>
      <c r="C437" s="832"/>
      <c r="D437" s="832"/>
      <c r="E437" s="832"/>
      <c r="F437" s="832"/>
      <c r="G437" s="832"/>
      <c r="H437" s="262"/>
      <c r="I437" s="262"/>
      <c r="J437" s="262"/>
      <c r="K437" s="489"/>
      <c r="L437" s="833"/>
      <c r="M437" s="833"/>
      <c r="N437" s="793"/>
      <c r="O437" s="794"/>
      <c r="P437" s="45" t="str">
        <f t="shared" si="75"/>
        <v>a.</v>
      </c>
    </row>
    <row r="438" spans="1:16" ht="19.5" customHeight="1" x14ac:dyDescent="0.25">
      <c r="A438" s="63">
        <f t="shared" si="74"/>
        <v>19.5</v>
      </c>
      <c r="B438" s="78">
        <v>8</v>
      </c>
      <c r="C438" s="832"/>
      <c r="D438" s="832"/>
      <c r="E438" s="832"/>
      <c r="F438" s="832"/>
      <c r="G438" s="832"/>
      <c r="H438" s="262"/>
      <c r="I438" s="262"/>
      <c r="J438" s="262"/>
      <c r="K438" s="489"/>
      <c r="L438" s="833"/>
      <c r="M438" s="833"/>
      <c r="N438" s="793"/>
      <c r="O438" s="794"/>
      <c r="P438" s="45" t="str">
        <f t="shared" si="75"/>
        <v>a.</v>
      </c>
    </row>
    <row r="439" spans="1:16" ht="9" customHeight="1" x14ac:dyDescent="0.25">
      <c r="A439" s="63">
        <f>$A$2</f>
        <v>9</v>
      </c>
    </row>
    <row r="440" spans="1:16" ht="18" customHeight="1" x14ac:dyDescent="0.25">
      <c r="A440" s="63">
        <f>$A$2*2</f>
        <v>18</v>
      </c>
      <c r="B440" s="79" t="s">
        <v>100</v>
      </c>
      <c r="C440" s="838" t="s">
        <v>191</v>
      </c>
      <c r="D440" s="795"/>
      <c r="E440" s="795"/>
      <c r="F440" s="795"/>
      <c r="G440" s="795"/>
      <c r="H440" s="795"/>
      <c r="I440" s="795"/>
      <c r="J440" s="795"/>
      <c r="K440" s="795"/>
      <c r="L440" s="795"/>
      <c r="M440" s="795"/>
      <c r="N440" s="795"/>
      <c r="O440" s="795"/>
    </row>
    <row r="441" spans="1:16" ht="9" customHeight="1" x14ac:dyDescent="0.25">
      <c r="A441" s="63">
        <f>$A$2</f>
        <v>9</v>
      </c>
      <c r="B441" s="79" t="s">
        <v>101</v>
      </c>
      <c r="C441" s="795" t="s">
        <v>190</v>
      </c>
      <c r="D441" s="795"/>
      <c r="E441" s="795"/>
      <c r="F441" s="795"/>
      <c r="G441" s="795"/>
      <c r="H441" s="795"/>
      <c r="I441" s="795"/>
      <c r="J441" s="795"/>
      <c r="K441" s="795"/>
      <c r="L441" s="795"/>
      <c r="M441" s="795"/>
      <c r="N441" s="795"/>
      <c r="O441" s="795"/>
    </row>
    <row r="442" spans="1:16" ht="18" customHeight="1" x14ac:dyDescent="0.25">
      <c r="A442" s="63">
        <f>$A$2*2</f>
        <v>18</v>
      </c>
      <c r="B442" s="79" t="s">
        <v>102</v>
      </c>
      <c r="C442" s="838" t="s">
        <v>192</v>
      </c>
      <c r="D442" s="795"/>
      <c r="E442" s="795"/>
      <c r="F442" s="795"/>
      <c r="G442" s="795"/>
      <c r="H442" s="795"/>
      <c r="I442" s="795"/>
      <c r="J442" s="795"/>
      <c r="K442" s="795"/>
      <c r="L442" s="795"/>
      <c r="M442" s="795"/>
      <c r="N442" s="795"/>
      <c r="O442" s="795"/>
    </row>
    <row r="443" spans="1:16" ht="16.5" customHeight="1" x14ac:dyDescent="0.25">
      <c r="A443" s="68">
        <f>$A$8</f>
        <v>16.5</v>
      </c>
      <c r="C443" s="843" t="str">
        <f ca="1">Wersja</f>
        <v>2020..6.15.0.44055</v>
      </c>
      <c r="D443" s="843"/>
      <c r="E443" s="69"/>
      <c r="F443" s="69"/>
      <c r="G443" s="69"/>
      <c r="H443" s="69"/>
      <c r="N443" s="80" t="s">
        <v>188</v>
      </c>
      <c r="O443" s="81" t="s">
        <v>187</v>
      </c>
    </row>
    <row r="444" spans="1:16" ht="9" customHeight="1" x14ac:dyDescent="0.25">
      <c r="A444" s="63">
        <f>$A$2</f>
        <v>9</v>
      </c>
    </row>
    <row r="445" spans="1:16" ht="9" customHeight="1" x14ac:dyDescent="0.25">
      <c r="A445" s="63">
        <f>$A$2</f>
        <v>9</v>
      </c>
      <c r="B445" s="797" t="s">
        <v>0</v>
      </c>
      <c r="C445" s="797"/>
      <c r="D445" s="797"/>
      <c r="E445" s="797"/>
      <c r="F445" s="797"/>
      <c r="G445" s="797"/>
      <c r="H445" s="797"/>
      <c r="I445" s="797"/>
      <c r="J445" s="797"/>
      <c r="K445" s="797"/>
      <c r="L445" s="797"/>
      <c r="M445" s="797"/>
      <c r="N445" s="797"/>
      <c r="O445" s="797"/>
    </row>
    <row r="446" spans="1:16" ht="4.5" customHeight="1" x14ac:dyDescent="0.25">
      <c r="A446" s="68">
        <v>4.5</v>
      </c>
      <c r="B446" s="54"/>
    </row>
    <row r="447" spans="1:16" ht="16.5" customHeight="1" x14ac:dyDescent="0.25">
      <c r="A447" s="68">
        <f t="shared" ref="A447" si="76">$A$8</f>
        <v>16.5</v>
      </c>
      <c r="B447" s="811" t="s">
        <v>176</v>
      </c>
      <c r="C447" s="812"/>
      <c r="D447" s="812"/>
      <c r="E447" s="812"/>
      <c r="F447" s="812"/>
      <c r="G447" s="812"/>
      <c r="H447" s="812"/>
      <c r="I447" s="812"/>
      <c r="J447" s="812"/>
      <c r="K447" s="812"/>
      <c r="L447" s="812"/>
      <c r="M447" s="812"/>
      <c r="N447" s="812"/>
      <c r="O447" s="813"/>
    </row>
    <row r="448" spans="1:16" ht="24.75" customHeight="1" x14ac:dyDescent="0.25">
      <c r="A448" s="68">
        <f>$A$8*1.5</f>
        <v>24.75</v>
      </c>
      <c r="B448" s="73" t="s">
        <v>162</v>
      </c>
      <c r="C448" s="834" t="s">
        <v>184</v>
      </c>
      <c r="D448" s="834"/>
      <c r="E448" s="834"/>
      <c r="F448" s="834"/>
      <c r="G448" s="834"/>
      <c r="H448" s="82" t="s">
        <v>171</v>
      </c>
      <c r="I448" s="83" t="s">
        <v>172</v>
      </c>
      <c r="J448" s="73" t="s">
        <v>163</v>
      </c>
      <c r="K448" s="84" t="s">
        <v>185</v>
      </c>
      <c r="L448" s="834" t="s">
        <v>174</v>
      </c>
      <c r="M448" s="834"/>
      <c r="N448" s="834" t="s">
        <v>175</v>
      </c>
      <c r="O448" s="834"/>
    </row>
    <row r="449" spans="1:16" ht="9" customHeight="1" x14ac:dyDescent="0.2">
      <c r="A449" s="63">
        <f>$A$2</f>
        <v>9</v>
      </c>
      <c r="B449" s="85"/>
      <c r="C449" s="835" t="s">
        <v>126</v>
      </c>
      <c r="D449" s="835"/>
      <c r="E449" s="835"/>
      <c r="F449" s="835"/>
      <c r="G449" s="835"/>
      <c r="H449" s="86" t="s">
        <v>164</v>
      </c>
      <c r="I449" s="86" t="s">
        <v>165</v>
      </c>
      <c r="J449" s="86" t="s">
        <v>143</v>
      </c>
      <c r="K449" s="86" t="s">
        <v>166</v>
      </c>
      <c r="L449" s="836" t="s">
        <v>167</v>
      </c>
      <c r="M449" s="837"/>
      <c r="N449" s="835" t="s">
        <v>168</v>
      </c>
      <c r="O449" s="835"/>
    </row>
    <row r="450" spans="1:16" ht="19.5" customHeight="1" x14ac:dyDescent="0.25">
      <c r="A450" s="63">
        <f t="shared" ref="A450:A457" si="77">$A$6</f>
        <v>19.5</v>
      </c>
      <c r="B450" s="78">
        <v>1</v>
      </c>
      <c r="C450" s="832"/>
      <c r="D450" s="832"/>
      <c r="E450" s="832"/>
      <c r="F450" s="832"/>
      <c r="G450" s="832"/>
      <c r="H450" s="262"/>
      <c r="I450" s="262"/>
      <c r="J450" s="262"/>
      <c r="K450" s="264"/>
      <c r="L450" s="833"/>
      <c r="M450" s="833"/>
      <c r="N450" s="793"/>
      <c r="O450" s="794"/>
      <c r="P450" s="45" t="str">
        <f>"b."&amp;L450</f>
        <v>b.</v>
      </c>
    </row>
    <row r="451" spans="1:16" ht="19.5" customHeight="1" x14ac:dyDescent="0.25">
      <c r="A451" s="63">
        <f t="shared" si="77"/>
        <v>19.5</v>
      </c>
      <c r="B451" s="78">
        <v>2</v>
      </c>
      <c r="C451" s="832"/>
      <c r="D451" s="832"/>
      <c r="E451" s="832"/>
      <c r="F451" s="832"/>
      <c r="G451" s="832"/>
      <c r="H451" s="262"/>
      <c r="I451" s="262"/>
      <c r="J451" s="262"/>
      <c r="K451" s="264"/>
      <c r="L451" s="833"/>
      <c r="M451" s="833"/>
      <c r="N451" s="793"/>
      <c r="O451" s="794"/>
      <c r="P451" s="45" t="str">
        <f t="shared" ref="P451:P457" si="78">"b."&amp;L451</f>
        <v>b.</v>
      </c>
    </row>
    <row r="452" spans="1:16" ht="19.5" customHeight="1" x14ac:dyDescent="0.25">
      <c r="A452" s="63">
        <f t="shared" si="77"/>
        <v>19.5</v>
      </c>
      <c r="B452" s="78">
        <v>3</v>
      </c>
      <c r="C452" s="832"/>
      <c r="D452" s="832"/>
      <c r="E452" s="832"/>
      <c r="F452" s="832"/>
      <c r="G452" s="832"/>
      <c r="H452" s="262"/>
      <c r="I452" s="262"/>
      <c r="J452" s="262"/>
      <c r="K452" s="264"/>
      <c r="L452" s="833"/>
      <c r="M452" s="833"/>
      <c r="N452" s="793"/>
      <c r="O452" s="794"/>
      <c r="P452" s="45" t="str">
        <f t="shared" si="78"/>
        <v>b.</v>
      </c>
    </row>
    <row r="453" spans="1:16" ht="19.5" customHeight="1" x14ac:dyDescent="0.25">
      <c r="A453" s="63">
        <f t="shared" si="77"/>
        <v>19.5</v>
      </c>
      <c r="B453" s="78">
        <v>4</v>
      </c>
      <c r="C453" s="832"/>
      <c r="D453" s="832"/>
      <c r="E453" s="832"/>
      <c r="F453" s="832"/>
      <c r="G453" s="832"/>
      <c r="H453" s="262"/>
      <c r="I453" s="262"/>
      <c r="J453" s="262"/>
      <c r="K453" s="264"/>
      <c r="L453" s="833"/>
      <c r="M453" s="833"/>
      <c r="N453" s="793"/>
      <c r="O453" s="794"/>
      <c r="P453" s="45" t="str">
        <f t="shared" si="78"/>
        <v>b.</v>
      </c>
    </row>
    <row r="454" spans="1:16" ht="19.5" customHeight="1" x14ac:dyDescent="0.25">
      <c r="A454" s="63">
        <f t="shared" si="77"/>
        <v>19.5</v>
      </c>
      <c r="B454" s="78">
        <v>5</v>
      </c>
      <c r="C454" s="832"/>
      <c r="D454" s="832"/>
      <c r="E454" s="832"/>
      <c r="F454" s="832"/>
      <c r="G454" s="832"/>
      <c r="H454" s="262"/>
      <c r="I454" s="262"/>
      <c r="J454" s="262"/>
      <c r="K454" s="264"/>
      <c r="L454" s="833"/>
      <c r="M454" s="833"/>
      <c r="N454" s="793"/>
      <c r="O454" s="794"/>
      <c r="P454" s="45" t="str">
        <f t="shared" si="78"/>
        <v>b.</v>
      </c>
    </row>
    <row r="455" spans="1:16" ht="19.5" customHeight="1" x14ac:dyDescent="0.25">
      <c r="A455" s="63">
        <f t="shared" si="77"/>
        <v>19.5</v>
      </c>
      <c r="B455" s="78">
        <v>6</v>
      </c>
      <c r="C455" s="832"/>
      <c r="D455" s="832"/>
      <c r="E455" s="832"/>
      <c r="F455" s="832"/>
      <c r="G455" s="832"/>
      <c r="H455" s="262"/>
      <c r="I455" s="262"/>
      <c r="J455" s="262"/>
      <c r="K455" s="264"/>
      <c r="L455" s="833"/>
      <c r="M455" s="833"/>
      <c r="N455" s="793"/>
      <c r="O455" s="794"/>
      <c r="P455" s="45" t="str">
        <f t="shared" si="78"/>
        <v>b.</v>
      </c>
    </row>
    <row r="456" spans="1:16" ht="19.5" customHeight="1" x14ac:dyDescent="0.25">
      <c r="A456" s="63">
        <f t="shared" si="77"/>
        <v>19.5</v>
      </c>
      <c r="B456" s="78">
        <v>7</v>
      </c>
      <c r="C456" s="832"/>
      <c r="D456" s="832"/>
      <c r="E456" s="832"/>
      <c r="F456" s="832"/>
      <c r="G456" s="832"/>
      <c r="H456" s="262"/>
      <c r="I456" s="262"/>
      <c r="J456" s="262"/>
      <c r="K456" s="264"/>
      <c r="L456" s="833"/>
      <c r="M456" s="833"/>
      <c r="N456" s="793"/>
      <c r="O456" s="794"/>
      <c r="P456" s="45" t="str">
        <f t="shared" si="78"/>
        <v>b.</v>
      </c>
    </row>
    <row r="457" spans="1:16" ht="19.5" customHeight="1" x14ac:dyDescent="0.25">
      <c r="A457" s="63">
        <f t="shared" si="77"/>
        <v>19.5</v>
      </c>
      <c r="B457" s="78">
        <v>8</v>
      </c>
      <c r="C457" s="832"/>
      <c r="D457" s="832"/>
      <c r="E457" s="832"/>
      <c r="F457" s="832"/>
      <c r="G457" s="832"/>
      <c r="H457" s="262"/>
      <c r="I457" s="262"/>
      <c r="J457" s="262"/>
      <c r="K457" s="264"/>
      <c r="L457" s="833"/>
      <c r="M457" s="833"/>
      <c r="N457" s="793"/>
      <c r="O457" s="794"/>
      <c r="P457" s="45" t="str">
        <f t="shared" si="78"/>
        <v>b.</v>
      </c>
    </row>
    <row r="458" spans="1:16" ht="16.5" customHeight="1" x14ac:dyDescent="0.25">
      <c r="A458" s="68">
        <f t="shared" ref="A458:A459" si="79">$A$8</f>
        <v>16.5</v>
      </c>
      <c r="B458" s="839" t="s">
        <v>177</v>
      </c>
      <c r="C458" s="839"/>
      <c r="D458" s="839"/>
      <c r="E458" s="839"/>
      <c r="F458" s="839"/>
      <c r="G458" s="839"/>
      <c r="H458" s="839"/>
      <c r="I458" s="839"/>
      <c r="J458" s="839"/>
      <c r="K458" s="839"/>
      <c r="L458" s="839"/>
      <c r="M458" s="839"/>
      <c r="N458" s="839"/>
      <c r="O458" s="839"/>
    </row>
    <row r="459" spans="1:16" ht="16.5" customHeight="1" x14ac:dyDescent="0.25">
      <c r="A459" s="68">
        <f t="shared" si="79"/>
        <v>16.5</v>
      </c>
      <c r="B459" s="73" t="s">
        <v>162</v>
      </c>
      <c r="C459" s="835" t="s">
        <v>178</v>
      </c>
      <c r="D459" s="835"/>
      <c r="E459" s="835"/>
      <c r="F459" s="86" t="s">
        <v>179</v>
      </c>
      <c r="G459" s="834" t="s">
        <v>170</v>
      </c>
      <c r="H459" s="834"/>
      <c r="I459" s="87" t="s">
        <v>172</v>
      </c>
      <c r="J459" s="86" t="s">
        <v>163</v>
      </c>
      <c r="K459" s="86" t="s">
        <v>180</v>
      </c>
      <c r="L459" s="834" t="s">
        <v>174</v>
      </c>
      <c r="M459" s="834"/>
      <c r="N459" s="834" t="s">
        <v>175</v>
      </c>
      <c r="O459" s="834"/>
    </row>
    <row r="460" spans="1:16" ht="9" customHeight="1" x14ac:dyDescent="0.2">
      <c r="A460" s="63">
        <f>$A$2</f>
        <v>9</v>
      </c>
      <c r="B460" s="85"/>
      <c r="C460" s="835" t="s">
        <v>126</v>
      </c>
      <c r="D460" s="835"/>
      <c r="E460" s="835"/>
      <c r="F460" s="86" t="s">
        <v>164</v>
      </c>
      <c r="G460" s="86"/>
      <c r="H460" s="86" t="s">
        <v>165</v>
      </c>
      <c r="I460" s="86" t="s">
        <v>143</v>
      </c>
      <c r="J460" s="86" t="s">
        <v>166</v>
      </c>
      <c r="K460" s="86" t="s">
        <v>167</v>
      </c>
      <c r="L460" s="835" t="s">
        <v>168</v>
      </c>
      <c r="M460" s="835"/>
      <c r="N460" s="835" t="s">
        <v>181</v>
      </c>
      <c r="O460" s="835"/>
    </row>
    <row r="461" spans="1:16" ht="19.5" customHeight="1" x14ac:dyDescent="0.25">
      <c r="A461" s="63">
        <f t="shared" ref="A461:A468" si="80">$A$6</f>
        <v>19.5</v>
      </c>
      <c r="B461" s="78">
        <v>1</v>
      </c>
      <c r="C461" s="791"/>
      <c r="D461" s="791"/>
      <c r="E461" s="791"/>
      <c r="F461" s="262"/>
      <c r="G461" s="791"/>
      <c r="H461" s="791"/>
      <c r="I461" s="262"/>
      <c r="J461" s="262"/>
      <c r="K461" s="264"/>
      <c r="L461" s="792"/>
      <c r="M461" s="792"/>
      <c r="N461" s="793"/>
      <c r="O461" s="794"/>
      <c r="P461" s="45" t="str">
        <f>"c."&amp;L461</f>
        <v>c.</v>
      </c>
    </row>
    <row r="462" spans="1:16" ht="19.5" customHeight="1" x14ac:dyDescent="0.25">
      <c r="A462" s="63">
        <f t="shared" si="80"/>
        <v>19.5</v>
      </c>
      <c r="B462" s="78">
        <v>2</v>
      </c>
      <c r="C462" s="791"/>
      <c r="D462" s="791"/>
      <c r="E462" s="791"/>
      <c r="F462" s="262"/>
      <c r="G462" s="791"/>
      <c r="H462" s="791"/>
      <c r="I462" s="262"/>
      <c r="J462" s="262"/>
      <c r="K462" s="264"/>
      <c r="L462" s="792"/>
      <c r="M462" s="792"/>
      <c r="N462" s="793"/>
      <c r="O462" s="794"/>
      <c r="P462" s="45" t="str">
        <f t="shared" ref="P462:P468" si="81">"c."&amp;L462</f>
        <v>c.</v>
      </c>
    </row>
    <row r="463" spans="1:16" ht="19.5" customHeight="1" x14ac:dyDescent="0.25">
      <c r="A463" s="63">
        <f t="shared" si="80"/>
        <v>19.5</v>
      </c>
      <c r="B463" s="78">
        <v>3</v>
      </c>
      <c r="C463" s="791"/>
      <c r="D463" s="791"/>
      <c r="E463" s="791"/>
      <c r="F463" s="262"/>
      <c r="G463" s="791"/>
      <c r="H463" s="791"/>
      <c r="I463" s="262"/>
      <c r="J463" s="262"/>
      <c r="K463" s="264"/>
      <c r="L463" s="792"/>
      <c r="M463" s="792"/>
      <c r="N463" s="793"/>
      <c r="O463" s="794"/>
      <c r="P463" s="45" t="str">
        <f t="shared" si="81"/>
        <v>c.</v>
      </c>
    </row>
    <row r="464" spans="1:16" ht="19.5" customHeight="1" x14ac:dyDescent="0.25">
      <c r="A464" s="63">
        <f t="shared" si="80"/>
        <v>19.5</v>
      </c>
      <c r="B464" s="78">
        <v>4</v>
      </c>
      <c r="C464" s="791"/>
      <c r="D464" s="791"/>
      <c r="E464" s="791"/>
      <c r="F464" s="262"/>
      <c r="G464" s="791"/>
      <c r="H464" s="791"/>
      <c r="I464" s="262"/>
      <c r="J464" s="262"/>
      <c r="K464" s="264"/>
      <c r="L464" s="792"/>
      <c r="M464" s="792"/>
      <c r="N464" s="793"/>
      <c r="O464" s="794"/>
      <c r="P464" s="45" t="str">
        <f t="shared" si="81"/>
        <v>c.</v>
      </c>
    </row>
    <row r="465" spans="1:16" ht="19.5" customHeight="1" x14ac:dyDescent="0.25">
      <c r="A465" s="63">
        <f t="shared" si="80"/>
        <v>19.5</v>
      </c>
      <c r="B465" s="78">
        <v>5</v>
      </c>
      <c r="C465" s="791"/>
      <c r="D465" s="791"/>
      <c r="E465" s="791"/>
      <c r="F465" s="262"/>
      <c r="G465" s="791"/>
      <c r="H465" s="791"/>
      <c r="I465" s="262"/>
      <c r="J465" s="262"/>
      <c r="K465" s="264"/>
      <c r="L465" s="792"/>
      <c r="M465" s="792"/>
      <c r="N465" s="793"/>
      <c r="O465" s="794"/>
      <c r="P465" s="45" t="str">
        <f t="shared" si="81"/>
        <v>c.</v>
      </c>
    </row>
    <row r="466" spans="1:16" ht="19.5" customHeight="1" x14ac:dyDescent="0.25">
      <c r="A466" s="63">
        <f t="shared" si="80"/>
        <v>19.5</v>
      </c>
      <c r="B466" s="78">
        <v>6</v>
      </c>
      <c r="C466" s="791"/>
      <c r="D466" s="791"/>
      <c r="E466" s="791"/>
      <c r="F466" s="262"/>
      <c r="G466" s="791"/>
      <c r="H466" s="791"/>
      <c r="I466" s="262"/>
      <c r="J466" s="262"/>
      <c r="K466" s="264"/>
      <c r="L466" s="792"/>
      <c r="M466" s="792"/>
      <c r="N466" s="793"/>
      <c r="O466" s="794"/>
      <c r="P466" s="45" t="str">
        <f t="shared" si="81"/>
        <v>c.</v>
      </c>
    </row>
    <row r="467" spans="1:16" ht="19.5" customHeight="1" x14ac:dyDescent="0.25">
      <c r="A467" s="63">
        <f t="shared" si="80"/>
        <v>19.5</v>
      </c>
      <c r="B467" s="78">
        <v>7</v>
      </c>
      <c r="C467" s="791"/>
      <c r="D467" s="791"/>
      <c r="E467" s="791"/>
      <c r="F467" s="262"/>
      <c r="G467" s="791"/>
      <c r="H467" s="791"/>
      <c r="I467" s="262"/>
      <c r="J467" s="262"/>
      <c r="K467" s="264"/>
      <c r="L467" s="792"/>
      <c r="M467" s="792"/>
      <c r="N467" s="793"/>
      <c r="O467" s="794"/>
      <c r="P467" s="45" t="str">
        <f t="shared" si="81"/>
        <v>c.</v>
      </c>
    </row>
    <row r="468" spans="1:16" ht="19.5" customHeight="1" x14ac:dyDescent="0.25">
      <c r="A468" s="63">
        <f t="shared" si="80"/>
        <v>19.5</v>
      </c>
      <c r="B468" s="78">
        <v>8</v>
      </c>
      <c r="C468" s="791"/>
      <c r="D468" s="791"/>
      <c r="E468" s="791"/>
      <c r="F468" s="262"/>
      <c r="G468" s="791"/>
      <c r="H468" s="791"/>
      <c r="I468" s="262"/>
      <c r="J468" s="262"/>
      <c r="K468" s="264"/>
      <c r="L468" s="792"/>
      <c r="M468" s="792"/>
      <c r="N468" s="793"/>
      <c r="O468" s="794"/>
      <c r="P468" s="45" t="str">
        <f t="shared" si="81"/>
        <v>c.</v>
      </c>
    </row>
    <row r="469" spans="1:16" ht="9" customHeight="1" x14ac:dyDescent="0.25">
      <c r="A469" s="63">
        <f t="shared" ref="A469:A478" si="82">$A$2</f>
        <v>9</v>
      </c>
    </row>
    <row r="470" spans="1:16" ht="9" customHeight="1" x14ac:dyDescent="0.25">
      <c r="A470" s="63">
        <f t="shared" si="82"/>
        <v>9</v>
      </c>
      <c r="B470" s="79" t="s">
        <v>105</v>
      </c>
      <c r="C470" s="795" t="s">
        <v>193</v>
      </c>
      <c r="D470" s="795"/>
      <c r="E470" s="795"/>
      <c r="F470" s="795"/>
      <c r="G470" s="795"/>
      <c r="H470" s="795"/>
      <c r="I470" s="795"/>
      <c r="J470" s="795"/>
      <c r="K470" s="795"/>
      <c r="L470" s="795"/>
      <c r="M470" s="795"/>
      <c r="N470" s="795"/>
      <c r="O470" s="795"/>
    </row>
    <row r="471" spans="1:16" ht="9" customHeight="1" x14ac:dyDescent="0.25">
      <c r="A471" s="63">
        <f t="shared" si="82"/>
        <v>9</v>
      </c>
      <c r="B471" s="79" t="s">
        <v>103</v>
      </c>
      <c r="C471" s="795" t="s">
        <v>194</v>
      </c>
      <c r="D471" s="795"/>
      <c r="E471" s="795"/>
      <c r="F471" s="795"/>
      <c r="G471" s="795"/>
      <c r="H471" s="795"/>
      <c r="I471" s="795"/>
      <c r="J471" s="795"/>
      <c r="K471" s="795"/>
      <c r="L471" s="795"/>
      <c r="M471" s="795"/>
      <c r="N471" s="795"/>
      <c r="O471" s="795"/>
    </row>
    <row r="472" spans="1:16" ht="9" customHeight="1" x14ac:dyDescent="0.25">
      <c r="A472" s="63">
        <f>$A$2</f>
        <v>9</v>
      </c>
    </row>
    <row r="473" spans="1:16" ht="9" customHeight="1" x14ac:dyDescent="0.25">
      <c r="A473" s="63">
        <f t="shared" si="82"/>
        <v>9</v>
      </c>
    </row>
    <row r="474" spans="1:16" ht="9" customHeight="1" x14ac:dyDescent="0.25">
      <c r="A474" s="63">
        <f t="shared" si="82"/>
        <v>9</v>
      </c>
    </row>
    <row r="475" spans="1:16" ht="9" customHeight="1" x14ac:dyDescent="0.25">
      <c r="A475" s="63">
        <f t="shared" si="82"/>
        <v>9</v>
      </c>
    </row>
    <row r="476" spans="1:16" ht="16.5" customHeight="1" x14ac:dyDescent="0.25">
      <c r="A476" s="68">
        <f>$A$8</f>
        <v>16.5</v>
      </c>
      <c r="C476" s="80" t="s">
        <v>188</v>
      </c>
      <c r="D476" s="81" t="s">
        <v>189</v>
      </c>
      <c r="M476" s="842" t="str">
        <f ca="1">Wersja</f>
        <v>2020..6.15.0.44055</v>
      </c>
      <c r="N476" s="842"/>
    </row>
    <row r="477" spans="1:16" x14ac:dyDescent="0.25">
      <c r="A477" s="63">
        <f t="shared" si="82"/>
        <v>9</v>
      </c>
    </row>
    <row r="478" spans="1:16" ht="9" customHeight="1" x14ac:dyDescent="0.25">
      <c r="A478" s="63">
        <f t="shared" si="82"/>
        <v>9</v>
      </c>
      <c r="B478" s="796" t="s">
        <v>182</v>
      </c>
      <c r="C478" s="796"/>
      <c r="D478" s="796"/>
      <c r="E478" s="796"/>
      <c r="F478" s="796"/>
      <c r="G478" s="796"/>
      <c r="H478" s="796"/>
      <c r="I478" s="796"/>
      <c r="J478" s="796"/>
      <c r="K478" s="796"/>
      <c r="L478" s="796"/>
      <c r="M478" s="796"/>
      <c r="N478" s="796"/>
      <c r="O478" s="796"/>
    </row>
    <row r="479" spans="1:16" ht="9" customHeight="1" x14ac:dyDescent="0.25">
      <c r="A479" s="63">
        <f>$A$2</f>
        <v>9</v>
      </c>
      <c r="B479" s="797" t="s">
        <v>0</v>
      </c>
      <c r="C479" s="797"/>
      <c r="D479" s="797"/>
      <c r="E479" s="797"/>
      <c r="F479" s="797"/>
      <c r="G479" s="797"/>
      <c r="H479" s="797"/>
      <c r="I479" s="797"/>
      <c r="J479" s="797"/>
      <c r="K479" s="797"/>
      <c r="L479" s="797"/>
      <c r="M479" s="797"/>
      <c r="N479" s="797"/>
      <c r="O479" s="797"/>
    </row>
    <row r="480" spans="1:16" ht="4.5" customHeight="1" x14ac:dyDescent="0.25">
      <c r="A480" s="68">
        <v>4.5</v>
      </c>
      <c r="B480" s="54"/>
    </row>
    <row r="481" spans="1:33" ht="9" customHeight="1" x14ac:dyDescent="0.25">
      <c r="A481" s="63">
        <f>$A$2</f>
        <v>9</v>
      </c>
      <c r="B481" s="798" t="s">
        <v>475</v>
      </c>
      <c r="C481" s="799"/>
      <c r="D481" s="799"/>
      <c r="E481" s="799"/>
      <c r="F481" s="799"/>
      <c r="G481" s="799"/>
      <c r="H481" s="800"/>
      <c r="I481" s="801" t="s">
        <v>1</v>
      </c>
      <c r="J481" s="802"/>
      <c r="K481" s="802"/>
      <c r="L481" s="802"/>
      <c r="M481" s="802"/>
      <c r="N481" s="802"/>
      <c r="O481" s="803"/>
    </row>
    <row r="482" spans="1:33" ht="19.5" customHeight="1" x14ac:dyDescent="0.25">
      <c r="A482" s="45">
        <f t="shared" ref="A482" si="83">$A$6</f>
        <v>19.5</v>
      </c>
      <c r="B482" s="65"/>
      <c r="C482" s="819">
        <f>$C$6</f>
        <v>0</v>
      </c>
      <c r="D482" s="819"/>
      <c r="E482" s="819"/>
      <c r="F482" s="819"/>
      <c r="G482" s="819"/>
      <c r="H482" s="66"/>
      <c r="I482" s="820"/>
      <c r="J482" s="821"/>
      <c r="K482" s="821"/>
      <c r="L482" s="821"/>
      <c r="M482" s="821"/>
      <c r="N482" s="821"/>
      <c r="O482" s="822"/>
      <c r="Q482" s="45"/>
    </row>
    <row r="483" spans="1:33" ht="9" customHeight="1" x14ac:dyDescent="0.25">
      <c r="A483" s="45">
        <f t="shared" ref="A483" si="84">$A$2</f>
        <v>9</v>
      </c>
      <c r="Q483" s="45"/>
    </row>
    <row r="484" spans="1:33" ht="16.5" customHeight="1" x14ac:dyDescent="0.25">
      <c r="A484" s="382">
        <v>16.5</v>
      </c>
      <c r="B484" s="385" t="s">
        <v>156</v>
      </c>
      <c r="C484" s="289"/>
      <c r="D484" s="289"/>
      <c r="E484" s="289"/>
      <c r="F484" s="289"/>
      <c r="G484" s="289"/>
      <c r="H484" s="289"/>
      <c r="I484" s="289"/>
      <c r="J484" s="289"/>
      <c r="K484" s="289"/>
      <c r="L484" s="289"/>
      <c r="M484" s="289"/>
      <c r="N484" s="289"/>
      <c r="O484" s="289"/>
      <c r="P484" s="289"/>
      <c r="Q484" s="381"/>
      <c r="R484" s="289"/>
      <c r="S484" s="289"/>
      <c r="T484" s="289"/>
      <c r="U484" s="289"/>
      <c r="V484" s="289"/>
      <c r="W484" s="289"/>
      <c r="X484" s="289"/>
      <c r="Y484" s="289"/>
      <c r="Z484" s="289"/>
      <c r="AA484" s="289"/>
      <c r="AB484" s="289"/>
      <c r="AC484" s="289"/>
      <c r="AD484" s="289"/>
      <c r="AE484" s="289"/>
      <c r="AF484" s="289"/>
      <c r="AG484" s="289"/>
    </row>
    <row r="485" spans="1:33" ht="16.5" customHeight="1" x14ac:dyDescent="0.25">
      <c r="A485" s="386">
        <f>$A$8</f>
        <v>16.5</v>
      </c>
      <c r="B485" s="764" t="s">
        <v>157</v>
      </c>
      <c r="C485" s="764"/>
      <c r="D485" s="764"/>
      <c r="E485" s="764"/>
      <c r="F485" s="764"/>
      <c r="G485" s="764"/>
      <c r="H485" s="764"/>
      <c r="I485" s="764"/>
      <c r="J485" s="764"/>
      <c r="K485" s="764"/>
      <c r="L485" s="764"/>
      <c r="M485" s="764"/>
      <c r="N485" s="764"/>
      <c r="O485" s="289"/>
      <c r="P485" s="289"/>
      <c r="Q485" s="381"/>
      <c r="R485" s="289"/>
      <c r="S485" s="289"/>
      <c r="T485" s="289"/>
      <c r="U485" s="289"/>
      <c r="V485" s="289"/>
      <c r="W485" s="289"/>
      <c r="X485" s="289"/>
      <c r="Y485" s="289"/>
      <c r="Z485" s="289"/>
      <c r="AA485" s="289"/>
      <c r="AB485" s="289"/>
      <c r="AC485" s="289"/>
      <c r="AD485" s="289"/>
      <c r="AE485" s="289"/>
      <c r="AF485" s="289"/>
      <c r="AG485" s="289"/>
    </row>
    <row r="486" spans="1:33" ht="16.5" customHeight="1" x14ac:dyDescent="0.25">
      <c r="A486" s="442" t="s">
        <v>567</v>
      </c>
      <c r="B486" s="765" t="s">
        <v>564</v>
      </c>
      <c r="C486" s="764"/>
      <c r="D486" s="764"/>
      <c r="E486" s="764"/>
      <c r="F486" s="764"/>
      <c r="G486" s="764"/>
      <c r="H486" s="764"/>
      <c r="I486" s="764"/>
      <c r="J486" s="764"/>
      <c r="K486" s="764"/>
      <c r="L486" s="764"/>
      <c r="M486" s="764"/>
      <c r="N486" s="764"/>
      <c r="O486" s="289"/>
      <c r="P486" s="289"/>
      <c r="Q486" s="381"/>
      <c r="R486" s="289"/>
      <c r="S486" s="289"/>
      <c r="T486" s="289"/>
      <c r="U486" s="289"/>
      <c r="V486" s="289"/>
      <c r="W486" s="289"/>
      <c r="X486" s="289"/>
      <c r="Y486" s="289"/>
      <c r="Z486" s="289"/>
      <c r="AA486" s="289"/>
      <c r="AB486" s="289"/>
      <c r="AC486" s="289"/>
      <c r="AD486" s="289"/>
      <c r="AE486" s="289"/>
      <c r="AF486" s="289"/>
      <c r="AG486" s="289"/>
    </row>
    <row r="487" spans="1:33" ht="9" customHeight="1" x14ac:dyDescent="0.25">
      <c r="A487" s="45">
        <f>$A$2</f>
        <v>9</v>
      </c>
      <c r="C487" s="69"/>
      <c r="D487" s="69"/>
      <c r="E487" s="69"/>
      <c r="F487" s="69"/>
      <c r="G487" s="69"/>
      <c r="M487" s="823" t="s">
        <v>877</v>
      </c>
      <c r="N487" s="840"/>
      <c r="O487" s="841"/>
      <c r="Q487" s="45"/>
    </row>
    <row r="488" spans="1:33" ht="19.5" customHeight="1" x14ac:dyDescent="0.25">
      <c r="A488" s="45">
        <f>$A$6</f>
        <v>19.5</v>
      </c>
      <c r="C488" s="69"/>
      <c r="D488" s="69"/>
      <c r="E488" s="69"/>
      <c r="F488" s="69"/>
      <c r="G488" s="69"/>
      <c r="M488" s="824">
        <f>M420+1</f>
        <v>8</v>
      </c>
      <c r="N488" s="825"/>
      <c r="O488" s="70"/>
      <c r="Q488" s="62">
        <f>IF(COUNTA(C499:O506,C518:O525,C529:O536)=0,0,1)</f>
        <v>0</v>
      </c>
    </row>
    <row r="489" spans="1:33" ht="4.5" customHeight="1" x14ac:dyDescent="0.25">
      <c r="A489" s="45">
        <f>$A$4</f>
        <v>4.5</v>
      </c>
      <c r="B489" s="69"/>
      <c r="C489" s="69"/>
      <c r="D489" s="69"/>
      <c r="E489" s="69"/>
      <c r="F489" s="69"/>
      <c r="G489" s="69"/>
      <c r="Q489" s="45"/>
    </row>
    <row r="490" spans="1:33" ht="4.5" customHeight="1" x14ac:dyDescent="0.25">
      <c r="A490" s="45">
        <f>$A$4</f>
        <v>4.5</v>
      </c>
      <c r="B490" s="807"/>
      <c r="C490" s="807"/>
      <c r="D490" s="807"/>
      <c r="E490" s="807"/>
      <c r="F490" s="807"/>
      <c r="G490" s="807"/>
      <c r="H490" s="807"/>
      <c r="I490" s="807"/>
      <c r="J490" s="807"/>
      <c r="K490" s="807"/>
      <c r="L490" s="807"/>
      <c r="M490" s="807"/>
      <c r="N490" s="807"/>
      <c r="O490" s="807"/>
      <c r="Q490" s="45"/>
    </row>
    <row r="491" spans="1:33" ht="24.75" customHeight="1" x14ac:dyDescent="0.25">
      <c r="A491" s="282">
        <f>$A$8*1.5</f>
        <v>24.75</v>
      </c>
      <c r="B491" s="826" t="s">
        <v>186</v>
      </c>
      <c r="C491" s="827"/>
      <c r="D491" s="827"/>
      <c r="E491" s="827"/>
      <c r="F491" s="827"/>
      <c r="G491" s="827"/>
      <c r="H491" s="827"/>
      <c r="I491" s="827"/>
      <c r="J491" s="827"/>
      <c r="K491" s="827"/>
      <c r="L491" s="827"/>
      <c r="M491" s="827"/>
      <c r="N491" s="827"/>
      <c r="O491" s="828"/>
      <c r="Q491" s="45"/>
    </row>
    <row r="492" spans="1:33" ht="9" customHeight="1" x14ac:dyDescent="0.25">
      <c r="A492" s="45">
        <f>$A$2</f>
        <v>9</v>
      </c>
      <c r="B492" s="71"/>
      <c r="C492" s="804" t="s">
        <v>158</v>
      </c>
      <c r="D492" s="805"/>
      <c r="E492" s="805"/>
      <c r="F492" s="805"/>
      <c r="G492" s="805"/>
      <c r="H492" s="806"/>
      <c r="I492" s="804" t="s">
        <v>159</v>
      </c>
      <c r="J492" s="805"/>
      <c r="K492" s="805"/>
      <c r="L492" s="805"/>
      <c r="M492" s="805"/>
      <c r="N492" s="805"/>
      <c r="O492" s="806"/>
      <c r="Q492" s="45"/>
    </row>
    <row r="493" spans="1:33" ht="19.5" customHeight="1" x14ac:dyDescent="0.25">
      <c r="A493" s="45">
        <f>$A$6</f>
        <v>19.5</v>
      </c>
      <c r="B493" s="72"/>
      <c r="C493" s="829" t="str">
        <f>""&amp;$C$17</f>
        <v/>
      </c>
      <c r="D493" s="830"/>
      <c r="E493" s="830"/>
      <c r="F493" s="830"/>
      <c r="G493" s="830"/>
      <c r="H493" s="831"/>
      <c r="I493" s="829" t="str">
        <f>""&amp;$I$17</f>
        <v/>
      </c>
      <c r="J493" s="830"/>
      <c r="K493" s="830"/>
      <c r="L493" s="830"/>
      <c r="M493" s="830"/>
      <c r="N493" s="830"/>
      <c r="O493" s="831"/>
      <c r="Q493" s="45"/>
    </row>
    <row r="494" spans="1:33" ht="4.5" customHeight="1" x14ac:dyDescent="0.25">
      <c r="A494" s="63">
        <f>$A$4</f>
        <v>4.5</v>
      </c>
      <c r="B494" s="807"/>
      <c r="C494" s="807"/>
      <c r="D494" s="807"/>
      <c r="E494" s="807"/>
      <c r="F494" s="807"/>
      <c r="G494" s="807"/>
      <c r="H494" s="807"/>
      <c r="I494" s="807"/>
      <c r="J494" s="807"/>
      <c r="K494" s="807"/>
      <c r="L494" s="807"/>
      <c r="M494" s="807"/>
      <c r="N494" s="807"/>
      <c r="O494" s="807"/>
    </row>
    <row r="495" spans="1:33" ht="16.5" customHeight="1" x14ac:dyDescent="0.25">
      <c r="A495" s="68">
        <f t="shared" ref="A495:A496" si="85">$A$8</f>
        <v>16.5</v>
      </c>
      <c r="B495" s="808" t="s">
        <v>160</v>
      </c>
      <c r="C495" s="809"/>
      <c r="D495" s="809"/>
      <c r="E495" s="809"/>
      <c r="F495" s="809"/>
      <c r="G495" s="809"/>
      <c r="H495" s="809"/>
      <c r="I495" s="809"/>
      <c r="J495" s="809"/>
      <c r="K495" s="809"/>
      <c r="L495" s="809"/>
      <c r="M495" s="809"/>
      <c r="N495" s="809"/>
      <c r="O495" s="810"/>
    </row>
    <row r="496" spans="1:33" ht="16.5" customHeight="1" x14ac:dyDescent="0.25">
      <c r="A496" s="68">
        <f t="shared" si="85"/>
        <v>16.5</v>
      </c>
      <c r="B496" s="811" t="s">
        <v>161</v>
      </c>
      <c r="C496" s="812"/>
      <c r="D496" s="812"/>
      <c r="E496" s="812"/>
      <c r="F496" s="812"/>
      <c r="G496" s="812"/>
      <c r="H496" s="812"/>
      <c r="I496" s="812"/>
      <c r="J496" s="812"/>
      <c r="K496" s="812"/>
      <c r="L496" s="812"/>
      <c r="M496" s="812"/>
      <c r="N496" s="812"/>
      <c r="O496" s="813"/>
    </row>
    <row r="497" spans="1:16" ht="24.75" customHeight="1" x14ac:dyDescent="0.25">
      <c r="A497" s="68">
        <f>$A$8*1.5</f>
        <v>24.75</v>
      </c>
      <c r="B497" s="73" t="s">
        <v>162</v>
      </c>
      <c r="C497" s="814" t="s">
        <v>170</v>
      </c>
      <c r="D497" s="807"/>
      <c r="E497" s="807"/>
      <c r="F497" s="807"/>
      <c r="G497" s="815"/>
      <c r="H497" s="74" t="s">
        <v>171</v>
      </c>
      <c r="I497" s="74" t="s">
        <v>172</v>
      </c>
      <c r="J497" s="73" t="s">
        <v>163</v>
      </c>
      <c r="K497" s="74" t="s">
        <v>173</v>
      </c>
      <c r="L497" s="814" t="s">
        <v>174</v>
      </c>
      <c r="M497" s="815"/>
      <c r="N497" s="814" t="s">
        <v>175</v>
      </c>
      <c r="O497" s="815"/>
    </row>
    <row r="498" spans="1:16" ht="9" customHeight="1" x14ac:dyDescent="0.2">
      <c r="A498" s="63">
        <f>$A$2</f>
        <v>9</v>
      </c>
      <c r="B498" s="76"/>
      <c r="C498" s="816" t="s">
        <v>126</v>
      </c>
      <c r="D498" s="817"/>
      <c r="E498" s="817"/>
      <c r="F498" s="817"/>
      <c r="G498" s="818"/>
      <c r="H498" s="77" t="s">
        <v>164</v>
      </c>
      <c r="I498" s="77" t="s">
        <v>165</v>
      </c>
      <c r="J498" s="77" t="s">
        <v>143</v>
      </c>
      <c r="K498" s="77" t="s">
        <v>166</v>
      </c>
      <c r="L498" s="816" t="s">
        <v>167</v>
      </c>
      <c r="M498" s="818"/>
      <c r="N498" s="816" t="s">
        <v>168</v>
      </c>
      <c r="O498" s="818"/>
    </row>
    <row r="499" spans="1:16" ht="19.5" customHeight="1" x14ac:dyDescent="0.25">
      <c r="A499" s="63">
        <f t="shared" ref="A499:A506" si="86">$A$6</f>
        <v>19.5</v>
      </c>
      <c r="B499" s="78">
        <v>1</v>
      </c>
      <c r="C499" s="832"/>
      <c r="D499" s="832"/>
      <c r="E499" s="832"/>
      <c r="F499" s="832"/>
      <c r="G499" s="832"/>
      <c r="H499" s="262"/>
      <c r="I499" s="262"/>
      <c r="J499" s="262"/>
      <c r="K499" s="489"/>
      <c r="L499" s="833"/>
      <c r="M499" s="833"/>
      <c r="N499" s="793"/>
      <c r="O499" s="794"/>
      <c r="P499" s="45" t="str">
        <f>"a."&amp;L499</f>
        <v>a.</v>
      </c>
    </row>
    <row r="500" spans="1:16" ht="19.5" customHeight="1" x14ac:dyDescent="0.25">
      <c r="A500" s="63">
        <f t="shared" si="86"/>
        <v>19.5</v>
      </c>
      <c r="B500" s="78">
        <v>2</v>
      </c>
      <c r="C500" s="832"/>
      <c r="D500" s="832"/>
      <c r="E500" s="832"/>
      <c r="F500" s="832"/>
      <c r="G500" s="832"/>
      <c r="H500" s="262"/>
      <c r="I500" s="262"/>
      <c r="J500" s="262"/>
      <c r="K500" s="489"/>
      <c r="L500" s="833"/>
      <c r="M500" s="833"/>
      <c r="N500" s="793"/>
      <c r="O500" s="794"/>
      <c r="P500" s="45" t="str">
        <f t="shared" ref="P500:P506" si="87">"a."&amp;L500</f>
        <v>a.</v>
      </c>
    </row>
    <row r="501" spans="1:16" ht="19.5" customHeight="1" x14ac:dyDescent="0.25">
      <c r="A501" s="63">
        <f t="shared" si="86"/>
        <v>19.5</v>
      </c>
      <c r="B501" s="78">
        <v>3</v>
      </c>
      <c r="C501" s="832"/>
      <c r="D501" s="832"/>
      <c r="E501" s="832"/>
      <c r="F501" s="832"/>
      <c r="G501" s="832"/>
      <c r="H501" s="262"/>
      <c r="I501" s="262"/>
      <c r="J501" s="262"/>
      <c r="K501" s="489"/>
      <c r="L501" s="833"/>
      <c r="M501" s="833"/>
      <c r="N501" s="793"/>
      <c r="O501" s="794"/>
      <c r="P501" s="45" t="str">
        <f t="shared" si="87"/>
        <v>a.</v>
      </c>
    </row>
    <row r="502" spans="1:16" ht="19.5" customHeight="1" x14ac:dyDescent="0.25">
      <c r="A502" s="63">
        <f t="shared" si="86"/>
        <v>19.5</v>
      </c>
      <c r="B502" s="78">
        <v>4</v>
      </c>
      <c r="C502" s="832"/>
      <c r="D502" s="832"/>
      <c r="E502" s="832"/>
      <c r="F502" s="832"/>
      <c r="G502" s="832"/>
      <c r="H502" s="262"/>
      <c r="I502" s="262"/>
      <c r="J502" s="262"/>
      <c r="K502" s="489"/>
      <c r="L502" s="833"/>
      <c r="M502" s="833"/>
      <c r="N502" s="793"/>
      <c r="O502" s="794"/>
      <c r="P502" s="45" t="str">
        <f t="shared" si="87"/>
        <v>a.</v>
      </c>
    </row>
    <row r="503" spans="1:16" ht="19.5" customHeight="1" x14ac:dyDescent="0.25">
      <c r="A503" s="63">
        <f t="shared" si="86"/>
        <v>19.5</v>
      </c>
      <c r="B503" s="78">
        <v>5</v>
      </c>
      <c r="C503" s="832"/>
      <c r="D503" s="832"/>
      <c r="E503" s="832"/>
      <c r="F503" s="832"/>
      <c r="G503" s="832"/>
      <c r="H503" s="262"/>
      <c r="I503" s="262"/>
      <c r="J503" s="262"/>
      <c r="K503" s="489"/>
      <c r="L503" s="833"/>
      <c r="M503" s="833"/>
      <c r="N503" s="793"/>
      <c r="O503" s="794"/>
      <c r="P503" s="45" t="str">
        <f t="shared" si="87"/>
        <v>a.</v>
      </c>
    </row>
    <row r="504" spans="1:16" ht="19.5" customHeight="1" x14ac:dyDescent="0.25">
      <c r="A504" s="63">
        <f t="shared" si="86"/>
        <v>19.5</v>
      </c>
      <c r="B504" s="78">
        <v>6</v>
      </c>
      <c r="C504" s="832"/>
      <c r="D504" s="832"/>
      <c r="E504" s="832"/>
      <c r="F504" s="832"/>
      <c r="G504" s="832"/>
      <c r="H504" s="262"/>
      <c r="I504" s="262"/>
      <c r="J504" s="262"/>
      <c r="K504" s="489"/>
      <c r="L504" s="833"/>
      <c r="M504" s="833"/>
      <c r="N504" s="793"/>
      <c r="O504" s="794"/>
      <c r="P504" s="45" t="str">
        <f t="shared" si="87"/>
        <v>a.</v>
      </c>
    </row>
    <row r="505" spans="1:16" ht="19.5" customHeight="1" x14ac:dyDescent="0.25">
      <c r="A505" s="63">
        <f t="shared" si="86"/>
        <v>19.5</v>
      </c>
      <c r="B505" s="78">
        <v>7</v>
      </c>
      <c r="C505" s="832"/>
      <c r="D505" s="832"/>
      <c r="E505" s="832"/>
      <c r="F505" s="832"/>
      <c r="G505" s="832"/>
      <c r="H505" s="262"/>
      <c r="I505" s="262"/>
      <c r="J505" s="262"/>
      <c r="K505" s="489"/>
      <c r="L505" s="833"/>
      <c r="M505" s="833"/>
      <c r="N505" s="793"/>
      <c r="O505" s="794"/>
      <c r="P505" s="45" t="str">
        <f t="shared" si="87"/>
        <v>a.</v>
      </c>
    </row>
    <row r="506" spans="1:16" ht="19.5" customHeight="1" x14ac:dyDescent="0.25">
      <c r="A506" s="63">
        <f t="shared" si="86"/>
        <v>19.5</v>
      </c>
      <c r="B506" s="78">
        <v>8</v>
      </c>
      <c r="C506" s="832"/>
      <c r="D506" s="832"/>
      <c r="E506" s="832"/>
      <c r="F506" s="832"/>
      <c r="G506" s="832"/>
      <c r="H506" s="262"/>
      <c r="I506" s="262"/>
      <c r="J506" s="262"/>
      <c r="K506" s="489"/>
      <c r="L506" s="833"/>
      <c r="M506" s="833"/>
      <c r="N506" s="793"/>
      <c r="O506" s="794"/>
      <c r="P506" s="45" t="str">
        <f t="shared" si="87"/>
        <v>a.</v>
      </c>
    </row>
    <row r="507" spans="1:16" ht="9" customHeight="1" x14ac:dyDescent="0.25">
      <c r="A507" s="63">
        <f>$A$2</f>
        <v>9</v>
      </c>
    </row>
    <row r="508" spans="1:16" ht="18" customHeight="1" x14ac:dyDescent="0.25">
      <c r="A508" s="63">
        <f>$A$2*2</f>
        <v>18</v>
      </c>
      <c r="B508" s="79" t="s">
        <v>100</v>
      </c>
      <c r="C508" s="838" t="s">
        <v>191</v>
      </c>
      <c r="D508" s="795"/>
      <c r="E508" s="795"/>
      <c r="F508" s="795"/>
      <c r="G508" s="795"/>
      <c r="H508" s="795"/>
      <c r="I508" s="795"/>
      <c r="J508" s="795"/>
      <c r="K508" s="795"/>
      <c r="L508" s="795"/>
      <c r="M508" s="795"/>
      <c r="N508" s="795"/>
      <c r="O508" s="795"/>
    </row>
    <row r="509" spans="1:16" ht="9" customHeight="1" x14ac:dyDescent="0.25">
      <c r="A509" s="63">
        <f>$A$2</f>
        <v>9</v>
      </c>
      <c r="B509" s="79" t="s">
        <v>101</v>
      </c>
      <c r="C509" s="795" t="s">
        <v>190</v>
      </c>
      <c r="D509" s="795"/>
      <c r="E509" s="795"/>
      <c r="F509" s="795"/>
      <c r="G509" s="795"/>
      <c r="H509" s="795"/>
      <c r="I509" s="795"/>
      <c r="J509" s="795"/>
      <c r="K509" s="795"/>
      <c r="L509" s="795"/>
      <c r="M509" s="795"/>
      <c r="N509" s="795"/>
      <c r="O509" s="795"/>
    </row>
    <row r="510" spans="1:16" ht="18" customHeight="1" x14ac:dyDescent="0.25">
      <c r="A510" s="63">
        <f>$A$2*2</f>
        <v>18</v>
      </c>
      <c r="B510" s="79" t="s">
        <v>102</v>
      </c>
      <c r="C510" s="838" t="s">
        <v>192</v>
      </c>
      <c r="D510" s="795"/>
      <c r="E510" s="795"/>
      <c r="F510" s="795"/>
      <c r="G510" s="795"/>
      <c r="H510" s="795"/>
      <c r="I510" s="795"/>
      <c r="J510" s="795"/>
      <c r="K510" s="795"/>
      <c r="L510" s="795"/>
      <c r="M510" s="795"/>
      <c r="N510" s="795"/>
      <c r="O510" s="795"/>
    </row>
    <row r="511" spans="1:16" ht="16.5" customHeight="1" x14ac:dyDescent="0.25">
      <c r="A511" s="68">
        <f>$A$8</f>
        <v>16.5</v>
      </c>
      <c r="C511" s="843" t="str">
        <f ca="1">Wersja</f>
        <v>2020..6.15.0.44055</v>
      </c>
      <c r="D511" s="843"/>
      <c r="E511" s="69"/>
      <c r="F511" s="69"/>
      <c r="G511" s="69"/>
      <c r="H511" s="69"/>
      <c r="N511" s="80" t="s">
        <v>188</v>
      </c>
      <c r="O511" s="81" t="s">
        <v>187</v>
      </c>
    </row>
    <row r="512" spans="1:16" ht="9" customHeight="1" x14ac:dyDescent="0.25">
      <c r="A512" s="63">
        <f>$A$2</f>
        <v>9</v>
      </c>
    </row>
    <row r="513" spans="1:16" ht="9" customHeight="1" x14ac:dyDescent="0.25">
      <c r="A513" s="63">
        <f>$A$2</f>
        <v>9</v>
      </c>
      <c r="B513" s="797" t="s">
        <v>0</v>
      </c>
      <c r="C513" s="797"/>
      <c r="D513" s="797"/>
      <c r="E513" s="797"/>
      <c r="F513" s="797"/>
      <c r="G513" s="797"/>
      <c r="H513" s="797"/>
      <c r="I513" s="797"/>
      <c r="J513" s="797"/>
      <c r="K513" s="797"/>
      <c r="L513" s="797"/>
      <c r="M513" s="797"/>
      <c r="N513" s="797"/>
      <c r="O513" s="797"/>
    </row>
    <row r="514" spans="1:16" ht="4.5" customHeight="1" x14ac:dyDescent="0.25">
      <c r="A514" s="68">
        <v>4.5</v>
      </c>
      <c r="B514" s="54"/>
    </row>
    <row r="515" spans="1:16" ht="16.5" customHeight="1" x14ac:dyDescent="0.25">
      <c r="A515" s="68">
        <f t="shared" ref="A515" si="88">$A$8</f>
        <v>16.5</v>
      </c>
      <c r="B515" s="811" t="s">
        <v>176</v>
      </c>
      <c r="C515" s="812"/>
      <c r="D515" s="812"/>
      <c r="E515" s="812"/>
      <c r="F515" s="812"/>
      <c r="G515" s="812"/>
      <c r="H515" s="812"/>
      <c r="I515" s="812"/>
      <c r="J515" s="812"/>
      <c r="K515" s="812"/>
      <c r="L515" s="812"/>
      <c r="M515" s="812"/>
      <c r="N515" s="812"/>
      <c r="O515" s="813"/>
    </row>
    <row r="516" spans="1:16" ht="24.75" customHeight="1" x14ac:dyDescent="0.25">
      <c r="A516" s="68">
        <f>$A$8*1.5</f>
        <v>24.75</v>
      </c>
      <c r="B516" s="73" t="s">
        <v>162</v>
      </c>
      <c r="C516" s="834" t="s">
        <v>184</v>
      </c>
      <c r="D516" s="834"/>
      <c r="E516" s="834"/>
      <c r="F516" s="834"/>
      <c r="G516" s="834"/>
      <c r="H516" s="82" t="s">
        <v>171</v>
      </c>
      <c r="I516" s="83" t="s">
        <v>172</v>
      </c>
      <c r="J516" s="73" t="s">
        <v>163</v>
      </c>
      <c r="K516" s="84" t="s">
        <v>185</v>
      </c>
      <c r="L516" s="834" t="s">
        <v>174</v>
      </c>
      <c r="M516" s="834"/>
      <c r="N516" s="834" t="s">
        <v>175</v>
      </c>
      <c r="O516" s="834"/>
    </row>
    <row r="517" spans="1:16" ht="9" customHeight="1" x14ac:dyDescent="0.2">
      <c r="A517" s="63">
        <f>$A$2</f>
        <v>9</v>
      </c>
      <c r="B517" s="85"/>
      <c r="C517" s="835" t="s">
        <v>126</v>
      </c>
      <c r="D517" s="835"/>
      <c r="E517" s="835"/>
      <c r="F517" s="835"/>
      <c r="G517" s="835"/>
      <c r="H517" s="86" t="s">
        <v>164</v>
      </c>
      <c r="I517" s="86" t="s">
        <v>165</v>
      </c>
      <c r="J517" s="86" t="s">
        <v>143</v>
      </c>
      <c r="K517" s="86" t="s">
        <v>166</v>
      </c>
      <c r="L517" s="836" t="s">
        <v>167</v>
      </c>
      <c r="M517" s="837"/>
      <c r="N517" s="835" t="s">
        <v>168</v>
      </c>
      <c r="O517" s="835"/>
    </row>
    <row r="518" spans="1:16" ht="19.5" customHeight="1" x14ac:dyDescent="0.25">
      <c r="A518" s="63">
        <f t="shared" ref="A518:A525" si="89">$A$6</f>
        <v>19.5</v>
      </c>
      <c r="B518" s="78">
        <v>1</v>
      </c>
      <c r="C518" s="832"/>
      <c r="D518" s="832"/>
      <c r="E518" s="832"/>
      <c r="F518" s="832"/>
      <c r="G518" s="832"/>
      <c r="H518" s="262"/>
      <c r="I518" s="262"/>
      <c r="J518" s="262"/>
      <c r="K518" s="264"/>
      <c r="L518" s="833"/>
      <c r="M518" s="833"/>
      <c r="N518" s="793"/>
      <c r="O518" s="794"/>
      <c r="P518" s="45" t="str">
        <f>"b."&amp;L518</f>
        <v>b.</v>
      </c>
    </row>
    <row r="519" spans="1:16" ht="19.5" customHeight="1" x14ac:dyDescent="0.25">
      <c r="A519" s="63">
        <f t="shared" si="89"/>
        <v>19.5</v>
      </c>
      <c r="B519" s="78">
        <v>2</v>
      </c>
      <c r="C519" s="832"/>
      <c r="D519" s="832"/>
      <c r="E519" s="832"/>
      <c r="F519" s="832"/>
      <c r="G519" s="832"/>
      <c r="H519" s="262"/>
      <c r="I519" s="262"/>
      <c r="J519" s="262"/>
      <c r="K519" s="264"/>
      <c r="L519" s="833"/>
      <c r="M519" s="833"/>
      <c r="N519" s="793"/>
      <c r="O519" s="794"/>
      <c r="P519" s="45" t="str">
        <f t="shared" ref="P519:P525" si="90">"b."&amp;L519</f>
        <v>b.</v>
      </c>
    </row>
    <row r="520" spans="1:16" ht="19.5" customHeight="1" x14ac:dyDescent="0.25">
      <c r="A520" s="63">
        <f t="shared" si="89"/>
        <v>19.5</v>
      </c>
      <c r="B520" s="78">
        <v>3</v>
      </c>
      <c r="C520" s="832"/>
      <c r="D520" s="832"/>
      <c r="E520" s="832"/>
      <c r="F520" s="832"/>
      <c r="G520" s="832"/>
      <c r="H520" s="262"/>
      <c r="I520" s="262"/>
      <c r="J520" s="262"/>
      <c r="K520" s="264"/>
      <c r="L520" s="833"/>
      <c r="M520" s="833"/>
      <c r="N520" s="793"/>
      <c r="O520" s="794"/>
      <c r="P520" s="45" t="str">
        <f t="shared" si="90"/>
        <v>b.</v>
      </c>
    </row>
    <row r="521" spans="1:16" ht="19.5" customHeight="1" x14ac:dyDescent="0.25">
      <c r="A521" s="63">
        <f t="shared" si="89"/>
        <v>19.5</v>
      </c>
      <c r="B521" s="78">
        <v>4</v>
      </c>
      <c r="C521" s="832"/>
      <c r="D521" s="832"/>
      <c r="E521" s="832"/>
      <c r="F521" s="832"/>
      <c r="G521" s="832"/>
      <c r="H521" s="262"/>
      <c r="I521" s="262"/>
      <c r="J521" s="262"/>
      <c r="K521" s="264"/>
      <c r="L521" s="833"/>
      <c r="M521" s="833"/>
      <c r="N521" s="793"/>
      <c r="O521" s="794"/>
      <c r="P521" s="45" t="str">
        <f t="shared" si="90"/>
        <v>b.</v>
      </c>
    </row>
    <row r="522" spans="1:16" ht="19.5" customHeight="1" x14ac:dyDescent="0.25">
      <c r="A522" s="63">
        <f t="shared" si="89"/>
        <v>19.5</v>
      </c>
      <c r="B522" s="78">
        <v>5</v>
      </c>
      <c r="C522" s="832"/>
      <c r="D522" s="832"/>
      <c r="E522" s="832"/>
      <c r="F522" s="832"/>
      <c r="G522" s="832"/>
      <c r="H522" s="262"/>
      <c r="I522" s="262"/>
      <c r="J522" s="262"/>
      <c r="K522" s="264"/>
      <c r="L522" s="833"/>
      <c r="M522" s="833"/>
      <c r="N522" s="793"/>
      <c r="O522" s="794"/>
      <c r="P522" s="45" t="str">
        <f t="shared" si="90"/>
        <v>b.</v>
      </c>
    </row>
    <row r="523" spans="1:16" ht="19.5" customHeight="1" x14ac:dyDescent="0.25">
      <c r="A523" s="63">
        <f t="shared" si="89"/>
        <v>19.5</v>
      </c>
      <c r="B523" s="78">
        <v>6</v>
      </c>
      <c r="C523" s="832"/>
      <c r="D523" s="832"/>
      <c r="E523" s="832"/>
      <c r="F523" s="832"/>
      <c r="G523" s="832"/>
      <c r="H523" s="262"/>
      <c r="I523" s="262"/>
      <c r="J523" s="262"/>
      <c r="K523" s="264"/>
      <c r="L523" s="833"/>
      <c r="M523" s="833"/>
      <c r="N523" s="793"/>
      <c r="O523" s="794"/>
      <c r="P523" s="45" t="str">
        <f t="shared" si="90"/>
        <v>b.</v>
      </c>
    </row>
    <row r="524" spans="1:16" ht="19.5" customHeight="1" x14ac:dyDescent="0.25">
      <c r="A524" s="63">
        <f t="shared" si="89"/>
        <v>19.5</v>
      </c>
      <c r="B524" s="78">
        <v>7</v>
      </c>
      <c r="C524" s="832"/>
      <c r="D524" s="832"/>
      <c r="E524" s="832"/>
      <c r="F524" s="832"/>
      <c r="G524" s="832"/>
      <c r="H524" s="262"/>
      <c r="I524" s="262"/>
      <c r="J524" s="262"/>
      <c r="K524" s="264"/>
      <c r="L524" s="833"/>
      <c r="M524" s="833"/>
      <c r="N524" s="793"/>
      <c r="O524" s="794"/>
      <c r="P524" s="45" t="str">
        <f t="shared" si="90"/>
        <v>b.</v>
      </c>
    </row>
    <row r="525" spans="1:16" ht="19.5" customHeight="1" x14ac:dyDescent="0.25">
      <c r="A525" s="63">
        <f t="shared" si="89"/>
        <v>19.5</v>
      </c>
      <c r="B525" s="78">
        <v>8</v>
      </c>
      <c r="C525" s="832"/>
      <c r="D525" s="832"/>
      <c r="E525" s="832"/>
      <c r="F525" s="832"/>
      <c r="G525" s="832"/>
      <c r="H525" s="262"/>
      <c r="I525" s="262"/>
      <c r="J525" s="262"/>
      <c r="K525" s="264"/>
      <c r="L525" s="833"/>
      <c r="M525" s="833"/>
      <c r="N525" s="793"/>
      <c r="O525" s="794"/>
      <c r="P525" s="45" t="str">
        <f t="shared" si="90"/>
        <v>b.</v>
      </c>
    </row>
    <row r="526" spans="1:16" ht="16.5" customHeight="1" x14ac:dyDescent="0.25">
      <c r="A526" s="68">
        <f t="shared" ref="A526:A527" si="91">$A$8</f>
        <v>16.5</v>
      </c>
      <c r="B526" s="839" t="s">
        <v>177</v>
      </c>
      <c r="C526" s="839"/>
      <c r="D526" s="839"/>
      <c r="E526" s="839"/>
      <c r="F526" s="839"/>
      <c r="G526" s="839"/>
      <c r="H526" s="839"/>
      <c r="I526" s="839"/>
      <c r="J526" s="839"/>
      <c r="K526" s="839"/>
      <c r="L526" s="839"/>
      <c r="M526" s="839"/>
      <c r="N526" s="839"/>
      <c r="O526" s="839"/>
    </row>
    <row r="527" spans="1:16" ht="16.5" customHeight="1" x14ac:dyDescent="0.25">
      <c r="A527" s="68">
        <f t="shared" si="91"/>
        <v>16.5</v>
      </c>
      <c r="B527" s="73" t="s">
        <v>162</v>
      </c>
      <c r="C527" s="835" t="s">
        <v>178</v>
      </c>
      <c r="D527" s="835"/>
      <c r="E527" s="835"/>
      <c r="F527" s="86" t="s">
        <v>179</v>
      </c>
      <c r="G527" s="834" t="s">
        <v>170</v>
      </c>
      <c r="H527" s="834"/>
      <c r="I527" s="87" t="s">
        <v>172</v>
      </c>
      <c r="J527" s="86" t="s">
        <v>163</v>
      </c>
      <c r="K527" s="86" t="s">
        <v>180</v>
      </c>
      <c r="L527" s="834" t="s">
        <v>174</v>
      </c>
      <c r="M527" s="834"/>
      <c r="N527" s="834" t="s">
        <v>175</v>
      </c>
      <c r="O527" s="834"/>
    </row>
    <row r="528" spans="1:16" ht="9" customHeight="1" x14ac:dyDescent="0.2">
      <c r="A528" s="63">
        <f>$A$2</f>
        <v>9</v>
      </c>
      <c r="B528" s="85"/>
      <c r="C528" s="835" t="s">
        <v>126</v>
      </c>
      <c r="D528" s="835"/>
      <c r="E528" s="835"/>
      <c r="F528" s="86" t="s">
        <v>164</v>
      </c>
      <c r="G528" s="86"/>
      <c r="H528" s="86" t="s">
        <v>165</v>
      </c>
      <c r="I528" s="86" t="s">
        <v>143</v>
      </c>
      <c r="J528" s="86" t="s">
        <v>166</v>
      </c>
      <c r="K528" s="86" t="s">
        <v>167</v>
      </c>
      <c r="L528" s="835" t="s">
        <v>168</v>
      </c>
      <c r="M528" s="835"/>
      <c r="N528" s="835" t="s">
        <v>181</v>
      </c>
      <c r="O528" s="835"/>
    </row>
    <row r="529" spans="1:16" ht="19.5" customHeight="1" x14ac:dyDescent="0.25">
      <c r="A529" s="63">
        <f t="shared" ref="A529:A536" si="92">$A$6</f>
        <v>19.5</v>
      </c>
      <c r="B529" s="78">
        <v>1</v>
      </c>
      <c r="C529" s="791"/>
      <c r="D529" s="791"/>
      <c r="E529" s="791"/>
      <c r="F529" s="262"/>
      <c r="G529" s="791"/>
      <c r="H529" s="791"/>
      <c r="I529" s="262"/>
      <c r="J529" s="262"/>
      <c r="K529" s="264"/>
      <c r="L529" s="792"/>
      <c r="M529" s="792"/>
      <c r="N529" s="793"/>
      <c r="O529" s="794"/>
      <c r="P529" s="45" t="str">
        <f>"c."&amp;L529</f>
        <v>c.</v>
      </c>
    </row>
    <row r="530" spans="1:16" ht="19.5" customHeight="1" x14ac:dyDescent="0.25">
      <c r="A530" s="63">
        <f t="shared" si="92"/>
        <v>19.5</v>
      </c>
      <c r="B530" s="78">
        <v>2</v>
      </c>
      <c r="C530" s="791"/>
      <c r="D530" s="791"/>
      <c r="E530" s="791"/>
      <c r="F530" s="262"/>
      <c r="G530" s="791"/>
      <c r="H530" s="791"/>
      <c r="I530" s="262"/>
      <c r="J530" s="262"/>
      <c r="K530" s="264"/>
      <c r="L530" s="792"/>
      <c r="M530" s="792"/>
      <c r="N530" s="793"/>
      <c r="O530" s="794"/>
      <c r="P530" s="45" t="str">
        <f t="shared" ref="P530:P536" si="93">"c."&amp;L530</f>
        <v>c.</v>
      </c>
    </row>
    <row r="531" spans="1:16" ht="19.5" customHeight="1" x14ac:dyDescent="0.25">
      <c r="A531" s="63">
        <f t="shared" si="92"/>
        <v>19.5</v>
      </c>
      <c r="B531" s="78">
        <v>3</v>
      </c>
      <c r="C531" s="791"/>
      <c r="D531" s="791"/>
      <c r="E531" s="791"/>
      <c r="F531" s="262"/>
      <c r="G531" s="791"/>
      <c r="H531" s="791"/>
      <c r="I531" s="262"/>
      <c r="J531" s="262"/>
      <c r="K531" s="264"/>
      <c r="L531" s="792"/>
      <c r="M531" s="792"/>
      <c r="N531" s="793"/>
      <c r="O531" s="794"/>
      <c r="P531" s="45" t="str">
        <f t="shared" si="93"/>
        <v>c.</v>
      </c>
    </row>
    <row r="532" spans="1:16" ht="19.5" customHeight="1" x14ac:dyDescent="0.25">
      <c r="A532" s="63">
        <f t="shared" si="92"/>
        <v>19.5</v>
      </c>
      <c r="B532" s="78">
        <v>4</v>
      </c>
      <c r="C532" s="791"/>
      <c r="D532" s="791"/>
      <c r="E532" s="791"/>
      <c r="F532" s="262"/>
      <c r="G532" s="791"/>
      <c r="H532" s="791"/>
      <c r="I532" s="262"/>
      <c r="J532" s="262"/>
      <c r="K532" s="264"/>
      <c r="L532" s="792"/>
      <c r="M532" s="792"/>
      <c r="N532" s="793"/>
      <c r="O532" s="794"/>
      <c r="P532" s="45" t="str">
        <f t="shared" si="93"/>
        <v>c.</v>
      </c>
    </row>
    <row r="533" spans="1:16" ht="19.5" customHeight="1" x14ac:dyDescent="0.25">
      <c r="A533" s="63">
        <f t="shared" si="92"/>
        <v>19.5</v>
      </c>
      <c r="B533" s="78">
        <v>5</v>
      </c>
      <c r="C533" s="791"/>
      <c r="D533" s="791"/>
      <c r="E533" s="791"/>
      <c r="F533" s="262"/>
      <c r="G533" s="791"/>
      <c r="H533" s="791"/>
      <c r="I533" s="262"/>
      <c r="J533" s="262"/>
      <c r="K533" s="264"/>
      <c r="L533" s="792"/>
      <c r="M533" s="792"/>
      <c r="N533" s="793"/>
      <c r="O533" s="794"/>
      <c r="P533" s="45" t="str">
        <f t="shared" si="93"/>
        <v>c.</v>
      </c>
    </row>
    <row r="534" spans="1:16" ht="19.5" customHeight="1" x14ac:dyDescent="0.25">
      <c r="A534" s="63">
        <f t="shared" si="92"/>
        <v>19.5</v>
      </c>
      <c r="B534" s="78">
        <v>6</v>
      </c>
      <c r="C534" s="791"/>
      <c r="D534" s="791"/>
      <c r="E534" s="791"/>
      <c r="F534" s="262"/>
      <c r="G534" s="791"/>
      <c r="H534" s="791"/>
      <c r="I534" s="262"/>
      <c r="J534" s="262"/>
      <c r="K534" s="264"/>
      <c r="L534" s="792"/>
      <c r="M534" s="792"/>
      <c r="N534" s="793"/>
      <c r="O534" s="794"/>
      <c r="P534" s="45" t="str">
        <f t="shared" si="93"/>
        <v>c.</v>
      </c>
    </row>
    <row r="535" spans="1:16" ht="19.5" customHeight="1" x14ac:dyDescent="0.25">
      <c r="A535" s="63">
        <f t="shared" si="92"/>
        <v>19.5</v>
      </c>
      <c r="B535" s="78">
        <v>7</v>
      </c>
      <c r="C535" s="791"/>
      <c r="D535" s="791"/>
      <c r="E535" s="791"/>
      <c r="F535" s="262"/>
      <c r="G535" s="791"/>
      <c r="H535" s="791"/>
      <c r="I535" s="262"/>
      <c r="J535" s="262"/>
      <c r="K535" s="264"/>
      <c r="L535" s="792"/>
      <c r="M535" s="792"/>
      <c r="N535" s="793"/>
      <c r="O535" s="794"/>
      <c r="P535" s="45" t="str">
        <f t="shared" si="93"/>
        <v>c.</v>
      </c>
    </row>
    <row r="536" spans="1:16" ht="19.5" customHeight="1" x14ac:dyDescent="0.25">
      <c r="A536" s="63">
        <f t="shared" si="92"/>
        <v>19.5</v>
      </c>
      <c r="B536" s="78">
        <v>8</v>
      </c>
      <c r="C536" s="791"/>
      <c r="D536" s="791"/>
      <c r="E536" s="791"/>
      <c r="F536" s="262"/>
      <c r="G536" s="791"/>
      <c r="H536" s="791"/>
      <c r="I536" s="262"/>
      <c r="J536" s="262"/>
      <c r="K536" s="264"/>
      <c r="L536" s="792"/>
      <c r="M536" s="792"/>
      <c r="N536" s="793"/>
      <c r="O536" s="794"/>
      <c r="P536" s="45" t="str">
        <f t="shared" si="93"/>
        <v>c.</v>
      </c>
    </row>
    <row r="537" spans="1:16" ht="9" customHeight="1" x14ac:dyDescent="0.25">
      <c r="A537" s="63">
        <f t="shared" ref="A537:A546" si="94">$A$2</f>
        <v>9</v>
      </c>
    </row>
    <row r="538" spans="1:16" ht="9" customHeight="1" x14ac:dyDescent="0.25">
      <c r="A538" s="63">
        <f t="shared" si="94"/>
        <v>9</v>
      </c>
      <c r="B538" s="79" t="s">
        <v>105</v>
      </c>
      <c r="C538" s="795" t="s">
        <v>193</v>
      </c>
      <c r="D538" s="795"/>
      <c r="E538" s="795"/>
      <c r="F538" s="795"/>
      <c r="G538" s="795"/>
      <c r="H538" s="795"/>
      <c r="I538" s="795"/>
      <c r="J538" s="795"/>
      <c r="K538" s="795"/>
      <c r="L538" s="795"/>
      <c r="M538" s="795"/>
      <c r="N538" s="795"/>
      <c r="O538" s="795"/>
    </row>
    <row r="539" spans="1:16" ht="9" customHeight="1" x14ac:dyDescent="0.25">
      <c r="A539" s="63">
        <f t="shared" si="94"/>
        <v>9</v>
      </c>
      <c r="B539" s="79" t="s">
        <v>103</v>
      </c>
      <c r="C539" s="795" t="s">
        <v>194</v>
      </c>
      <c r="D539" s="795"/>
      <c r="E539" s="795"/>
      <c r="F539" s="795"/>
      <c r="G539" s="795"/>
      <c r="H539" s="795"/>
      <c r="I539" s="795"/>
      <c r="J539" s="795"/>
      <c r="K539" s="795"/>
      <c r="L539" s="795"/>
      <c r="M539" s="795"/>
      <c r="N539" s="795"/>
      <c r="O539" s="795"/>
    </row>
    <row r="540" spans="1:16" ht="9" customHeight="1" x14ac:dyDescent="0.25">
      <c r="A540" s="63">
        <f>$A$2</f>
        <v>9</v>
      </c>
    </row>
    <row r="541" spans="1:16" ht="9" customHeight="1" x14ac:dyDescent="0.25">
      <c r="A541" s="63">
        <f t="shared" si="94"/>
        <v>9</v>
      </c>
    </row>
    <row r="542" spans="1:16" ht="9" customHeight="1" x14ac:dyDescent="0.25">
      <c r="A542" s="63">
        <f t="shared" si="94"/>
        <v>9</v>
      </c>
    </row>
    <row r="543" spans="1:16" ht="9" customHeight="1" x14ac:dyDescent="0.25">
      <c r="A543" s="63">
        <f t="shared" si="94"/>
        <v>9</v>
      </c>
    </row>
    <row r="544" spans="1:16" ht="16.5" customHeight="1" x14ac:dyDescent="0.25">
      <c r="A544" s="68">
        <f>$A$8</f>
        <v>16.5</v>
      </c>
      <c r="C544" s="80" t="s">
        <v>188</v>
      </c>
      <c r="D544" s="81" t="s">
        <v>189</v>
      </c>
      <c r="M544" s="842" t="str">
        <f ca="1">Wersja</f>
        <v>2020..6.15.0.44055</v>
      </c>
      <c r="N544" s="842"/>
    </row>
    <row r="545" spans="1:33" x14ac:dyDescent="0.25">
      <c r="A545" s="63">
        <f t="shared" si="94"/>
        <v>9</v>
      </c>
    </row>
    <row r="546" spans="1:33" ht="9" customHeight="1" x14ac:dyDescent="0.25">
      <c r="A546" s="63">
        <f t="shared" si="94"/>
        <v>9</v>
      </c>
      <c r="B546" s="796" t="s">
        <v>182</v>
      </c>
      <c r="C546" s="796"/>
      <c r="D546" s="796"/>
      <c r="E546" s="796"/>
      <c r="F546" s="796"/>
      <c r="G546" s="796"/>
      <c r="H546" s="796"/>
      <c r="I546" s="796"/>
      <c r="J546" s="796"/>
      <c r="K546" s="796"/>
      <c r="L546" s="796"/>
      <c r="M546" s="796"/>
      <c r="N546" s="796"/>
      <c r="O546" s="796"/>
    </row>
    <row r="547" spans="1:33" ht="9" customHeight="1" x14ac:dyDescent="0.25">
      <c r="A547" s="63">
        <f>$A$2</f>
        <v>9</v>
      </c>
      <c r="B547" s="797" t="s">
        <v>0</v>
      </c>
      <c r="C547" s="797"/>
      <c r="D547" s="797"/>
      <c r="E547" s="797"/>
      <c r="F547" s="797"/>
      <c r="G547" s="797"/>
      <c r="H547" s="797"/>
      <c r="I547" s="797"/>
      <c r="J547" s="797"/>
      <c r="K547" s="797"/>
      <c r="L547" s="797"/>
      <c r="M547" s="797"/>
      <c r="N547" s="797"/>
      <c r="O547" s="797"/>
    </row>
    <row r="548" spans="1:33" ht="4.5" customHeight="1" x14ac:dyDescent="0.25">
      <c r="A548" s="68">
        <v>4.5</v>
      </c>
      <c r="B548" s="54"/>
    </row>
    <row r="549" spans="1:33" ht="9" customHeight="1" x14ac:dyDescent="0.25">
      <c r="A549" s="63">
        <f>$A$2</f>
        <v>9</v>
      </c>
      <c r="B549" s="798" t="s">
        <v>475</v>
      </c>
      <c r="C549" s="799"/>
      <c r="D549" s="799"/>
      <c r="E549" s="799"/>
      <c r="F549" s="799"/>
      <c r="G549" s="799"/>
      <c r="H549" s="800"/>
      <c r="I549" s="801" t="s">
        <v>1</v>
      </c>
      <c r="J549" s="802"/>
      <c r="K549" s="802"/>
      <c r="L549" s="802"/>
      <c r="M549" s="802"/>
      <c r="N549" s="802"/>
      <c r="O549" s="803"/>
    </row>
    <row r="550" spans="1:33" ht="19.5" customHeight="1" x14ac:dyDescent="0.25">
      <c r="A550" s="45">
        <f t="shared" ref="A550" si="95">$A$6</f>
        <v>19.5</v>
      </c>
      <c r="B550" s="65"/>
      <c r="C550" s="819">
        <f>$C$6</f>
        <v>0</v>
      </c>
      <c r="D550" s="819"/>
      <c r="E550" s="819"/>
      <c r="F550" s="819"/>
      <c r="G550" s="819"/>
      <c r="H550" s="66"/>
      <c r="I550" s="820"/>
      <c r="J550" s="821"/>
      <c r="K550" s="821"/>
      <c r="L550" s="821"/>
      <c r="M550" s="821"/>
      <c r="N550" s="821"/>
      <c r="O550" s="822"/>
      <c r="Q550" s="45"/>
    </row>
    <row r="551" spans="1:33" ht="9" customHeight="1" x14ac:dyDescent="0.25">
      <c r="A551" s="45">
        <f t="shared" ref="A551" si="96">$A$2</f>
        <v>9</v>
      </c>
      <c r="Q551" s="45"/>
    </row>
    <row r="552" spans="1:33" ht="16.5" customHeight="1" x14ac:dyDescent="0.25">
      <c r="A552" s="382">
        <v>16.5</v>
      </c>
      <c r="B552" s="385" t="s">
        <v>156</v>
      </c>
      <c r="C552" s="289"/>
      <c r="D552" s="289"/>
      <c r="E552" s="289"/>
      <c r="F552" s="289"/>
      <c r="G552" s="289"/>
      <c r="H552" s="289"/>
      <c r="I552" s="289"/>
      <c r="J552" s="289"/>
      <c r="K552" s="289"/>
      <c r="L552" s="289"/>
      <c r="M552" s="289"/>
      <c r="N552" s="289"/>
      <c r="O552" s="289"/>
      <c r="P552" s="289"/>
      <c r="Q552" s="381"/>
      <c r="R552" s="289"/>
      <c r="S552" s="289"/>
      <c r="T552" s="289"/>
      <c r="U552" s="289"/>
      <c r="V552" s="289"/>
      <c r="W552" s="289"/>
      <c r="X552" s="289"/>
      <c r="Y552" s="289"/>
      <c r="Z552" s="289"/>
      <c r="AA552" s="289"/>
      <c r="AB552" s="289"/>
      <c r="AC552" s="289"/>
      <c r="AD552" s="289"/>
      <c r="AE552" s="289"/>
      <c r="AF552" s="289"/>
      <c r="AG552" s="289"/>
    </row>
    <row r="553" spans="1:33" ht="16.5" customHeight="1" x14ac:dyDescent="0.25">
      <c r="A553" s="386">
        <f>$A$8</f>
        <v>16.5</v>
      </c>
      <c r="B553" s="764" t="s">
        <v>157</v>
      </c>
      <c r="C553" s="764"/>
      <c r="D553" s="764"/>
      <c r="E553" s="764"/>
      <c r="F553" s="764"/>
      <c r="G553" s="764"/>
      <c r="H553" s="764"/>
      <c r="I553" s="764"/>
      <c r="J553" s="764"/>
      <c r="K553" s="764"/>
      <c r="L553" s="764"/>
      <c r="M553" s="764"/>
      <c r="N553" s="764"/>
      <c r="O553" s="289"/>
      <c r="P553" s="289"/>
      <c r="Q553" s="381"/>
      <c r="R553" s="289"/>
      <c r="S553" s="289"/>
      <c r="T553" s="289"/>
      <c r="U553" s="289"/>
      <c r="V553" s="289"/>
      <c r="W553" s="289"/>
      <c r="X553" s="289"/>
      <c r="Y553" s="289"/>
      <c r="Z553" s="289"/>
      <c r="AA553" s="289"/>
      <c r="AB553" s="289"/>
      <c r="AC553" s="289"/>
      <c r="AD553" s="289"/>
      <c r="AE553" s="289"/>
      <c r="AF553" s="289"/>
      <c r="AG553" s="289"/>
    </row>
    <row r="554" spans="1:33" ht="16.5" customHeight="1" x14ac:dyDescent="0.25">
      <c r="A554" s="442" t="s">
        <v>567</v>
      </c>
      <c r="B554" s="765" t="s">
        <v>564</v>
      </c>
      <c r="C554" s="764"/>
      <c r="D554" s="764"/>
      <c r="E554" s="764"/>
      <c r="F554" s="764"/>
      <c r="G554" s="764"/>
      <c r="H554" s="764"/>
      <c r="I554" s="764"/>
      <c r="J554" s="764"/>
      <c r="K554" s="764"/>
      <c r="L554" s="764"/>
      <c r="M554" s="764"/>
      <c r="N554" s="764"/>
      <c r="O554" s="289"/>
      <c r="P554" s="289"/>
      <c r="Q554" s="381"/>
      <c r="R554" s="289"/>
      <c r="S554" s="289"/>
      <c r="T554" s="289"/>
      <c r="U554" s="289"/>
      <c r="V554" s="289"/>
      <c r="W554" s="289"/>
      <c r="X554" s="289"/>
      <c r="Y554" s="289"/>
      <c r="Z554" s="289"/>
      <c r="AA554" s="289"/>
      <c r="AB554" s="289"/>
      <c r="AC554" s="289"/>
      <c r="AD554" s="289"/>
      <c r="AE554" s="289"/>
      <c r="AF554" s="289"/>
      <c r="AG554" s="289"/>
    </row>
    <row r="555" spans="1:33" ht="9" customHeight="1" x14ac:dyDescent="0.25">
      <c r="A555" s="45">
        <f>$A$2</f>
        <v>9</v>
      </c>
      <c r="C555" s="69"/>
      <c r="D555" s="69"/>
      <c r="E555" s="69"/>
      <c r="F555" s="69"/>
      <c r="G555" s="69"/>
      <c r="M555" s="823" t="s">
        <v>877</v>
      </c>
      <c r="N555" s="799"/>
      <c r="O555" s="800"/>
      <c r="Q555" s="45"/>
    </row>
    <row r="556" spans="1:33" ht="19.5" customHeight="1" x14ac:dyDescent="0.25">
      <c r="A556" s="45">
        <f>$A$6</f>
        <v>19.5</v>
      </c>
      <c r="C556" s="69"/>
      <c r="D556" s="69"/>
      <c r="E556" s="69"/>
      <c r="F556" s="69"/>
      <c r="G556" s="69"/>
      <c r="M556" s="824">
        <f>M488+1</f>
        <v>9</v>
      </c>
      <c r="N556" s="825"/>
      <c r="O556" s="70"/>
      <c r="Q556" s="62">
        <f>IF(COUNTA(C567:O574,C586:O593,C597:O604)=0,0,1)</f>
        <v>0</v>
      </c>
    </row>
    <row r="557" spans="1:33" ht="4.5" customHeight="1" x14ac:dyDescent="0.25">
      <c r="A557" s="45">
        <f>$A$4</f>
        <v>4.5</v>
      </c>
      <c r="B557" s="69"/>
      <c r="C557" s="69"/>
      <c r="D557" s="69"/>
      <c r="E557" s="69"/>
      <c r="F557" s="69"/>
      <c r="G557" s="69"/>
      <c r="Q557" s="45"/>
    </row>
    <row r="558" spans="1:33" ht="4.5" customHeight="1" x14ac:dyDescent="0.25">
      <c r="A558" s="45">
        <f>$A$4</f>
        <v>4.5</v>
      </c>
      <c r="B558" s="807"/>
      <c r="C558" s="807"/>
      <c r="D558" s="807"/>
      <c r="E558" s="807"/>
      <c r="F558" s="807"/>
      <c r="G558" s="807"/>
      <c r="H558" s="807"/>
      <c r="I558" s="807"/>
      <c r="J558" s="807"/>
      <c r="K558" s="807"/>
      <c r="L558" s="807"/>
      <c r="M558" s="807"/>
      <c r="N558" s="807"/>
      <c r="O558" s="807"/>
      <c r="Q558" s="45"/>
    </row>
    <row r="559" spans="1:33" ht="24.75" customHeight="1" x14ac:dyDescent="0.25">
      <c r="A559" s="282">
        <f>$A$8*1.5</f>
        <v>24.75</v>
      </c>
      <c r="B559" s="826" t="s">
        <v>186</v>
      </c>
      <c r="C559" s="827"/>
      <c r="D559" s="827"/>
      <c r="E559" s="827"/>
      <c r="F559" s="827"/>
      <c r="G559" s="827"/>
      <c r="H559" s="827"/>
      <c r="I559" s="827"/>
      <c r="J559" s="827"/>
      <c r="K559" s="827"/>
      <c r="L559" s="827"/>
      <c r="M559" s="827"/>
      <c r="N559" s="827"/>
      <c r="O559" s="828"/>
      <c r="Q559" s="45"/>
    </row>
    <row r="560" spans="1:33" ht="9" customHeight="1" x14ac:dyDescent="0.25">
      <c r="A560" s="45">
        <f>$A$2</f>
        <v>9</v>
      </c>
      <c r="B560" s="71"/>
      <c r="C560" s="804" t="s">
        <v>158</v>
      </c>
      <c r="D560" s="805"/>
      <c r="E560" s="805"/>
      <c r="F560" s="805"/>
      <c r="G560" s="805"/>
      <c r="H560" s="806"/>
      <c r="I560" s="804" t="s">
        <v>159</v>
      </c>
      <c r="J560" s="805"/>
      <c r="K560" s="805"/>
      <c r="L560" s="805"/>
      <c r="M560" s="805"/>
      <c r="N560" s="805"/>
      <c r="O560" s="806"/>
      <c r="Q560" s="45"/>
    </row>
    <row r="561" spans="1:17" ht="19.5" customHeight="1" x14ac:dyDescent="0.25">
      <c r="A561" s="45">
        <f>$A$6</f>
        <v>19.5</v>
      </c>
      <c r="B561" s="72"/>
      <c r="C561" s="829" t="str">
        <f>""&amp;$C$17</f>
        <v/>
      </c>
      <c r="D561" s="830"/>
      <c r="E561" s="830"/>
      <c r="F561" s="830"/>
      <c r="G561" s="830"/>
      <c r="H561" s="831"/>
      <c r="I561" s="829" t="str">
        <f>""&amp;$I$17</f>
        <v/>
      </c>
      <c r="J561" s="830"/>
      <c r="K561" s="830"/>
      <c r="L561" s="830"/>
      <c r="M561" s="830"/>
      <c r="N561" s="830"/>
      <c r="O561" s="831"/>
      <c r="Q561" s="45"/>
    </row>
    <row r="562" spans="1:17" ht="4.5" customHeight="1" x14ac:dyDescent="0.25">
      <c r="A562" s="63">
        <f>$A$4</f>
        <v>4.5</v>
      </c>
      <c r="B562" s="807"/>
      <c r="C562" s="807"/>
      <c r="D562" s="807"/>
      <c r="E562" s="807"/>
      <c r="F562" s="807"/>
      <c r="G562" s="807"/>
      <c r="H562" s="807"/>
      <c r="I562" s="807"/>
      <c r="J562" s="807"/>
      <c r="K562" s="807"/>
      <c r="L562" s="807"/>
      <c r="M562" s="807"/>
      <c r="N562" s="807"/>
      <c r="O562" s="807"/>
    </row>
    <row r="563" spans="1:17" ht="16.5" customHeight="1" x14ac:dyDescent="0.25">
      <c r="A563" s="68">
        <f t="shared" ref="A563:A564" si="97">$A$8</f>
        <v>16.5</v>
      </c>
      <c r="B563" s="808" t="s">
        <v>160</v>
      </c>
      <c r="C563" s="809"/>
      <c r="D563" s="809"/>
      <c r="E563" s="809"/>
      <c r="F563" s="809"/>
      <c r="G563" s="809"/>
      <c r="H563" s="809"/>
      <c r="I563" s="809"/>
      <c r="J563" s="809"/>
      <c r="K563" s="809"/>
      <c r="L563" s="809"/>
      <c r="M563" s="809"/>
      <c r="N563" s="809"/>
      <c r="O563" s="810"/>
    </row>
    <row r="564" spans="1:17" ht="16.5" customHeight="1" x14ac:dyDescent="0.25">
      <c r="A564" s="68">
        <f t="shared" si="97"/>
        <v>16.5</v>
      </c>
      <c r="B564" s="811" t="s">
        <v>161</v>
      </c>
      <c r="C564" s="812"/>
      <c r="D564" s="812"/>
      <c r="E564" s="812"/>
      <c r="F564" s="812"/>
      <c r="G564" s="812"/>
      <c r="H564" s="812"/>
      <c r="I564" s="812"/>
      <c r="J564" s="812"/>
      <c r="K564" s="812"/>
      <c r="L564" s="812"/>
      <c r="M564" s="812"/>
      <c r="N564" s="812"/>
      <c r="O564" s="813"/>
    </row>
    <row r="565" spans="1:17" ht="24.75" customHeight="1" x14ac:dyDescent="0.25">
      <c r="A565" s="68">
        <f>$A$8*1.5</f>
        <v>24.75</v>
      </c>
      <c r="B565" s="73" t="s">
        <v>162</v>
      </c>
      <c r="C565" s="814" t="s">
        <v>170</v>
      </c>
      <c r="D565" s="807"/>
      <c r="E565" s="807"/>
      <c r="F565" s="807"/>
      <c r="G565" s="815"/>
      <c r="H565" s="74" t="s">
        <v>171</v>
      </c>
      <c r="I565" s="74" t="s">
        <v>172</v>
      </c>
      <c r="J565" s="73" t="s">
        <v>163</v>
      </c>
      <c r="K565" s="74" t="s">
        <v>173</v>
      </c>
      <c r="L565" s="814" t="s">
        <v>174</v>
      </c>
      <c r="M565" s="815"/>
      <c r="N565" s="814" t="s">
        <v>175</v>
      </c>
      <c r="O565" s="815"/>
    </row>
    <row r="566" spans="1:17" ht="9" customHeight="1" x14ac:dyDescent="0.2">
      <c r="A566" s="63">
        <f>$A$2</f>
        <v>9</v>
      </c>
      <c r="B566" s="76"/>
      <c r="C566" s="816" t="s">
        <v>126</v>
      </c>
      <c r="D566" s="817"/>
      <c r="E566" s="817"/>
      <c r="F566" s="817"/>
      <c r="G566" s="818"/>
      <c r="H566" s="77" t="s">
        <v>164</v>
      </c>
      <c r="I566" s="77" t="s">
        <v>165</v>
      </c>
      <c r="J566" s="77" t="s">
        <v>143</v>
      </c>
      <c r="K566" s="77" t="s">
        <v>166</v>
      </c>
      <c r="L566" s="816" t="s">
        <v>167</v>
      </c>
      <c r="M566" s="818"/>
      <c r="N566" s="816" t="s">
        <v>168</v>
      </c>
      <c r="O566" s="818"/>
    </row>
    <row r="567" spans="1:17" ht="19.5" customHeight="1" x14ac:dyDescent="0.25">
      <c r="A567" s="63">
        <f t="shared" ref="A567:A574" si="98">$A$6</f>
        <v>19.5</v>
      </c>
      <c r="B567" s="78">
        <v>1</v>
      </c>
      <c r="C567" s="832"/>
      <c r="D567" s="832"/>
      <c r="E567" s="832"/>
      <c r="F567" s="832"/>
      <c r="G567" s="832"/>
      <c r="H567" s="262"/>
      <c r="I567" s="262"/>
      <c r="J567" s="262"/>
      <c r="K567" s="489"/>
      <c r="L567" s="833"/>
      <c r="M567" s="833"/>
      <c r="N567" s="793"/>
      <c r="O567" s="794"/>
      <c r="P567" s="45" t="str">
        <f>"a."&amp;L567</f>
        <v>a.</v>
      </c>
    </row>
    <row r="568" spans="1:17" ht="19.5" customHeight="1" x14ac:dyDescent="0.25">
      <c r="A568" s="63">
        <f t="shared" si="98"/>
        <v>19.5</v>
      </c>
      <c r="B568" s="78">
        <v>2</v>
      </c>
      <c r="C568" s="832"/>
      <c r="D568" s="832"/>
      <c r="E568" s="832"/>
      <c r="F568" s="832"/>
      <c r="G568" s="832"/>
      <c r="H568" s="262"/>
      <c r="I568" s="262"/>
      <c r="J568" s="262"/>
      <c r="K568" s="489"/>
      <c r="L568" s="833"/>
      <c r="M568" s="833"/>
      <c r="N568" s="793"/>
      <c r="O568" s="794"/>
      <c r="P568" s="45" t="str">
        <f t="shared" ref="P568:P574" si="99">"a."&amp;L568</f>
        <v>a.</v>
      </c>
    </row>
    <row r="569" spans="1:17" ht="19.5" customHeight="1" x14ac:dyDescent="0.25">
      <c r="A569" s="63">
        <f t="shared" si="98"/>
        <v>19.5</v>
      </c>
      <c r="B569" s="78">
        <v>3</v>
      </c>
      <c r="C569" s="832"/>
      <c r="D569" s="832"/>
      <c r="E569" s="832"/>
      <c r="F569" s="832"/>
      <c r="G569" s="832"/>
      <c r="H569" s="262"/>
      <c r="I569" s="262"/>
      <c r="J569" s="262"/>
      <c r="K569" s="489"/>
      <c r="L569" s="833"/>
      <c r="M569" s="833"/>
      <c r="N569" s="793"/>
      <c r="O569" s="794"/>
      <c r="P569" s="45" t="str">
        <f t="shared" si="99"/>
        <v>a.</v>
      </c>
    </row>
    <row r="570" spans="1:17" ht="19.5" customHeight="1" x14ac:dyDescent="0.25">
      <c r="A570" s="63">
        <f t="shared" si="98"/>
        <v>19.5</v>
      </c>
      <c r="B570" s="78">
        <v>4</v>
      </c>
      <c r="C570" s="832"/>
      <c r="D570" s="832"/>
      <c r="E570" s="832"/>
      <c r="F570" s="832"/>
      <c r="G570" s="832"/>
      <c r="H570" s="262"/>
      <c r="I570" s="262"/>
      <c r="J570" s="262"/>
      <c r="K570" s="489"/>
      <c r="L570" s="833"/>
      <c r="M570" s="833"/>
      <c r="N570" s="793"/>
      <c r="O570" s="794"/>
      <c r="P570" s="45" t="str">
        <f t="shared" si="99"/>
        <v>a.</v>
      </c>
    </row>
    <row r="571" spans="1:17" ht="19.5" customHeight="1" x14ac:dyDescent="0.25">
      <c r="A571" s="63">
        <f t="shared" si="98"/>
        <v>19.5</v>
      </c>
      <c r="B571" s="78">
        <v>5</v>
      </c>
      <c r="C571" s="832"/>
      <c r="D571" s="832"/>
      <c r="E571" s="832"/>
      <c r="F571" s="832"/>
      <c r="G571" s="832"/>
      <c r="H571" s="262"/>
      <c r="I571" s="262"/>
      <c r="J571" s="262"/>
      <c r="K571" s="489"/>
      <c r="L571" s="833"/>
      <c r="M571" s="833"/>
      <c r="N571" s="793"/>
      <c r="O571" s="794"/>
      <c r="P571" s="45" t="str">
        <f t="shared" si="99"/>
        <v>a.</v>
      </c>
    </row>
    <row r="572" spans="1:17" ht="19.5" customHeight="1" x14ac:dyDescent="0.25">
      <c r="A572" s="63">
        <f t="shared" si="98"/>
        <v>19.5</v>
      </c>
      <c r="B572" s="78">
        <v>6</v>
      </c>
      <c r="C572" s="832"/>
      <c r="D572" s="832"/>
      <c r="E572" s="832"/>
      <c r="F572" s="832"/>
      <c r="G572" s="832"/>
      <c r="H572" s="262"/>
      <c r="I572" s="262"/>
      <c r="J572" s="262"/>
      <c r="K572" s="489"/>
      <c r="L572" s="833"/>
      <c r="M572" s="833"/>
      <c r="N572" s="793"/>
      <c r="O572" s="794"/>
      <c r="P572" s="45" t="str">
        <f t="shared" si="99"/>
        <v>a.</v>
      </c>
    </row>
    <row r="573" spans="1:17" ht="19.5" customHeight="1" x14ac:dyDescent="0.25">
      <c r="A573" s="63">
        <f t="shared" si="98"/>
        <v>19.5</v>
      </c>
      <c r="B573" s="78">
        <v>7</v>
      </c>
      <c r="C573" s="832"/>
      <c r="D573" s="832"/>
      <c r="E573" s="832"/>
      <c r="F573" s="832"/>
      <c r="G573" s="832"/>
      <c r="H573" s="262"/>
      <c r="I573" s="262"/>
      <c r="J573" s="262"/>
      <c r="K573" s="489"/>
      <c r="L573" s="833"/>
      <c r="M573" s="833"/>
      <c r="N573" s="793"/>
      <c r="O573" s="794"/>
      <c r="P573" s="45" t="str">
        <f t="shared" si="99"/>
        <v>a.</v>
      </c>
    </row>
    <row r="574" spans="1:17" ht="19.5" customHeight="1" x14ac:dyDescent="0.25">
      <c r="A574" s="63">
        <f t="shared" si="98"/>
        <v>19.5</v>
      </c>
      <c r="B574" s="78">
        <v>8</v>
      </c>
      <c r="C574" s="832"/>
      <c r="D574" s="832"/>
      <c r="E574" s="832"/>
      <c r="F574" s="832"/>
      <c r="G574" s="832"/>
      <c r="H574" s="262"/>
      <c r="I574" s="262"/>
      <c r="J574" s="262"/>
      <c r="K574" s="489"/>
      <c r="L574" s="833"/>
      <c r="M574" s="833"/>
      <c r="N574" s="793"/>
      <c r="O574" s="794"/>
      <c r="P574" s="45" t="str">
        <f t="shared" si="99"/>
        <v>a.</v>
      </c>
    </row>
    <row r="575" spans="1:17" ht="9" customHeight="1" x14ac:dyDescent="0.25">
      <c r="A575" s="63">
        <f>$A$2</f>
        <v>9</v>
      </c>
    </row>
    <row r="576" spans="1:17" ht="18" customHeight="1" x14ac:dyDescent="0.25">
      <c r="A576" s="63">
        <f>$A$2*2</f>
        <v>18</v>
      </c>
      <c r="B576" s="79" t="s">
        <v>100</v>
      </c>
      <c r="C576" s="838" t="s">
        <v>191</v>
      </c>
      <c r="D576" s="795"/>
      <c r="E576" s="795"/>
      <c r="F576" s="795"/>
      <c r="G576" s="795"/>
      <c r="H576" s="795"/>
      <c r="I576" s="795"/>
      <c r="J576" s="795"/>
      <c r="K576" s="795"/>
      <c r="L576" s="795"/>
      <c r="M576" s="795"/>
      <c r="N576" s="795"/>
      <c r="O576" s="795"/>
    </row>
    <row r="577" spans="1:16" ht="9" customHeight="1" x14ac:dyDescent="0.25">
      <c r="A577" s="63">
        <f>$A$2</f>
        <v>9</v>
      </c>
      <c r="B577" s="79" t="s">
        <v>101</v>
      </c>
      <c r="C577" s="795" t="s">
        <v>190</v>
      </c>
      <c r="D577" s="795"/>
      <c r="E577" s="795"/>
      <c r="F577" s="795"/>
      <c r="G577" s="795"/>
      <c r="H577" s="795"/>
      <c r="I577" s="795"/>
      <c r="J577" s="795"/>
      <c r="K577" s="795"/>
      <c r="L577" s="795"/>
      <c r="M577" s="795"/>
      <c r="N577" s="795"/>
      <c r="O577" s="795"/>
    </row>
    <row r="578" spans="1:16" ht="18" customHeight="1" x14ac:dyDescent="0.25">
      <c r="A578" s="63">
        <f>$A$2*2</f>
        <v>18</v>
      </c>
      <c r="B578" s="79" t="s">
        <v>102</v>
      </c>
      <c r="C578" s="838" t="s">
        <v>192</v>
      </c>
      <c r="D578" s="795"/>
      <c r="E578" s="795"/>
      <c r="F578" s="795"/>
      <c r="G578" s="795"/>
      <c r="H578" s="795"/>
      <c r="I578" s="795"/>
      <c r="J578" s="795"/>
      <c r="K578" s="795"/>
      <c r="L578" s="795"/>
      <c r="M578" s="795"/>
      <c r="N578" s="795"/>
      <c r="O578" s="795"/>
    </row>
    <row r="579" spans="1:16" ht="16.5" customHeight="1" x14ac:dyDescent="0.25">
      <c r="A579" s="68">
        <f>$A$8</f>
        <v>16.5</v>
      </c>
      <c r="C579" s="843" t="str">
        <f ca="1">Wersja</f>
        <v>2020..6.15.0.44055</v>
      </c>
      <c r="D579" s="843"/>
      <c r="E579" s="69"/>
      <c r="F579" s="69"/>
      <c r="G579" s="69"/>
      <c r="H579" s="69"/>
      <c r="N579" s="80" t="s">
        <v>188</v>
      </c>
      <c r="O579" s="81" t="s">
        <v>187</v>
      </c>
    </row>
    <row r="580" spans="1:16" ht="9" customHeight="1" x14ac:dyDescent="0.25">
      <c r="A580" s="63">
        <f>$A$2</f>
        <v>9</v>
      </c>
    </row>
    <row r="581" spans="1:16" ht="9" customHeight="1" x14ac:dyDescent="0.25">
      <c r="A581" s="63">
        <f>$A$2</f>
        <v>9</v>
      </c>
      <c r="B581" s="797" t="s">
        <v>0</v>
      </c>
      <c r="C581" s="797"/>
      <c r="D581" s="797"/>
      <c r="E581" s="797"/>
      <c r="F581" s="797"/>
      <c r="G581" s="797"/>
      <c r="H581" s="797"/>
      <c r="I581" s="797"/>
      <c r="J581" s="797"/>
      <c r="K581" s="797"/>
      <c r="L581" s="797"/>
      <c r="M581" s="797"/>
      <c r="N581" s="797"/>
      <c r="O581" s="797"/>
    </row>
    <row r="582" spans="1:16" ht="4.5" customHeight="1" x14ac:dyDescent="0.25">
      <c r="A582" s="68">
        <v>4.5</v>
      </c>
      <c r="B582" s="54"/>
    </row>
    <row r="583" spans="1:16" ht="16.5" customHeight="1" x14ac:dyDescent="0.25">
      <c r="A583" s="68">
        <f t="shared" ref="A583" si="100">$A$8</f>
        <v>16.5</v>
      </c>
      <c r="B583" s="811" t="s">
        <v>176</v>
      </c>
      <c r="C583" s="812"/>
      <c r="D583" s="812"/>
      <c r="E583" s="812"/>
      <c r="F583" s="812"/>
      <c r="G583" s="812"/>
      <c r="H583" s="812"/>
      <c r="I583" s="812"/>
      <c r="J583" s="812"/>
      <c r="K583" s="812"/>
      <c r="L583" s="812"/>
      <c r="M583" s="812"/>
      <c r="N583" s="812"/>
      <c r="O583" s="813"/>
    </row>
    <row r="584" spans="1:16" ht="24.75" customHeight="1" x14ac:dyDescent="0.25">
      <c r="A584" s="68">
        <f>$A$8*1.5</f>
        <v>24.75</v>
      </c>
      <c r="B584" s="73" t="s">
        <v>162</v>
      </c>
      <c r="C584" s="834" t="s">
        <v>184</v>
      </c>
      <c r="D584" s="834"/>
      <c r="E584" s="834"/>
      <c r="F584" s="834"/>
      <c r="G584" s="834"/>
      <c r="H584" s="82" t="s">
        <v>171</v>
      </c>
      <c r="I584" s="83" t="s">
        <v>172</v>
      </c>
      <c r="J584" s="73" t="s">
        <v>163</v>
      </c>
      <c r="K584" s="84" t="s">
        <v>185</v>
      </c>
      <c r="L584" s="834" t="s">
        <v>174</v>
      </c>
      <c r="M584" s="834"/>
      <c r="N584" s="834" t="s">
        <v>175</v>
      </c>
      <c r="O584" s="834"/>
    </row>
    <row r="585" spans="1:16" ht="9" customHeight="1" x14ac:dyDescent="0.2">
      <c r="A585" s="63">
        <f>$A$2</f>
        <v>9</v>
      </c>
      <c r="B585" s="85"/>
      <c r="C585" s="835" t="s">
        <v>126</v>
      </c>
      <c r="D585" s="835"/>
      <c r="E585" s="835"/>
      <c r="F585" s="835"/>
      <c r="G585" s="835"/>
      <c r="H585" s="86" t="s">
        <v>164</v>
      </c>
      <c r="I585" s="86" t="s">
        <v>165</v>
      </c>
      <c r="J585" s="86" t="s">
        <v>143</v>
      </c>
      <c r="K585" s="86" t="s">
        <v>166</v>
      </c>
      <c r="L585" s="836" t="s">
        <v>167</v>
      </c>
      <c r="M585" s="837"/>
      <c r="N585" s="835" t="s">
        <v>168</v>
      </c>
      <c r="O585" s="835"/>
    </row>
    <row r="586" spans="1:16" ht="19.5" customHeight="1" x14ac:dyDescent="0.25">
      <c r="A586" s="63">
        <f t="shared" ref="A586:A593" si="101">$A$6</f>
        <v>19.5</v>
      </c>
      <c r="B586" s="78">
        <v>1</v>
      </c>
      <c r="C586" s="832"/>
      <c r="D586" s="832"/>
      <c r="E586" s="832"/>
      <c r="F586" s="832"/>
      <c r="G586" s="832"/>
      <c r="H586" s="262"/>
      <c r="I586" s="262"/>
      <c r="J586" s="262"/>
      <c r="K586" s="264"/>
      <c r="L586" s="833"/>
      <c r="M586" s="833"/>
      <c r="N586" s="793"/>
      <c r="O586" s="794"/>
      <c r="P586" s="45" t="str">
        <f>"b."&amp;L586</f>
        <v>b.</v>
      </c>
    </row>
    <row r="587" spans="1:16" ht="19.5" customHeight="1" x14ac:dyDescent="0.25">
      <c r="A587" s="63">
        <f t="shared" si="101"/>
        <v>19.5</v>
      </c>
      <c r="B587" s="78">
        <v>2</v>
      </c>
      <c r="C587" s="832"/>
      <c r="D587" s="832"/>
      <c r="E587" s="832"/>
      <c r="F587" s="832"/>
      <c r="G587" s="832"/>
      <c r="H587" s="262"/>
      <c r="I587" s="262"/>
      <c r="J587" s="262"/>
      <c r="K587" s="264"/>
      <c r="L587" s="833"/>
      <c r="M587" s="833"/>
      <c r="N587" s="793"/>
      <c r="O587" s="794"/>
      <c r="P587" s="45" t="str">
        <f t="shared" ref="P587:P593" si="102">"b."&amp;L587</f>
        <v>b.</v>
      </c>
    </row>
    <row r="588" spans="1:16" ht="19.5" customHeight="1" x14ac:dyDescent="0.25">
      <c r="A588" s="63">
        <f t="shared" si="101"/>
        <v>19.5</v>
      </c>
      <c r="B588" s="78">
        <v>3</v>
      </c>
      <c r="C588" s="832"/>
      <c r="D588" s="832"/>
      <c r="E588" s="832"/>
      <c r="F588" s="832"/>
      <c r="G588" s="832"/>
      <c r="H588" s="262"/>
      <c r="I588" s="262"/>
      <c r="J588" s="262"/>
      <c r="K588" s="264"/>
      <c r="L588" s="833"/>
      <c r="M588" s="833"/>
      <c r="N588" s="793"/>
      <c r="O588" s="794"/>
      <c r="P588" s="45" t="str">
        <f t="shared" si="102"/>
        <v>b.</v>
      </c>
    </row>
    <row r="589" spans="1:16" ht="19.5" customHeight="1" x14ac:dyDescent="0.25">
      <c r="A589" s="63">
        <f t="shared" si="101"/>
        <v>19.5</v>
      </c>
      <c r="B589" s="78">
        <v>4</v>
      </c>
      <c r="C589" s="832"/>
      <c r="D589" s="832"/>
      <c r="E589" s="832"/>
      <c r="F589" s="832"/>
      <c r="G589" s="832"/>
      <c r="H589" s="262"/>
      <c r="I589" s="262"/>
      <c r="J589" s="262"/>
      <c r="K589" s="264"/>
      <c r="L589" s="833"/>
      <c r="M589" s="833"/>
      <c r="N589" s="793"/>
      <c r="O589" s="794"/>
      <c r="P589" s="45" t="str">
        <f t="shared" si="102"/>
        <v>b.</v>
      </c>
    </row>
    <row r="590" spans="1:16" ht="19.5" customHeight="1" x14ac:dyDescent="0.25">
      <c r="A590" s="63">
        <f t="shared" si="101"/>
        <v>19.5</v>
      </c>
      <c r="B590" s="78">
        <v>5</v>
      </c>
      <c r="C590" s="832"/>
      <c r="D590" s="832"/>
      <c r="E590" s="832"/>
      <c r="F590" s="832"/>
      <c r="G590" s="832"/>
      <c r="H590" s="262"/>
      <c r="I590" s="262"/>
      <c r="J590" s="262"/>
      <c r="K590" s="264"/>
      <c r="L590" s="833"/>
      <c r="M590" s="833"/>
      <c r="N590" s="793"/>
      <c r="O590" s="794"/>
      <c r="P590" s="45" t="str">
        <f t="shared" si="102"/>
        <v>b.</v>
      </c>
    </row>
    <row r="591" spans="1:16" ht="19.5" customHeight="1" x14ac:dyDescent="0.25">
      <c r="A591" s="63">
        <f t="shared" si="101"/>
        <v>19.5</v>
      </c>
      <c r="B591" s="78">
        <v>6</v>
      </c>
      <c r="C591" s="832"/>
      <c r="D591" s="832"/>
      <c r="E591" s="832"/>
      <c r="F591" s="832"/>
      <c r="G591" s="832"/>
      <c r="H591" s="262"/>
      <c r="I591" s="262"/>
      <c r="J591" s="262"/>
      <c r="K591" s="264"/>
      <c r="L591" s="833"/>
      <c r="M591" s="833"/>
      <c r="N591" s="793"/>
      <c r="O591" s="794"/>
      <c r="P591" s="45" t="str">
        <f t="shared" si="102"/>
        <v>b.</v>
      </c>
    </row>
    <row r="592" spans="1:16" ht="19.5" customHeight="1" x14ac:dyDescent="0.25">
      <c r="A592" s="63">
        <f t="shared" si="101"/>
        <v>19.5</v>
      </c>
      <c r="B592" s="78">
        <v>7</v>
      </c>
      <c r="C592" s="832"/>
      <c r="D592" s="832"/>
      <c r="E592" s="832"/>
      <c r="F592" s="832"/>
      <c r="G592" s="832"/>
      <c r="H592" s="262"/>
      <c r="I592" s="262"/>
      <c r="J592" s="262"/>
      <c r="K592" s="264"/>
      <c r="L592" s="833"/>
      <c r="M592" s="833"/>
      <c r="N592" s="793"/>
      <c r="O592" s="794"/>
      <c r="P592" s="45" t="str">
        <f t="shared" si="102"/>
        <v>b.</v>
      </c>
    </row>
    <row r="593" spans="1:16" ht="19.5" customHeight="1" x14ac:dyDescent="0.25">
      <c r="A593" s="63">
        <f t="shared" si="101"/>
        <v>19.5</v>
      </c>
      <c r="B593" s="78">
        <v>8</v>
      </c>
      <c r="C593" s="832"/>
      <c r="D593" s="832"/>
      <c r="E593" s="832"/>
      <c r="F593" s="832"/>
      <c r="G593" s="832"/>
      <c r="H593" s="262"/>
      <c r="I593" s="262"/>
      <c r="J593" s="262"/>
      <c r="K593" s="264"/>
      <c r="L593" s="833"/>
      <c r="M593" s="833"/>
      <c r="N593" s="793"/>
      <c r="O593" s="794"/>
      <c r="P593" s="45" t="str">
        <f t="shared" si="102"/>
        <v>b.</v>
      </c>
    </row>
    <row r="594" spans="1:16" ht="16.5" customHeight="1" x14ac:dyDescent="0.25">
      <c r="A594" s="68">
        <f t="shared" ref="A594:A595" si="103">$A$8</f>
        <v>16.5</v>
      </c>
      <c r="B594" s="839" t="s">
        <v>177</v>
      </c>
      <c r="C594" s="839"/>
      <c r="D594" s="839"/>
      <c r="E594" s="839"/>
      <c r="F594" s="839"/>
      <c r="G594" s="839"/>
      <c r="H594" s="839"/>
      <c r="I594" s="839"/>
      <c r="J594" s="839"/>
      <c r="K594" s="839"/>
      <c r="L594" s="839"/>
      <c r="M594" s="839"/>
      <c r="N594" s="839"/>
      <c r="O594" s="839"/>
    </row>
    <row r="595" spans="1:16" ht="16.5" customHeight="1" x14ac:dyDescent="0.25">
      <c r="A595" s="68">
        <f t="shared" si="103"/>
        <v>16.5</v>
      </c>
      <c r="B595" s="73" t="s">
        <v>162</v>
      </c>
      <c r="C595" s="835" t="s">
        <v>178</v>
      </c>
      <c r="D595" s="835"/>
      <c r="E595" s="835"/>
      <c r="F595" s="86" t="s">
        <v>179</v>
      </c>
      <c r="G595" s="834" t="s">
        <v>170</v>
      </c>
      <c r="H595" s="834"/>
      <c r="I595" s="87" t="s">
        <v>172</v>
      </c>
      <c r="J595" s="86" t="s">
        <v>163</v>
      </c>
      <c r="K595" s="86" t="s">
        <v>180</v>
      </c>
      <c r="L595" s="834" t="s">
        <v>174</v>
      </c>
      <c r="M595" s="834"/>
      <c r="N595" s="834" t="s">
        <v>175</v>
      </c>
      <c r="O595" s="834"/>
    </row>
    <row r="596" spans="1:16" ht="9" customHeight="1" x14ac:dyDescent="0.2">
      <c r="A596" s="63">
        <f>$A$2</f>
        <v>9</v>
      </c>
      <c r="B596" s="85"/>
      <c r="C596" s="835" t="s">
        <v>126</v>
      </c>
      <c r="D596" s="835"/>
      <c r="E596" s="835"/>
      <c r="F596" s="86" t="s">
        <v>164</v>
      </c>
      <c r="G596" s="86"/>
      <c r="H596" s="86" t="s">
        <v>165</v>
      </c>
      <c r="I596" s="86" t="s">
        <v>143</v>
      </c>
      <c r="J596" s="86" t="s">
        <v>166</v>
      </c>
      <c r="K596" s="86" t="s">
        <v>167</v>
      </c>
      <c r="L596" s="835" t="s">
        <v>168</v>
      </c>
      <c r="M596" s="835"/>
      <c r="N596" s="835" t="s">
        <v>181</v>
      </c>
      <c r="O596" s="835"/>
    </row>
    <row r="597" spans="1:16" ht="19.5" customHeight="1" x14ac:dyDescent="0.25">
      <c r="A597" s="63">
        <f t="shared" ref="A597:A604" si="104">$A$6</f>
        <v>19.5</v>
      </c>
      <c r="B597" s="78">
        <v>1</v>
      </c>
      <c r="C597" s="791"/>
      <c r="D597" s="791"/>
      <c r="E597" s="791"/>
      <c r="F597" s="262"/>
      <c r="G597" s="791"/>
      <c r="H597" s="791"/>
      <c r="I597" s="262"/>
      <c r="J597" s="262"/>
      <c r="K597" s="264"/>
      <c r="L597" s="792"/>
      <c r="M597" s="792"/>
      <c r="N597" s="793"/>
      <c r="O597" s="794"/>
      <c r="P597" s="45" t="str">
        <f>"c."&amp;L597</f>
        <v>c.</v>
      </c>
    </row>
    <row r="598" spans="1:16" ht="19.5" customHeight="1" x14ac:dyDescent="0.25">
      <c r="A598" s="63">
        <f t="shared" si="104"/>
        <v>19.5</v>
      </c>
      <c r="B598" s="78">
        <v>2</v>
      </c>
      <c r="C598" s="791"/>
      <c r="D598" s="791"/>
      <c r="E598" s="791"/>
      <c r="F598" s="262"/>
      <c r="G598" s="791"/>
      <c r="H598" s="791"/>
      <c r="I598" s="262"/>
      <c r="J598" s="262"/>
      <c r="K598" s="264"/>
      <c r="L598" s="792"/>
      <c r="M598" s="792"/>
      <c r="N598" s="793"/>
      <c r="O598" s="794"/>
      <c r="P598" s="45" t="str">
        <f t="shared" ref="P598:P604" si="105">"c."&amp;L598</f>
        <v>c.</v>
      </c>
    </row>
    <row r="599" spans="1:16" ht="19.5" customHeight="1" x14ac:dyDescent="0.25">
      <c r="A599" s="63">
        <f t="shared" si="104"/>
        <v>19.5</v>
      </c>
      <c r="B599" s="78">
        <v>3</v>
      </c>
      <c r="C599" s="791"/>
      <c r="D599" s="791"/>
      <c r="E599" s="791"/>
      <c r="F599" s="262"/>
      <c r="G599" s="791"/>
      <c r="H599" s="791"/>
      <c r="I599" s="262"/>
      <c r="J599" s="262"/>
      <c r="K599" s="264"/>
      <c r="L599" s="792"/>
      <c r="M599" s="792"/>
      <c r="N599" s="793"/>
      <c r="O599" s="794"/>
      <c r="P599" s="45" t="str">
        <f t="shared" si="105"/>
        <v>c.</v>
      </c>
    </row>
    <row r="600" spans="1:16" ht="19.5" customHeight="1" x14ac:dyDescent="0.25">
      <c r="A600" s="63">
        <f t="shared" si="104"/>
        <v>19.5</v>
      </c>
      <c r="B600" s="78">
        <v>4</v>
      </c>
      <c r="C600" s="791"/>
      <c r="D600" s="791"/>
      <c r="E600" s="791"/>
      <c r="F600" s="262"/>
      <c r="G600" s="791"/>
      <c r="H600" s="791"/>
      <c r="I600" s="262"/>
      <c r="J600" s="262"/>
      <c r="K600" s="264"/>
      <c r="L600" s="792"/>
      <c r="M600" s="792"/>
      <c r="N600" s="793"/>
      <c r="O600" s="794"/>
      <c r="P600" s="45" t="str">
        <f t="shared" si="105"/>
        <v>c.</v>
      </c>
    </row>
    <row r="601" spans="1:16" ht="19.5" customHeight="1" x14ac:dyDescent="0.25">
      <c r="A601" s="63">
        <f t="shared" si="104"/>
        <v>19.5</v>
      </c>
      <c r="B601" s="78">
        <v>5</v>
      </c>
      <c r="C601" s="791"/>
      <c r="D601" s="791"/>
      <c r="E601" s="791"/>
      <c r="F601" s="262"/>
      <c r="G601" s="791"/>
      <c r="H601" s="791"/>
      <c r="I601" s="262"/>
      <c r="J601" s="262"/>
      <c r="K601" s="264"/>
      <c r="L601" s="792"/>
      <c r="M601" s="792"/>
      <c r="N601" s="793"/>
      <c r="O601" s="794"/>
      <c r="P601" s="45" t="str">
        <f t="shared" si="105"/>
        <v>c.</v>
      </c>
    </row>
    <row r="602" spans="1:16" ht="19.5" customHeight="1" x14ac:dyDescent="0.25">
      <c r="A602" s="63">
        <f t="shared" si="104"/>
        <v>19.5</v>
      </c>
      <c r="B602" s="78">
        <v>6</v>
      </c>
      <c r="C602" s="791"/>
      <c r="D602" s="791"/>
      <c r="E602" s="791"/>
      <c r="F602" s="262"/>
      <c r="G602" s="791"/>
      <c r="H602" s="791"/>
      <c r="I602" s="262"/>
      <c r="J602" s="262"/>
      <c r="K602" s="264"/>
      <c r="L602" s="792"/>
      <c r="M602" s="792"/>
      <c r="N602" s="793"/>
      <c r="O602" s="794"/>
      <c r="P602" s="45" t="str">
        <f t="shared" si="105"/>
        <v>c.</v>
      </c>
    </row>
    <row r="603" spans="1:16" ht="19.5" customHeight="1" x14ac:dyDescent="0.25">
      <c r="A603" s="63">
        <f t="shared" si="104"/>
        <v>19.5</v>
      </c>
      <c r="B603" s="78">
        <v>7</v>
      </c>
      <c r="C603" s="791"/>
      <c r="D603" s="791"/>
      <c r="E603" s="791"/>
      <c r="F603" s="262"/>
      <c r="G603" s="791"/>
      <c r="H603" s="791"/>
      <c r="I603" s="262"/>
      <c r="J603" s="262"/>
      <c r="K603" s="264"/>
      <c r="L603" s="792"/>
      <c r="M603" s="792"/>
      <c r="N603" s="793"/>
      <c r="O603" s="794"/>
      <c r="P603" s="45" t="str">
        <f t="shared" si="105"/>
        <v>c.</v>
      </c>
    </row>
    <row r="604" spans="1:16" ht="19.5" customHeight="1" x14ac:dyDescent="0.25">
      <c r="A604" s="63">
        <f t="shared" si="104"/>
        <v>19.5</v>
      </c>
      <c r="B604" s="78">
        <v>8</v>
      </c>
      <c r="C604" s="791"/>
      <c r="D604" s="791"/>
      <c r="E604" s="791"/>
      <c r="F604" s="262"/>
      <c r="G604" s="791"/>
      <c r="H604" s="791"/>
      <c r="I604" s="262"/>
      <c r="J604" s="262"/>
      <c r="K604" s="264"/>
      <c r="L604" s="792"/>
      <c r="M604" s="792"/>
      <c r="N604" s="793"/>
      <c r="O604" s="794"/>
      <c r="P604" s="45" t="str">
        <f t="shared" si="105"/>
        <v>c.</v>
      </c>
    </row>
    <row r="605" spans="1:16" ht="9" customHeight="1" x14ac:dyDescent="0.25">
      <c r="A605" s="63">
        <f t="shared" ref="A605:A614" si="106">$A$2</f>
        <v>9</v>
      </c>
    </row>
    <row r="606" spans="1:16" ht="9" customHeight="1" x14ac:dyDescent="0.25">
      <c r="A606" s="63">
        <f t="shared" si="106"/>
        <v>9</v>
      </c>
      <c r="B606" s="79" t="s">
        <v>105</v>
      </c>
      <c r="C606" s="795" t="s">
        <v>193</v>
      </c>
      <c r="D606" s="795"/>
      <c r="E606" s="795"/>
      <c r="F606" s="795"/>
      <c r="G606" s="795"/>
      <c r="H606" s="795"/>
      <c r="I606" s="795"/>
      <c r="J606" s="795"/>
      <c r="K606" s="795"/>
      <c r="L606" s="795"/>
      <c r="M606" s="795"/>
      <c r="N606" s="795"/>
      <c r="O606" s="795"/>
    </row>
    <row r="607" spans="1:16" ht="9" customHeight="1" x14ac:dyDescent="0.25">
      <c r="A607" s="63">
        <f t="shared" si="106"/>
        <v>9</v>
      </c>
      <c r="B607" s="79" t="s">
        <v>103</v>
      </c>
      <c r="C607" s="795" t="s">
        <v>194</v>
      </c>
      <c r="D607" s="795"/>
      <c r="E607" s="795"/>
      <c r="F607" s="795"/>
      <c r="G607" s="795"/>
      <c r="H607" s="795"/>
      <c r="I607" s="795"/>
      <c r="J607" s="795"/>
      <c r="K607" s="795"/>
      <c r="L607" s="795"/>
      <c r="M607" s="795"/>
      <c r="N607" s="795"/>
      <c r="O607" s="795"/>
    </row>
    <row r="608" spans="1:16" ht="9" customHeight="1" x14ac:dyDescent="0.25">
      <c r="A608" s="63">
        <f>$A$2</f>
        <v>9</v>
      </c>
    </row>
    <row r="609" spans="1:33" ht="9" customHeight="1" x14ac:dyDescent="0.25">
      <c r="A609" s="63">
        <f t="shared" si="106"/>
        <v>9</v>
      </c>
    </row>
    <row r="610" spans="1:33" ht="9" customHeight="1" x14ac:dyDescent="0.25">
      <c r="A610" s="63">
        <f t="shared" si="106"/>
        <v>9</v>
      </c>
    </row>
    <row r="611" spans="1:33" ht="9" customHeight="1" x14ac:dyDescent="0.25">
      <c r="A611" s="63">
        <f t="shared" si="106"/>
        <v>9</v>
      </c>
    </row>
    <row r="612" spans="1:33" ht="16.5" customHeight="1" x14ac:dyDescent="0.25">
      <c r="A612" s="68">
        <f>$A$8</f>
        <v>16.5</v>
      </c>
      <c r="C612" s="80" t="s">
        <v>188</v>
      </c>
      <c r="D612" s="81" t="s">
        <v>189</v>
      </c>
      <c r="M612" s="842" t="str">
        <f ca="1">Wersja</f>
        <v>2020..6.15.0.44055</v>
      </c>
      <c r="N612" s="842"/>
    </row>
    <row r="613" spans="1:33" x14ac:dyDescent="0.25">
      <c r="A613" s="63">
        <f t="shared" si="106"/>
        <v>9</v>
      </c>
    </row>
    <row r="614" spans="1:33" ht="9" customHeight="1" x14ac:dyDescent="0.25">
      <c r="A614" s="63">
        <f t="shared" si="106"/>
        <v>9</v>
      </c>
      <c r="B614" s="796" t="s">
        <v>182</v>
      </c>
      <c r="C614" s="796"/>
      <c r="D614" s="796"/>
      <c r="E614" s="796"/>
      <c r="F614" s="796"/>
      <c r="G614" s="796"/>
      <c r="H614" s="796"/>
      <c r="I614" s="796"/>
      <c r="J614" s="796"/>
      <c r="K614" s="796"/>
      <c r="L614" s="796"/>
      <c r="M614" s="796"/>
      <c r="N614" s="796"/>
      <c r="O614" s="796"/>
    </row>
    <row r="615" spans="1:33" ht="9" customHeight="1" x14ac:dyDescent="0.25">
      <c r="A615" s="63">
        <f>$A$2</f>
        <v>9</v>
      </c>
      <c r="B615" s="797" t="s">
        <v>0</v>
      </c>
      <c r="C615" s="797"/>
      <c r="D615" s="797"/>
      <c r="E615" s="797"/>
      <c r="F615" s="797"/>
      <c r="G615" s="797"/>
      <c r="H615" s="797"/>
      <c r="I615" s="797"/>
      <c r="J615" s="797"/>
      <c r="K615" s="797"/>
      <c r="L615" s="797"/>
      <c r="M615" s="797"/>
      <c r="N615" s="797"/>
      <c r="O615" s="797"/>
    </row>
    <row r="616" spans="1:33" ht="4.5" customHeight="1" x14ac:dyDescent="0.25">
      <c r="A616" s="68">
        <v>4.5</v>
      </c>
      <c r="B616" s="54"/>
    </row>
    <row r="617" spans="1:33" ht="9" customHeight="1" x14ac:dyDescent="0.25">
      <c r="A617" s="63">
        <f>$A$2</f>
        <v>9</v>
      </c>
      <c r="B617" s="798" t="s">
        <v>475</v>
      </c>
      <c r="C617" s="799"/>
      <c r="D617" s="799"/>
      <c r="E617" s="799"/>
      <c r="F617" s="799"/>
      <c r="G617" s="799"/>
      <c r="H617" s="800"/>
      <c r="I617" s="801" t="s">
        <v>1</v>
      </c>
      <c r="J617" s="802"/>
      <c r="K617" s="802"/>
      <c r="L617" s="802"/>
      <c r="M617" s="802"/>
      <c r="N617" s="802"/>
      <c r="O617" s="803"/>
    </row>
    <row r="618" spans="1:33" ht="19.5" customHeight="1" x14ac:dyDescent="0.25">
      <c r="A618" s="45">
        <f t="shared" ref="A618" si="107">$A$6</f>
        <v>19.5</v>
      </c>
      <c r="B618" s="65"/>
      <c r="C618" s="819">
        <f>$C$6</f>
        <v>0</v>
      </c>
      <c r="D618" s="819"/>
      <c r="E618" s="819"/>
      <c r="F618" s="819"/>
      <c r="G618" s="819"/>
      <c r="H618" s="66"/>
      <c r="I618" s="820"/>
      <c r="J618" s="821"/>
      <c r="K618" s="821"/>
      <c r="L618" s="821"/>
      <c r="M618" s="821"/>
      <c r="N618" s="821"/>
      <c r="O618" s="822"/>
      <c r="Q618" s="45"/>
    </row>
    <row r="619" spans="1:33" ht="9" customHeight="1" x14ac:dyDescent="0.25">
      <c r="A619" s="45">
        <f t="shared" ref="A619" si="108">$A$2</f>
        <v>9</v>
      </c>
      <c r="Q619" s="45"/>
    </row>
    <row r="620" spans="1:33" ht="16.5" customHeight="1" x14ac:dyDescent="0.25">
      <c r="A620" s="382">
        <v>16.5</v>
      </c>
      <c r="B620" s="385" t="s">
        <v>156</v>
      </c>
      <c r="C620" s="289"/>
      <c r="D620" s="289"/>
      <c r="E620" s="289"/>
      <c r="F620" s="289"/>
      <c r="G620" s="289"/>
      <c r="H620" s="289"/>
      <c r="I620" s="289"/>
      <c r="J620" s="289"/>
      <c r="K620" s="289"/>
      <c r="L620" s="289"/>
      <c r="M620" s="289"/>
      <c r="N620" s="289"/>
      <c r="O620" s="289"/>
      <c r="P620" s="289"/>
      <c r="Q620" s="381"/>
      <c r="R620" s="289"/>
      <c r="S620" s="289"/>
      <c r="T620" s="289"/>
      <c r="U620" s="289"/>
      <c r="V620" s="289"/>
      <c r="W620" s="289"/>
      <c r="X620" s="289"/>
      <c r="Y620" s="289"/>
      <c r="Z620" s="289"/>
      <c r="AA620" s="289"/>
      <c r="AB620" s="289"/>
      <c r="AC620" s="289"/>
      <c r="AD620" s="289"/>
      <c r="AE620" s="289"/>
      <c r="AF620" s="289"/>
      <c r="AG620" s="289"/>
    </row>
    <row r="621" spans="1:33" ht="16.5" customHeight="1" x14ac:dyDescent="0.25">
      <c r="A621" s="386">
        <f>$A$8</f>
        <v>16.5</v>
      </c>
      <c r="B621" s="764" t="s">
        <v>157</v>
      </c>
      <c r="C621" s="764"/>
      <c r="D621" s="764"/>
      <c r="E621" s="764"/>
      <c r="F621" s="764"/>
      <c r="G621" s="764"/>
      <c r="H621" s="764"/>
      <c r="I621" s="764"/>
      <c r="J621" s="764"/>
      <c r="K621" s="764"/>
      <c r="L621" s="764"/>
      <c r="M621" s="764"/>
      <c r="N621" s="764"/>
      <c r="O621" s="289"/>
      <c r="P621" s="289"/>
      <c r="Q621" s="381"/>
      <c r="R621" s="289"/>
      <c r="S621" s="289"/>
      <c r="T621" s="289"/>
      <c r="U621" s="289"/>
      <c r="V621" s="289"/>
      <c r="W621" s="289"/>
      <c r="X621" s="289"/>
      <c r="Y621" s="289"/>
      <c r="Z621" s="289"/>
      <c r="AA621" s="289"/>
      <c r="AB621" s="289"/>
      <c r="AC621" s="289"/>
      <c r="AD621" s="289"/>
      <c r="AE621" s="289"/>
      <c r="AF621" s="289"/>
      <c r="AG621" s="289"/>
    </row>
    <row r="622" spans="1:33" ht="16.5" customHeight="1" x14ac:dyDescent="0.25">
      <c r="A622" s="442" t="s">
        <v>567</v>
      </c>
      <c r="B622" s="765" t="s">
        <v>564</v>
      </c>
      <c r="C622" s="764"/>
      <c r="D622" s="764"/>
      <c r="E622" s="764"/>
      <c r="F622" s="764"/>
      <c r="G622" s="764"/>
      <c r="H622" s="764"/>
      <c r="I622" s="764"/>
      <c r="J622" s="764"/>
      <c r="K622" s="764"/>
      <c r="L622" s="764"/>
      <c r="M622" s="764"/>
      <c r="N622" s="764"/>
      <c r="O622" s="289"/>
      <c r="P622" s="289"/>
      <c r="Q622" s="381"/>
      <c r="R622" s="289"/>
      <c r="S622" s="289"/>
      <c r="T622" s="289"/>
      <c r="U622" s="289"/>
      <c r="V622" s="289"/>
      <c r="W622" s="289"/>
      <c r="X622" s="289"/>
      <c r="Y622" s="289"/>
      <c r="Z622" s="289"/>
      <c r="AA622" s="289"/>
      <c r="AB622" s="289"/>
      <c r="AC622" s="289"/>
      <c r="AD622" s="289"/>
      <c r="AE622" s="289"/>
      <c r="AF622" s="289"/>
      <c r="AG622" s="289"/>
    </row>
    <row r="623" spans="1:33" ht="9" customHeight="1" x14ac:dyDescent="0.25">
      <c r="A623" s="45">
        <f>$A$2</f>
        <v>9</v>
      </c>
      <c r="C623" s="69"/>
      <c r="D623" s="69"/>
      <c r="E623" s="69"/>
      <c r="F623" s="69"/>
      <c r="G623" s="69"/>
      <c r="M623" s="823" t="s">
        <v>877</v>
      </c>
      <c r="N623" s="799"/>
      <c r="O623" s="800"/>
      <c r="Q623" s="45"/>
    </row>
    <row r="624" spans="1:33" ht="19.5" customHeight="1" x14ac:dyDescent="0.25">
      <c r="A624" s="45">
        <f>$A$6</f>
        <v>19.5</v>
      </c>
      <c r="C624" s="69"/>
      <c r="D624" s="69"/>
      <c r="E624" s="69"/>
      <c r="F624" s="69"/>
      <c r="G624" s="69"/>
      <c r="M624" s="824">
        <f>M556+1</f>
        <v>10</v>
      </c>
      <c r="N624" s="825"/>
      <c r="O624" s="70"/>
      <c r="Q624" s="62">
        <f>IF(COUNTA(C635:O642,C654:O661,C665:O672)=0,0,1)</f>
        <v>0</v>
      </c>
    </row>
    <row r="625" spans="1:17" ht="4.5" customHeight="1" x14ac:dyDescent="0.25">
      <c r="A625" s="45">
        <f>$A$4</f>
        <v>4.5</v>
      </c>
      <c r="B625" s="69"/>
      <c r="C625" s="69"/>
      <c r="D625" s="69"/>
      <c r="E625" s="69"/>
      <c r="F625" s="69"/>
      <c r="G625" s="69"/>
      <c r="Q625" s="45"/>
    </row>
    <row r="626" spans="1:17" ht="4.5" customHeight="1" x14ac:dyDescent="0.25">
      <c r="A626" s="45">
        <f>$A$4</f>
        <v>4.5</v>
      </c>
      <c r="B626" s="807"/>
      <c r="C626" s="807"/>
      <c r="D626" s="807"/>
      <c r="E626" s="807"/>
      <c r="F626" s="807"/>
      <c r="G626" s="807"/>
      <c r="H626" s="807"/>
      <c r="I626" s="807"/>
      <c r="J626" s="807"/>
      <c r="K626" s="807"/>
      <c r="L626" s="807"/>
      <c r="M626" s="807"/>
      <c r="N626" s="807"/>
      <c r="O626" s="807"/>
      <c r="Q626" s="45"/>
    </row>
    <row r="627" spans="1:17" ht="24.75" customHeight="1" x14ac:dyDescent="0.25">
      <c r="A627" s="282">
        <f>$A$8*1.5</f>
        <v>24.75</v>
      </c>
      <c r="B627" s="826" t="s">
        <v>186</v>
      </c>
      <c r="C627" s="827"/>
      <c r="D627" s="827"/>
      <c r="E627" s="827"/>
      <c r="F627" s="827"/>
      <c r="G627" s="827"/>
      <c r="H627" s="827"/>
      <c r="I627" s="827"/>
      <c r="J627" s="827"/>
      <c r="K627" s="827"/>
      <c r="L627" s="827"/>
      <c r="M627" s="827"/>
      <c r="N627" s="827"/>
      <c r="O627" s="828"/>
      <c r="Q627" s="45"/>
    </row>
    <row r="628" spans="1:17" ht="9" customHeight="1" x14ac:dyDescent="0.25">
      <c r="A628" s="45">
        <f>$A$2</f>
        <v>9</v>
      </c>
      <c r="B628" s="71"/>
      <c r="C628" s="804" t="s">
        <v>158</v>
      </c>
      <c r="D628" s="805"/>
      <c r="E628" s="805"/>
      <c r="F628" s="805"/>
      <c r="G628" s="805"/>
      <c r="H628" s="806"/>
      <c r="I628" s="804" t="s">
        <v>159</v>
      </c>
      <c r="J628" s="805"/>
      <c r="K628" s="805"/>
      <c r="L628" s="805"/>
      <c r="M628" s="805"/>
      <c r="N628" s="805"/>
      <c r="O628" s="806"/>
      <c r="Q628" s="45"/>
    </row>
    <row r="629" spans="1:17" ht="19.5" customHeight="1" x14ac:dyDescent="0.25">
      <c r="A629" s="45">
        <f>$A$6</f>
        <v>19.5</v>
      </c>
      <c r="B629" s="72"/>
      <c r="C629" s="829" t="str">
        <f>""&amp;$C$17</f>
        <v/>
      </c>
      <c r="D629" s="830"/>
      <c r="E629" s="830"/>
      <c r="F629" s="830"/>
      <c r="G629" s="830"/>
      <c r="H629" s="831"/>
      <c r="I629" s="829" t="str">
        <f>""&amp;$I$17</f>
        <v/>
      </c>
      <c r="J629" s="830"/>
      <c r="K629" s="830"/>
      <c r="L629" s="830"/>
      <c r="M629" s="830"/>
      <c r="N629" s="830"/>
      <c r="O629" s="831"/>
      <c r="Q629" s="45"/>
    </row>
    <row r="630" spans="1:17" ht="4.5" customHeight="1" x14ac:dyDescent="0.25">
      <c r="A630" s="63">
        <f>$A$4</f>
        <v>4.5</v>
      </c>
      <c r="B630" s="807"/>
      <c r="C630" s="807"/>
      <c r="D630" s="807"/>
      <c r="E630" s="807"/>
      <c r="F630" s="807"/>
      <c r="G630" s="807"/>
      <c r="H630" s="807"/>
      <c r="I630" s="807"/>
      <c r="J630" s="807"/>
      <c r="K630" s="807"/>
      <c r="L630" s="807"/>
      <c r="M630" s="807"/>
      <c r="N630" s="807"/>
      <c r="O630" s="807"/>
    </row>
    <row r="631" spans="1:17" ht="16.5" customHeight="1" x14ac:dyDescent="0.25">
      <c r="A631" s="68">
        <f t="shared" ref="A631:A632" si="109">$A$8</f>
        <v>16.5</v>
      </c>
      <c r="B631" s="808" t="s">
        <v>160</v>
      </c>
      <c r="C631" s="809"/>
      <c r="D631" s="809"/>
      <c r="E631" s="809"/>
      <c r="F631" s="809"/>
      <c r="G631" s="809"/>
      <c r="H631" s="809"/>
      <c r="I631" s="809"/>
      <c r="J631" s="809"/>
      <c r="K631" s="809"/>
      <c r="L631" s="809"/>
      <c r="M631" s="809"/>
      <c r="N631" s="809"/>
      <c r="O631" s="810"/>
    </row>
    <row r="632" spans="1:17" ht="16.5" customHeight="1" x14ac:dyDescent="0.25">
      <c r="A632" s="68">
        <f t="shared" si="109"/>
        <v>16.5</v>
      </c>
      <c r="B632" s="811" t="s">
        <v>161</v>
      </c>
      <c r="C632" s="812"/>
      <c r="D632" s="812"/>
      <c r="E632" s="812"/>
      <c r="F632" s="812"/>
      <c r="G632" s="812"/>
      <c r="H632" s="812"/>
      <c r="I632" s="812"/>
      <c r="J632" s="812"/>
      <c r="K632" s="812"/>
      <c r="L632" s="812"/>
      <c r="M632" s="812"/>
      <c r="N632" s="812"/>
      <c r="O632" s="813"/>
    </row>
    <row r="633" spans="1:17" ht="24.75" customHeight="1" x14ac:dyDescent="0.25">
      <c r="A633" s="68">
        <f>$A$8*1.5</f>
        <v>24.75</v>
      </c>
      <c r="B633" s="73" t="s">
        <v>162</v>
      </c>
      <c r="C633" s="814" t="s">
        <v>170</v>
      </c>
      <c r="D633" s="807"/>
      <c r="E633" s="807"/>
      <c r="F633" s="807"/>
      <c r="G633" s="815"/>
      <c r="H633" s="74" t="s">
        <v>171</v>
      </c>
      <c r="I633" s="74" t="s">
        <v>172</v>
      </c>
      <c r="J633" s="73" t="s">
        <v>163</v>
      </c>
      <c r="K633" s="74" t="s">
        <v>173</v>
      </c>
      <c r="L633" s="814" t="s">
        <v>174</v>
      </c>
      <c r="M633" s="815"/>
      <c r="N633" s="814" t="s">
        <v>175</v>
      </c>
      <c r="O633" s="815"/>
    </row>
    <row r="634" spans="1:17" ht="9" customHeight="1" x14ac:dyDescent="0.2">
      <c r="A634" s="63">
        <f>$A$2</f>
        <v>9</v>
      </c>
      <c r="B634" s="76"/>
      <c r="C634" s="816" t="s">
        <v>126</v>
      </c>
      <c r="D634" s="817"/>
      <c r="E634" s="817"/>
      <c r="F634" s="817"/>
      <c r="G634" s="818"/>
      <c r="H634" s="77" t="s">
        <v>164</v>
      </c>
      <c r="I634" s="77" t="s">
        <v>165</v>
      </c>
      <c r="J634" s="77" t="s">
        <v>143</v>
      </c>
      <c r="K634" s="77" t="s">
        <v>166</v>
      </c>
      <c r="L634" s="816" t="s">
        <v>167</v>
      </c>
      <c r="M634" s="818"/>
      <c r="N634" s="816" t="s">
        <v>168</v>
      </c>
      <c r="O634" s="818"/>
    </row>
    <row r="635" spans="1:17" ht="19.5" customHeight="1" x14ac:dyDescent="0.25">
      <c r="A635" s="63">
        <f t="shared" ref="A635:A642" si="110">$A$6</f>
        <v>19.5</v>
      </c>
      <c r="B635" s="78">
        <v>1</v>
      </c>
      <c r="C635" s="832"/>
      <c r="D635" s="832"/>
      <c r="E635" s="832"/>
      <c r="F635" s="832"/>
      <c r="G635" s="832"/>
      <c r="H635" s="262"/>
      <c r="I635" s="262"/>
      <c r="J635" s="262"/>
      <c r="K635" s="489"/>
      <c r="L635" s="833"/>
      <c r="M635" s="833"/>
      <c r="N635" s="793"/>
      <c r="O635" s="794"/>
      <c r="P635" s="45" t="str">
        <f>"a."&amp;L635</f>
        <v>a.</v>
      </c>
    </row>
    <row r="636" spans="1:17" ht="19.5" customHeight="1" x14ac:dyDescent="0.25">
      <c r="A636" s="63">
        <f t="shared" si="110"/>
        <v>19.5</v>
      </c>
      <c r="B636" s="78">
        <v>2</v>
      </c>
      <c r="C636" s="832"/>
      <c r="D636" s="832"/>
      <c r="E636" s="832"/>
      <c r="F636" s="832"/>
      <c r="G636" s="832"/>
      <c r="H636" s="262"/>
      <c r="I636" s="262"/>
      <c r="J636" s="262"/>
      <c r="K636" s="489"/>
      <c r="L636" s="833"/>
      <c r="M636" s="833"/>
      <c r="N636" s="793"/>
      <c r="O636" s="794"/>
      <c r="P636" s="45" t="str">
        <f t="shared" ref="P636:P642" si="111">"a."&amp;L636</f>
        <v>a.</v>
      </c>
    </row>
    <row r="637" spans="1:17" ht="19.5" customHeight="1" x14ac:dyDescent="0.25">
      <c r="A637" s="63">
        <f t="shared" si="110"/>
        <v>19.5</v>
      </c>
      <c r="B637" s="78">
        <v>3</v>
      </c>
      <c r="C637" s="832"/>
      <c r="D637" s="832"/>
      <c r="E637" s="832"/>
      <c r="F637" s="832"/>
      <c r="G637" s="832"/>
      <c r="H637" s="262"/>
      <c r="I637" s="262"/>
      <c r="J637" s="262"/>
      <c r="K637" s="489"/>
      <c r="L637" s="833"/>
      <c r="M637" s="833"/>
      <c r="N637" s="793"/>
      <c r="O637" s="794"/>
      <c r="P637" s="45" t="str">
        <f t="shared" si="111"/>
        <v>a.</v>
      </c>
    </row>
    <row r="638" spans="1:17" ht="19.5" customHeight="1" x14ac:dyDescent="0.25">
      <c r="A638" s="63">
        <f t="shared" si="110"/>
        <v>19.5</v>
      </c>
      <c r="B638" s="78">
        <v>4</v>
      </c>
      <c r="C638" s="832"/>
      <c r="D638" s="832"/>
      <c r="E638" s="832"/>
      <c r="F638" s="832"/>
      <c r="G638" s="832"/>
      <c r="H638" s="262"/>
      <c r="I638" s="262"/>
      <c r="J638" s="262"/>
      <c r="K638" s="489"/>
      <c r="L638" s="833"/>
      <c r="M638" s="833"/>
      <c r="N638" s="793"/>
      <c r="O638" s="794"/>
      <c r="P638" s="45" t="str">
        <f t="shared" si="111"/>
        <v>a.</v>
      </c>
    </row>
    <row r="639" spans="1:17" ht="19.5" customHeight="1" x14ac:dyDescent="0.25">
      <c r="A639" s="63">
        <f t="shared" si="110"/>
        <v>19.5</v>
      </c>
      <c r="B639" s="78">
        <v>5</v>
      </c>
      <c r="C639" s="832"/>
      <c r="D639" s="832"/>
      <c r="E639" s="832"/>
      <c r="F639" s="832"/>
      <c r="G639" s="832"/>
      <c r="H639" s="262"/>
      <c r="I639" s="262"/>
      <c r="J639" s="262"/>
      <c r="K639" s="489"/>
      <c r="L639" s="833"/>
      <c r="M639" s="833"/>
      <c r="N639" s="793"/>
      <c r="O639" s="794"/>
      <c r="P639" s="45" t="str">
        <f t="shared" si="111"/>
        <v>a.</v>
      </c>
    </row>
    <row r="640" spans="1:17" ht="19.5" customHeight="1" x14ac:dyDescent="0.25">
      <c r="A640" s="63">
        <f t="shared" si="110"/>
        <v>19.5</v>
      </c>
      <c r="B640" s="78">
        <v>6</v>
      </c>
      <c r="C640" s="832"/>
      <c r="D640" s="832"/>
      <c r="E640" s="832"/>
      <c r="F640" s="832"/>
      <c r="G640" s="832"/>
      <c r="H640" s="262"/>
      <c r="I640" s="262"/>
      <c r="J640" s="262"/>
      <c r="K640" s="489"/>
      <c r="L640" s="833"/>
      <c r="M640" s="833"/>
      <c r="N640" s="793"/>
      <c r="O640" s="794"/>
      <c r="P640" s="45" t="str">
        <f t="shared" si="111"/>
        <v>a.</v>
      </c>
    </row>
    <row r="641" spans="1:16" ht="19.5" customHeight="1" x14ac:dyDescent="0.25">
      <c r="A641" s="63">
        <f t="shared" si="110"/>
        <v>19.5</v>
      </c>
      <c r="B641" s="78">
        <v>7</v>
      </c>
      <c r="C641" s="832"/>
      <c r="D641" s="832"/>
      <c r="E641" s="832"/>
      <c r="F641" s="832"/>
      <c r="G641" s="832"/>
      <c r="H641" s="262"/>
      <c r="I641" s="262"/>
      <c r="J641" s="262"/>
      <c r="K641" s="489"/>
      <c r="L641" s="833"/>
      <c r="M641" s="833"/>
      <c r="N641" s="793"/>
      <c r="O641" s="794"/>
      <c r="P641" s="45" t="str">
        <f t="shared" si="111"/>
        <v>a.</v>
      </c>
    </row>
    <row r="642" spans="1:16" ht="19.5" customHeight="1" x14ac:dyDescent="0.25">
      <c r="A642" s="63">
        <f t="shared" si="110"/>
        <v>19.5</v>
      </c>
      <c r="B642" s="78">
        <v>8</v>
      </c>
      <c r="C642" s="832"/>
      <c r="D642" s="832"/>
      <c r="E642" s="832"/>
      <c r="F642" s="832"/>
      <c r="G642" s="832"/>
      <c r="H642" s="262"/>
      <c r="I642" s="262"/>
      <c r="J642" s="262"/>
      <c r="K642" s="489"/>
      <c r="L642" s="833"/>
      <c r="M642" s="833"/>
      <c r="N642" s="793"/>
      <c r="O642" s="794"/>
      <c r="P642" s="45" t="str">
        <f t="shared" si="111"/>
        <v>a.</v>
      </c>
    </row>
    <row r="643" spans="1:16" ht="9" customHeight="1" x14ac:dyDescent="0.25">
      <c r="A643" s="63">
        <f>$A$2</f>
        <v>9</v>
      </c>
    </row>
    <row r="644" spans="1:16" ht="18" customHeight="1" x14ac:dyDescent="0.25">
      <c r="A644" s="63">
        <f>$A$2*2</f>
        <v>18</v>
      </c>
      <c r="B644" s="79" t="s">
        <v>100</v>
      </c>
      <c r="C644" s="838" t="s">
        <v>191</v>
      </c>
      <c r="D644" s="795"/>
      <c r="E644" s="795"/>
      <c r="F644" s="795"/>
      <c r="G644" s="795"/>
      <c r="H644" s="795"/>
      <c r="I644" s="795"/>
      <c r="J644" s="795"/>
      <c r="K644" s="795"/>
      <c r="L644" s="795"/>
      <c r="M644" s="795"/>
      <c r="N644" s="795"/>
      <c r="O644" s="795"/>
    </row>
    <row r="645" spans="1:16" ht="9" customHeight="1" x14ac:dyDescent="0.25">
      <c r="A645" s="63">
        <f>$A$2</f>
        <v>9</v>
      </c>
      <c r="B645" s="79" t="s">
        <v>101</v>
      </c>
      <c r="C645" s="795" t="s">
        <v>190</v>
      </c>
      <c r="D645" s="795"/>
      <c r="E645" s="795"/>
      <c r="F645" s="795"/>
      <c r="G645" s="795"/>
      <c r="H645" s="795"/>
      <c r="I645" s="795"/>
      <c r="J645" s="795"/>
      <c r="K645" s="795"/>
      <c r="L645" s="795"/>
      <c r="M645" s="795"/>
      <c r="N645" s="795"/>
      <c r="O645" s="795"/>
    </row>
    <row r="646" spans="1:16" ht="18" customHeight="1" x14ac:dyDescent="0.25">
      <c r="A646" s="63">
        <f>$A$2*2</f>
        <v>18</v>
      </c>
      <c r="B646" s="79" t="s">
        <v>102</v>
      </c>
      <c r="C646" s="838" t="s">
        <v>192</v>
      </c>
      <c r="D646" s="795"/>
      <c r="E646" s="795"/>
      <c r="F646" s="795"/>
      <c r="G646" s="795"/>
      <c r="H646" s="795"/>
      <c r="I646" s="795"/>
      <c r="J646" s="795"/>
      <c r="K646" s="795"/>
      <c r="L646" s="795"/>
      <c r="M646" s="795"/>
      <c r="N646" s="795"/>
      <c r="O646" s="795"/>
    </row>
    <row r="647" spans="1:16" ht="16.5" customHeight="1" x14ac:dyDescent="0.25">
      <c r="A647" s="68">
        <f>$A$8</f>
        <v>16.5</v>
      </c>
      <c r="C647" s="843" t="str">
        <f ca="1">Wersja</f>
        <v>2020..6.15.0.44055</v>
      </c>
      <c r="D647" s="843"/>
      <c r="E647" s="69"/>
      <c r="F647" s="69"/>
      <c r="G647" s="69"/>
      <c r="H647" s="69"/>
      <c r="N647" s="80" t="s">
        <v>188</v>
      </c>
      <c r="O647" s="81" t="s">
        <v>187</v>
      </c>
    </row>
    <row r="648" spans="1:16" ht="9" customHeight="1" x14ac:dyDescent="0.25">
      <c r="A648" s="63">
        <f>$A$2</f>
        <v>9</v>
      </c>
    </row>
    <row r="649" spans="1:16" ht="9" customHeight="1" x14ac:dyDescent="0.25">
      <c r="A649" s="63">
        <f>$A$2</f>
        <v>9</v>
      </c>
      <c r="B649" s="797" t="s">
        <v>0</v>
      </c>
      <c r="C649" s="797"/>
      <c r="D649" s="797"/>
      <c r="E649" s="797"/>
      <c r="F649" s="797"/>
      <c r="G649" s="797"/>
      <c r="H649" s="797"/>
      <c r="I649" s="797"/>
      <c r="J649" s="797"/>
      <c r="K649" s="797"/>
      <c r="L649" s="797"/>
      <c r="M649" s="797"/>
      <c r="N649" s="797"/>
      <c r="O649" s="797"/>
    </row>
    <row r="650" spans="1:16" ht="4.5" customHeight="1" x14ac:dyDescent="0.25">
      <c r="A650" s="68">
        <v>4.5</v>
      </c>
      <c r="B650" s="54"/>
    </row>
    <row r="651" spans="1:16" ht="16.5" customHeight="1" x14ac:dyDescent="0.25">
      <c r="A651" s="68">
        <f t="shared" ref="A651" si="112">$A$8</f>
        <v>16.5</v>
      </c>
      <c r="B651" s="811" t="s">
        <v>176</v>
      </c>
      <c r="C651" s="812"/>
      <c r="D651" s="812"/>
      <c r="E651" s="812"/>
      <c r="F651" s="812"/>
      <c r="G651" s="812"/>
      <c r="H651" s="812"/>
      <c r="I651" s="812"/>
      <c r="J651" s="812"/>
      <c r="K651" s="812"/>
      <c r="L651" s="812"/>
      <c r="M651" s="812"/>
      <c r="N651" s="812"/>
      <c r="O651" s="813"/>
    </row>
    <row r="652" spans="1:16" ht="24.75" customHeight="1" x14ac:dyDescent="0.25">
      <c r="A652" s="68">
        <f>$A$8*1.5</f>
        <v>24.75</v>
      </c>
      <c r="B652" s="73" t="s">
        <v>162</v>
      </c>
      <c r="C652" s="834" t="s">
        <v>184</v>
      </c>
      <c r="D652" s="834"/>
      <c r="E652" s="834"/>
      <c r="F652" s="834"/>
      <c r="G652" s="834"/>
      <c r="H652" s="82" t="s">
        <v>171</v>
      </c>
      <c r="I652" s="83" t="s">
        <v>172</v>
      </c>
      <c r="J652" s="73" t="s">
        <v>163</v>
      </c>
      <c r="K652" s="84" t="s">
        <v>185</v>
      </c>
      <c r="L652" s="834" t="s">
        <v>174</v>
      </c>
      <c r="M652" s="834"/>
      <c r="N652" s="834" t="s">
        <v>175</v>
      </c>
      <c r="O652" s="834"/>
    </row>
    <row r="653" spans="1:16" ht="9" customHeight="1" x14ac:dyDescent="0.2">
      <c r="A653" s="63">
        <f>$A$2</f>
        <v>9</v>
      </c>
      <c r="B653" s="85"/>
      <c r="C653" s="835" t="s">
        <v>126</v>
      </c>
      <c r="D653" s="835"/>
      <c r="E653" s="835"/>
      <c r="F653" s="835"/>
      <c r="G653" s="835"/>
      <c r="H653" s="86" t="s">
        <v>164</v>
      </c>
      <c r="I653" s="86" t="s">
        <v>165</v>
      </c>
      <c r="J653" s="86" t="s">
        <v>143</v>
      </c>
      <c r="K653" s="86" t="s">
        <v>166</v>
      </c>
      <c r="L653" s="836" t="s">
        <v>167</v>
      </c>
      <c r="M653" s="837"/>
      <c r="N653" s="835" t="s">
        <v>168</v>
      </c>
      <c r="O653" s="835"/>
    </row>
    <row r="654" spans="1:16" ht="19.5" customHeight="1" x14ac:dyDescent="0.25">
      <c r="A654" s="63">
        <f t="shared" ref="A654:A661" si="113">$A$6</f>
        <v>19.5</v>
      </c>
      <c r="B654" s="78">
        <v>1</v>
      </c>
      <c r="C654" s="832"/>
      <c r="D654" s="832"/>
      <c r="E654" s="832"/>
      <c r="F654" s="832"/>
      <c r="G654" s="832"/>
      <c r="H654" s="262"/>
      <c r="I654" s="262"/>
      <c r="J654" s="262"/>
      <c r="K654" s="264"/>
      <c r="L654" s="833"/>
      <c r="M654" s="833"/>
      <c r="N654" s="793"/>
      <c r="O654" s="794"/>
      <c r="P654" s="45" t="str">
        <f>"b."&amp;L654</f>
        <v>b.</v>
      </c>
    </row>
    <row r="655" spans="1:16" ht="19.5" customHeight="1" x14ac:dyDescent="0.25">
      <c r="A655" s="63">
        <f t="shared" si="113"/>
        <v>19.5</v>
      </c>
      <c r="B655" s="78">
        <v>2</v>
      </c>
      <c r="C655" s="832"/>
      <c r="D655" s="832"/>
      <c r="E655" s="832"/>
      <c r="F655" s="832"/>
      <c r="G655" s="832"/>
      <c r="H655" s="262"/>
      <c r="I655" s="262"/>
      <c r="J655" s="262"/>
      <c r="K655" s="264"/>
      <c r="L655" s="833"/>
      <c r="M655" s="833"/>
      <c r="N655" s="793"/>
      <c r="O655" s="794"/>
      <c r="P655" s="45" t="str">
        <f t="shared" ref="P655:P661" si="114">"b."&amp;L655</f>
        <v>b.</v>
      </c>
    </row>
    <row r="656" spans="1:16" ht="19.5" customHeight="1" x14ac:dyDescent="0.25">
      <c r="A656" s="63">
        <f t="shared" si="113"/>
        <v>19.5</v>
      </c>
      <c r="B656" s="78">
        <v>3</v>
      </c>
      <c r="C656" s="832"/>
      <c r="D656" s="832"/>
      <c r="E656" s="832"/>
      <c r="F656" s="832"/>
      <c r="G656" s="832"/>
      <c r="H656" s="262"/>
      <c r="I656" s="262"/>
      <c r="J656" s="262"/>
      <c r="K656" s="264"/>
      <c r="L656" s="833"/>
      <c r="M656" s="833"/>
      <c r="N656" s="793"/>
      <c r="O656" s="794"/>
      <c r="P656" s="45" t="str">
        <f t="shared" si="114"/>
        <v>b.</v>
      </c>
    </row>
    <row r="657" spans="1:16" ht="19.5" customHeight="1" x14ac:dyDescent="0.25">
      <c r="A657" s="63">
        <f t="shared" si="113"/>
        <v>19.5</v>
      </c>
      <c r="B657" s="78">
        <v>4</v>
      </c>
      <c r="C657" s="832"/>
      <c r="D657" s="832"/>
      <c r="E657" s="832"/>
      <c r="F657" s="832"/>
      <c r="G657" s="832"/>
      <c r="H657" s="262"/>
      <c r="I657" s="262"/>
      <c r="J657" s="262"/>
      <c r="K657" s="264"/>
      <c r="L657" s="833"/>
      <c r="M657" s="833"/>
      <c r="N657" s="793"/>
      <c r="O657" s="794"/>
      <c r="P657" s="45" t="str">
        <f t="shared" si="114"/>
        <v>b.</v>
      </c>
    </row>
    <row r="658" spans="1:16" ht="19.5" customHeight="1" x14ac:dyDescent="0.25">
      <c r="A658" s="63">
        <f t="shared" si="113"/>
        <v>19.5</v>
      </c>
      <c r="B658" s="78">
        <v>5</v>
      </c>
      <c r="C658" s="832"/>
      <c r="D658" s="832"/>
      <c r="E658" s="832"/>
      <c r="F658" s="832"/>
      <c r="G658" s="832"/>
      <c r="H658" s="262"/>
      <c r="I658" s="262"/>
      <c r="J658" s="262"/>
      <c r="K658" s="264"/>
      <c r="L658" s="833"/>
      <c r="M658" s="833"/>
      <c r="N658" s="793"/>
      <c r="O658" s="794"/>
      <c r="P658" s="45" t="str">
        <f t="shared" si="114"/>
        <v>b.</v>
      </c>
    </row>
    <row r="659" spans="1:16" ht="19.5" customHeight="1" x14ac:dyDescent="0.25">
      <c r="A659" s="63">
        <f t="shared" si="113"/>
        <v>19.5</v>
      </c>
      <c r="B659" s="78">
        <v>6</v>
      </c>
      <c r="C659" s="832"/>
      <c r="D659" s="832"/>
      <c r="E659" s="832"/>
      <c r="F659" s="832"/>
      <c r="G659" s="832"/>
      <c r="H659" s="262"/>
      <c r="I659" s="262"/>
      <c r="J659" s="262"/>
      <c r="K659" s="264"/>
      <c r="L659" s="833"/>
      <c r="M659" s="833"/>
      <c r="N659" s="793"/>
      <c r="O659" s="794"/>
      <c r="P659" s="45" t="str">
        <f t="shared" si="114"/>
        <v>b.</v>
      </c>
    </row>
    <row r="660" spans="1:16" ht="19.5" customHeight="1" x14ac:dyDescent="0.25">
      <c r="A660" s="63">
        <f t="shared" si="113"/>
        <v>19.5</v>
      </c>
      <c r="B660" s="78">
        <v>7</v>
      </c>
      <c r="C660" s="832"/>
      <c r="D660" s="832"/>
      <c r="E660" s="832"/>
      <c r="F660" s="832"/>
      <c r="G660" s="832"/>
      <c r="H660" s="262"/>
      <c r="I660" s="262"/>
      <c r="J660" s="262"/>
      <c r="K660" s="264"/>
      <c r="L660" s="833"/>
      <c r="M660" s="833"/>
      <c r="N660" s="793"/>
      <c r="O660" s="794"/>
      <c r="P660" s="45" t="str">
        <f t="shared" si="114"/>
        <v>b.</v>
      </c>
    </row>
    <row r="661" spans="1:16" ht="19.5" customHeight="1" x14ac:dyDescent="0.25">
      <c r="A661" s="63">
        <f t="shared" si="113"/>
        <v>19.5</v>
      </c>
      <c r="B661" s="78">
        <v>8</v>
      </c>
      <c r="C661" s="832"/>
      <c r="D661" s="832"/>
      <c r="E661" s="832"/>
      <c r="F661" s="832"/>
      <c r="G661" s="832"/>
      <c r="H661" s="262"/>
      <c r="I661" s="262"/>
      <c r="J661" s="262"/>
      <c r="K661" s="264"/>
      <c r="L661" s="833"/>
      <c r="M661" s="833"/>
      <c r="N661" s="793"/>
      <c r="O661" s="794"/>
      <c r="P661" s="45" t="str">
        <f t="shared" si="114"/>
        <v>b.</v>
      </c>
    </row>
    <row r="662" spans="1:16" ht="16.5" customHeight="1" x14ac:dyDescent="0.25">
      <c r="A662" s="68">
        <f t="shared" ref="A662:A663" si="115">$A$8</f>
        <v>16.5</v>
      </c>
      <c r="B662" s="839" t="s">
        <v>177</v>
      </c>
      <c r="C662" s="839"/>
      <c r="D662" s="839"/>
      <c r="E662" s="839"/>
      <c r="F662" s="839"/>
      <c r="G662" s="839"/>
      <c r="H662" s="839"/>
      <c r="I662" s="839"/>
      <c r="J662" s="839"/>
      <c r="K662" s="839"/>
      <c r="L662" s="839"/>
      <c r="M662" s="839"/>
      <c r="N662" s="839"/>
      <c r="O662" s="839"/>
    </row>
    <row r="663" spans="1:16" ht="16.5" customHeight="1" x14ac:dyDescent="0.25">
      <c r="A663" s="68">
        <f t="shared" si="115"/>
        <v>16.5</v>
      </c>
      <c r="B663" s="73" t="s">
        <v>162</v>
      </c>
      <c r="C663" s="835" t="s">
        <v>178</v>
      </c>
      <c r="D663" s="835"/>
      <c r="E663" s="835"/>
      <c r="F663" s="86" t="s">
        <v>179</v>
      </c>
      <c r="G663" s="834" t="s">
        <v>170</v>
      </c>
      <c r="H663" s="834"/>
      <c r="I663" s="87" t="s">
        <v>172</v>
      </c>
      <c r="J663" s="86" t="s">
        <v>163</v>
      </c>
      <c r="K663" s="86" t="s">
        <v>180</v>
      </c>
      <c r="L663" s="834" t="s">
        <v>174</v>
      </c>
      <c r="M663" s="834"/>
      <c r="N663" s="834" t="s">
        <v>175</v>
      </c>
      <c r="O663" s="834"/>
    </row>
    <row r="664" spans="1:16" ht="9" customHeight="1" x14ac:dyDescent="0.2">
      <c r="A664" s="63">
        <f>$A$2</f>
        <v>9</v>
      </c>
      <c r="B664" s="85"/>
      <c r="C664" s="835" t="s">
        <v>126</v>
      </c>
      <c r="D664" s="835"/>
      <c r="E664" s="835"/>
      <c r="F664" s="86" t="s">
        <v>164</v>
      </c>
      <c r="G664" s="86"/>
      <c r="H664" s="86" t="s">
        <v>165</v>
      </c>
      <c r="I664" s="86" t="s">
        <v>143</v>
      </c>
      <c r="J664" s="86" t="s">
        <v>166</v>
      </c>
      <c r="K664" s="86" t="s">
        <v>167</v>
      </c>
      <c r="L664" s="835" t="s">
        <v>168</v>
      </c>
      <c r="M664" s="835"/>
      <c r="N664" s="835" t="s">
        <v>181</v>
      </c>
      <c r="O664" s="835"/>
    </row>
    <row r="665" spans="1:16" ht="19.5" customHeight="1" x14ac:dyDescent="0.25">
      <c r="A665" s="63">
        <f t="shared" ref="A665:A672" si="116">$A$6</f>
        <v>19.5</v>
      </c>
      <c r="B665" s="78">
        <v>1</v>
      </c>
      <c r="C665" s="791"/>
      <c r="D665" s="791"/>
      <c r="E665" s="791"/>
      <c r="F665" s="262"/>
      <c r="G665" s="791"/>
      <c r="H665" s="791"/>
      <c r="I665" s="262"/>
      <c r="J665" s="262"/>
      <c r="K665" s="264"/>
      <c r="L665" s="792"/>
      <c r="M665" s="792"/>
      <c r="N665" s="793"/>
      <c r="O665" s="794"/>
      <c r="P665" s="45" t="str">
        <f>"c."&amp;L665</f>
        <v>c.</v>
      </c>
    </row>
    <row r="666" spans="1:16" ht="19.5" customHeight="1" x14ac:dyDescent="0.25">
      <c r="A666" s="63">
        <f t="shared" si="116"/>
        <v>19.5</v>
      </c>
      <c r="B666" s="78">
        <v>2</v>
      </c>
      <c r="C666" s="791"/>
      <c r="D666" s="791"/>
      <c r="E666" s="791"/>
      <c r="F666" s="262"/>
      <c r="G666" s="791"/>
      <c r="H666" s="791"/>
      <c r="I666" s="262"/>
      <c r="J666" s="262"/>
      <c r="K666" s="264"/>
      <c r="L666" s="792"/>
      <c r="M666" s="792"/>
      <c r="N666" s="793"/>
      <c r="O666" s="794"/>
      <c r="P666" s="45" t="str">
        <f t="shared" ref="P666:P672" si="117">"c."&amp;L666</f>
        <v>c.</v>
      </c>
    </row>
    <row r="667" spans="1:16" ht="19.5" customHeight="1" x14ac:dyDescent="0.25">
      <c r="A667" s="63">
        <f t="shared" si="116"/>
        <v>19.5</v>
      </c>
      <c r="B667" s="78">
        <v>3</v>
      </c>
      <c r="C667" s="791"/>
      <c r="D667" s="791"/>
      <c r="E667" s="791"/>
      <c r="F667" s="262"/>
      <c r="G667" s="791"/>
      <c r="H667" s="791"/>
      <c r="I667" s="262"/>
      <c r="J667" s="262"/>
      <c r="K667" s="264"/>
      <c r="L667" s="792"/>
      <c r="M667" s="792"/>
      <c r="N667" s="793"/>
      <c r="O667" s="794"/>
      <c r="P667" s="45" t="str">
        <f t="shared" si="117"/>
        <v>c.</v>
      </c>
    </row>
    <row r="668" spans="1:16" ht="19.5" customHeight="1" x14ac:dyDescent="0.25">
      <c r="A668" s="63">
        <f t="shared" si="116"/>
        <v>19.5</v>
      </c>
      <c r="B668" s="78">
        <v>4</v>
      </c>
      <c r="C668" s="791"/>
      <c r="D668" s="791"/>
      <c r="E668" s="791"/>
      <c r="F668" s="262"/>
      <c r="G668" s="791"/>
      <c r="H668" s="791"/>
      <c r="I668" s="262"/>
      <c r="J668" s="262"/>
      <c r="K668" s="264"/>
      <c r="L668" s="792"/>
      <c r="M668" s="792"/>
      <c r="N668" s="793"/>
      <c r="O668" s="794"/>
      <c r="P668" s="45" t="str">
        <f t="shared" si="117"/>
        <v>c.</v>
      </c>
    </row>
    <row r="669" spans="1:16" ht="19.5" customHeight="1" x14ac:dyDescent="0.25">
      <c r="A669" s="63">
        <f t="shared" si="116"/>
        <v>19.5</v>
      </c>
      <c r="B669" s="78">
        <v>5</v>
      </c>
      <c r="C669" s="791"/>
      <c r="D669" s="791"/>
      <c r="E669" s="791"/>
      <c r="F669" s="262"/>
      <c r="G669" s="791"/>
      <c r="H669" s="791"/>
      <c r="I669" s="262"/>
      <c r="J669" s="262"/>
      <c r="K669" s="264"/>
      <c r="L669" s="792"/>
      <c r="M669" s="792"/>
      <c r="N669" s="793"/>
      <c r="O669" s="794"/>
      <c r="P669" s="45" t="str">
        <f t="shared" si="117"/>
        <v>c.</v>
      </c>
    </row>
    <row r="670" spans="1:16" ht="19.5" customHeight="1" x14ac:dyDescent="0.25">
      <c r="A670" s="63">
        <f t="shared" si="116"/>
        <v>19.5</v>
      </c>
      <c r="B670" s="78">
        <v>6</v>
      </c>
      <c r="C670" s="791"/>
      <c r="D670" s="791"/>
      <c r="E670" s="791"/>
      <c r="F670" s="262"/>
      <c r="G670" s="791"/>
      <c r="H670" s="791"/>
      <c r="I670" s="262"/>
      <c r="J670" s="262"/>
      <c r="K670" s="264"/>
      <c r="L670" s="792"/>
      <c r="M670" s="792"/>
      <c r="N670" s="793"/>
      <c r="O670" s="794"/>
      <c r="P670" s="45" t="str">
        <f t="shared" si="117"/>
        <v>c.</v>
      </c>
    </row>
    <row r="671" spans="1:16" ht="19.5" customHeight="1" x14ac:dyDescent="0.25">
      <c r="A671" s="63">
        <f t="shared" si="116"/>
        <v>19.5</v>
      </c>
      <c r="B671" s="78">
        <v>7</v>
      </c>
      <c r="C671" s="791"/>
      <c r="D671" s="791"/>
      <c r="E671" s="791"/>
      <c r="F671" s="262"/>
      <c r="G671" s="791"/>
      <c r="H671" s="791"/>
      <c r="I671" s="262"/>
      <c r="J671" s="262"/>
      <c r="K671" s="264"/>
      <c r="L671" s="792"/>
      <c r="M671" s="792"/>
      <c r="N671" s="793"/>
      <c r="O671" s="794"/>
      <c r="P671" s="45" t="str">
        <f t="shared" si="117"/>
        <v>c.</v>
      </c>
    </row>
    <row r="672" spans="1:16" ht="19.5" customHeight="1" x14ac:dyDescent="0.25">
      <c r="A672" s="63">
        <f t="shared" si="116"/>
        <v>19.5</v>
      </c>
      <c r="B672" s="78">
        <v>8</v>
      </c>
      <c r="C672" s="791"/>
      <c r="D672" s="791"/>
      <c r="E672" s="791"/>
      <c r="F672" s="262"/>
      <c r="G672" s="791"/>
      <c r="H672" s="791"/>
      <c r="I672" s="262"/>
      <c r="J672" s="262"/>
      <c r="K672" s="264"/>
      <c r="L672" s="792"/>
      <c r="M672" s="792"/>
      <c r="N672" s="793"/>
      <c r="O672" s="794"/>
      <c r="P672" s="45" t="str">
        <f t="shared" si="117"/>
        <v>c.</v>
      </c>
    </row>
    <row r="673" spans="1:15" ht="9" customHeight="1" x14ac:dyDescent="0.25">
      <c r="A673" s="63">
        <f t="shared" ref="A673:A681" si="118">$A$2</f>
        <v>9</v>
      </c>
    </row>
    <row r="674" spans="1:15" ht="9" customHeight="1" x14ac:dyDescent="0.25">
      <c r="A674" s="63">
        <f t="shared" si="118"/>
        <v>9</v>
      </c>
      <c r="B674" s="79" t="s">
        <v>105</v>
      </c>
      <c r="C674" s="795" t="s">
        <v>193</v>
      </c>
      <c r="D674" s="795"/>
      <c r="E674" s="795"/>
      <c r="F674" s="795"/>
      <c r="G674" s="795"/>
      <c r="H674" s="795"/>
      <c r="I674" s="795"/>
      <c r="J674" s="795"/>
      <c r="K674" s="795"/>
      <c r="L674" s="795"/>
      <c r="M674" s="795"/>
      <c r="N674" s="795"/>
      <c r="O674" s="795"/>
    </row>
    <row r="675" spans="1:15" ht="9" customHeight="1" x14ac:dyDescent="0.25">
      <c r="A675" s="63">
        <f t="shared" si="118"/>
        <v>9</v>
      </c>
      <c r="B675" s="79" t="s">
        <v>103</v>
      </c>
      <c r="C675" s="795" t="s">
        <v>194</v>
      </c>
      <c r="D675" s="795"/>
      <c r="E675" s="795"/>
      <c r="F675" s="795"/>
      <c r="G675" s="795"/>
      <c r="H675" s="795"/>
      <c r="I675" s="795"/>
      <c r="J675" s="795"/>
      <c r="K675" s="795"/>
      <c r="L675" s="795"/>
      <c r="M675" s="795"/>
      <c r="N675" s="795"/>
      <c r="O675" s="795"/>
    </row>
    <row r="676" spans="1:15" ht="9" customHeight="1" x14ac:dyDescent="0.25">
      <c r="A676" s="63">
        <f>$A$2</f>
        <v>9</v>
      </c>
    </row>
    <row r="677" spans="1:15" ht="9" customHeight="1" x14ac:dyDescent="0.25">
      <c r="A677" s="63">
        <f t="shared" si="118"/>
        <v>9</v>
      </c>
    </row>
    <row r="678" spans="1:15" ht="9" customHeight="1" x14ac:dyDescent="0.25">
      <c r="A678" s="63">
        <f t="shared" si="118"/>
        <v>9</v>
      </c>
    </row>
    <row r="679" spans="1:15" ht="9" customHeight="1" x14ac:dyDescent="0.25">
      <c r="A679" s="63">
        <f t="shared" si="118"/>
        <v>9</v>
      </c>
    </row>
    <row r="680" spans="1:15" ht="16.5" customHeight="1" x14ac:dyDescent="0.25">
      <c r="A680" s="68">
        <f>$A$8</f>
        <v>16.5</v>
      </c>
      <c r="C680" s="80" t="s">
        <v>188</v>
      </c>
      <c r="D680" s="81" t="s">
        <v>189</v>
      </c>
      <c r="M680" s="842" t="str">
        <f ca="1">Wersja</f>
        <v>2020..6.15.0.44055</v>
      </c>
      <c r="N680" s="842"/>
    </row>
    <row r="681" spans="1:15" x14ac:dyDescent="0.25">
      <c r="A681" s="63">
        <f t="shared" si="118"/>
        <v>9</v>
      </c>
    </row>
  </sheetData>
  <sheetProtection algorithmName="SHA-512" hashValue="j35brIvt594jzfLKMG6hu/R2VCt+DSmwOKwWpMF6Q6AQ6fN74IKqRv1Ns1UznjE0VjmYm6mdRiSZsKW6ciyAnA==" saltValue="87TqY9cX/10wVVNe3I5CJw==" spinCount="100000" sheet="1" objects="1" scenarios="1" formatCells="0" selectLockedCells="1"/>
  <mergeCells count="1280">
    <mergeCell ref="M68:N68"/>
    <mergeCell ref="C35:D35"/>
    <mergeCell ref="C103:D103"/>
    <mergeCell ref="C171:D171"/>
    <mergeCell ref="C239:D239"/>
    <mergeCell ref="C307:D307"/>
    <mergeCell ref="C375:D375"/>
    <mergeCell ref="C443:D443"/>
    <mergeCell ref="C511:D511"/>
    <mergeCell ref="C579:D579"/>
    <mergeCell ref="C647:D647"/>
    <mergeCell ref="M680:N680"/>
    <mergeCell ref="M612:N612"/>
    <mergeCell ref="M544:N544"/>
    <mergeCell ref="M476:N476"/>
    <mergeCell ref="M408:N408"/>
    <mergeCell ref="M340:N340"/>
    <mergeCell ref="M272:N272"/>
    <mergeCell ref="M204:N204"/>
    <mergeCell ref="M136:N136"/>
    <mergeCell ref="C672:E672"/>
    <mergeCell ref="G672:H672"/>
    <mergeCell ref="L672:M672"/>
    <mergeCell ref="N672:O672"/>
    <mergeCell ref="C674:O674"/>
    <mergeCell ref="C675:O675"/>
    <mergeCell ref="C669:E669"/>
    <mergeCell ref="G669:H669"/>
    <mergeCell ref="L669:M669"/>
    <mergeCell ref="N669:O669"/>
    <mergeCell ref="C670:E670"/>
    <mergeCell ref="G670:H670"/>
    <mergeCell ref="L670:M670"/>
    <mergeCell ref="N670:O670"/>
    <mergeCell ref="C671:E671"/>
    <mergeCell ref="G671:H671"/>
    <mergeCell ref="L671:M671"/>
    <mergeCell ref="N671:O671"/>
    <mergeCell ref="C666:E666"/>
    <mergeCell ref="G666:H666"/>
    <mergeCell ref="L666:M666"/>
    <mergeCell ref="N666:O666"/>
    <mergeCell ref="C667:E667"/>
    <mergeCell ref="G667:H667"/>
    <mergeCell ref="L667:M667"/>
    <mergeCell ref="N667:O667"/>
    <mergeCell ref="C668:E668"/>
    <mergeCell ref="G668:H668"/>
    <mergeCell ref="L668:M668"/>
    <mergeCell ref="N668:O668"/>
    <mergeCell ref="B662:O662"/>
    <mergeCell ref="C663:E663"/>
    <mergeCell ref="G663:H663"/>
    <mergeCell ref="L663:M663"/>
    <mergeCell ref="N663:O663"/>
    <mergeCell ref="C664:E664"/>
    <mergeCell ref="L664:M664"/>
    <mergeCell ref="N664:O664"/>
    <mergeCell ref="C665:E665"/>
    <mergeCell ref="G665:H665"/>
    <mergeCell ref="L665:M665"/>
    <mergeCell ref="N665:O665"/>
    <mergeCell ref="C659:G659"/>
    <mergeCell ref="L659:M659"/>
    <mergeCell ref="N659:O659"/>
    <mergeCell ref="C660:G660"/>
    <mergeCell ref="L660:M660"/>
    <mergeCell ref="N660:O660"/>
    <mergeCell ref="C661:G661"/>
    <mergeCell ref="L661:M661"/>
    <mergeCell ref="N661:O661"/>
    <mergeCell ref="C656:G656"/>
    <mergeCell ref="L656:M656"/>
    <mergeCell ref="N656:O656"/>
    <mergeCell ref="C657:G657"/>
    <mergeCell ref="L657:M657"/>
    <mergeCell ref="N657:O657"/>
    <mergeCell ref="C658:G658"/>
    <mergeCell ref="L658:M658"/>
    <mergeCell ref="N658:O658"/>
    <mergeCell ref="C653:G653"/>
    <mergeCell ref="L653:M653"/>
    <mergeCell ref="N653:O653"/>
    <mergeCell ref="C654:G654"/>
    <mergeCell ref="L654:M654"/>
    <mergeCell ref="N654:O654"/>
    <mergeCell ref="C655:G655"/>
    <mergeCell ref="L655:M655"/>
    <mergeCell ref="N655:O655"/>
    <mergeCell ref="C642:G642"/>
    <mergeCell ref="L642:M642"/>
    <mergeCell ref="N642:O642"/>
    <mergeCell ref="C644:O644"/>
    <mergeCell ref="C645:O645"/>
    <mergeCell ref="C646:O646"/>
    <mergeCell ref="B649:O649"/>
    <mergeCell ref="B651:O651"/>
    <mergeCell ref="C652:G652"/>
    <mergeCell ref="L652:M652"/>
    <mergeCell ref="N652:O652"/>
    <mergeCell ref="C639:G639"/>
    <mergeCell ref="L639:M639"/>
    <mergeCell ref="N639:O639"/>
    <mergeCell ref="C640:G640"/>
    <mergeCell ref="L640:M640"/>
    <mergeCell ref="N640:O640"/>
    <mergeCell ref="C641:G641"/>
    <mergeCell ref="L641:M641"/>
    <mergeCell ref="N641:O641"/>
    <mergeCell ref="C636:G636"/>
    <mergeCell ref="L636:M636"/>
    <mergeCell ref="N636:O636"/>
    <mergeCell ref="C637:G637"/>
    <mergeCell ref="L637:M637"/>
    <mergeCell ref="N637:O637"/>
    <mergeCell ref="C638:G638"/>
    <mergeCell ref="L638:M638"/>
    <mergeCell ref="N638:O638"/>
    <mergeCell ref="C633:G633"/>
    <mergeCell ref="L633:M633"/>
    <mergeCell ref="N633:O633"/>
    <mergeCell ref="C634:G634"/>
    <mergeCell ref="L634:M634"/>
    <mergeCell ref="N634:O634"/>
    <mergeCell ref="C635:G635"/>
    <mergeCell ref="L635:M635"/>
    <mergeCell ref="N635:O635"/>
    <mergeCell ref="M623:O623"/>
    <mergeCell ref="M624:N624"/>
    <mergeCell ref="B626:O626"/>
    <mergeCell ref="B627:O627"/>
    <mergeCell ref="C629:H629"/>
    <mergeCell ref="I629:O629"/>
    <mergeCell ref="B630:O630"/>
    <mergeCell ref="B631:O631"/>
    <mergeCell ref="B632:O632"/>
    <mergeCell ref="C628:H628"/>
    <mergeCell ref="I628:O628"/>
    <mergeCell ref="C607:O607"/>
    <mergeCell ref="B614:O614"/>
    <mergeCell ref="B615:O615"/>
    <mergeCell ref="B617:H617"/>
    <mergeCell ref="I617:O617"/>
    <mergeCell ref="C618:G618"/>
    <mergeCell ref="I618:O618"/>
    <mergeCell ref="B621:N621"/>
    <mergeCell ref="B622:N622"/>
    <mergeCell ref="C603:E603"/>
    <mergeCell ref="G603:H603"/>
    <mergeCell ref="L603:M603"/>
    <mergeCell ref="N603:O603"/>
    <mergeCell ref="C604:E604"/>
    <mergeCell ref="G604:H604"/>
    <mergeCell ref="L604:M604"/>
    <mergeCell ref="N604:O604"/>
    <mergeCell ref="C606:O606"/>
    <mergeCell ref="C600:E600"/>
    <mergeCell ref="G600:H600"/>
    <mergeCell ref="L600:M600"/>
    <mergeCell ref="N600:O600"/>
    <mergeCell ref="C601:E601"/>
    <mergeCell ref="G601:H601"/>
    <mergeCell ref="L601:M601"/>
    <mergeCell ref="N601:O601"/>
    <mergeCell ref="C602:E602"/>
    <mergeCell ref="G602:H602"/>
    <mergeCell ref="L602:M602"/>
    <mergeCell ref="N602:O602"/>
    <mergeCell ref="C597:E597"/>
    <mergeCell ref="G597:H597"/>
    <mergeCell ref="L597:M597"/>
    <mergeCell ref="N597:O597"/>
    <mergeCell ref="C598:E598"/>
    <mergeCell ref="G598:H598"/>
    <mergeCell ref="L598:M598"/>
    <mergeCell ref="N598:O598"/>
    <mergeCell ref="C599:E599"/>
    <mergeCell ref="G599:H599"/>
    <mergeCell ref="L599:M599"/>
    <mergeCell ref="N599:O599"/>
    <mergeCell ref="C593:G593"/>
    <mergeCell ref="L593:M593"/>
    <mergeCell ref="N593:O593"/>
    <mergeCell ref="B594:O594"/>
    <mergeCell ref="C595:E595"/>
    <mergeCell ref="G595:H595"/>
    <mergeCell ref="L595:M595"/>
    <mergeCell ref="N595:O595"/>
    <mergeCell ref="C596:E596"/>
    <mergeCell ref="L596:M596"/>
    <mergeCell ref="N596:O596"/>
    <mergeCell ref="C590:G590"/>
    <mergeCell ref="L590:M590"/>
    <mergeCell ref="N590:O590"/>
    <mergeCell ref="C591:G591"/>
    <mergeCell ref="L591:M591"/>
    <mergeCell ref="N591:O591"/>
    <mergeCell ref="C592:G592"/>
    <mergeCell ref="L592:M592"/>
    <mergeCell ref="N592:O592"/>
    <mergeCell ref="C587:G587"/>
    <mergeCell ref="L587:M587"/>
    <mergeCell ref="N587:O587"/>
    <mergeCell ref="C588:G588"/>
    <mergeCell ref="L588:M588"/>
    <mergeCell ref="N588:O588"/>
    <mergeCell ref="C589:G589"/>
    <mergeCell ref="L589:M589"/>
    <mergeCell ref="N589:O589"/>
    <mergeCell ref="B581:O581"/>
    <mergeCell ref="B583:O583"/>
    <mergeCell ref="C584:G584"/>
    <mergeCell ref="L584:M584"/>
    <mergeCell ref="N584:O584"/>
    <mergeCell ref="C585:G585"/>
    <mergeCell ref="L585:M585"/>
    <mergeCell ref="N585:O585"/>
    <mergeCell ref="C586:G586"/>
    <mergeCell ref="L586:M586"/>
    <mergeCell ref="N586:O586"/>
    <mergeCell ref="C573:G573"/>
    <mergeCell ref="L573:M573"/>
    <mergeCell ref="N573:O573"/>
    <mergeCell ref="C574:G574"/>
    <mergeCell ref="L574:M574"/>
    <mergeCell ref="N574:O574"/>
    <mergeCell ref="C576:O576"/>
    <mergeCell ref="C577:O577"/>
    <mergeCell ref="C578:O578"/>
    <mergeCell ref="C570:G570"/>
    <mergeCell ref="L570:M570"/>
    <mergeCell ref="N570:O570"/>
    <mergeCell ref="C571:G571"/>
    <mergeCell ref="L571:M571"/>
    <mergeCell ref="N571:O571"/>
    <mergeCell ref="C572:G572"/>
    <mergeCell ref="L572:M572"/>
    <mergeCell ref="N572:O572"/>
    <mergeCell ref="C567:G567"/>
    <mergeCell ref="L567:M567"/>
    <mergeCell ref="N567:O567"/>
    <mergeCell ref="C568:G568"/>
    <mergeCell ref="L568:M568"/>
    <mergeCell ref="N568:O568"/>
    <mergeCell ref="C569:G569"/>
    <mergeCell ref="L569:M569"/>
    <mergeCell ref="N569:O569"/>
    <mergeCell ref="B562:O562"/>
    <mergeCell ref="B563:O563"/>
    <mergeCell ref="B564:O564"/>
    <mergeCell ref="C565:G565"/>
    <mergeCell ref="L565:M565"/>
    <mergeCell ref="N565:O565"/>
    <mergeCell ref="C566:G566"/>
    <mergeCell ref="L566:M566"/>
    <mergeCell ref="N566:O566"/>
    <mergeCell ref="C550:G550"/>
    <mergeCell ref="I550:O550"/>
    <mergeCell ref="B553:N553"/>
    <mergeCell ref="B554:N554"/>
    <mergeCell ref="M555:O555"/>
    <mergeCell ref="M556:N556"/>
    <mergeCell ref="B558:O558"/>
    <mergeCell ref="B559:O559"/>
    <mergeCell ref="C561:H561"/>
    <mergeCell ref="I561:O561"/>
    <mergeCell ref="C536:E536"/>
    <mergeCell ref="G536:H536"/>
    <mergeCell ref="L536:M536"/>
    <mergeCell ref="N536:O536"/>
    <mergeCell ref="C538:O538"/>
    <mergeCell ref="C539:O539"/>
    <mergeCell ref="B546:O546"/>
    <mergeCell ref="B547:O547"/>
    <mergeCell ref="B549:H549"/>
    <mergeCell ref="I549:O549"/>
    <mergeCell ref="C560:H560"/>
    <mergeCell ref="I560:O560"/>
    <mergeCell ref="C533:E533"/>
    <mergeCell ref="G533:H533"/>
    <mergeCell ref="L533:M533"/>
    <mergeCell ref="N533:O533"/>
    <mergeCell ref="C534:E534"/>
    <mergeCell ref="G534:H534"/>
    <mergeCell ref="L534:M534"/>
    <mergeCell ref="N534:O534"/>
    <mergeCell ref="C535:E535"/>
    <mergeCell ref="G535:H535"/>
    <mergeCell ref="L535:M535"/>
    <mergeCell ref="N535:O535"/>
    <mergeCell ref="C530:E530"/>
    <mergeCell ref="G530:H530"/>
    <mergeCell ref="L530:M530"/>
    <mergeCell ref="N530:O530"/>
    <mergeCell ref="C531:E531"/>
    <mergeCell ref="G531:H531"/>
    <mergeCell ref="L531:M531"/>
    <mergeCell ref="N531:O531"/>
    <mergeCell ref="C532:E532"/>
    <mergeCell ref="G532:H532"/>
    <mergeCell ref="L532:M532"/>
    <mergeCell ref="N532:O532"/>
    <mergeCell ref="B526:O526"/>
    <mergeCell ref="C527:E527"/>
    <mergeCell ref="G527:H527"/>
    <mergeCell ref="L527:M527"/>
    <mergeCell ref="N527:O527"/>
    <mergeCell ref="C528:E528"/>
    <mergeCell ref="L528:M528"/>
    <mergeCell ref="N528:O528"/>
    <mergeCell ref="C529:E529"/>
    <mergeCell ref="G529:H529"/>
    <mergeCell ref="L529:M529"/>
    <mergeCell ref="N529:O529"/>
    <mergeCell ref="C523:G523"/>
    <mergeCell ref="L523:M523"/>
    <mergeCell ref="N523:O523"/>
    <mergeCell ref="C524:G524"/>
    <mergeCell ref="L524:M524"/>
    <mergeCell ref="N524:O524"/>
    <mergeCell ref="C525:G525"/>
    <mergeCell ref="L525:M525"/>
    <mergeCell ref="N525:O525"/>
    <mergeCell ref="C520:G520"/>
    <mergeCell ref="L520:M520"/>
    <mergeCell ref="N520:O520"/>
    <mergeCell ref="C521:G521"/>
    <mergeCell ref="L521:M521"/>
    <mergeCell ref="N521:O521"/>
    <mergeCell ref="C522:G522"/>
    <mergeCell ref="L522:M522"/>
    <mergeCell ref="N522:O522"/>
    <mergeCell ref="C517:G517"/>
    <mergeCell ref="L517:M517"/>
    <mergeCell ref="N517:O517"/>
    <mergeCell ref="C518:G518"/>
    <mergeCell ref="L518:M518"/>
    <mergeCell ref="N518:O518"/>
    <mergeCell ref="C519:G519"/>
    <mergeCell ref="L519:M519"/>
    <mergeCell ref="N519:O519"/>
    <mergeCell ref="C506:G506"/>
    <mergeCell ref="L506:M506"/>
    <mergeCell ref="N506:O506"/>
    <mergeCell ref="C508:O508"/>
    <mergeCell ref="C509:O509"/>
    <mergeCell ref="C510:O510"/>
    <mergeCell ref="B513:O513"/>
    <mergeCell ref="B515:O515"/>
    <mergeCell ref="C516:G516"/>
    <mergeCell ref="L516:M516"/>
    <mergeCell ref="N516:O516"/>
    <mergeCell ref="C503:G503"/>
    <mergeCell ref="L503:M503"/>
    <mergeCell ref="N503:O503"/>
    <mergeCell ref="C504:G504"/>
    <mergeCell ref="L504:M504"/>
    <mergeCell ref="N504:O504"/>
    <mergeCell ref="C505:G505"/>
    <mergeCell ref="L505:M505"/>
    <mergeCell ref="N505:O505"/>
    <mergeCell ref="C500:G500"/>
    <mergeCell ref="L500:M500"/>
    <mergeCell ref="N500:O500"/>
    <mergeCell ref="C501:G501"/>
    <mergeCell ref="L501:M501"/>
    <mergeCell ref="N501:O501"/>
    <mergeCell ref="C502:G502"/>
    <mergeCell ref="L502:M502"/>
    <mergeCell ref="N502:O502"/>
    <mergeCell ref="C497:G497"/>
    <mergeCell ref="L497:M497"/>
    <mergeCell ref="N497:O497"/>
    <mergeCell ref="C498:G498"/>
    <mergeCell ref="L498:M498"/>
    <mergeCell ref="N498:O498"/>
    <mergeCell ref="C499:G499"/>
    <mergeCell ref="L499:M499"/>
    <mergeCell ref="N499:O499"/>
    <mergeCell ref="M487:O487"/>
    <mergeCell ref="M488:N488"/>
    <mergeCell ref="B490:O490"/>
    <mergeCell ref="B491:O491"/>
    <mergeCell ref="C493:H493"/>
    <mergeCell ref="I493:O493"/>
    <mergeCell ref="B494:O494"/>
    <mergeCell ref="B495:O495"/>
    <mergeCell ref="B496:O496"/>
    <mergeCell ref="C471:O471"/>
    <mergeCell ref="B478:O478"/>
    <mergeCell ref="B479:O479"/>
    <mergeCell ref="B481:H481"/>
    <mergeCell ref="I481:O481"/>
    <mergeCell ref="C482:G482"/>
    <mergeCell ref="I482:O482"/>
    <mergeCell ref="B485:N485"/>
    <mergeCell ref="B486:N486"/>
    <mergeCell ref="C492:H492"/>
    <mergeCell ref="I492:O492"/>
    <mergeCell ref="C467:E467"/>
    <mergeCell ref="G467:H467"/>
    <mergeCell ref="L467:M467"/>
    <mergeCell ref="N467:O467"/>
    <mergeCell ref="C468:E468"/>
    <mergeCell ref="G468:H468"/>
    <mergeCell ref="L468:M468"/>
    <mergeCell ref="N468:O468"/>
    <mergeCell ref="C470:O470"/>
    <mergeCell ref="C464:E464"/>
    <mergeCell ref="G464:H464"/>
    <mergeCell ref="L464:M464"/>
    <mergeCell ref="N464:O464"/>
    <mergeCell ref="C465:E465"/>
    <mergeCell ref="G465:H465"/>
    <mergeCell ref="L465:M465"/>
    <mergeCell ref="N465:O465"/>
    <mergeCell ref="C466:E466"/>
    <mergeCell ref="G466:H466"/>
    <mergeCell ref="L466:M466"/>
    <mergeCell ref="N466:O466"/>
    <mergeCell ref="C461:E461"/>
    <mergeCell ref="G461:H461"/>
    <mergeCell ref="L461:M461"/>
    <mergeCell ref="N461:O461"/>
    <mergeCell ref="C462:E462"/>
    <mergeCell ref="G462:H462"/>
    <mergeCell ref="L462:M462"/>
    <mergeCell ref="N462:O462"/>
    <mergeCell ref="C463:E463"/>
    <mergeCell ref="G463:H463"/>
    <mergeCell ref="L463:M463"/>
    <mergeCell ref="N463:O463"/>
    <mergeCell ref="C457:G457"/>
    <mergeCell ref="L457:M457"/>
    <mergeCell ref="N457:O457"/>
    <mergeCell ref="B458:O458"/>
    <mergeCell ref="C459:E459"/>
    <mergeCell ref="G459:H459"/>
    <mergeCell ref="L459:M459"/>
    <mergeCell ref="N459:O459"/>
    <mergeCell ref="C460:E460"/>
    <mergeCell ref="L460:M460"/>
    <mergeCell ref="N460:O460"/>
    <mergeCell ref="C454:G454"/>
    <mergeCell ref="L454:M454"/>
    <mergeCell ref="N454:O454"/>
    <mergeCell ref="C455:G455"/>
    <mergeCell ref="L455:M455"/>
    <mergeCell ref="N455:O455"/>
    <mergeCell ref="C456:G456"/>
    <mergeCell ref="L456:M456"/>
    <mergeCell ref="N456:O456"/>
    <mergeCell ref="C451:G451"/>
    <mergeCell ref="L451:M451"/>
    <mergeCell ref="N451:O451"/>
    <mergeCell ref="C452:G452"/>
    <mergeCell ref="L452:M452"/>
    <mergeCell ref="N452:O452"/>
    <mergeCell ref="C453:G453"/>
    <mergeCell ref="L453:M453"/>
    <mergeCell ref="N453:O453"/>
    <mergeCell ref="B445:O445"/>
    <mergeCell ref="B447:O447"/>
    <mergeCell ref="C448:G448"/>
    <mergeCell ref="L448:M448"/>
    <mergeCell ref="N448:O448"/>
    <mergeCell ref="C449:G449"/>
    <mergeCell ref="L449:M449"/>
    <mergeCell ref="N449:O449"/>
    <mergeCell ref="C450:G450"/>
    <mergeCell ref="L450:M450"/>
    <mergeCell ref="N450:O450"/>
    <mergeCell ref="C437:G437"/>
    <mergeCell ref="L437:M437"/>
    <mergeCell ref="N437:O437"/>
    <mergeCell ref="C438:G438"/>
    <mergeCell ref="L438:M438"/>
    <mergeCell ref="N438:O438"/>
    <mergeCell ref="C440:O440"/>
    <mergeCell ref="C441:O441"/>
    <mergeCell ref="C442:O442"/>
    <mergeCell ref="C434:G434"/>
    <mergeCell ref="L434:M434"/>
    <mergeCell ref="N434:O434"/>
    <mergeCell ref="C435:G435"/>
    <mergeCell ref="L435:M435"/>
    <mergeCell ref="N435:O435"/>
    <mergeCell ref="C436:G436"/>
    <mergeCell ref="L436:M436"/>
    <mergeCell ref="N436:O436"/>
    <mergeCell ref="C431:G431"/>
    <mergeCell ref="L431:M431"/>
    <mergeCell ref="N431:O431"/>
    <mergeCell ref="C432:G432"/>
    <mergeCell ref="L432:M432"/>
    <mergeCell ref="N432:O432"/>
    <mergeCell ref="C433:G433"/>
    <mergeCell ref="L433:M433"/>
    <mergeCell ref="N433:O433"/>
    <mergeCell ref="B426:O426"/>
    <mergeCell ref="B427:O427"/>
    <mergeCell ref="B428:O428"/>
    <mergeCell ref="C429:G429"/>
    <mergeCell ref="L429:M429"/>
    <mergeCell ref="N429:O429"/>
    <mergeCell ref="C430:G430"/>
    <mergeCell ref="L430:M430"/>
    <mergeCell ref="N430:O430"/>
    <mergeCell ref="C414:G414"/>
    <mergeCell ref="I414:O414"/>
    <mergeCell ref="B417:N417"/>
    <mergeCell ref="B418:N418"/>
    <mergeCell ref="M419:O419"/>
    <mergeCell ref="M420:N420"/>
    <mergeCell ref="B422:O422"/>
    <mergeCell ref="B423:O423"/>
    <mergeCell ref="C425:H425"/>
    <mergeCell ref="I425:O425"/>
    <mergeCell ref="C424:H424"/>
    <mergeCell ref="I424:O424"/>
    <mergeCell ref="C400:E400"/>
    <mergeCell ref="G400:H400"/>
    <mergeCell ref="L400:M400"/>
    <mergeCell ref="N400:O400"/>
    <mergeCell ref="C402:O402"/>
    <mergeCell ref="C403:O403"/>
    <mergeCell ref="B410:O410"/>
    <mergeCell ref="B411:O411"/>
    <mergeCell ref="B413:H413"/>
    <mergeCell ref="I413:O413"/>
    <mergeCell ref="C397:E397"/>
    <mergeCell ref="G397:H397"/>
    <mergeCell ref="L397:M397"/>
    <mergeCell ref="N397:O397"/>
    <mergeCell ref="C398:E398"/>
    <mergeCell ref="G398:H398"/>
    <mergeCell ref="L398:M398"/>
    <mergeCell ref="N398:O398"/>
    <mergeCell ref="C399:E399"/>
    <mergeCell ref="G399:H399"/>
    <mergeCell ref="L399:M399"/>
    <mergeCell ref="N399:O399"/>
    <mergeCell ref="C394:E394"/>
    <mergeCell ref="G394:H394"/>
    <mergeCell ref="L394:M394"/>
    <mergeCell ref="N394:O394"/>
    <mergeCell ref="C395:E395"/>
    <mergeCell ref="G395:H395"/>
    <mergeCell ref="L395:M395"/>
    <mergeCell ref="N395:O395"/>
    <mergeCell ref="C396:E396"/>
    <mergeCell ref="G396:H396"/>
    <mergeCell ref="L396:M396"/>
    <mergeCell ref="N396:O396"/>
    <mergeCell ref="B390:O390"/>
    <mergeCell ref="C391:E391"/>
    <mergeCell ref="G391:H391"/>
    <mergeCell ref="L391:M391"/>
    <mergeCell ref="N391:O391"/>
    <mergeCell ref="C392:E392"/>
    <mergeCell ref="L392:M392"/>
    <mergeCell ref="N392:O392"/>
    <mergeCell ref="C393:E393"/>
    <mergeCell ref="G393:H393"/>
    <mergeCell ref="L393:M393"/>
    <mergeCell ref="N393:O393"/>
    <mergeCell ref="C387:G387"/>
    <mergeCell ref="L387:M387"/>
    <mergeCell ref="N387:O387"/>
    <mergeCell ref="C388:G388"/>
    <mergeCell ref="L388:M388"/>
    <mergeCell ref="N388:O388"/>
    <mergeCell ref="C389:G389"/>
    <mergeCell ref="L389:M389"/>
    <mergeCell ref="N389:O389"/>
    <mergeCell ref="C384:G384"/>
    <mergeCell ref="L384:M384"/>
    <mergeCell ref="N384:O384"/>
    <mergeCell ref="C385:G385"/>
    <mergeCell ref="L385:M385"/>
    <mergeCell ref="N385:O385"/>
    <mergeCell ref="C386:G386"/>
    <mergeCell ref="L386:M386"/>
    <mergeCell ref="N386:O386"/>
    <mergeCell ref="C381:G381"/>
    <mergeCell ref="L381:M381"/>
    <mergeCell ref="N381:O381"/>
    <mergeCell ref="C382:G382"/>
    <mergeCell ref="L382:M382"/>
    <mergeCell ref="N382:O382"/>
    <mergeCell ref="C383:G383"/>
    <mergeCell ref="L383:M383"/>
    <mergeCell ref="N383:O383"/>
    <mergeCell ref="C370:G370"/>
    <mergeCell ref="L370:M370"/>
    <mergeCell ref="N370:O370"/>
    <mergeCell ref="C372:O372"/>
    <mergeCell ref="C373:O373"/>
    <mergeCell ref="C374:O374"/>
    <mergeCell ref="B377:O377"/>
    <mergeCell ref="B379:O379"/>
    <mergeCell ref="C380:G380"/>
    <mergeCell ref="L380:M380"/>
    <mergeCell ref="N380:O380"/>
    <mergeCell ref="C367:G367"/>
    <mergeCell ref="L367:M367"/>
    <mergeCell ref="N367:O367"/>
    <mergeCell ref="C368:G368"/>
    <mergeCell ref="L368:M368"/>
    <mergeCell ref="N368:O368"/>
    <mergeCell ref="C369:G369"/>
    <mergeCell ref="L369:M369"/>
    <mergeCell ref="N369:O369"/>
    <mergeCell ref="C364:G364"/>
    <mergeCell ref="L364:M364"/>
    <mergeCell ref="N364:O364"/>
    <mergeCell ref="C365:G365"/>
    <mergeCell ref="L365:M365"/>
    <mergeCell ref="N365:O365"/>
    <mergeCell ref="C366:G366"/>
    <mergeCell ref="L366:M366"/>
    <mergeCell ref="N366:O366"/>
    <mergeCell ref="C361:G361"/>
    <mergeCell ref="L361:M361"/>
    <mergeCell ref="N361:O361"/>
    <mergeCell ref="C362:G362"/>
    <mergeCell ref="L362:M362"/>
    <mergeCell ref="N362:O362"/>
    <mergeCell ref="C363:G363"/>
    <mergeCell ref="L363:M363"/>
    <mergeCell ref="N363:O363"/>
    <mergeCell ref="M351:O351"/>
    <mergeCell ref="M352:N352"/>
    <mergeCell ref="B354:O354"/>
    <mergeCell ref="B355:O355"/>
    <mergeCell ref="C357:H357"/>
    <mergeCell ref="I357:O357"/>
    <mergeCell ref="B358:O358"/>
    <mergeCell ref="B359:O359"/>
    <mergeCell ref="B360:O360"/>
    <mergeCell ref="C356:H356"/>
    <mergeCell ref="I356:O356"/>
    <mergeCell ref="C335:O335"/>
    <mergeCell ref="B342:O342"/>
    <mergeCell ref="B343:O343"/>
    <mergeCell ref="B345:H345"/>
    <mergeCell ref="I345:O345"/>
    <mergeCell ref="C346:G346"/>
    <mergeCell ref="I346:O346"/>
    <mergeCell ref="B349:N349"/>
    <mergeCell ref="B350:N350"/>
    <mergeCell ref="C331:E331"/>
    <mergeCell ref="G331:H331"/>
    <mergeCell ref="L331:M331"/>
    <mergeCell ref="N331:O331"/>
    <mergeCell ref="C332:E332"/>
    <mergeCell ref="G332:H332"/>
    <mergeCell ref="L332:M332"/>
    <mergeCell ref="N332:O332"/>
    <mergeCell ref="C334:O334"/>
    <mergeCell ref="C328:E328"/>
    <mergeCell ref="G328:H328"/>
    <mergeCell ref="L328:M328"/>
    <mergeCell ref="N328:O328"/>
    <mergeCell ref="C329:E329"/>
    <mergeCell ref="G329:H329"/>
    <mergeCell ref="L329:M329"/>
    <mergeCell ref="N329:O329"/>
    <mergeCell ref="C330:E330"/>
    <mergeCell ref="G330:H330"/>
    <mergeCell ref="L330:M330"/>
    <mergeCell ref="N330:O330"/>
    <mergeCell ref="C325:E325"/>
    <mergeCell ref="G325:H325"/>
    <mergeCell ref="L325:M325"/>
    <mergeCell ref="N325:O325"/>
    <mergeCell ref="C326:E326"/>
    <mergeCell ref="G326:H326"/>
    <mergeCell ref="L326:M326"/>
    <mergeCell ref="N326:O326"/>
    <mergeCell ref="C327:E327"/>
    <mergeCell ref="G327:H327"/>
    <mergeCell ref="L327:M327"/>
    <mergeCell ref="N327:O327"/>
    <mergeCell ref="C321:G321"/>
    <mergeCell ref="L321:M321"/>
    <mergeCell ref="N321:O321"/>
    <mergeCell ref="B322:O322"/>
    <mergeCell ref="C323:E323"/>
    <mergeCell ref="G323:H323"/>
    <mergeCell ref="L323:M323"/>
    <mergeCell ref="N323:O323"/>
    <mergeCell ref="C324:E324"/>
    <mergeCell ref="L324:M324"/>
    <mergeCell ref="N324:O324"/>
    <mergeCell ref="C318:G318"/>
    <mergeCell ref="L318:M318"/>
    <mergeCell ref="N318:O318"/>
    <mergeCell ref="C319:G319"/>
    <mergeCell ref="L319:M319"/>
    <mergeCell ref="N319:O319"/>
    <mergeCell ref="C320:G320"/>
    <mergeCell ref="L320:M320"/>
    <mergeCell ref="N320:O320"/>
    <mergeCell ref="C315:G315"/>
    <mergeCell ref="L315:M315"/>
    <mergeCell ref="N315:O315"/>
    <mergeCell ref="C316:G316"/>
    <mergeCell ref="L316:M316"/>
    <mergeCell ref="N316:O316"/>
    <mergeCell ref="C317:G317"/>
    <mergeCell ref="L317:M317"/>
    <mergeCell ref="N317:O317"/>
    <mergeCell ref="B309:O309"/>
    <mergeCell ref="B311:O311"/>
    <mergeCell ref="C312:G312"/>
    <mergeCell ref="L312:M312"/>
    <mergeCell ref="N312:O312"/>
    <mergeCell ref="C313:G313"/>
    <mergeCell ref="L313:M313"/>
    <mergeCell ref="N313:O313"/>
    <mergeCell ref="C314:G314"/>
    <mergeCell ref="L314:M314"/>
    <mergeCell ref="N314:O314"/>
    <mergeCell ref="C301:G301"/>
    <mergeCell ref="L301:M301"/>
    <mergeCell ref="N301:O301"/>
    <mergeCell ref="C302:G302"/>
    <mergeCell ref="L302:M302"/>
    <mergeCell ref="N302:O302"/>
    <mergeCell ref="C304:O304"/>
    <mergeCell ref="C305:O305"/>
    <mergeCell ref="C306:O306"/>
    <mergeCell ref="C298:G298"/>
    <mergeCell ref="L298:M298"/>
    <mergeCell ref="N298:O298"/>
    <mergeCell ref="C299:G299"/>
    <mergeCell ref="L299:M299"/>
    <mergeCell ref="N299:O299"/>
    <mergeCell ref="C300:G300"/>
    <mergeCell ref="L300:M300"/>
    <mergeCell ref="N300:O300"/>
    <mergeCell ref="C295:G295"/>
    <mergeCell ref="L295:M295"/>
    <mergeCell ref="N295:O295"/>
    <mergeCell ref="C296:G296"/>
    <mergeCell ref="L296:M296"/>
    <mergeCell ref="N296:O296"/>
    <mergeCell ref="C297:G297"/>
    <mergeCell ref="L297:M297"/>
    <mergeCell ref="N297:O297"/>
    <mergeCell ref="B290:O290"/>
    <mergeCell ref="B291:O291"/>
    <mergeCell ref="B292:O292"/>
    <mergeCell ref="C293:G293"/>
    <mergeCell ref="L293:M293"/>
    <mergeCell ref="N293:O293"/>
    <mergeCell ref="C294:G294"/>
    <mergeCell ref="L294:M294"/>
    <mergeCell ref="N294:O294"/>
    <mergeCell ref="C278:G278"/>
    <mergeCell ref="I278:O278"/>
    <mergeCell ref="B281:N281"/>
    <mergeCell ref="B282:N282"/>
    <mergeCell ref="M283:O283"/>
    <mergeCell ref="M284:N284"/>
    <mergeCell ref="B286:O286"/>
    <mergeCell ref="B287:O287"/>
    <mergeCell ref="C289:H289"/>
    <mergeCell ref="I289:O289"/>
    <mergeCell ref="C264:E264"/>
    <mergeCell ref="G264:H264"/>
    <mergeCell ref="L264:M264"/>
    <mergeCell ref="N264:O264"/>
    <mergeCell ref="C266:O266"/>
    <mergeCell ref="C267:O267"/>
    <mergeCell ref="B274:O274"/>
    <mergeCell ref="B275:O275"/>
    <mergeCell ref="B277:H277"/>
    <mergeCell ref="I277:O277"/>
    <mergeCell ref="C288:H288"/>
    <mergeCell ref="I288:O288"/>
    <mergeCell ref="C261:E261"/>
    <mergeCell ref="G261:H261"/>
    <mergeCell ref="L261:M261"/>
    <mergeCell ref="N261:O261"/>
    <mergeCell ref="C262:E262"/>
    <mergeCell ref="G262:H262"/>
    <mergeCell ref="L262:M262"/>
    <mergeCell ref="N262:O262"/>
    <mergeCell ref="C263:E263"/>
    <mergeCell ref="G263:H263"/>
    <mergeCell ref="L263:M263"/>
    <mergeCell ref="N263:O263"/>
    <mergeCell ref="C258:E258"/>
    <mergeCell ref="G258:H258"/>
    <mergeCell ref="L258:M258"/>
    <mergeCell ref="N258:O258"/>
    <mergeCell ref="C259:E259"/>
    <mergeCell ref="G259:H259"/>
    <mergeCell ref="L259:M259"/>
    <mergeCell ref="N259:O259"/>
    <mergeCell ref="C260:E260"/>
    <mergeCell ref="G260:H260"/>
    <mergeCell ref="L260:M260"/>
    <mergeCell ref="N260:O260"/>
    <mergeCell ref="B254:O254"/>
    <mergeCell ref="C255:E255"/>
    <mergeCell ref="G255:H255"/>
    <mergeCell ref="L255:M255"/>
    <mergeCell ref="N255:O255"/>
    <mergeCell ref="C256:E256"/>
    <mergeCell ref="L256:M256"/>
    <mergeCell ref="N256:O256"/>
    <mergeCell ref="C257:E257"/>
    <mergeCell ref="G257:H257"/>
    <mergeCell ref="L257:M257"/>
    <mergeCell ref="N257:O257"/>
    <mergeCell ref="C251:G251"/>
    <mergeCell ref="L251:M251"/>
    <mergeCell ref="N251:O251"/>
    <mergeCell ref="C252:G252"/>
    <mergeCell ref="L252:M252"/>
    <mergeCell ref="N252:O252"/>
    <mergeCell ref="C253:G253"/>
    <mergeCell ref="L253:M253"/>
    <mergeCell ref="N253:O253"/>
    <mergeCell ref="C248:G248"/>
    <mergeCell ref="L248:M248"/>
    <mergeCell ref="N248:O248"/>
    <mergeCell ref="C249:G249"/>
    <mergeCell ref="L249:M249"/>
    <mergeCell ref="N249:O249"/>
    <mergeCell ref="C250:G250"/>
    <mergeCell ref="L250:M250"/>
    <mergeCell ref="N250:O250"/>
    <mergeCell ref="C245:G245"/>
    <mergeCell ref="L245:M245"/>
    <mergeCell ref="N245:O245"/>
    <mergeCell ref="C246:G246"/>
    <mergeCell ref="L246:M246"/>
    <mergeCell ref="N246:O246"/>
    <mergeCell ref="C247:G247"/>
    <mergeCell ref="L247:M247"/>
    <mergeCell ref="N247:O247"/>
    <mergeCell ref="C234:G234"/>
    <mergeCell ref="L234:M234"/>
    <mergeCell ref="N234:O234"/>
    <mergeCell ref="C236:O236"/>
    <mergeCell ref="C237:O237"/>
    <mergeCell ref="C238:O238"/>
    <mergeCell ref="B241:O241"/>
    <mergeCell ref="B243:O243"/>
    <mergeCell ref="C244:G244"/>
    <mergeCell ref="L244:M244"/>
    <mergeCell ref="N244:O244"/>
    <mergeCell ref="C231:G231"/>
    <mergeCell ref="L231:M231"/>
    <mergeCell ref="N231:O231"/>
    <mergeCell ref="C232:G232"/>
    <mergeCell ref="L232:M232"/>
    <mergeCell ref="N232:O232"/>
    <mergeCell ref="C233:G233"/>
    <mergeCell ref="L233:M233"/>
    <mergeCell ref="N233:O233"/>
    <mergeCell ref="C228:G228"/>
    <mergeCell ref="L228:M228"/>
    <mergeCell ref="N228:O228"/>
    <mergeCell ref="C229:G229"/>
    <mergeCell ref="L229:M229"/>
    <mergeCell ref="N229:O229"/>
    <mergeCell ref="C230:G230"/>
    <mergeCell ref="L230:M230"/>
    <mergeCell ref="N230:O230"/>
    <mergeCell ref="B224:O224"/>
    <mergeCell ref="C225:G225"/>
    <mergeCell ref="L225:M225"/>
    <mergeCell ref="N225:O225"/>
    <mergeCell ref="C226:G226"/>
    <mergeCell ref="L226:M226"/>
    <mergeCell ref="N226:O226"/>
    <mergeCell ref="C227:G227"/>
    <mergeCell ref="L227:M227"/>
    <mergeCell ref="N227:O227"/>
    <mergeCell ref="B214:N214"/>
    <mergeCell ref="M215:O215"/>
    <mergeCell ref="M216:N216"/>
    <mergeCell ref="B218:O218"/>
    <mergeCell ref="B219:O219"/>
    <mergeCell ref="C221:H221"/>
    <mergeCell ref="I221:O221"/>
    <mergeCell ref="B222:O222"/>
    <mergeCell ref="B223:O223"/>
    <mergeCell ref="C198:O198"/>
    <mergeCell ref="C199:O199"/>
    <mergeCell ref="B206:O206"/>
    <mergeCell ref="B207:O207"/>
    <mergeCell ref="B209:H209"/>
    <mergeCell ref="I209:O209"/>
    <mergeCell ref="C210:G210"/>
    <mergeCell ref="I210:O210"/>
    <mergeCell ref="B213:N213"/>
    <mergeCell ref="C220:H220"/>
    <mergeCell ref="I220:O220"/>
    <mergeCell ref="C194:E194"/>
    <mergeCell ref="G194:H194"/>
    <mergeCell ref="L194:M194"/>
    <mergeCell ref="N194:O194"/>
    <mergeCell ref="C195:E195"/>
    <mergeCell ref="G195:H195"/>
    <mergeCell ref="L195:M195"/>
    <mergeCell ref="N195:O195"/>
    <mergeCell ref="C196:E196"/>
    <mergeCell ref="G196:H196"/>
    <mergeCell ref="L196:M196"/>
    <mergeCell ref="N196:O196"/>
    <mergeCell ref="C191:E191"/>
    <mergeCell ref="G191:H191"/>
    <mergeCell ref="L191:M191"/>
    <mergeCell ref="N191:O191"/>
    <mergeCell ref="C192:E192"/>
    <mergeCell ref="G192:H192"/>
    <mergeCell ref="L192:M192"/>
    <mergeCell ref="N192:O192"/>
    <mergeCell ref="C193:E193"/>
    <mergeCell ref="G193:H193"/>
    <mergeCell ref="L193:M193"/>
    <mergeCell ref="N193:O193"/>
    <mergeCell ref="C188:E188"/>
    <mergeCell ref="L188:M188"/>
    <mergeCell ref="N188:O188"/>
    <mergeCell ref="C189:E189"/>
    <mergeCell ref="G189:H189"/>
    <mergeCell ref="L189:M189"/>
    <mergeCell ref="N189:O189"/>
    <mergeCell ref="C190:E190"/>
    <mergeCell ref="G190:H190"/>
    <mergeCell ref="L190:M190"/>
    <mergeCell ref="N190:O190"/>
    <mergeCell ref="C184:G184"/>
    <mergeCell ref="L184:M184"/>
    <mergeCell ref="N184:O184"/>
    <mergeCell ref="C185:G185"/>
    <mergeCell ref="L185:M185"/>
    <mergeCell ref="N185:O185"/>
    <mergeCell ref="B186:O186"/>
    <mergeCell ref="C187:E187"/>
    <mergeCell ref="G187:H187"/>
    <mergeCell ref="L187:M187"/>
    <mergeCell ref="N187:O187"/>
    <mergeCell ref="C181:G181"/>
    <mergeCell ref="L181:M181"/>
    <mergeCell ref="N181:O181"/>
    <mergeCell ref="C182:G182"/>
    <mergeCell ref="L182:M182"/>
    <mergeCell ref="N182:O182"/>
    <mergeCell ref="C183:G183"/>
    <mergeCell ref="L183:M183"/>
    <mergeCell ref="N183:O183"/>
    <mergeCell ref="C178:G178"/>
    <mergeCell ref="L178:M178"/>
    <mergeCell ref="N178:O178"/>
    <mergeCell ref="C179:G179"/>
    <mergeCell ref="L179:M179"/>
    <mergeCell ref="N179:O179"/>
    <mergeCell ref="C180:G180"/>
    <mergeCell ref="L180:M180"/>
    <mergeCell ref="N180:O180"/>
    <mergeCell ref="C168:O168"/>
    <mergeCell ref="C169:O169"/>
    <mergeCell ref="C170:O170"/>
    <mergeCell ref="B173:O173"/>
    <mergeCell ref="B175:O175"/>
    <mergeCell ref="C176:G176"/>
    <mergeCell ref="L176:M176"/>
    <mergeCell ref="N176:O176"/>
    <mergeCell ref="C177:G177"/>
    <mergeCell ref="L177:M177"/>
    <mergeCell ref="N177:O177"/>
    <mergeCell ref="C164:G164"/>
    <mergeCell ref="L164:M164"/>
    <mergeCell ref="N164:O164"/>
    <mergeCell ref="C165:G165"/>
    <mergeCell ref="L165:M165"/>
    <mergeCell ref="N165:O165"/>
    <mergeCell ref="C166:G166"/>
    <mergeCell ref="L166:M166"/>
    <mergeCell ref="N166:O166"/>
    <mergeCell ref="C161:G161"/>
    <mergeCell ref="L161:M161"/>
    <mergeCell ref="N161:O161"/>
    <mergeCell ref="C162:G162"/>
    <mergeCell ref="L162:M162"/>
    <mergeCell ref="N162:O162"/>
    <mergeCell ref="C163:G163"/>
    <mergeCell ref="L163:M163"/>
    <mergeCell ref="N163:O163"/>
    <mergeCell ref="C158:G158"/>
    <mergeCell ref="L158:M158"/>
    <mergeCell ref="N158:O158"/>
    <mergeCell ref="C159:G159"/>
    <mergeCell ref="L159:M159"/>
    <mergeCell ref="N159:O159"/>
    <mergeCell ref="C160:G160"/>
    <mergeCell ref="L160:M160"/>
    <mergeCell ref="N160:O160"/>
    <mergeCell ref="M148:N148"/>
    <mergeCell ref="B150:O150"/>
    <mergeCell ref="B151:O151"/>
    <mergeCell ref="C153:H153"/>
    <mergeCell ref="I153:O153"/>
    <mergeCell ref="B154:O154"/>
    <mergeCell ref="B155:O155"/>
    <mergeCell ref="B156:O156"/>
    <mergeCell ref="C157:G157"/>
    <mergeCell ref="L157:M157"/>
    <mergeCell ref="N157:O157"/>
    <mergeCell ref="B138:O138"/>
    <mergeCell ref="B139:O139"/>
    <mergeCell ref="B141:H141"/>
    <mergeCell ref="I141:O141"/>
    <mergeCell ref="C142:G142"/>
    <mergeCell ref="I142:O142"/>
    <mergeCell ref="B145:N145"/>
    <mergeCell ref="B146:N146"/>
    <mergeCell ref="M147:O147"/>
    <mergeCell ref="C152:H152"/>
    <mergeCell ref="I152:O152"/>
    <mergeCell ref="C63:O63"/>
    <mergeCell ref="C62:O62"/>
    <mergeCell ref="C6:G6"/>
    <mergeCell ref="B2:O2"/>
    <mergeCell ref="C33:O33"/>
    <mergeCell ref="C32:O32"/>
    <mergeCell ref="I5:O5"/>
    <mergeCell ref="B5:H5"/>
    <mergeCell ref="I6:O6"/>
    <mergeCell ref="I17:O17"/>
    <mergeCell ref="C17:H17"/>
    <mergeCell ref="B18:O18"/>
    <mergeCell ref="B14:O14"/>
    <mergeCell ref="M11:O11"/>
    <mergeCell ref="M12:N12"/>
    <mergeCell ref="N60:O60"/>
    <mergeCell ref="C42:G42"/>
    <mergeCell ref="L42:M42"/>
    <mergeCell ref="C43:G43"/>
    <mergeCell ref="C44:G44"/>
    <mergeCell ref="C45:G45"/>
    <mergeCell ref="C46:G46"/>
    <mergeCell ref="C47:G47"/>
    <mergeCell ref="C48:G48"/>
    <mergeCell ref="N55:O55"/>
    <mergeCell ref="N56:O56"/>
    <mergeCell ref="N44:O44"/>
    <mergeCell ref="N45:O45"/>
    <mergeCell ref="N46:O46"/>
    <mergeCell ref="N47:O47"/>
    <mergeCell ref="N48:O48"/>
    <mergeCell ref="N49:O49"/>
    <mergeCell ref="L26:M26"/>
    <mergeCell ref="N26:O26"/>
    <mergeCell ref="L27:M27"/>
    <mergeCell ref="N27:O27"/>
    <mergeCell ref="N42:O42"/>
    <mergeCell ref="N41:O41"/>
    <mergeCell ref="N40:O40"/>
    <mergeCell ref="L49:M49"/>
    <mergeCell ref="C49:G49"/>
    <mergeCell ref="L44:M44"/>
    <mergeCell ref="L45:M45"/>
    <mergeCell ref="L46:M46"/>
    <mergeCell ref="L47:M47"/>
    <mergeCell ref="L48:M48"/>
    <mergeCell ref="N43:O43"/>
    <mergeCell ref="C41:G41"/>
    <mergeCell ref="L41:M41"/>
    <mergeCell ref="L30:M30"/>
    <mergeCell ref="N57:O57"/>
    <mergeCell ref="N58:O58"/>
    <mergeCell ref="N59:O59"/>
    <mergeCell ref="N53:O53"/>
    <mergeCell ref="N52:O52"/>
    <mergeCell ref="N51:O51"/>
    <mergeCell ref="B50:O50"/>
    <mergeCell ref="N54:O54"/>
    <mergeCell ref="C53:E53"/>
    <mergeCell ref="C52:E52"/>
    <mergeCell ref="C51:E51"/>
    <mergeCell ref="G53:H53"/>
    <mergeCell ref="L53:M53"/>
    <mergeCell ref="C54:E54"/>
    <mergeCell ref="G54:H54"/>
    <mergeCell ref="L54:M54"/>
    <mergeCell ref="L52:M52"/>
    <mergeCell ref="C58:E58"/>
    <mergeCell ref="C59:E59"/>
    <mergeCell ref="C55:E55"/>
    <mergeCell ref="G55:H55"/>
    <mergeCell ref="L55:M55"/>
    <mergeCell ref="L51:M51"/>
    <mergeCell ref="G51:H51"/>
    <mergeCell ref="L57:M57"/>
    <mergeCell ref="C22:G22"/>
    <mergeCell ref="C30:G30"/>
    <mergeCell ref="N30:O30"/>
    <mergeCell ref="L40:M40"/>
    <mergeCell ref="C40:G40"/>
    <mergeCell ref="B37:O37"/>
    <mergeCell ref="C34:O34"/>
    <mergeCell ref="C24:G24"/>
    <mergeCell ref="C25:G25"/>
    <mergeCell ref="C26:G26"/>
    <mergeCell ref="C27:G27"/>
    <mergeCell ref="C28:G28"/>
    <mergeCell ref="C29:G29"/>
    <mergeCell ref="N29:O29"/>
    <mergeCell ref="L28:M28"/>
    <mergeCell ref="N28:O28"/>
    <mergeCell ref="L43:M43"/>
    <mergeCell ref="L24:M24"/>
    <mergeCell ref="N24:O24"/>
    <mergeCell ref="L25:M25"/>
    <mergeCell ref="N25:O25"/>
    <mergeCell ref="B3:O3"/>
    <mergeCell ref="L21:M21"/>
    <mergeCell ref="C21:G21"/>
    <mergeCell ref="B19:O19"/>
    <mergeCell ref="N21:O21"/>
    <mergeCell ref="L22:M22"/>
    <mergeCell ref="N22:O22"/>
    <mergeCell ref="L23:M23"/>
    <mergeCell ref="N23:O23"/>
    <mergeCell ref="B10:N10"/>
    <mergeCell ref="B9:N9"/>
    <mergeCell ref="C23:G23"/>
    <mergeCell ref="B15:O15"/>
    <mergeCell ref="B20:O20"/>
    <mergeCell ref="B70:O70"/>
    <mergeCell ref="B71:O71"/>
    <mergeCell ref="B73:H73"/>
    <mergeCell ref="I73:O73"/>
    <mergeCell ref="B39:O39"/>
    <mergeCell ref="L29:M29"/>
    <mergeCell ref="C60:E60"/>
    <mergeCell ref="G58:H58"/>
    <mergeCell ref="G59:H59"/>
    <mergeCell ref="G60:H60"/>
    <mergeCell ref="L58:M58"/>
    <mergeCell ref="L59:M59"/>
    <mergeCell ref="L60:M60"/>
    <mergeCell ref="C56:E56"/>
    <mergeCell ref="C57:E57"/>
    <mergeCell ref="G56:H56"/>
    <mergeCell ref="G57:H57"/>
    <mergeCell ref="L56:M56"/>
    <mergeCell ref="C74:G74"/>
    <mergeCell ref="I74:O74"/>
    <mergeCell ref="B77:N77"/>
    <mergeCell ref="B78:N78"/>
    <mergeCell ref="M79:O79"/>
    <mergeCell ref="M80:N80"/>
    <mergeCell ref="B82:O82"/>
    <mergeCell ref="B83:O83"/>
    <mergeCell ref="C85:H85"/>
    <mergeCell ref="I85:O85"/>
    <mergeCell ref="B86:O86"/>
    <mergeCell ref="B87:O87"/>
    <mergeCell ref="B88:O88"/>
    <mergeCell ref="C89:G89"/>
    <mergeCell ref="L89:M89"/>
    <mergeCell ref="N89:O89"/>
    <mergeCell ref="C90:G90"/>
    <mergeCell ref="L90:M90"/>
    <mergeCell ref="N90:O90"/>
    <mergeCell ref="C91:G91"/>
    <mergeCell ref="L91:M91"/>
    <mergeCell ref="N91:O91"/>
    <mergeCell ref="C92:G92"/>
    <mergeCell ref="L92:M92"/>
    <mergeCell ref="N92:O92"/>
    <mergeCell ref="C93:G93"/>
    <mergeCell ref="L93:M93"/>
    <mergeCell ref="N93:O93"/>
    <mergeCell ref="C94:G94"/>
    <mergeCell ref="L94:M94"/>
    <mergeCell ref="N94:O94"/>
    <mergeCell ref="C95:G95"/>
    <mergeCell ref="L95:M95"/>
    <mergeCell ref="N95:O95"/>
    <mergeCell ref="C96:G96"/>
    <mergeCell ref="L96:M96"/>
    <mergeCell ref="N96:O96"/>
    <mergeCell ref="C97:G97"/>
    <mergeCell ref="L97:M97"/>
    <mergeCell ref="N97:O97"/>
    <mergeCell ref="C98:G98"/>
    <mergeCell ref="L98:M98"/>
    <mergeCell ref="N98:O98"/>
    <mergeCell ref="C100:O100"/>
    <mergeCell ref="C101:O101"/>
    <mergeCell ref="C102:O102"/>
    <mergeCell ref="B105:O105"/>
    <mergeCell ref="B107:O107"/>
    <mergeCell ref="C108:G108"/>
    <mergeCell ref="L108:M108"/>
    <mergeCell ref="N108:O108"/>
    <mergeCell ref="C109:G109"/>
    <mergeCell ref="L109:M109"/>
    <mergeCell ref="N109:O109"/>
    <mergeCell ref="C110:G110"/>
    <mergeCell ref="L110:M110"/>
    <mergeCell ref="N110:O110"/>
    <mergeCell ref="C111:G111"/>
    <mergeCell ref="L111:M111"/>
    <mergeCell ref="N111:O111"/>
    <mergeCell ref="C112:G112"/>
    <mergeCell ref="L112:M112"/>
    <mergeCell ref="N112:O112"/>
    <mergeCell ref="C113:G113"/>
    <mergeCell ref="L113:M113"/>
    <mergeCell ref="N113:O113"/>
    <mergeCell ref="C114:G114"/>
    <mergeCell ref="L114:M114"/>
    <mergeCell ref="N114:O114"/>
    <mergeCell ref="C115:G115"/>
    <mergeCell ref="L115:M115"/>
    <mergeCell ref="N115:O115"/>
    <mergeCell ref="N125:O125"/>
    <mergeCell ref="C130:O130"/>
    <mergeCell ref="C116:G116"/>
    <mergeCell ref="L116:M116"/>
    <mergeCell ref="N116:O116"/>
    <mergeCell ref="C117:G117"/>
    <mergeCell ref="L117:M117"/>
    <mergeCell ref="N117:O117"/>
    <mergeCell ref="B118:O118"/>
    <mergeCell ref="C119:E119"/>
    <mergeCell ref="G119:H119"/>
    <mergeCell ref="L119:M119"/>
    <mergeCell ref="N119:O119"/>
    <mergeCell ref="C120:E120"/>
    <mergeCell ref="L120:M120"/>
    <mergeCell ref="N120:O120"/>
    <mergeCell ref="C121:E121"/>
    <mergeCell ref="G121:H121"/>
    <mergeCell ref="L121:M121"/>
    <mergeCell ref="N121:O121"/>
    <mergeCell ref="C131:O131"/>
    <mergeCell ref="C126:E126"/>
    <mergeCell ref="G126:H126"/>
    <mergeCell ref="L126:M126"/>
    <mergeCell ref="N126:O126"/>
    <mergeCell ref="C127:E127"/>
    <mergeCell ref="G127:H127"/>
    <mergeCell ref="L127:M127"/>
    <mergeCell ref="N127:O127"/>
    <mergeCell ref="C128:E128"/>
    <mergeCell ref="G128:H128"/>
    <mergeCell ref="L128:M128"/>
    <mergeCell ref="N128:O128"/>
    <mergeCell ref="I16:O16"/>
    <mergeCell ref="C16:H16"/>
    <mergeCell ref="C84:H84"/>
    <mergeCell ref="I84:O84"/>
    <mergeCell ref="C122:E122"/>
    <mergeCell ref="G122:H122"/>
    <mergeCell ref="L122:M122"/>
    <mergeCell ref="N122:O122"/>
    <mergeCell ref="C123:E123"/>
    <mergeCell ref="G123:H123"/>
    <mergeCell ref="L123:M123"/>
    <mergeCell ref="N123:O123"/>
    <mergeCell ref="C124:E124"/>
    <mergeCell ref="G124:H124"/>
    <mergeCell ref="L124:M124"/>
    <mergeCell ref="N124:O124"/>
    <mergeCell ref="C125:E125"/>
    <mergeCell ref="G125:H125"/>
    <mergeCell ref="L125:M125"/>
  </mergeCells>
  <dataValidations count="4">
    <dataValidation type="list" allowBlank="1" showInputMessage="1" showErrorMessage="1" sqref="L23:M30 L91:M98 L159:M166 L227:M234 L295:M302 L363:M370 L431:M438 L499:M506 L567:M574 L635:M642">
      <formula1>StawkaGrunt</formula1>
    </dataValidation>
    <dataValidation type="list" allowBlank="1" showInputMessage="1" showErrorMessage="1" sqref="L654:M661 L110:M117 L178:M185 L246:M253 L314:M321 L382:M389 L450:M457 L518:M525 L586:M593 L42:M49">
      <formula1>StawkaBudynki</formula1>
    </dataValidation>
    <dataValidation type="list" allowBlank="1" showInputMessage="1" showErrorMessage="1" sqref="L53:M60 L121:M128 L189:M196 L257:M264 L325:M332 L393:M400 L461:M468 L529:M536 L597:M604 L665:M672">
      <formula1>StawkaBudowle</formula1>
    </dataValidation>
    <dataValidation type="list" allowBlank="1" showInputMessage="1" showErrorMessage="1" sqref="N23:O30 N665:O672 N53:O60 N91:O98 N110:O117 N121:O128 N159:O166 N178:O185 N189:O196 N227:O234 N246:O253 N257:O264 N295:O302 N314:O321 N325:O332 N363:O370 N382:O389 N393:O400 N431:O438 N450:O457 N461:O468 N499:O506 N518:O525 N529:O536 N567:O574 N586:O593 N597:O604 N635:O642 N654:O661 N42:O49">
      <formula1>FormaWładania</formula1>
    </dataValidation>
  </dataValidations>
  <pageMargins left="0.59055118110236227" right="0.59055118110236227" top="0.59055118110236227" bottom="0.59055118110236227" header="0.31496062992125984" footer="0.31496062992125984"/>
  <pageSetup paperSize="9" orientation="landscape" horizontalDpi="4294967293" r:id="rId1"/>
  <rowBreaks count="20" manualBreakCount="20">
    <brk id="36" min="1" max="14" man="1"/>
    <brk id="69" min="1" max="14" man="1"/>
    <brk id="104" min="1" max="14" man="1"/>
    <brk id="137" min="1" max="14" man="1"/>
    <brk id="172" min="1" max="14" man="1"/>
    <brk id="205" min="1" max="14" man="1"/>
    <brk id="240" min="1" max="14" man="1"/>
    <brk id="273" min="1" max="14" man="1"/>
    <brk id="308" min="1" max="14" man="1"/>
    <brk id="341" min="1" max="14" man="1"/>
    <brk id="376" min="1" max="14" man="1"/>
    <brk id="409" min="1" max="14" man="1"/>
    <brk id="444" min="1" max="14" man="1"/>
    <brk id="477" min="1" max="14" man="1"/>
    <brk id="512" min="1" max="14" man="1"/>
    <brk id="545" min="1" max="14" man="1"/>
    <brk id="580" min="1" max="14" man="1"/>
    <brk id="613" min="1" max="14" man="1"/>
    <brk id="648" min="1" max="14" man="1"/>
    <brk id="681" min="1"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_ZDN2">
    <tabColor theme="8" tint="-0.499984740745262"/>
  </sheetPr>
  <dimension ref="A1:XFC681"/>
  <sheetViews>
    <sheetView showGridLines="0" showRowColHeaders="0" view="pageBreakPreview" topLeftCell="B20" zoomScale="130" zoomScaleNormal="100" zoomScaleSheetLayoutView="130" workbookViewId="0">
      <selection activeCell="H45" sqref="H45"/>
    </sheetView>
  </sheetViews>
  <sheetFormatPr defaultRowHeight="8.4" x14ac:dyDescent="0.25"/>
  <cols>
    <col min="1" max="1" width="6.33203125" style="45" hidden="1" customWidth="1"/>
    <col min="2" max="2" width="3.33203125" style="45" customWidth="1"/>
    <col min="3" max="3" width="11.77734375" style="45" customWidth="1"/>
    <col min="4" max="4" width="6.77734375" style="45" customWidth="1"/>
    <col min="5" max="5" width="9.33203125" style="45" customWidth="1"/>
    <col min="6" max="6" width="11" style="45" customWidth="1"/>
    <col min="7" max="8" width="17.77734375" style="45" customWidth="1"/>
    <col min="9" max="10" width="11" style="45" customWidth="1"/>
    <col min="11" max="11" width="17.77734375" style="45" customWidth="1"/>
    <col min="12" max="12" width="6" style="45" customWidth="1"/>
    <col min="13" max="13" width="11.77734375" style="45" customWidth="1"/>
    <col min="14" max="14" width="6" style="45" customWidth="1"/>
    <col min="15" max="15" width="6.77734375" style="45" customWidth="1"/>
    <col min="16" max="17" width="4.33203125" style="45" hidden="1" customWidth="1"/>
    <col min="18" max="19" width="13.33203125" style="45" hidden="1" customWidth="1"/>
    <col min="20" max="20" width="15.33203125" style="45" hidden="1" customWidth="1"/>
    <col min="21" max="25" width="13.33203125" style="45" hidden="1" customWidth="1"/>
    <col min="26" max="16383" width="8.88671875" style="45" hidden="1" customWidth="1"/>
    <col min="16384" max="16384" width="3.109375" style="45" customWidth="1"/>
  </cols>
  <sheetData>
    <row r="1" spans="1:33" hidden="1" x14ac:dyDescent="0.25">
      <c r="A1" s="289">
        <v>17</v>
      </c>
      <c r="B1" s="289">
        <v>2.5</v>
      </c>
      <c r="C1" s="289">
        <f>$A$1-D1</f>
        <v>11</v>
      </c>
      <c r="D1" s="289">
        <v>6</v>
      </c>
      <c r="E1" s="289">
        <f>$A$1*0.5</f>
        <v>8.5</v>
      </c>
      <c r="F1" s="289">
        <f>$A$1*0.6</f>
        <v>10.199999999999999</v>
      </c>
      <c r="G1" s="289">
        <f>$A$1</f>
        <v>17</v>
      </c>
      <c r="H1" s="289">
        <f>$A$1</f>
        <v>17</v>
      </c>
      <c r="I1" s="289">
        <f>$A$1*0.6</f>
        <v>10.199999999999999</v>
      </c>
      <c r="J1" s="289">
        <f>$A$1*0.6</f>
        <v>10.199999999999999</v>
      </c>
      <c r="K1" s="289">
        <f>$A$1</f>
        <v>17</v>
      </c>
      <c r="L1" s="289">
        <f>$A$1*0.3</f>
        <v>5.0999999999999996</v>
      </c>
      <c r="M1" s="289">
        <f>$A$1-O1</f>
        <v>11</v>
      </c>
      <c r="N1" s="289">
        <f>$A$1*0.3</f>
        <v>5.0999999999999996</v>
      </c>
      <c r="O1" s="289">
        <v>6</v>
      </c>
      <c r="P1" s="289"/>
      <c r="Q1" s="289"/>
      <c r="R1" s="289"/>
      <c r="S1" s="289"/>
      <c r="T1" s="289"/>
      <c r="U1" s="289"/>
      <c r="V1" s="289"/>
      <c r="W1" s="289"/>
      <c r="X1" s="289"/>
      <c r="Y1" s="289"/>
      <c r="Z1" s="289"/>
      <c r="AA1" s="289"/>
      <c r="AB1" s="289"/>
      <c r="AC1" s="289"/>
      <c r="AD1" s="289"/>
      <c r="AE1" s="289"/>
      <c r="AF1" s="289"/>
      <c r="AG1" s="289"/>
    </row>
    <row r="2" spans="1:33" ht="9" customHeight="1" x14ac:dyDescent="0.25">
      <c r="A2" s="320">
        <v>9</v>
      </c>
      <c r="B2" s="856" t="s">
        <v>195</v>
      </c>
      <c r="C2" s="782"/>
      <c r="D2" s="782"/>
      <c r="E2" s="782"/>
      <c r="F2" s="782"/>
      <c r="G2" s="782"/>
      <c r="H2" s="782"/>
      <c r="I2" s="782"/>
      <c r="J2" s="782"/>
      <c r="K2" s="782"/>
      <c r="L2" s="782"/>
      <c r="M2" s="782"/>
      <c r="N2" s="782"/>
      <c r="O2" s="782"/>
      <c r="P2" s="289"/>
      <c r="Q2" s="289"/>
      <c r="R2" s="289"/>
      <c r="S2" s="289"/>
      <c r="T2" s="289"/>
      <c r="U2" s="289"/>
      <c r="V2" s="289"/>
      <c r="W2" s="289"/>
      <c r="X2" s="289"/>
      <c r="Y2" s="289"/>
      <c r="Z2" s="289"/>
      <c r="AA2" s="289"/>
      <c r="AB2" s="289"/>
      <c r="AC2" s="289"/>
      <c r="AD2" s="289"/>
      <c r="AE2" s="289"/>
      <c r="AF2" s="289"/>
      <c r="AG2" s="289"/>
    </row>
    <row r="3" spans="1:33" ht="9" customHeight="1" x14ac:dyDescent="0.25">
      <c r="A3" s="289">
        <f>$A$2</f>
        <v>9</v>
      </c>
      <c r="B3" s="757" t="s">
        <v>0</v>
      </c>
      <c r="C3" s="757"/>
      <c r="D3" s="757"/>
      <c r="E3" s="757"/>
      <c r="F3" s="757"/>
      <c r="G3" s="757"/>
      <c r="H3" s="757"/>
      <c r="I3" s="757"/>
      <c r="J3" s="757"/>
      <c r="K3" s="757"/>
      <c r="L3" s="757"/>
      <c r="M3" s="757"/>
      <c r="N3" s="757"/>
      <c r="O3" s="757"/>
      <c r="P3" s="289"/>
      <c r="Q3" s="289"/>
      <c r="R3" s="289"/>
      <c r="S3" s="289"/>
      <c r="T3" s="289"/>
      <c r="U3" s="289"/>
      <c r="V3" s="289"/>
      <c r="W3" s="289"/>
      <c r="X3" s="289"/>
      <c r="Y3" s="289"/>
      <c r="Z3" s="289"/>
      <c r="AA3" s="289"/>
      <c r="AB3" s="289"/>
      <c r="AC3" s="289"/>
      <c r="AD3" s="289"/>
      <c r="AE3" s="289"/>
      <c r="AF3" s="289"/>
      <c r="AG3" s="289"/>
    </row>
    <row r="4" spans="1:33" ht="4.5" customHeight="1" x14ac:dyDescent="0.25">
      <c r="A4" s="320">
        <v>4.5</v>
      </c>
      <c r="B4" s="292"/>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row>
    <row r="5" spans="1:33" ht="9" customHeight="1" x14ac:dyDescent="0.25">
      <c r="A5" s="289">
        <f>$A$2</f>
        <v>9</v>
      </c>
      <c r="B5" s="857" t="s">
        <v>183</v>
      </c>
      <c r="C5" s="766"/>
      <c r="D5" s="766"/>
      <c r="E5" s="766"/>
      <c r="F5" s="766"/>
      <c r="G5" s="766"/>
      <c r="H5" s="767"/>
      <c r="I5" s="666" t="s">
        <v>1</v>
      </c>
      <c r="J5" s="667"/>
      <c r="K5" s="667"/>
      <c r="L5" s="667"/>
      <c r="M5" s="667"/>
      <c r="N5" s="667"/>
      <c r="O5" s="668"/>
      <c r="P5" s="289"/>
      <c r="Q5" s="289"/>
      <c r="R5" s="289"/>
      <c r="S5" s="289"/>
      <c r="T5" s="289"/>
      <c r="U5" s="289"/>
      <c r="V5" s="289"/>
      <c r="W5" s="289"/>
      <c r="X5" s="289"/>
      <c r="Y5" s="289"/>
      <c r="Z5" s="289"/>
      <c r="AA5" s="289"/>
      <c r="AB5" s="289"/>
      <c r="AC5" s="289"/>
      <c r="AD5" s="289"/>
      <c r="AE5" s="289"/>
      <c r="AF5" s="289"/>
      <c r="AG5" s="289"/>
    </row>
    <row r="6" spans="1:33" ht="19.5" customHeight="1" x14ac:dyDescent="0.25">
      <c r="A6" s="320">
        <v>19.5</v>
      </c>
      <c r="B6" s="383"/>
      <c r="C6" s="784"/>
      <c r="D6" s="785"/>
      <c r="E6" s="785"/>
      <c r="F6" s="785"/>
      <c r="G6" s="785"/>
      <c r="H6" s="384"/>
      <c r="I6" s="672"/>
      <c r="J6" s="673"/>
      <c r="K6" s="673"/>
      <c r="L6" s="673"/>
      <c r="M6" s="673"/>
      <c r="N6" s="673"/>
      <c r="O6" s="674"/>
      <c r="P6" s="289"/>
      <c r="Q6" s="289"/>
      <c r="R6" s="289"/>
      <c r="S6" s="289"/>
      <c r="T6" s="289"/>
      <c r="U6" s="289"/>
      <c r="V6" s="289"/>
      <c r="W6" s="289"/>
      <c r="X6" s="289"/>
      <c r="Y6" s="289"/>
      <c r="Z6" s="289"/>
      <c r="AA6" s="289"/>
      <c r="AB6" s="289"/>
      <c r="AC6" s="289"/>
      <c r="AD6" s="289"/>
      <c r="AE6" s="289"/>
      <c r="AF6" s="289"/>
      <c r="AG6" s="289"/>
    </row>
    <row r="7" spans="1:33" ht="9" customHeight="1" x14ac:dyDescent="0.25">
      <c r="A7" s="289">
        <f t="shared" ref="A7" si="0">$A$2</f>
        <v>9</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row>
    <row r="8" spans="1:33" ht="16.5" customHeight="1" x14ac:dyDescent="0.25">
      <c r="A8" s="320">
        <v>16.5</v>
      </c>
      <c r="B8" s="385" t="s">
        <v>392</v>
      </c>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row>
    <row r="9" spans="1:33" ht="16.5" customHeight="1" x14ac:dyDescent="0.25">
      <c r="A9" s="292">
        <f>$A$8</f>
        <v>16.5</v>
      </c>
      <c r="B9" s="764" t="s">
        <v>157</v>
      </c>
      <c r="C9" s="764"/>
      <c r="D9" s="764"/>
      <c r="E9" s="764"/>
      <c r="F9" s="764"/>
      <c r="G9" s="764"/>
      <c r="H9" s="764"/>
      <c r="I9" s="764"/>
      <c r="J9" s="764"/>
      <c r="K9" s="764"/>
      <c r="L9" s="764"/>
      <c r="M9" s="764"/>
      <c r="N9" s="764"/>
      <c r="O9" s="289"/>
      <c r="P9" s="289"/>
      <c r="Q9" s="289"/>
      <c r="R9" s="289"/>
      <c r="S9" s="289"/>
      <c r="T9" s="289"/>
      <c r="U9" s="289"/>
      <c r="V9" s="289"/>
      <c r="W9" s="289"/>
      <c r="X9" s="289"/>
      <c r="Y9" s="289"/>
      <c r="Z9" s="289"/>
      <c r="AA9" s="289"/>
      <c r="AB9" s="289"/>
      <c r="AC9" s="289"/>
      <c r="AD9" s="289"/>
      <c r="AE9" s="289"/>
      <c r="AF9" s="289"/>
      <c r="AG9" s="289"/>
    </row>
    <row r="10" spans="1:33" ht="16.5" customHeight="1" x14ac:dyDescent="0.25">
      <c r="A10" s="292">
        <f>$A$8</f>
        <v>16.5</v>
      </c>
      <c r="B10" s="765" t="s">
        <v>574</v>
      </c>
      <c r="C10" s="764"/>
      <c r="D10" s="764"/>
      <c r="E10" s="764"/>
      <c r="F10" s="764"/>
      <c r="G10" s="764"/>
      <c r="H10" s="764"/>
      <c r="I10" s="764"/>
      <c r="J10" s="764"/>
      <c r="K10" s="764"/>
      <c r="L10" s="764"/>
      <c r="M10" s="764"/>
      <c r="N10" s="764"/>
      <c r="O10" s="289"/>
      <c r="P10" s="289"/>
      <c r="Q10" s="289"/>
      <c r="R10" s="289"/>
      <c r="S10" s="289"/>
      <c r="T10" s="289"/>
      <c r="U10" s="289"/>
      <c r="V10" s="289"/>
      <c r="W10" s="289"/>
      <c r="X10" s="289"/>
      <c r="Y10" s="289"/>
      <c r="Z10" s="289"/>
      <c r="AA10" s="289"/>
      <c r="AB10" s="289"/>
      <c r="AC10" s="289"/>
      <c r="AD10" s="289"/>
      <c r="AE10" s="289"/>
      <c r="AF10" s="289"/>
      <c r="AG10" s="289"/>
    </row>
    <row r="11" spans="1:33" ht="9" customHeight="1" x14ac:dyDescent="0.25">
      <c r="A11" s="289">
        <f>$A$2</f>
        <v>9</v>
      </c>
      <c r="B11" s="289"/>
      <c r="C11" s="387"/>
      <c r="D11" s="387"/>
      <c r="E11" s="387"/>
      <c r="F11" s="387"/>
      <c r="G11" s="387"/>
      <c r="H11" s="289"/>
      <c r="I11" s="289"/>
      <c r="J11" s="289"/>
      <c r="K11" s="289"/>
      <c r="L11" s="289"/>
      <c r="M11" s="510" t="s">
        <v>877</v>
      </c>
      <c r="N11" s="766"/>
      <c r="O11" s="767"/>
      <c r="P11" s="289"/>
      <c r="Q11" s="289"/>
      <c r="R11" s="289"/>
      <c r="S11" s="289"/>
      <c r="T11" s="289"/>
      <c r="U11" s="289"/>
      <c r="V11" s="289"/>
      <c r="W11" s="289"/>
      <c r="X11" s="289"/>
      <c r="Y11" s="289"/>
      <c r="Z11" s="289"/>
      <c r="AA11" s="289"/>
      <c r="AB11" s="289"/>
      <c r="AC11" s="289"/>
      <c r="AD11" s="289"/>
      <c r="AE11" s="289"/>
      <c r="AF11" s="289"/>
      <c r="AG11" s="289"/>
    </row>
    <row r="12" spans="1:33" ht="19.5" customHeight="1" x14ac:dyDescent="0.25">
      <c r="A12" s="289">
        <f>$A$6</f>
        <v>19.5</v>
      </c>
      <c r="B12" s="289"/>
      <c r="C12" s="843" t="str">
        <f ca="1">Wersja</f>
        <v>2020..6.15.0.44055</v>
      </c>
      <c r="D12" s="843"/>
      <c r="E12" s="387"/>
      <c r="F12" s="387"/>
      <c r="G12" s="387"/>
      <c r="H12" s="289"/>
      <c r="I12" s="289"/>
      <c r="J12" s="289"/>
      <c r="K12" s="289"/>
      <c r="L12" s="289"/>
      <c r="M12" s="768">
        <v>1</v>
      </c>
      <c r="N12" s="769"/>
      <c r="O12" s="389"/>
      <c r="P12" s="289"/>
      <c r="Q12" s="381">
        <f>IF(COUNTA(C23:O30,C42:O49,C53:O60)=0,0,1)</f>
        <v>0</v>
      </c>
      <c r="R12" s="289"/>
      <c r="S12" s="289"/>
      <c r="T12" s="289"/>
      <c r="U12" s="289"/>
      <c r="V12" s="289"/>
      <c r="W12" s="289"/>
      <c r="X12" s="289"/>
      <c r="Y12" s="289"/>
      <c r="Z12" s="289"/>
      <c r="AA12" s="289"/>
      <c r="AB12" s="289"/>
      <c r="AC12" s="289"/>
      <c r="AD12" s="289"/>
      <c r="AE12" s="289"/>
      <c r="AF12" s="289"/>
      <c r="AG12" s="289"/>
    </row>
    <row r="13" spans="1:33" ht="4.5" customHeight="1" x14ac:dyDescent="0.25">
      <c r="A13" s="289">
        <f>$A$4</f>
        <v>4.5</v>
      </c>
      <c r="B13" s="387"/>
      <c r="C13" s="387"/>
      <c r="D13" s="387"/>
      <c r="E13" s="387"/>
      <c r="F13" s="387"/>
      <c r="G13" s="387"/>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row>
    <row r="14" spans="1:33" ht="4.5" customHeight="1" x14ac:dyDescent="0.25">
      <c r="A14" s="289">
        <f>$A$4</f>
        <v>4.5</v>
      </c>
      <c r="B14" s="770"/>
      <c r="C14" s="770"/>
      <c r="D14" s="770"/>
      <c r="E14" s="770"/>
      <c r="F14" s="770"/>
      <c r="G14" s="770"/>
      <c r="H14" s="770"/>
      <c r="I14" s="770"/>
      <c r="J14" s="770"/>
      <c r="K14" s="770"/>
      <c r="L14" s="770"/>
      <c r="M14" s="770"/>
      <c r="N14" s="770"/>
      <c r="O14" s="770"/>
      <c r="P14" s="289"/>
      <c r="Q14" s="289"/>
      <c r="R14" s="289"/>
      <c r="S14" s="289"/>
      <c r="T14" s="289"/>
      <c r="U14" s="289"/>
      <c r="V14" s="289"/>
      <c r="W14" s="289"/>
      <c r="X14" s="289"/>
      <c r="Y14" s="289"/>
      <c r="Z14" s="289"/>
      <c r="AA14" s="289"/>
      <c r="AB14" s="289"/>
      <c r="AC14" s="289"/>
      <c r="AD14" s="289"/>
      <c r="AE14" s="289"/>
      <c r="AF14" s="289"/>
      <c r="AG14" s="289"/>
    </row>
    <row r="15" spans="1:33" ht="24.75" customHeight="1" x14ac:dyDescent="0.25">
      <c r="A15" s="292">
        <f>$A$8*1.5</f>
        <v>24.75</v>
      </c>
      <c r="B15" s="771" t="s">
        <v>186</v>
      </c>
      <c r="C15" s="772"/>
      <c r="D15" s="772"/>
      <c r="E15" s="772"/>
      <c r="F15" s="772"/>
      <c r="G15" s="772"/>
      <c r="H15" s="772"/>
      <c r="I15" s="772"/>
      <c r="J15" s="772"/>
      <c r="K15" s="772"/>
      <c r="L15" s="772"/>
      <c r="M15" s="772"/>
      <c r="N15" s="772"/>
      <c r="O15" s="773"/>
      <c r="P15" s="289"/>
      <c r="Q15" s="289"/>
      <c r="R15" s="289"/>
      <c r="S15" s="289"/>
      <c r="T15" s="289"/>
      <c r="U15" s="289"/>
      <c r="V15" s="289"/>
      <c r="W15" s="289"/>
      <c r="X15" s="289"/>
      <c r="Y15" s="289"/>
      <c r="Z15" s="289"/>
      <c r="AA15" s="289"/>
      <c r="AB15" s="289"/>
      <c r="AC15" s="289"/>
      <c r="AD15" s="289"/>
      <c r="AE15" s="289"/>
      <c r="AF15" s="289"/>
      <c r="AG15" s="289"/>
    </row>
    <row r="16" spans="1:33" ht="9" customHeight="1" x14ac:dyDescent="0.25">
      <c r="A16" s="289">
        <f>$A$2</f>
        <v>9</v>
      </c>
      <c r="B16" s="390"/>
      <c r="C16" s="540" t="s">
        <v>158</v>
      </c>
      <c r="D16" s="541"/>
      <c r="E16" s="541"/>
      <c r="F16" s="541"/>
      <c r="G16" s="541"/>
      <c r="H16" s="542"/>
      <c r="I16" s="540" t="s">
        <v>159</v>
      </c>
      <c r="J16" s="541"/>
      <c r="K16" s="541"/>
      <c r="L16" s="541"/>
      <c r="M16" s="541"/>
      <c r="N16" s="541"/>
      <c r="O16" s="542"/>
      <c r="P16" s="289"/>
      <c r="Q16" s="289"/>
      <c r="R16" s="289"/>
      <c r="S16" s="289"/>
      <c r="T16" s="289"/>
      <c r="U16" s="289"/>
      <c r="V16" s="289"/>
      <c r="W16" s="289"/>
      <c r="X16" s="289"/>
      <c r="Y16" s="289"/>
      <c r="Z16" s="289"/>
      <c r="AA16" s="289"/>
      <c r="AB16" s="289"/>
      <c r="AC16" s="289"/>
      <c r="AD16" s="289"/>
      <c r="AE16" s="289"/>
      <c r="AF16" s="289"/>
      <c r="AG16" s="289"/>
    </row>
    <row r="17" spans="1:33" ht="19.5" customHeight="1" x14ac:dyDescent="0.25">
      <c r="A17" s="289">
        <f>$A$6</f>
        <v>19.5</v>
      </c>
      <c r="B17" s="445"/>
      <c r="C17" s="786"/>
      <c r="D17" s="789"/>
      <c r="E17" s="789"/>
      <c r="F17" s="789"/>
      <c r="G17" s="789"/>
      <c r="H17" s="790"/>
      <c r="I17" s="786"/>
      <c r="J17" s="787"/>
      <c r="K17" s="787"/>
      <c r="L17" s="787"/>
      <c r="M17" s="787"/>
      <c r="N17" s="787"/>
      <c r="O17" s="788"/>
      <c r="P17" s="289"/>
      <c r="Q17" s="289"/>
      <c r="R17" s="289"/>
      <c r="S17" s="289"/>
      <c r="T17" s="289"/>
      <c r="U17" s="289"/>
      <c r="V17" s="289"/>
      <c r="W17" s="289"/>
      <c r="X17" s="289"/>
      <c r="Y17" s="289"/>
      <c r="Z17" s="289"/>
      <c r="AA17" s="289"/>
      <c r="AB17" s="289"/>
      <c r="AC17" s="289"/>
      <c r="AD17" s="289"/>
      <c r="AE17" s="289"/>
      <c r="AF17" s="289"/>
      <c r="AG17" s="289"/>
    </row>
    <row r="18" spans="1:33" ht="4.5" customHeight="1" x14ac:dyDescent="0.25">
      <c r="A18" s="289">
        <f>$A$4</f>
        <v>4.5</v>
      </c>
      <c r="B18" s="770"/>
      <c r="C18" s="770"/>
      <c r="D18" s="770"/>
      <c r="E18" s="770"/>
      <c r="F18" s="770"/>
      <c r="G18" s="770"/>
      <c r="H18" s="770"/>
      <c r="I18" s="770"/>
      <c r="J18" s="770"/>
      <c r="K18" s="770"/>
      <c r="L18" s="770"/>
      <c r="M18" s="770"/>
      <c r="N18" s="770"/>
      <c r="O18" s="770"/>
      <c r="P18" s="289"/>
      <c r="Q18" s="289"/>
      <c r="R18" s="289"/>
      <c r="S18" s="289"/>
      <c r="T18" s="289"/>
      <c r="U18" s="289"/>
      <c r="V18" s="289"/>
      <c r="W18" s="289"/>
      <c r="X18" s="289"/>
      <c r="Y18" s="289"/>
      <c r="Z18" s="289"/>
      <c r="AA18" s="289"/>
      <c r="AB18" s="289"/>
      <c r="AC18" s="289"/>
      <c r="AD18" s="289"/>
      <c r="AE18" s="289"/>
      <c r="AF18" s="289"/>
      <c r="AG18" s="289"/>
    </row>
    <row r="19" spans="1:33" ht="16.5" customHeight="1" x14ac:dyDescent="0.25">
      <c r="A19" s="292">
        <f t="shared" ref="A19:A20" si="1">$A$8</f>
        <v>16.5</v>
      </c>
      <c r="B19" s="774" t="s">
        <v>196</v>
      </c>
      <c r="C19" s="775"/>
      <c r="D19" s="775"/>
      <c r="E19" s="775"/>
      <c r="F19" s="775"/>
      <c r="G19" s="775"/>
      <c r="H19" s="775"/>
      <c r="I19" s="775"/>
      <c r="J19" s="775"/>
      <c r="K19" s="775"/>
      <c r="L19" s="775"/>
      <c r="M19" s="775"/>
      <c r="N19" s="775"/>
      <c r="O19" s="776"/>
      <c r="P19" s="289"/>
      <c r="Q19" s="289"/>
      <c r="R19" s="289"/>
      <c r="S19" s="289"/>
      <c r="T19" s="289"/>
      <c r="U19" s="289"/>
      <c r="V19" s="289"/>
      <c r="W19" s="289"/>
      <c r="X19" s="289"/>
      <c r="Y19" s="289"/>
      <c r="Z19" s="289"/>
      <c r="AA19" s="289"/>
      <c r="AB19" s="289"/>
      <c r="AC19" s="289"/>
      <c r="AD19" s="289"/>
      <c r="AE19" s="289"/>
      <c r="AF19" s="289"/>
      <c r="AG19" s="289"/>
    </row>
    <row r="20" spans="1:33" ht="16.5" customHeight="1" x14ac:dyDescent="0.25">
      <c r="A20" s="292">
        <f t="shared" si="1"/>
        <v>16.5</v>
      </c>
      <c r="B20" s="758" t="s">
        <v>161</v>
      </c>
      <c r="C20" s="759"/>
      <c r="D20" s="759"/>
      <c r="E20" s="759"/>
      <c r="F20" s="759"/>
      <c r="G20" s="759"/>
      <c r="H20" s="759"/>
      <c r="I20" s="759"/>
      <c r="J20" s="759"/>
      <c r="K20" s="759"/>
      <c r="L20" s="759"/>
      <c r="M20" s="759"/>
      <c r="N20" s="759"/>
      <c r="O20" s="760"/>
      <c r="P20" s="289"/>
      <c r="Q20" s="289"/>
      <c r="R20" s="289"/>
      <c r="S20" s="289"/>
      <c r="T20" s="289"/>
      <c r="U20" s="289"/>
      <c r="V20" s="289"/>
      <c r="W20" s="289"/>
      <c r="X20" s="289"/>
      <c r="Y20" s="289"/>
      <c r="Z20" s="289"/>
      <c r="AA20" s="289"/>
      <c r="AB20" s="289"/>
      <c r="AC20" s="289"/>
      <c r="AD20" s="289"/>
      <c r="AE20" s="289"/>
      <c r="AF20" s="289"/>
      <c r="AG20" s="289"/>
    </row>
    <row r="21" spans="1:33" ht="24.75" customHeight="1" x14ac:dyDescent="0.25">
      <c r="A21" s="292">
        <f>$A$8*1.5</f>
        <v>24.75</v>
      </c>
      <c r="B21" s="391" t="s">
        <v>162</v>
      </c>
      <c r="C21" s="777" t="s">
        <v>170</v>
      </c>
      <c r="D21" s="770"/>
      <c r="E21" s="770"/>
      <c r="F21" s="770"/>
      <c r="G21" s="778"/>
      <c r="H21" s="392" t="s">
        <v>171</v>
      </c>
      <c r="I21" s="392" t="s">
        <v>172</v>
      </c>
      <c r="J21" s="391" t="s">
        <v>163</v>
      </c>
      <c r="K21" s="393" t="s">
        <v>444</v>
      </c>
      <c r="L21" s="852" t="s">
        <v>197</v>
      </c>
      <c r="M21" s="778"/>
      <c r="N21" s="853" t="s">
        <v>198</v>
      </c>
      <c r="O21" s="778"/>
      <c r="P21" s="289"/>
      <c r="Q21" s="289"/>
      <c r="R21" s="289"/>
      <c r="S21" s="289"/>
      <c r="T21" s="289"/>
      <c r="U21" s="289"/>
      <c r="V21" s="289"/>
      <c r="W21" s="289"/>
      <c r="X21" s="289"/>
      <c r="Y21" s="289"/>
      <c r="Z21" s="289"/>
      <c r="AA21" s="289"/>
      <c r="AB21" s="289"/>
      <c r="AC21" s="289"/>
      <c r="AD21" s="289"/>
      <c r="AE21" s="289"/>
      <c r="AF21" s="289"/>
      <c r="AG21" s="289"/>
    </row>
    <row r="22" spans="1:33" ht="9" customHeight="1" x14ac:dyDescent="0.2">
      <c r="A22" s="289">
        <f>$A$2</f>
        <v>9</v>
      </c>
      <c r="B22" s="394"/>
      <c r="C22" s="779" t="s">
        <v>126</v>
      </c>
      <c r="D22" s="780"/>
      <c r="E22" s="780"/>
      <c r="F22" s="780"/>
      <c r="G22" s="781"/>
      <c r="H22" s="395" t="s">
        <v>164</v>
      </c>
      <c r="I22" s="395" t="s">
        <v>165</v>
      </c>
      <c r="J22" s="395" t="s">
        <v>143</v>
      </c>
      <c r="K22" s="395" t="s">
        <v>166</v>
      </c>
      <c r="L22" s="779" t="s">
        <v>167</v>
      </c>
      <c r="M22" s="781"/>
      <c r="N22" s="779" t="s">
        <v>168</v>
      </c>
      <c r="O22" s="781"/>
      <c r="P22" s="289"/>
      <c r="Q22" s="289"/>
      <c r="R22" s="289"/>
      <c r="S22" s="289"/>
      <c r="T22" s="289"/>
      <c r="U22" s="289"/>
      <c r="V22" s="289"/>
      <c r="W22" s="289"/>
      <c r="X22" s="289"/>
      <c r="Y22" s="289"/>
      <c r="Z22" s="289"/>
      <c r="AA22" s="289"/>
      <c r="AB22" s="289"/>
      <c r="AC22" s="289"/>
      <c r="AD22" s="289"/>
      <c r="AE22" s="289"/>
      <c r="AF22" s="289"/>
      <c r="AG22" s="289"/>
    </row>
    <row r="23" spans="1:33" ht="19.5" customHeight="1" x14ac:dyDescent="0.25">
      <c r="A23" s="289">
        <f t="shared" ref="A23:A30" si="2">$A$6</f>
        <v>19.5</v>
      </c>
      <c r="B23" s="396">
        <v>1</v>
      </c>
      <c r="C23" s="752"/>
      <c r="D23" s="752"/>
      <c r="E23" s="752"/>
      <c r="F23" s="752"/>
      <c r="G23" s="752"/>
      <c r="H23" s="406"/>
      <c r="I23" s="406"/>
      <c r="J23" s="406"/>
      <c r="K23" s="476"/>
      <c r="L23" s="854"/>
      <c r="M23" s="854"/>
      <c r="N23" s="854"/>
      <c r="O23" s="855"/>
      <c r="P23" s="289"/>
      <c r="Q23" s="289"/>
      <c r="R23" s="289"/>
      <c r="S23" s="289"/>
      <c r="T23" s="289"/>
      <c r="U23" s="289"/>
      <c r="V23" s="289"/>
      <c r="W23" s="289"/>
      <c r="X23" s="289"/>
      <c r="Y23" s="289"/>
      <c r="Z23" s="289"/>
      <c r="AA23" s="289"/>
      <c r="AB23" s="289"/>
      <c r="AC23" s="289"/>
      <c r="AD23" s="289"/>
      <c r="AE23" s="289"/>
      <c r="AF23" s="289"/>
      <c r="AG23" s="289"/>
    </row>
    <row r="24" spans="1:33" ht="19.5" customHeight="1" x14ac:dyDescent="0.25">
      <c r="A24" s="289">
        <f t="shared" si="2"/>
        <v>19.5</v>
      </c>
      <c r="B24" s="396">
        <v>2</v>
      </c>
      <c r="C24" s="752"/>
      <c r="D24" s="752"/>
      <c r="E24" s="752"/>
      <c r="F24" s="752"/>
      <c r="G24" s="752"/>
      <c r="H24" s="406"/>
      <c r="I24" s="406"/>
      <c r="J24" s="406"/>
      <c r="K24" s="476"/>
      <c r="L24" s="854"/>
      <c r="M24" s="854"/>
      <c r="N24" s="854"/>
      <c r="O24" s="855"/>
      <c r="P24" s="289"/>
      <c r="Q24" s="289"/>
      <c r="R24" s="289"/>
      <c r="S24" s="289"/>
      <c r="T24" s="289"/>
      <c r="U24" s="289"/>
      <c r="V24" s="289"/>
      <c r="W24" s="289"/>
      <c r="X24" s="289"/>
      <c r="Y24" s="289"/>
      <c r="Z24" s="289"/>
      <c r="AA24" s="289"/>
      <c r="AB24" s="289"/>
      <c r="AC24" s="289"/>
      <c r="AD24" s="289"/>
      <c r="AE24" s="289"/>
      <c r="AF24" s="289"/>
      <c r="AG24" s="289"/>
    </row>
    <row r="25" spans="1:33" ht="19.5" customHeight="1" x14ac:dyDescent="0.25">
      <c r="A25" s="289">
        <f t="shared" si="2"/>
        <v>19.5</v>
      </c>
      <c r="B25" s="396">
        <v>3</v>
      </c>
      <c r="C25" s="752"/>
      <c r="D25" s="752"/>
      <c r="E25" s="752"/>
      <c r="F25" s="752"/>
      <c r="G25" s="752"/>
      <c r="H25" s="406"/>
      <c r="I25" s="406"/>
      <c r="J25" s="406"/>
      <c r="K25" s="476"/>
      <c r="L25" s="854"/>
      <c r="M25" s="854"/>
      <c r="N25" s="854"/>
      <c r="O25" s="855"/>
      <c r="P25" s="289"/>
      <c r="Q25" s="289"/>
      <c r="R25" s="289"/>
      <c r="S25" s="289"/>
      <c r="T25" s="289"/>
      <c r="U25" s="289"/>
      <c r="V25" s="289"/>
      <c r="W25" s="289"/>
      <c r="X25" s="289"/>
      <c r="Y25" s="289"/>
      <c r="Z25" s="289"/>
      <c r="AA25" s="289"/>
      <c r="AB25" s="289"/>
      <c r="AC25" s="289"/>
      <c r="AD25" s="289"/>
      <c r="AE25" s="289"/>
      <c r="AF25" s="289"/>
      <c r="AG25" s="289"/>
    </row>
    <row r="26" spans="1:33" ht="19.5" customHeight="1" x14ac:dyDescent="0.25">
      <c r="A26" s="289">
        <f t="shared" si="2"/>
        <v>19.5</v>
      </c>
      <c r="B26" s="396">
        <v>4</v>
      </c>
      <c r="C26" s="752"/>
      <c r="D26" s="752"/>
      <c r="E26" s="752"/>
      <c r="F26" s="752"/>
      <c r="G26" s="752"/>
      <c r="H26" s="406"/>
      <c r="I26" s="406"/>
      <c r="J26" s="406"/>
      <c r="K26" s="476"/>
      <c r="L26" s="854"/>
      <c r="M26" s="854"/>
      <c r="N26" s="854"/>
      <c r="O26" s="855"/>
      <c r="P26" s="289"/>
      <c r="Q26" s="289"/>
      <c r="R26" s="289"/>
      <c r="S26" s="289"/>
      <c r="T26" s="289"/>
      <c r="U26" s="289"/>
      <c r="V26" s="289"/>
      <c r="W26" s="289"/>
      <c r="X26" s="289"/>
      <c r="Y26" s="289"/>
      <c r="Z26" s="289"/>
      <c r="AA26" s="289"/>
      <c r="AB26" s="289"/>
      <c r="AC26" s="289"/>
      <c r="AD26" s="289"/>
      <c r="AE26" s="289"/>
      <c r="AF26" s="289"/>
      <c r="AG26" s="289"/>
    </row>
    <row r="27" spans="1:33" ht="19.5" customHeight="1" x14ac:dyDescent="0.25">
      <c r="A27" s="289">
        <f t="shared" si="2"/>
        <v>19.5</v>
      </c>
      <c r="B27" s="396">
        <v>5</v>
      </c>
      <c r="C27" s="752"/>
      <c r="D27" s="752"/>
      <c r="E27" s="752"/>
      <c r="F27" s="752"/>
      <c r="G27" s="752"/>
      <c r="H27" s="406"/>
      <c r="I27" s="406"/>
      <c r="J27" s="406"/>
      <c r="K27" s="476"/>
      <c r="L27" s="854"/>
      <c r="M27" s="854"/>
      <c r="N27" s="854"/>
      <c r="O27" s="855"/>
      <c r="P27" s="289"/>
      <c r="Q27" s="289"/>
      <c r="R27" s="289"/>
      <c r="S27" s="289"/>
      <c r="T27" s="289"/>
      <c r="U27" s="289"/>
      <c r="V27" s="289"/>
      <c r="W27" s="289"/>
      <c r="X27" s="289"/>
      <c r="Y27" s="289"/>
      <c r="Z27" s="289"/>
      <c r="AA27" s="289"/>
      <c r="AB27" s="289"/>
      <c r="AC27" s="289"/>
      <c r="AD27" s="289"/>
      <c r="AE27" s="289"/>
      <c r="AF27" s="289"/>
      <c r="AG27" s="289"/>
    </row>
    <row r="28" spans="1:33" ht="19.5" customHeight="1" x14ac:dyDescent="0.25">
      <c r="A28" s="289">
        <f t="shared" si="2"/>
        <v>19.5</v>
      </c>
      <c r="B28" s="396">
        <v>6</v>
      </c>
      <c r="C28" s="752"/>
      <c r="D28" s="752"/>
      <c r="E28" s="752"/>
      <c r="F28" s="752"/>
      <c r="G28" s="752"/>
      <c r="H28" s="406"/>
      <c r="I28" s="406"/>
      <c r="J28" s="406"/>
      <c r="K28" s="476"/>
      <c r="L28" s="854"/>
      <c r="M28" s="854"/>
      <c r="N28" s="854"/>
      <c r="O28" s="855"/>
      <c r="P28" s="289"/>
      <c r="Q28" s="289"/>
      <c r="R28" s="289"/>
      <c r="S28" s="289"/>
      <c r="T28" s="289"/>
      <c r="U28" s="289"/>
      <c r="V28" s="289"/>
      <c r="W28" s="289"/>
      <c r="X28" s="289"/>
      <c r="Y28" s="289"/>
      <c r="Z28" s="289"/>
      <c r="AA28" s="289"/>
      <c r="AB28" s="289"/>
      <c r="AC28" s="289"/>
      <c r="AD28" s="289"/>
      <c r="AE28" s="289"/>
      <c r="AF28" s="289"/>
      <c r="AG28" s="289"/>
    </row>
    <row r="29" spans="1:33" ht="19.5" customHeight="1" x14ac:dyDescent="0.25">
      <c r="A29" s="289">
        <f t="shared" si="2"/>
        <v>19.5</v>
      </c>
      <c r="B29" s="396">
        <v>7</v>
      </c>
      <c r="C29" s="752"/>
      <c r="D29" s="752"/>
      <c r="E29" s="752"/>
      <c r="F29" s="752"/>
      <c r="G29" s="752"/>
      <c r="H29" s="406"/>
      <c r="I29" s="406"/>
      <c r="J29" s="406"/>
      <c r="K29" s="476"/>
      <c r="L29" s="854"/>
      <c r="M29" s="854"/>
      <c r="N29" s="854"/>
      <c r="O29" s="855"/>
      <c r="P29" s="289"/>
      <c r="Q29" s="289"/>
      <c r="R29" s="289"/>
      <c r="S29" s="289"/>
      <c r="T29" s="289"/>
      <c r="U29" s="289"/>
      <c r="V29" s="289"/>
      <c r="W29" s="289"/>
      <c r="X29" s="289"/>
      <c r="Y29" s="289"/>
      <c r="Z29" s="289"/>
      <c r="AA29" s="289"/>
      <c r="AB29" s="289"/>
      <c r="AC29" s="289"/>
      <c r="AD29" s="289"/>
      <c r="AE29" s="289"/>
      <c r="AF29" s="289"/>
      <c r="AG29" s="289"/>
    </row>
    <row r="30" spans="1:33" ht="19.5" customHeight="1" x14ac:dyDescent="0.25">
      <c r="A30" s="289">
        <f t="shared" si="2"/>
        <v>19.5</v>
      </c>
      <c r="B30" s="396">
        <v>8</v>
      </c>
      <c r="C30" s="752"/>
      <c r="D30" s="752"/>
      <c r="E30" s="752"/>
      <c r="F30" s="752"/>
      <c r="G30" s="752"/>
      <c r="H30" s="406"/>
      <c r="I30" s="406"/>
      <c r="J30" s="406"/>
      <c r="K30" s="476"/>
      <c r="L30" s="854"/>
      <c r="M30" s="854"/>
      <c r="N30" s="854"/>
      <c r="O30" s="855"/>
      <c r="P30" s="289"/>
      <c r="Q30" s="289"/>
      <c r="R30" s="289"/>
      <c r="S30" s="289"/>
      <c r="T30" s="289"/>
      <c r="U30" s="289"/>
      <c r="V30" s="289"/>
      <c r="W30" s="289"/>
      <c r="X30" s="289"/>
      <c r="Y30" s="289"/>
      <c r="Z30" s="289"/>
      <c r="AA30" s="289"/>
      <c r="AB30" s="289"/>
      <c r="AC30" s="289"/>
      <c r="AD30" s="289"/>
      <c r="AE30" s="289"/>
      <c r="AF30" s="289"/>
      <c r="AG30" s="289"/>
    </row>
    <row r="31" spans="1:33" ht="9" customHeight="1" x14ac:dyDescent="0.25">
      <c r="A31" s="289">
        <f>$A$2</f>
        <v>9</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row>
    <row r="32" spans="1:33" ht="18" customHeight="1" x14ac:dyDescent="0.25">
      <c r="A32" s="289">
        <f>$A$2*2</f>
        <v>18</v>
      </c>
      <c r="B32" s="401" t="s">
        <v>100</v>
      </c>
      <c r="C32" s="558" t="s">
        <v>200</v>
      </c>
      <c r="D32" s="573"/>
      <c r="E32" s="573"/>
      <c r="F32" s="573"/>
      <c r="G32" s="573"/>
      <c r="H32" s="573"/>
      <c r="I32" s="573"/>
      <c r="J32" s="573"/>
      <c r="K32" s="573"/>
      <c r="L32" s="573"/>
      <c r="M32" s="573"/>
      <c r="N32" s="573"/>
      <c r="O32" s="573"/>
      <c r="P32" s="289"/>
      <c r="Q32" s="289"/>
      <c r="R32" s="289"/>
      <c r="S32" s="289"/>
      <c r="T32" s="289"/>
      <c r="U32" s="289"/>
      <c r="V32" s="289"/>
      <c r="W32" s="289"/>
      <c r="X32" s="289"/>
      <c r="Y32" s="289"/>
      <c r="Z32" s="289"/>
      <c r="AA32" s="289"/>
      <c r="AB32" s="289"/>
      <c r="AC32" s="289"/>
      <c r="AD32" s="289"/>
      <c r="AE32" s="289"/>
      <c r="AF32" s="289"/>
      <c r="AG32" s="289"/>
    </row>
    <row r="33" spans="1:33" ht="9" customHeight="1" x14ac:dyDescent="0.25">
      <c r="A33" s="289">
        <f>$A$2</f>
        <v>9</v>
      </c>
      <c r="B33" s="401" t="s">
        <v>101</v>
      </c>
      <c r="C33" s="573" t="s">
        <v>190</v>
      </c>
      <c r="D33" s="573"/>
      <c r="E33" s="573"/>
      <c r="F33" s="573"/>
      <c r="G33" s="573"/>
      <c r="H33" s="573"/>
      <c r="I33" s="573"/>
      <c r="J33" s="573"/>
      <c r="K33" s="573"/>
      <c r="L33" s="573"/>
      <c r="M33" s="573"/>
      <c r="N33" s="573"/>
      <c r="O33" s="573"/>
      <c r="P33" s="289"/>
      <c r="Q33" s="289"/>
      <c r="R33" s="289"/>
      <c r="S33" s="289"/>
      <c r="T33" s="289"/>
      <c r="U33" s="289"/>
      <c r="V33" s="289"/>
      <c r="W33" s="289"/>
      <c r="X33" s="289"/>
      <c r="Y33" s="289"/>
      <c r="Z33" s="289"/>
      <c r="AA33" s="289"/>
      <c r="AB33" s="289"/>
      <c r="AC33" s="289"/>
      <c r="AD33" s="289"/>
      <c r="AE33" s="289"/>
      <c r="AF33" s="289"/>
      <c r="AG33" s="289"/>
    </row>
    <row r="34" spans="1:33" ht="18" customHeight="1" x14ac:dyDescent="0.25">
      <c r="A34" s="289">
        <f>$A$2*2</f>
        <v>18</v>
      </c>
      <c r="B34" s="401" t="s">
        <v>102</v>
      </c>
      <c r="C34" s="558" t="s">
        <v>201</v>
      </c>
      <c r="D34" s="573"/>
      <c r="E34" s="573"/>
      <c r="F34" s="573"/>
      <c r="G34" s="573"/>
      <c r="H34" s="573"/>
      <c r="I34" s="573"/>
      <c r="J34" s="573"/>
      <c r="K34" s="573"/>
      <c r="L34" s="573"/>
      <c r="M34" s="573"/>
      <c r="N34" s="573"/>
      <c r="O34" s="573"/>
      <c r="P34" s="289"/>
      <c r="Q34" s="289"/>
      <c r="R34" s="289"/>
      <c r="S34" s="289"/>
      <c r="T34" s="289"/>
      <c r="U34" s="289"/>
      <c r="V34" s="289"/>
      <c r="W34" s="289"/>
      <c r="X34" s="289"/>
      <c r="Y34" s="289"/>
      <c r="Z34" s="289"/>
      <c r="AA34" s="289"/>
      <c r="AB34" s="289"/>
      <c r="AC34" s="289"/>
      <c r="AD34" s="289"/>
      <c r="AE34" s="289"/>
      <c r="AF34" s="289"/>
      <c r="AG34" s="289"/>
    </row>
    <row r="35" spans="1:33" ht="16.5" customHeight="1" x14ac:dyDescent="0.25">
      <c r="A35" s="292">
        <f>$A$8</f>
        <v>16.5</v>
      </c>
      <c r="B35" s="289"/>
      <c r="C35" s="387"/>
      <c r="D35" s="387"/>
      <c r="E35" s="387"/>
      <c r="F35" s="387"/>
      <c r="G35" s="387"/>
      <c r="H35" s="387"/>
      <c r="I35" s="289"/>
      <c r="J35" s="289"/>
      <c r="K35" s="289"/>
      <c r="L35" s="289"/>
      <c r="M35" s="402" t="s">
        <v>199</v>
      </c>
      <c r="N35" s="403" t="s">
        <v>187</v>
      </c>
      <c r="O35" s="289"/>
      <c r="P35" s="289"/>
      <c r="Q35" s="289"/>
      <c r="R35" s="289"/>
      <c r="S35" s="289"/>
      <c r="T35" s="289"/>
      <c r="U35" s="289"/>
      <c r="V35" s="289"/>
      <c r="W35" s="289"/>
      <c r="X35" s="289"/>
      <c r="Y35" s="289"/>
      <c r="Z35" s="289"/>
      <c r="AA35" s="289"/>
      <c r="AB35" s="289"/>
      <c r="AC35" s="289"/>
      <c r="AD35" s="289"/>
      <c r="AE35" s="289"/>
      <c r="AF35" s="289"/>
      <c r="AG35" s="289"/>
    </row>
    <row r="36" spans="1:33" ht="9" customHeight="1" x14ac:dyDescent="0.25">
      <c r="A36" s="289">
        <f>$A$2</f>
        <v>9</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row>
    <row r="37" spans="1:33" ht="9" customHeight="1" x14ac:dyDescent="0.25">
      <c r="A37" s="289">
        <f>$A$2</f>
        <v>9</v>
      </c>
      <c r="B37" s="757" t="s">
        <v>0</v>
      </c>
      <c r="C37" s="757"/>
      <c r="D37" s="757"/>
      <c r="E37" s="757"/>
      <c r="F37" s="757"/>
      <c r="G37" s="757"/>
      <c r="H37" s="757"/>
      <c r="I37" s="757"/>
      <c r="J37" s="757"/>
      <c r="K37" s="757"/>
      <c r="L37" s="757"/>
      <c r="M37" s="757"/>
      <c r="N37" s="757"/>
      <c r="O37" s="757"/>
      <c r="P37" s="289"/>
      <c r="Q37" s="289"/>
      <c r="R37" s="289"/>
      <c r="S37" s="289"/>
      <c r="T37" s="289"/>
      <c r="U37" s="289"/>
      <c r="V37" s="289"/>
      <c r="W37" s="289"/>
      <c r="X37" s="289"/>
      <c r="Y37" s="289"/>
      <c r="Z37" s="289"/>
      <c r="AA37" s="289"/>
      <c r="AB37" s="289"/>
      <c r="AC37" s="289"/>
      <c r="AD37" s="289"/>
      <c r="AE37" s="289"/>
      <c r="AF37" s="289"/>
      <c r="AG37" s="289"/>
    </row>
    <row r="38" spans="1:33" ht="4.5" customHeight="1" x14ac:dyDescent="0.25">
      <c r="A38" s="289">
        <f>$A$4</f>
        <v>4.5</v>
      </c>
      <c r="B38" s="292"/>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row>
    <row r="39" spans="1:33" ht="16.5" customHeight="1" x14ac:dyDescent="0.25">
      <c r="A39" s="292">
        <f t="shared" ref="A39" si="3">$A$8</f>
        <v>16.5</v>
      </c>
      <c r="B39" s="758" t="s">
        <v>176</v>
      </c>
      <c r="C39" s="759"/>
      <c r="D39" s="759"/>
      <c r="E39" s="759"/>
      <c r="F39" s="759"/>
      <c r="G39" s="759"/>
      <c r="H39" s="759"/>
      <c r="I39" s="759"/>
      <c r="J39" s="759"/>
      <c r="K39" s="759"/>
      <c r="L39" s="759"/>
      <c r="M39" s="759"/>
      <c r="N39" s="759"/>
      <c r="O39" s="760"/>
      <c r="P39" s="289"/>
      <c r="Q39" s="289"/>
      <c r="R39" s="289"/>
      <c r="S39" s="289"/>
      <c r="T39" s="289"/>
      <c r="U39" s="289"/>
      <c r="V39" s="289"/>
      <c r="W39" s="289"/>
      <c r="X39" s="289"/>
      <c r="Y39" s="289"/>
      <c r="Z39" s="289"/>
      <c r="AA39" s="289"/>
      <c r="AB39" s="289"/>
      <c r="AC39" s="289"/>
      <c r="AD39" s="289"/>
      <c r="AE39" s="289"/>
      <c r="AF39" s="289"/>
      <c r="AG39" s="289"/>
    </row>
    <row r="40" spans="1:33" ht="24.75" customHeight="1" x14ac:dyDescent="0.25">
      <c r="A40" s="292">
        <f>$A$8*1.5</f>
        <v>24.75</v>
      </c>
      <c r="B40" s="391" t="s">
        <v>162</v>
      </c>
      <c r="C40" s="756" t="s">
        <v>184</v>
      </c>
      <c r="D40" s="756"/>
      <c r="E40" s="756"/>
      <c r="F40" s="756"/>
      <c r="G40" s="756"/>
      <c r="H40" s="477" t="s">
        <v>171</v>
      </c>
      <c r="I40" s="478" t="s">
        <v>172</v>
      </c>
      <c r="J40" s="391" t="s">
        <v>163</v>
      </c>
      <c r="K40" s="479" t="s">
        <v>185</v>
      </c>
      <c r="L40" s="852" t="s">
        <v>197</v>
      </c>
      <c r="M40" s="778"/>
      <c r="N40" s="853" t="s">
        <v>198</v>
      </c>
      <c r="O40" s="778"/>
      <c r="P40" s="289"/>
      <c r="Q40" s="289"/>
      <c r="R40" s="289"/>
      <c r="S40" s="289"/>
      <c r="T40" s="289"/>
      <c r="U40" s="289"/>
      <c r="V40" s="289"/>
      <c r="W40" s="289"/>
      <c r="X40" s="289"/>
      <c r="Y40" s="289"/>
      <c r="Z40" s="289"/>
      <c r="AA40" s="289"/>
      <c r="AB40" s="289"/>
      <c r="AC40" s="289"/>
      <c r="AD40" s="289"/>
      <c r="AE40" s="289"/>
      <c r="AF40" s="289"/>
      <c r="AG40" s="289"/>
    </row>
    <row r="41" spans="1:33" ht="9" customHeight="1" x14ac:dyDescent="0.2">
      <c r="A41" s="289">
        <f>$A$2</f>
        <v>9</v>
      </c>
      <c r="B41" s="404"/>
      <c r="C41" s="755" t="s">
        <v>126</v>
      </c>
      <c r="D41" s="755"/>
      <c r="E41" s="755"/>
      <c r="F41" s="755"/>
      <c r="G41" s="755"/>
      <c r="H41" s="409" t="s">
        <v>164</v>
      </c>
      <c r="I41" s="409" t="s">
        <v>165</v>
      </c>
      <c r="J41" s="409" t="s">
        <v>143</v>
      </c>
      <c r="K41" s="409" t="s">
        <v>166</v>
      </c>
      <c r="L41" s="761" t="s">
        <v>167</v>
      </c>
      <c r="M41" s="762"/>
      <c r="N41" s="755" t="s">
        <v>168</v>
      </c>
      <c r="O41" s="755"/>
      <c r="P41" s="289"/>
      <c r="Q41" s="289"/>
      <c r="R41" s="289"/>
      <c r="S41" s="289"/>
      <c r="T41" s="289"/>
      <c r="U41" s="289"/>
      <c r="V41" s="289"/>
      <c r="W41" s="289"/>
      <c r="X41" s="289"/>
      <c r="Y41" s="289"/>
      <c r="Z41" s="289"/>
      <c r="AA41" s="289"/>
      <c r="AB41" s="289"/>
      <c r="AC41" s="289"/>
      <c r="AD41" s="289"/>
      <c r="AE41" s="289"/>
      <c r="AF41" s="289"/>
      <c r="AG41" s="289"/>
    </row>
    <row r="42" spans="1:33" ht="19.5" customHeight="1" x14ac:dyDescent="0.25">
      <c r="A42" s="289">
        <f t="shared" ref="A42:A49" si="4">$A$6</f>
        <v>19.5</v>
      </c>
      <c r="B42" s="396">
        <v>1</v>
      </c>
      <c r="C42" s="752"/>
      <c r="D42" s="752"/>
      <c r="E42" s="752"/>
      <c r="F42" s="752"/>
      <c r="G42" s="752"/>
      <c r="H42" s="406"/>
      <c r="I42" s="406"/>
      <c r="J42" s="406"/>
      <c r="K42" s="480"/>
      <c r="L42" s="854"/>
      <c r="M42" s="854"/>
      <c r="N42" s="753"/>
      <c r="O42" s="753"/>
      <c r="P42" s="289"/>
      <c r="Q42" s="289"/>
      <c r="R42" s="289"/>
      <c r="S42" s="289"/>
      <c r="T42" s="289"/>
      <c r="U42" s="289"/>
      <c r="V42" s="289"/>
      <c r="W42" s="289"/>
      <c r="X42" s="289"/>
      <c r="Y42" s="289"/>
      <c r="Z42" s="289"/>
      <c r="AA42" s="289"/>
      <c r="AB42" s="289"/>
      <c r="AC42" s="289"/>
      <c r="AD42" s="289"/>
      <c r="AE42" s="289"/>
      <c r="AF42" s="289"/>
      <c r="AG42" s="289"/>
    </row>
    <row r="43" spans="1:33" ht="19.5" customHeight="1" x14ac:dyDescent="0.25">
      <c r="A43" s="289">
        <f t="shared" si="4"/>
        <v>19.5</v>
      </c>
      <c r="B43" s="396">
        <v>2</v>
      </c>
      <c r="C43" s="752"/>
      <c r="D43" s="752"/>
      <c r="E43" s="752"/>
      <c r="F43" s="752"/>
      <c r="G43" s="752"/>
      <c r="H43" s="406"/>
      <c r="I43" s="406"/>
      <c r="J43" s="406"/>
      <c r="K43" s="480"/>
      <c r="L43" s="854"/>
      <c r="M43" s="854"/>
      <c r="N43" s="753"/>
      <c r="O43" s="753"/>
      <c r="P43" s="289"/>
      <c r="Q43" s="289"/>
      <c r="R43" s="289"/>
      <c r="S43" s="289"/>
      <c r="T43" s="289"/>
      <c r="U43" s="289"/>
      <c r="V43" s="289"/>
      <c r="W43" s="289"/>
      <c r="X43" s="289"/>
      <c r="Y43" s="289"/>
      <c r="Z43" s="289"/>
      <c r="AA43" s="289"/>
      <c r="AB43" s="289"/>
      <c r="AC43" s="289"/>
      <c r="AD43" s="289"/>
      <c r="AE43" s="289"/>
      <c r="AF43" s="289"/>
      <c r="AG43" s="289"/>
    </row>
    <row r="44" spans="1:33" ht="19.5" customHeight="1" x14ac:dyDescent="0.25">
      <c r="A44" s="289">
        <f t="shared" si="4"/>
        <v>19.5</v>
      </c>
      <c r="B44" s="396">
        <v>3</v>
      </c>
      <c r="C44" s="752"/>
      <c r="D44" s="752"/>
      <c r="E44" s="752"/>
      <c r="F44" s="752"/>
      <c r="G44" s="752"/>
      <c r="H44" s="406"/>
      <c r="I44" s="406"/>
      <c r="J44" s="406"/>
      <c r="K44" s="480"/>
      <c r="L44" s="854"/>
      <c r="M44" s="854"/>
      <c r="N44" s="753"/>
      <c r="O44" s="753"/>
      <c r="P44" s="289"/>
      <c r="Q44" s="289"/>
      <c r="R44" s="289"/>
      <c r="S44" s="289"/>
      <c r="T44" s="289"/>
      <c r="U44" s="289"/>
      <c r="V44" s="289"/>
      <c r="W44" s="289"/>
      <c r="X44" s="289"/>
      <c r="Y44" s="289"/>
      <c r="Z44" s="289"/>
      <c r="AA44" s="289"/>
      <c r="AB44" s="289"/>
      <c r="AC44" s="289"/>
      <c r="AD44" s="289"/>
      <c r="AE44" s="289"/>
      <c r="AF44" s="289"/>
      <c r="AG44" s="289"/>
    </row>
    <row r="45" spans="1:33" ht="19.5" customHeight="1" x14ac:dyDescent="0.25">
      <c r="A45" s="289">
        <f t="shared" si="4"/>
        <v>19.5</v>
      </c>
      <c r="B45" s="396">
        <v>4</v>
      </c>
      <c r="C45" s="752"/>
      <c r="D45" s="752"/>
      <c r="E45" s="752"/>
      <c r="F45" s="752"/>
      <c r="G45" s="752"/>
      <c r="H45" s="406"/>
      <c r="I45" s="406"/>
      <c r="J45" s="406"/>
      <c r="K45" s="480"/>
      <c r="L45" s="854"/>
      <c r="M45" s="854"/>
      <c r="N45" s="753"/>
      <c r="O45" s="753"/>
      <c r="P45" s="289"/>
      <c r="Q45" s="289"/>
      <c r="R45" s="289"/>
      <c r="S45" s="289"/>
      <c r="T45" s="289"/>
      <c r="U45" s="289"/>
      <c r="V45" s="289"/>
      <c r="W45" s="289"/>
      <c r="X45" s="289"/>
      <c r="Y45" s="289"/>
      <c r="Z45" s="289"/>
      <c r="AA45" s="289"/>
      <c r="AB45" s="289"/>
      <c r="AC45" s="289"/>
      <c r="AD45" s="289"/>
      <c r="AE45" s="289"/>
      <c r="AF45" s="289"/>
      <c r="AG45" s="289"/>
    </row>
    <row r="46" spans="1:33" ht="19.5" customHeight="1" x14ac:dyDescent="0.25">
      <c r="A46" s="289">
        <f t="shared" si="4"/>
        <v>19.5</v>
      </c>
      <c r="B46" s="396">
        <v>5</v>
      </c>
      <c r="C46" s="752"/>
      <c r="D46" s="752"/>
      <c r="E46" s="752"/>
      <c r="F46" s="752"/>
      <c r="G46" s="752"/>
      <c r="H46" s="406"/>
      <c r="I46" s="406"/>
      <c r="J46" s="406"/>
      <c r="K46" s="480"/>
      <c r="L46" s="854"/>
      <c r="M46" s="854"/>
      <c r="N46" s="753"/>
      <c r="O46" s="753"/>
      <c r="P46" s="289"/>
      <c r="Q46" s="289"/>
      <c r="R46" s="289"/>
      <c r="S46" s="289"/>
      <c r="T46" s="289"/>
      <c r="U46" s="289"/>
      <c r="V46" s="289"/>
      <c r="W46" s="289"/>
      <c r="X46" s="289"/>
      <c r="Y46" s="289"/>
      <c r="Z46" s="289"/>
      <c r="AA46" s="289"/>
      <c r="AB46" s="289"/>
      <c r="AC46" s="289"/>
      <c r="AD46" s="289"/>
      <c r="AE46" s="289"/>
      <c r="AF46" s="289"/>
      <c r="AG46" s="289"/>
    </row>
    <row r="47" spans="1:33" ht="19.5" customHeight="1" x14ac:dyDescent="0.25">
      <c r="A47" s="289">
        <f t="shared" si="4"/>
        <v>19.5</v>
      </c>
      <c r="B47" s="396">
        <v>6</v>
      </c>
      <c r="C47" s="752"/>
      <c r="D47" s="752"/>
      <c r="E47" s="752"/>
      <c r="F47" s="752"/>
      <c r="G47" s="752"/>
      <c r="H47" s="406"/>
      <c r="I47" s="406"/>
      <c r="J47" s="406"/>
      <c r="K47" s="480"/>
      <c r="L47" s="854"/>
      <c r="M47" s="854"/>
      <c r="N47" s="753"/>
      <c r="O47" s="753"/>
      <c r="P47" s="289"/>
      <c r="Q47" s="289"/>
      <c r="R47" s="289"/>
      <c r="S47" s="289"/>
      <c r="T47" s="289"/>
      <c r="U47" s="289"/>
      <c r="V47" s="289"/>
      <c r="W47" s="289"/>
      <c r="X47" s="289"/>
      <c r="Y47" s="289"/>
      <c r="Z47" s="289"/>
      <c r="AA47" s="289"/>
      <c r="AB47" s="289"/>
      <c r="AC47" s="289"/>
      <c r="AD47" s="289"/>
      <c r="AE47" s="289"/>
      <c r="AF47" s="289"/>
      <c r="AG47" s="289"/>
    </row>
    <row r="48" spans="1:33" ht="19.5" customHeight="1" x14ac:dyDescent="0.25">
      <c r="A48" s="289">
        <f t="shared" si="4"/>
        <v>19.5</v>
      </c>
      <c r="B48" s="396">
        <v>7</v>
      </c>
      <c r="C48" s="752"/>
      <c r="D48" s="752"/>
      <c r="E48" s="752"/>
      <c r="F48" s="752"/>
      <c r="G48" s="752"/>
      <c r="H48" s="406"/>
      <c r="I48" s="406"/>
      <c r="J48" s="406"/>
      <c r="K48" s="480"/>
      <c r="L48" s="854"/>
      <c r="M48" s="854"/>
      <c r="N48" s="753"/>
      <c r="O48" s="753"/>
      <c r="P48" s="289"/>
      <c r="Q48" s="289"/>
      <c r="R48" s="289"/>
      <c r="S48" s="289"/>
      <c r="T48" s="289"/>
      <c r="U48" s="289"/>
      <c r="V48" s="289"/>
      <c r="W48" s="289"/>
      <c r="X48" s="289"/>
      <c r="Y48" s="289"/>
      <c r="Z48" s="289"/>
      <c r="AA48" s="289"/>
      <c r="AB48" s="289"/>
      <c r="AC48" s="289"/>
      <c r="AD48" s="289"/>
      <c r="AE48" s="289"/>
      <c r="AF48" s="289"/>
      <c r="AG48" s="289"/>
    </row>
    <row r="49" spans="1:33" ht="19.5" customHeight="1" x14ac:dyDescent="0.25">
      <c r="A49" s="289">
        <f t="shared" si="4"/>
        <v>19.5</v>
      </c>
      <c r="B49" s="396">
        <v>8</v>
      </c>
      <c r="C49" s="752"/>
      <c r="D49" s="752"/>
      <c r="E49" s="752"/>
      <c r="F49" s="752"/>
      <c r="G49" s="752"/>
      <c r="H49" s="406"/>
      <c r="I49" s="406"/>
      <c r="J49" s="406"/>
      <c r="K49" s="480"/>
      <c r="L49" s="854"/>
      <c r="M49" s="854"/>
      <c r="N49" s="753"/>
      <c r="O49" s="753"/>
      <c r="P49" s="289"/>
      <c r="Q49" s="289"/>
      <c r="R49" s="289"/>
      <c r="S49" s="289"/>
      <c r="T49" s="289"/>
      <c r="U49" s="289"/>
      <c r="V49" s="289"/>
      <c r="W49" s="289"/>
      <c r="X49" s="289"/>
      <c r="Y49" s="289"/>
      <c r="Z49" s="289"/>
      <c r="AA49" s="289"/>
      <c r="AB49" s="289"/>
      <c r="AC49" s="289"/>
      <c r="AD49" s="289"/>
      <c r="AE49" s="289"/>
      <c r="AF49" s="289"/>
      <c r="AG49" s="289"/>
    </row>
    <row r="50" spans="1:33" ht="16.5" customHeight="1" x14ac:dyDescent="0.25">
      <c r="A50" s="292">
        <f t="shared" ref="A50" si="5">$A$8</f>
        <v>16.5</v>
      </c>
      <c r="B50" s="754" t="s">
        <v>177</v>
      </c>
      <c r="C50" s="754"/>
      <c r="D50" s="754"/>
      <c r="E50" s="754"/>
      <c r="F50" s="754"/>
      <c r="G50" s="754"/>
      <c r="H50" s="754"/>
      <c r="I50" s="754"/>
      <c r="J50" s="754"/>
      <c r="K50" s="754"/>
      <c r="L50" s="754"/>
      <c r="M50" s="754"/>
      <c r="N50" s="754"/>
      <c r="O50" s="754"/>
      <c r="P50" s="289"/>
      <c r="Q50" s="289"/>
      <c r="R50" s="289"/>
      <c r="S50" s="289"/>
      <c r="T50" s="289"/>
      <c r="U50" s="289"/>
      <c r="V50" s="289"/>
      <c r="W50" s="289"/>
      <c r="X50" s="289"/>
      <c r="Y50" s="289"/>
      <c r="Z50" s="289"/>
      <c r="AA50" s="289"/>
      <c r="AB50" s="289"/>
      <c r="AC50" s="289"/>
      <c r="AD50" s="289"/>
      <c r="AE50" s="289"/>
      <c r="AF50" s="289"/>
      <c r="AG50" s="289"/>
    </row>
    <row r="51" spans="1:33" ht="24.75" customHeight="1" x14ac:dyDescent="0.25">
      <c r="A51" s="292">
        <f>$A$8*1.5</f>
        <v>24.75</v>
      </c>
      <c r="B51" s="391" t="s">
        <v>162</v>
      </c>
      <c r="C51" s="755" t="s">
        <v>178</v>
      </c>
      <c r="D51" s="755"/>
      <c r="E51" s="755"/>
      <c r="F51" s="409" t="s">
        <v>179</v>
      </c>
      <c r="G51" s="756" t="s">
        <v>170</v>
      </c>
      <c r="H51" s="756"/>
      <c r="I51" s="481" t="s">
        <v>172</v>
      </c>
      <c r="J51" s="409" t="s">
        <v>163</v>
      </c>
      <c r="K51" s="409" t="s">
        <v>180</v>
      </c>
      <c r="L51" s="852" t="s">
        <v>197</v>
      </c>
      <c r="M51" s="778"/>
      <c r="N51" s="853" t="s">
        <v>198</v>
      </c>
      <c r="O51" s="778"/>
      <c r="P51" s="289"/>
      <c r="Q51" s="289"/>
      <c r="R51" s="289"/>
      <c r="S51" s="289"/>
      <c r="T51" s="289"/>
      <c r="U51" s="289"/>
      <c r="V51" s="289"/>
      <c r="W51" s="289"/>
      <c r="X51" s="289"/>
      <c r="Y51" s="289"/>
      <c r="Z51" s="289"/>
      <c r="AA51" s="289"/>
      <c r="AB51" s="289"/>
      <c r="AC51" s="289"/>
      <c r="AD51" s="289"/>
      <c r="AE51" s="289"/>
      <c r="AF51" s="289"/>
      <c r="AG51" s="289"/>
    </row>
    <row r="52" spans="1:33" ht="9" customHeight="1" x14ac:dyDescent="0.2">
      <c r="A52" s="289">
        <f>$A$2</f>
        <v>9</v>
      </c>
      <c r="B52" s="404"/>
      <c r="C52" s="755" t="s">
        <v>126</v>
      </c>
      <c r="D52" s="755"/>
      <c r="E52" s="755"/>
      <c r="F52" s="409" t="s">
        <v>164</v>
      </c>
      <c r="G52" s="409"/>
      <c r="H52" s="409" t="s">
        <v>165</v>
      </c>
      <c r="I52" s="409" t="s">
        <v>143</v>
      </c>
      <c r="J52" s="409" t="s">
        <v>166</v>
      </c>
      <c r="K52" s="409" t="s">
        <v>167</v>
      </c>
      <c r="L52" s="755" t="s">
        <v>168</v>
      </c>
      <c r="M52" s="755"/>
      <c r="N52" s="755" t="s">
        <v>181</v>
      </c>
      <c r="O52" s="755"/>
      <c r="P52" s="289"/>
      <c r="Q52" s="289"/>
      <c r="R52" s="289"/>
      <c r="S52" s="289"/>
      <c r="T52" s="289"/>
      <c r="U52" s="289"/>
      <c r="V52" s="289"/>
      <c r="W52" s="289"/>
      <c r="X52" s="289"/>
      <c r="Y52" s="289"/>
      <c r="Z52" s="289"/>
      <c r="AA52" s="289"/>
      <c r="AB52" s="289"/>
      <c r="AC52" s="289"/>
      <c r="AD52" s="289"/>
      <c r="AE52" s="289"/>
      <c r="AF52" s="289"/>
      <c r="AG52" s="289"/>
    </row>
    <row r="53" spans="1:33" ht="19.5" customHeight="1" x14ac:dyDescent="0.25">
      <c r="A53" s="289">
        <f t="shared" ref="A53:A60" si="6">$A$6</f>
        <v>19.5</v>
      </c>
      <c r="B53" s="396">
        <v>1</v>
      </c>
      <c r="C53" s="748"/>
      <c r="D53" s="748"/>
      <c r="E53" s="748"/>
      <c r="F53" s="406"/>
      <c r="G53" s="748"/>
      <c r="H53" s="748"/>
      <c r="I53" s="406"/>
      <c r="J53" s="406"/>
      <c r="K53" s="480"/>
      <c r="L53" s="854"/>
      <c r="M53" s="854"/>
      <c r="N53" s="850"/>
      <c r="O53" s="851"/>
      <c r="P53" s="289"/>
      <c r="Q53" s="289"/>
      <c r="R53" s="289"/>
      <c r="S53" s="289"/>
      <c r="T53" s="289"/>
      <c r="U53" s="289"/>
      <c r="V53" s="289"/>
      <c r="W53" s="289"/>
      <c r="X53" s="289"/>
      <c r="Y53" s="289"/>
      <c r="Z53" s="289"/>
      <c r="AA53" s="289"/>
      <c r="AB53" s="289"/>
      <c r="AC53" s="289"/>
      <c r="AD53" s="289"/>
      <c r="AE53" s="289"/>
      <c r="AF53" s="289"/>
      <c r="AG53" s="289"/>
    </row>
    <row r="54" spans="1:33" ht="19.5" customHeight="1" x14ac:dyDescent="0.25">
      <c r="A54" s="289">
        <f t="shared" si="6"/>
        <v>19.5</v>
      </c>
      <c r="B54" s="396">
        <v>2</v>
      </c>
      <c r="C54" s="748"/>
      <c r="D54" s="748"/>
      <c r="E54" s="748"/>
      <c r="F54" s="406"/>
      <c r="G54" s="748"/>
      <c r="H54" s="748"/>
      <c r="I54" s="406"/>
      <c r="J54" s="406"/>
      <c r="K54" s="480"/>
      <c r="L54" s="854"/>
      <c r="M54" s="854"/>
      <c r="N54" s="850"/>
      <c r="O54" s="851"/>
      <c r="P54" s="289"/>
      <c r="Q54" s="289"/>
      <c r="R54" s="289"/>
      <c r="S54" s="289"/>
      <c r="T54" s="289"/>
      <c r="U54" s="289"/>
      <c r="V54" s="289"/>
      <c r="W54" s="289"/>
      <c r="X54" s="289"/>
      <c r="Y54" s="289"/>
      <c r="Z54" s="289"/>
      <c r="AA54" s="289"/>
      <c r="AB54" s="289"/>
      <c r="AC54" s="289"/>
      <c r="AD54" s="289"/>
      <c r="AE54" s="289"/>
      <c r="AF54" s="289"/>
      <c r="AG54" s="289"/>
    </row>
    <row r="55" spans="1:33" ht="19.5" customHeight="1" x14ac:dyDescent="0.25">
      <c r="A55" s="289">
        <f t="shared" si="6"/>
        <v>19.5</v>
      </c>
      <c r="B55" s="396">
        <v>3</v>
      </c>
      <c r="C55" s="748"/>
      <c r="D55" s="748"/>
      <c r="E55" s="748"/>
      <c r="F55" s="406"/>
      <c r="G55" s="748"/>
      <c r="H55" s="748"/>
      <c r="I55" s="406"/>
      <c r="J55" s="406"/>
      <c r="K55" s="480"/>
      <c r="L55" s="854"/>
      <c r="M55" s="854"/>
      <c r="N55" s="850"/>
      <c r="O55" s="851"/>
      <c r="P55" s="289"/>
      <c r="Q55" s="289"/>
      <c r="R55" s="289"/>
      <c r="S55" s="289"/>
      <c r="T55" s="289"/>
      <c r="U55" s="289"/>
      <c r="V55" s="289"/>
      <c r="W55" s="289"/>
      <c r="X55" s="289"/>
      <c r="Y55" s="289"/>
      <c r="Z55" s="289"/>
      <c r="AA55" s="289"/>
      <c r="AB55" s="289"/>
      <c r="AC55" s="289"/>
      <c r="AD55" s="289"/>
      <c r="AE55" s="289"/>
      <c r="AF55" s="289"/>
      <c r="AG55" s="289"/>
    </row>
    <row r="56" spans="1:33" ht="19.5" customHeight="1" x14ac:dyDescent="0.25">
      <c r="A56" s="289">
        <f t="shared" si="6"/>
        <v>19.5</v>
      </c>
      <c r="B56" s="396">
        <v>4</v>
      </c>
      <c r="C56" s="748"/>
      <c r="D56" s="748"/>
      <c r="E56" s="748"/>
      <c r="F56" s="406"/>
      <c r="G56" s="748"/>
      <c r="H56" s="748"/>
      <c r="I56" s="406"/>
      <c r="J56" s="406"/>
      <c r="K56" s="480"/>
      <c r="L56" s="854"/>
      <c r="M56" s="854"/>
      <c r="N56" s="850"/>
      <c r="O56" s="851"/>
      <c r="P56" s="289"/>
      <c r="Q56" s="289"/>
      <c r="R56" s="289"/>
      <c r="S56" s="289"/>
      <c r="T56" s="289"/>
      <c r="U56" s="289"/>
      <c r="V56" s="289"/>
      <c r="W56" s="289"/>
      <c r="X56" s="289"/>
      <c r="Y56" s="289"/>
      <c r="Z56" s="289"/>
      <c r="AA56" s="289"/>
      <c r="AB56" s="289"/>
      <c r="AC56" s="289"/>
      <c r="AD56" s="289"/>
      <c r="AE56" s="289"/>
      <c r="AF56" s="289"/>
      <c r="AG56" s="289"/>
    </row>
    <row r="57" spans="1:33" ht="19.5" customHeight="1" x14ac:dyDescent="0.25">
      <c r="A57" s="289">
        <f t="shared" si="6"/>
        <v>19.5</v>
      </c>
      <c r="B57" s="396">
        <v>5</v>
      </c>
      <c r="C57" s="748"/>
      <c r="D57" s="748"/>
      <c r="E57" s="748"/>
      <c r="F57" s="406"/>
      <c r="G57" s="748"/>
      <c r="H57" s="748"/>
      <c r="I57" s="406"/>
      <c r="J57" s="406"/>
      <c r="K57" s="480"/>
      <c r="L57" s="854"/>
      <c r="M57" s="854"/>
      <c r="N57" s="850"/>
      <c r="O57" s="851"/>
      <c r="P57" s="289"/>
      <c r="Q57" s="289"/>
      <c r="R57" s="289"/>
      <c r="S57" s="289"/>
      <c r="T57" s="289"/>
      <c r="U57" s="289"/>
      <c r="V57" s="289"/>
      <c r="W57" s="289"/>
      <c r="X57" s="289"/>
      <c r="Y57" s="289"/>
      <c r="Z57" s="289"/>
      <c r="AA57" s="289"/>
      <c r="AB57" s="289"/>
      <c r="AC57" s="289"/>
      <c r="AD57" s="289"/>
      <c r="AE57" s="289"/>
      <c r="AF57" s="289"/>
      <c r="AG57" s="289"/>
    </row>
    <row r="58" spans="1:33" ht="19.5" customHeight="1" x14ac:dyDescent="0.25">
      <c r="A58" s="289">
        <f t="shared" si="6"/>
        <v>19.5</v>
      </c>
      <c r="B58" s="396">
        <v>6</v>
      </c>
      <c r="C58" s="748"/>
      <c r="D58" s="748"/>
      <c r="E58" s="748"/>
      <c r="F58" s="406"/>
      <c r="G58" s="748"/>
      <c r="H58" s="748"/>
      <c r="I58" s="406"/>
      <c r="J58" s="406"/>
      <c r="K58" s="480"/>
      <c r="L58" s="854"/>
      <c r="M58" s="854"/>
      <c r="N58" s="850"/>
      <c r="O58" s="851"/>
      <c r="P58" s="289"/>
      <c r="Q58" s="289"/>
      <c r="R58" s="289"/>
      <c r="S58" s="289"/>
      <c r="T58" s="289"/>
      <c r="U58" s="289"/>
      <c r="V58" s="289"/>
      <c r="W58" s="289"/>
      <c r="X58" s="289"/>
      <c r="Y58" s="289"/>
      <c r="Z58" s="289"/>
      <c r="AA58" s="289"/>
      <c r="AB58" s="289"/>
      <c r="AC58" s="289"/>
      <c r="AD58" s="289"/>
      <c r="AE58" s="289"/>
      <c r="AF58" s="289"/>
      <c r="AG58" s="289"/>
    </row>
    <row r="59" spans="1:33" ht="19.5" customHeight="1" x14ac:dyDescent="0.25">
      <c r="A59" s="289">
        <f t="shared" si="6"/>
        <v>19.5</v>
      </c>
      <c r="B59" s="396">
        <v>7</v>
      </c>
      <c r="C59" s="748"/>
      <c r="D59" s="748"/>
      <c r="E59" s="748"/>
      <c r="F59" s="406"/>
      <c r="G59" s="748"/>
      <c r="H59" s="748"/>
      <c r="I59" s="406"/>
      <c r="J59" s="406"/>
      <c r="K59" s="480"/>
      <c r="L59" s="854"/>
      <c r="M59" s="854"/>
      <c r="N59" s="850"/>
      <c r="O59" s="851"/>
      <c r="P59" s="289"/>
      <c r="Q59" s="289"/>
      <c r="R59" s="289"/>
      <c r="S59" s="289"/>
      <c r="T59" s="289"/>
      <c r="U59" s="289"/>
      <c r="V59" s="289"/>
      <c r="W59" s="289"/>
      <c r="X59" s="289"/>
      <c r="Y59" s="289"/>
      <c r="Z59" s="289"/>
      <c r="AA59" s="289"/>
      <c r="AB59" s="289"/>
      <c r="AC59" s="289"/>
      <c r="AD59" s="289"/>
      <c r="AE59" s="289"/>
      <c r="AF59" s="289"/>
      <c r="AG59" s="289"/>
    </row>
    <row r="60" spans="1:33" ht="19.5" customHeight="1" x14ac:dyDescent="0.25">
      <c r="A60" s="289">
        <f t="shared" si="6"/>
        <v>19.5</v>
      </c>
      <c r="B60" s="396">
        <v>8</v>
      </c>
      <c r="C60" s="748"/>
      <c r="D60" s="748"/>
      <c r="E60" s="748"/>
      <c r="F60" s="406"/>
      <c r="G60" s="748"/>
      <c r="H60" s="748"/>
      <c r="I60" s="406"/>
      <c r="J60" s="406"/>
      <c r="K60" s="480"/>
      <c r="L60" s="854"/>
      <c r="M60" s="854"/>
      <c r="N60" s="850"/>
      <c r="O60" s="851"/>
      <c r="P60" s="289"/>
      <c r="Q60" s="289"/>
      <c r="R60" s="289"/>
      <c r="S60" s="289"/>
      <c r="T60" s="289"/>
      <c r="U60" s="289"/>
      <c r="V60" s="289"/>
      <c r="W60" s="289"/>
      <c r="X60" s="289"/>
      <c r="Y60" s="289"/>
      <c r="Z60" s="289"/>
      <c r="AA60" s="289"/>
      <c r="AB60" s="289"/>
      <c r="AC60" s="289"/>
      <c r="AD60" s="289"/>
      <c r="AE60" s="289"/>
      <c r="AF60" s="289"/>
      <c r="AG60" s="289"/>
    </row>
    <row r="61" spans="1:33" ht="9" customHeight="1" x14ac:dyDescent="0.25">
      <c r="A61" s="289">
        <f t="shared" ref="A61:A70" si="7">$A$2</f>
        <v>9</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row>
    <row r="62" spans="1:33" ht="9" customHeight="1" x14ac:dyDescent="0.25">
      <c r="A62" s="289">
        <f t="shared" si="7"/>
        <v>9</v>
      </c>
      <c r="B62" s="401" t="s">
        <v>105</v>
      </c>
      <c r="C62" s="573" t="s">
        <v>202</v>
      </c>
      <c r="D62" s="573"/>
      <c r="E62" s="573"/>
      <c r="F62" s="573"/>
      <c r="G62" s="573"/>
      <c r="H62" s="573"/>
      <c r="I62" s="573"/>
      <c r="J62" s="573"/>
      <c r="K62" s="573"/>
      <c r="L62" s="573"/>
      <c r="M62" s="573"/>
      <c r="N62" s="573"/>
      <c r="O62" s="573"/>
      <c r="P62" s="289"/>
      <c r="Q62" s="289"/>
      <c r="R62" s="289"/>
      <c r="S62" s="289"/>
      <c r="T62" s="289"/>
      <c r="U62" s="289"/>
      <c r="V62" s="289"/>
      <c r="W62" s="289"/>
      <c r="X62" s="289"/>
      <c r="Y62" s="289"/>
      <c r="Z62" s="289"/>
      <c r="AA62" s="289"/>
      <c r="AB62" s="289"/>
      <c r="AC62" s="289"/>
      <c r="AD62" s="289"/>
      <c r="AE62" s="289"/>
      <c r="AF62" s="289"/>
      <c r="AG62" s="289"/>
    </row>
    <row r="63" spans="1:33" ht="9" customHeight="1" x14ac:dyDescent="0.25">
      <c r="A63" s="289">
        <f t="shared" si="7"/>
        <v>9</v>
      </c>
      <c r="B63" s="401" t="s">
        <v>103</v>
      </c>
      <c r="C63" s="573" t="s">
        <v>193</v>
      </c>
      <c r="D63" s="573"/>
      <c r="E63" s="573"/>
      <c r="F63" s="573"/>
      <c r="G63" s="573"/>
      <c r="H63" s="573"/>
      <c r="I63" s="573"/>
      <c r="J63" s="573"/>
      <c r="K63" s="573"/>
      <c r="L63" s="573"/>
      <c r="M63" s="573"/>
      <c r="N63" s="573"/>
      <c r="O63" s="573"/>
      <c r="P63" s="289"/>
      <c r="Q63" s="289"/>
      <c r="R63" s="289"/>
      <c r="S63" s="289"/>
      <c r="T63" s="289"/>
      <c r="U63" s="289"/>
      <c r="V63" s="289"/>
      <c r="W63" s="289"/>
      <c r="X63" s="289"/>
      <c r="Y63" s="289"/>
      <c r="Z63" s="289"/>
      <c r="AA63" s="289"/>
      <c r="AB63" s="289"/>
      <c r="AC63" s="289"/>
      <c r="AD63" s="289"/>
      <c r="AE63" s="289"/>
      <c r="AF63" s="289"/>
      <c r="AG63" s="289"/>
    </row>
    <row r="64" spans="1:33" ht="9" customHeight="1" x14ac:dyDescent="0.25">
      <c r="A64" s="289">
        <f>$A$2</f>
        <v>9</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row>
    <row r="65" spans="1:33" ht="9" customHeight="1" x14ac:dyDescent="0.25">
      <c r="A65" s="289">
        <f t="shared" si="7"/>
        <v>9</v>
      </c>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row>
    <row r="66" spans="1:33" ht="9" customHeight="1" x14ac:dyDescent="0.25">
      <c r="A66" s="289">
        <f t="shared" si="7"/>
        <v>9</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row>
    <row r="67" spans="1:33" ht="9" customHeight="1" x14ac:dyDescent="0.25">
      <c r="A67" s="289">
        <f t="shared" si="7"/>
        <v>9</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row>
    <row r="68" spans="1:33" ht="16.5" customHeight="1" x14ac:dyDescent="0.25">
      <c r="A68" s="292">
        <f>$A$8</f>
        <v>16.5</v>
      </c>
      <c r="B68" s="289"/>
      <c r="C68" s="402" t="s">
        <v>199</v>
      </c>
      <c r="D68" s="403" t="s">
        <v>189</v>
      </c>
      <c r="E68" s="289"/>
      <c r="F68" s="289"/>
      <c r="G68" s="289"/>
      <c r="H68" s="289"/>
      <c r="I68" s="289"/>
      <c r="J68" s="289"/>
      <c r="K68" s="289"/>
      <c r="L68" s="289"/>
      <c r="M68" s="842" t="str">
        <f ca="1">Wersja</f>
        <v>2020..6.15.0.44055</v>
      </c>
      <c r="N68" s="842"/>
      <c r="O68" s="289"/>
      <c r="P68" s="289"/>
      <c r="Q68" s="289"/>
      <c r="R68" s="289"/>
      <c r="S68" s="289"/>
      <c r="T68" s="289"/>
      <c r="U68" s="289"/>
      <c r="V68" s="289"/>
      <c r="W68" s="289"/>
      <c r="X68" s="289"/>
      <c r="Y68" s="289"/>
      <c r="Z68" s="289"/>
      <c r="AA68" s="289"/>
      <c r="AB68" s="289"/>
      <c r="AC68" s="289"/>
      <c r="AD68" s="289"/>
      <c r="AE68" s="289"/>
      <c r="AF68" s="289"/>
      <c r="AG68" s="289"/>
    </row>
    <row r="69" spans="1:33" ht="9" customHeight="1" x14ac:dyDescent="0.25">
      <c r="A69" s="289">
        <f t="shared" si="7"/>
        <v>9</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row>
    <row r="70" spans="1:33" ht="9" customHeight="1" x14ac:dyDescent="0.25">
      <c r="A70" s="289">
        <f t="shared" si="7"/>
        <v>9</v>
      </c>
      <c r="B70" s="856" t="s">
        <v>195</v>
      </c>
      <c r="C70" s="782"/>
      <c r="D70" s="782"/>
      <c r="E70" s="782"/>
      <c r="F70" s="782"/>
      <c r="G70" s="782"/>
      <c r="H70" s="782"/>
      <c r="I70" s="782"/>
      <c r="J70" s="782"/>
      <c r="K70" s="782"/>
      <c r="L70" s="782"/>
      <c r="M70" s="782"/>
      <c r="N70" s="782"/>
      <c r="O70" s="782"/>
      <c r="P70" s="289"/>
      <c r="Q70" s="289"/>
      <c r="R70" s="289"/>
      <c r="S70" s="289"/>
      <c r="T70" s="289"/>
      <c r="U70" s="289"/>
      <c r="V70" s="289"/>
      <c r="W70" s="289"/>
      <c r="X70" s="289"/>
      <c r="Y70" s="289"/>
      <c r="Z70" s="289"/>
      <c r="AA70" s="289"/>
      <c r="AB70" s="289"/>
      <c r="AC70" s="289"/>
      <c r="AD70" s="289"/>
      <c r="AE70" s="289"/>
      <c r="AF70" s="289"/>
      <c r="AG70" s="289"/>
    </row>
    <row r="71" spans="1:33" ht="9" customHeight="1" x14ac:dyDescent="0.25">
      <c r="A71" s="289">
        <f>$A$2</f>
        <v>9</v>
      </c>
      <c r="B71" s="757" t="s">
        <v>0</v>
      </c>
      <c r="C71" s="757"/>
      <c r="D71" s="757"/>
      <c r="E71" s="757"/>
      <c r="F71" s="757"/>
      <c r="G71" s="757"/>
      <c r="H71" s="757"/>
      <c r="I71" s="757"/>
      <c r="J71" s="757"/>
      <c r="K71" s="757"/>
      <c r="L71" s="757"/>
      <c r="M71" s="757"/>
      <c r="N71" s="757"/>
      <c r="O71" s="757"/>
      <c r="P71" s="289"/>
      <c r="Q71" s="289"/>
      <c r="R71" s="289"/>
      <c r="S71" s="289"/>
      <c r="T71" s="289"/>
      <c r="U71" s="289"/>
      <c r="V71" s="289"/>
      <c r="W71" s="289"/>
      <c r="X71" s="289"/>
      <c r="Y71" s="289"/>
      <c r="Z71" s="289"/>
      <c r="AA71" s="289"/>
      <c r="AB71" s="289"/>
      <c r="AC71" s="289"/>
      <c r="AD71" s="289"/>
      <c r="AE71" s="289"/>
      <c r="AF71" s="289"/>
      <c r="AG71" s="289"/>
    </row>
    <row r="72" spans="1:33" ht="4.5" customHeight="1" x14ac:dyDescent="0.25">
      <c r="A72" s="289">
        <f>$A$4</f>
        <v>4.5</v>
      </c>
      <c r="B72" s="292"/>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row>
    <row r="73" spans="1:33" ht="9" customHeight="1" x14ac:dyDescent="0.25">
      <c r="A73" s="289">
        <f>$A$2</f>
        <v>9</v>
      </c>
      <c r="B73" s="857" t="s">
        <v>183</v>
      </c>
      <c r="C73" s="766"/>
      <c r="D73" s="766"/>
      <c r="E73" s="766"/>
      <c r="F73" s="766"/>
      <c r="G73" s="766"/>
      <c r="H73" s="767"/>
      <c r="I73" s="666" t="s">
        <v>1</v>
      </c>
      <c r="J73" s="667"/>
      <c r="K73" s="667"/>
      <c r="L73" s="667"/>
      <c r="M73" s="667"/>
      <c r="N73" s="667"/>
      <c r="O73" s="668"/>
      <c r="P73" s="289"/>
      <c r="Q73" s="289"/>
      <c r="R73" s="289"/>
      <c r="S73" s="289"/>
      <c r="T73" s="289"/>
      <c r="U73" s="289"/>
      <c r="V73" s="289"/>
      <c r="W73" s="289"/>
      <c r="X73" s="289"/>
      <c r="Y73" s="289"/>
      <c r="Z73" s="289"/>
      <c r="AA73" s="289"/>
      <c r="AB73" s="289"/>
      <c r="AC73" s="289"/>
      <c r="AD73" s="289"/>
      <c r="AE73" s="289"/>
      <c r="AF73" s="289"/>
      <c r="AG73" s="289"/>
    </row>
    <row r="74" spans="1:33" ht="19.5" customHeight="1" x14ac:dyDescent="0.25">
      <c r="A74" s="289">
        <f t="shared" ref="A74" si="8">$A$6</f>
        <v>19.5</v>
      </c>
      <c r="B74" s="383"/>
      <c r="C74" s="763">
        <f>$C$6</f>
        <v>0</v>
      </c>
      <c r="D74" s="763"/>
      <c r="E74" s="763"/>
      <c r="F74" s="763"/>
      <c r="G74" s="763"/>
      <c r="H74" s="384"/>
      <c r="I74" s="672"/>
      <c r="J74" s="673"/>
      <c r="K74" s="673"/>
      <c r="L74" s="673"/>
      <c r="M74" s="673"/>
      <c r="N74" s="673"/>
      <c r="O74" s="674"/>
      <c r="P74" s="289"/>
      <c r="Q74" s="289"/>
      <c r="R74" s="289"/>
      <c r="S74" s="289"/>
      <c r="T74" s="289"/>
      <c r="U74" s="289"/>
      <c r="V74" s="289"/>
      <c r="W74" s="289"/>
      <c r="X74" s="289"/>
      <c r="Y74" s="289"/>
      <c r="Z74" s="289"/>
      <c r="AA74" s="289"/>
      <c r="AB74" s="289"/>
      <c r="AC74" s="289"/>
      <c r="AD74" s="289"/>
      <c r="AE74" s="289"/>
      <c r="AF74" s="289"/>
      <c r="AG74" s="289"/>
    </row>
    <row r="75" spans="1:33" ht="9" customHeight="1" x14ac:dyDescent="0.25">
      <c r="A75" s="289">
        <f t="shared" ref="A75" si="9">$A$2</f>
        <v>9</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row>
    <row r="76" spans="1:33" ht="16.5" customHeight="1" x14ac:dyDescent="0.25">
      <c r="A76" s="320">
        <v>16.5</v>
      </c>
      <c r="B76" s="385" t="s">
        <v>392</v>
      </c>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row>
    <row r="77" spans="1:33" ht="16.5" customHeight="1" x14ac:dyDescent="0.25">
      <c r="A77" s="486">
        <f>$A$8</f>
        <v>16.5</v>
      </c>
      <c r="B77" s="764" t="s">
        <v>157</v>
      </c>
      <c r="C77" s="764"/>
      <c r="D77" s="764"/>
      <c r="E77" s="764"/>
      <c r="F77" s="764"/>
      <c r="G77" s="764"/>
      <c r="H77" s="764"/>
      <c r="I77" s="764"/>
      <c r="J77" s="764"/>
      <c r="K77" s="764"/>
      <c r="L77" s="764"/>
      <c r="M77" s="764"/>
      <c r="N77" s="764"/>
      <c r="O77" s="289"/>
      <c r="P77" s="289"/>
      <c r="Q77" s="289"/>
      <c r="R77" s="289"/>
      <c r="S77" s="289"/>
      <c r="T77" s="289"/>
      <c r="U77" s="289"/>
      <c r="V77" s="289"/>
      <c r="W77" s="289"/>
      <c r="X77" s="289"/>
      <c r="Y77" s="289"/>
      <c r="Z77" s="289"/>
      <c r="AA77" s="289"/>
      <c r="AB77" s="289"/>
      <c r="AC77" s="289"/>
      <c r="AD77" s="289"/>
      <c r="AE77" s="289"/>
      <c r="AF77" s="289"/>
      <c r="AG77" s="289"/>
    </row>
    <row r="78" spans="1:33" ht="16.5" customHeight="1" x14ac:dyDescent="0.25">
      <c r="A78" s="486">
        <f>$A$8</f>
        <v>16.5</v>
      </c>
      <c r="B78" s="765" t="s">
        <v>574</v>
      </c>
      <c r="C78" s="764"/>
      <c r="D78" s="764"/>
      <c r="E78" s="764"/>
      <c r="F78" s="764"/>
      <c r="G78" s="764"/>
      <c r="H78" s="764"/>
      <c r="I78" s="764"/>
      <c r="J78" s="764"/>
      <c r="K78" s="764"/>
      <c r="L78" s="764"/>
      <c r="M78" s="764"/>
      <c r="N78" s="764"/>
      <c r="O78" s="289"/>
      <c r="P78" s="289"/>
      <c r="Q78" s="289"/>
      <c r="R78" s="289"/>
      <c r="S78" s="289"/>
      <c r="T78" s="289"/>
      <c r="U78" s="289"/>
      <c r="V78" s="289"/>
      <c r="W78" s="289"/>
      <c r="X78" s="289"/>
      <c r="Y78" s="289"/>
      <c r="Z78" s="289"/>
      <c r="AA78" s="289"/>
      <c r="AB78" s="289"/>
      <c r="AC78" s="289"/>
      <c r="AD78" s="289"/>
      <c r="AE78" s="289"/>
      <c r="AF78" s="289"/>
      <c r="AG78" s="289"/>
    </row>
    <row r="79" spans="1:33" ht="9" customHeight="1" x14ac:dyDescent="0.25">
      <c r="A79" s="289">
        <f>$A$2</f>
        <v>9</v>
      </c>
      <c r="B79" s="289"/>
      <c r="C79" s="387"/>
      <c r="D79" s="387"/>
      <c r="E79" s="387"/>
      <c r="F79" s="387"/>
      <c r="G79" s="387"/>
      <c r="H79" s="289"/>
      <c r="I79" s="289"/>
      <c r="J79" s="289"/>
      <c r="K79" s="289"/>
      <c r="L79" s="289"/>
      <c r="M79" s="510" t="s">
        <v>877</v>
      </c>
      <c r="N79" s="766"/>
      <c r="O79" s="767"/>
      <c r="P79" s="289"/>
      <c r="Q79" s="289"/>
      <c r="R79" s="289"/>
      <c r="S79" s="289"/>
      <c r="T79" s="289"/>
      <c r="U79" s="289"/>
      <c r="V79" s="289"/>
      <c r="W79" s="289"/>
      <c r="X79" s="289"/>
      <c r="Y79" s="289"/>
      <c r="Z79" s="289"/>
      <c r="AA79" s="289"/>
      <c r="AB79" s="289"/>
      <c r="AC79" s="289"/>
      <c r="AD79" s="289"/>
      <c r="AE79" s="289"/>
      <c r="AF79" s="289"/>
      <c r="AG79" s="289"/>
    </row>
    <row r="80" spans="1:33" ht="19.5" customHeight="1" x14ac:dyDescent="0.25">
      <c r="A80" s="289">
        <f>$A$6</f>
        <v>19.5</v>
      </c>
      <c r="B80" s="289"/>
      <c r="C80" s="387"/>
      <c r="D80" s="387"/>
      <c r="E80" s="387"/>
      <c r="F80" s="387"/>
      <c r="G80" s="387"/>
      <c r="H80" s="289"/>
      <c r="I80" s="289"/>
      <c r="J80" s="289"/>
      <c r="K80" s="289"/>
      <c r="L80" s="289"/>
      <c r="M80" s="768">
        <f>M12+1</f>
        <v>2</v>
      </c>
      <c r="N80" s="769"/>
      <c r="O80" s="389"/>
      <c r="P80" s="289"/>
      <c r="Q80" s="381">
        <f>IF(COUNTA(C91:O98,C110:O117,C121:O128)=0,0,1)</f>
        <v>0</v>
      </c>
      <c r="R80" s="289"/>
      <c r="S80" s="289"/>
      <c r="T80" s="289"/>
      <c r="U80" s="289"/>
      <c r="V80" s="289"/>
      <c r="W80" s="289"/>
      <c r="X80" s="289"/>
      <c r="Y80" s="289"/>
      <c r="Z80" s="289"/>
      <c r="AA80" s="289"/>
      <c r="AB80" s="289"/>
      <c r="AC80" s="289"/>
      <c r="AD80" s="289"/>
      <c r="AE80" s="289"/>
      <c r="AF80" s="289"/>
      <c r="AG80" s="289"/>
    </row>
    <row r="81" spans="1:33" ht="4.5" customHeight="1" x14ac:dyDescent="0.25">
      <c r="A81" s="289">
        <f>$A$4</f>
        <v>4.5</v>
      </c>
      <c r="B81" s="387"/>
      <c r="C81" s="387"/>
      <c r="D81" s="387"/>
      <c r="E81" s="387"/>
      <c r="F81" s="387"/>
      <c r="G81" s="387"/>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row>
    <row r="82" spans="1:33" ht="4.5" customHeight="1" x14ac:dyDescent="0.25">
      <c r="A82" s="289">
        <f>$A$4</f>
        <v>4.5</v>
      </c>
      <c r="B82" s="770"/>
      <c r="C82" s="770"/>
      <c r="D82" s="770"/>
      <c r="E82" s="770"/>
      <c r="F82" s="770"/>
      <c r="G82" s="770"/>
      <c r="H82" s="770"/>
      <c r="I82" s="770"/>
      <c r="J82" s="770"/>
      <c r="K82" s="770"/>
      <c r="L82" s="770"/>
      <c r="M82" s="770"/>
      <c r="N82" s="770"/>
      <c r="O82" s="770"/>
      <c r="P82" s="289"/>
      <c r="Q82" s="289"/>
      <c r="R82" s="289"/>
      <c r="S82" s="289"/>
      <c r="T82" s="289"/>
      <c r="U82" s="289"/>
      <c r="V82" s="289"/>
      <c r="W82" s="289"/>
      <c r="X82" s="289"/>
      <c r="Y82" s="289"/>
      <c r="Z82" s="289"/>
      <c r="AA82" s="289"/>
      <c r="AB82" s="289"/>
      <c r="AC82" s="289"/>
      <c r="AD82" s="289"/>
      <c r="AE82" s="289"/>
      <c r="AF82" s="289"/>
      <c r="AG82" s="289"/>
    </row>
    <row r="83" spans="1:33" ht="24.75" customHeight="1" x14ac:dyDescent="0.25">
      <c r="A83" s="292">
        <f>$A$8*1.5</f>
        <v>24.75</v>
      </c>
      <c r="B83" s="771" t="s">
        <v>186</v>
      </c>
      <c r="C83" s="772"/>
      <c r="D83" s="772"/>
      <c r="E83" s="772"/>
      <c r="F83" s="772"/>
      <c r="G83" s="772"/>
      <c r="H83" s="772"/>
      <c r="I83" s="772"/>
      <c r="J83" s="772"/>
      <c r="K83" s="772"/>
      <c r="L83" s="772"/>
      <c r="M83" s="772"/>
      <c r="N83" s="772"/>
      <c r="O83" s="773"/>
      <c r="P83" s="289"/>
      <c r="Q83" s="289"/>
      <c r="R83" s="289"/>
      <c r="S83" s="289"/>
      <c r="T83" s="289"/>
      <c r="U83" s="289"/>
      <c r="V83" s="289"/>
      <c r="W83" s="289"/>
      <c r="X83" s="289"/>
      <c r="Y83" s="289"/>
      <c r="Z83" s="289"/>
      <c r="AA83" s="289"/>
      <c r="AB83" s="289"/>
      <c r="AC83" s="289"/>
      <c r="AD83" s="289"/>
      <c r="AE83" s="289"/>
      <c r="AF83" s="289"/>
      <c r="AG83" s="289"/>
    </row>
    <row r="84" spans="1:33" ht="9" customHeight="1" x14ac:dyDescent="0.25">
      <c r="A84" s="289">
        <f>$A$2</f>
        <v>9</v>
      </c>
      <c r="B84" s="390"/>
      <c r="C84" s="540" t="s">
        <v>158</v>
      </c>
      <c r="D84" s="541"/>
      <c r="E84" s="541"/>
      <c r="F84" s="541"/>
      <c r="G84" s="541"/>
      <c r="H84" s="542"/>
      <c r="I84" s="540" t="s">
        <v>159</v>
      </c>
      <c r="J84" s="541"/>
      <c r="K84" s="541"/>
      <c r="L84" s="541"/>
      <c r="M84" s="541"/>
      <c r="N84" s="541"/>
      <c r="O84" s="542"/>
      <c r="P84" s="289"/>
      <c r="Q84" s="289"/>
      <c r="R84" s="289"/>
      <c r="S84" s="289"/>
      <c r="T84" s="289"/>
      <c r="U84" s="289"/>
      <c r="V84" s="289"/>
      <c r="W84" s="289"/>
      <c r="X84" s="289"/>
      <c r="Y84" s="289"/>
      <c r="Z84" s="289"/>
      <c r="AA84" s="289"/>
      <c r="AB84" s="289"/>
      <c r="AC84" s="289"/>
      <c r="AD84" s="289"/>
      <c r="AE84" s="289"/>
      <c r="AF84" s="289"/>
      <c r="AG84" s="289"/>
    </row>
    <row r="85" spans="1:33" ht="19.5" customHeight="1" x14ac:dyDescent="0.25">
      <c r="A85" s="289">
        <f>$A$6</f>
        <v>19.5</v>
      </c>
      <c r="B85" s="445"/>
      <c r="C85" s="726" t="str">
        <f>""&amp;$C$17</f>
        <v/>
      </c>
      <c r="D85" s="727"/>
      <c r="E85" s="727"/>
      <c r="F85" s="727"/>
      <c r="G85" s="727"/>
      <c r="H85" s="728"/>
      <c r="I85" s="726" t="str">
        <f>""&amp;$I$17</f>
        <v/>
      </c>
      <c r="J85" s="727"/>
      <c r="K85" s="727"/>
      <c r="L85" s="727"/>
      <c r="M85" s="727"/>
      <c r="N85" s="727"/>
      <c r="O85" s="728"/>
      <c r="P85" s="289"/>
      <c r="Q85" s="289"/>
      <c r="R85" s="289"/>
      <c r="S85" s="289"/>
      <c r="T85" s="289"/>
      <c r="U85" s="289"/>
      <c r="V85" s="289"/>
      <c r="W85" s="289"/>
      <c r="X85" s="289"/>
      <c r="Y85" s="289"/>
      <c r="Z85" s="289"/>
      <c r="AA85" s="289"/>
      <c r="AB85" s="289"/>
      <c r="AC85" s="289"/>
      <c r="AD85" s="289"/>
      <c r="AE85" s="289"/>
      <c r="AF85" s="289"/>
      <c r="AG85" s="289"/>
    </row>
    <row r="86" spans="1:33" ht="4.5" customHeight="1" x14ac:dyDescent="0.25">
      <c r="A86" s="289">
        <f>$A$4</f>
        <v>4.5</v>
      </c>
      <c r="B86" s="770"/>
      <c r="C86" s="770"/>
      <c r="D86" s="770"/>
      <c r="E86" s="770"/>
      <c r="F86" s="770"/>
      <c r="G86" s="770"/>
      <c r="H86" s="770"/>
      <c r="I86" s="770"/>
      <c r="J86" s="770"/>
      <c r="K86" s="770"/>
      <c r="L86" s="770"/>
      <c r="M86" s="770"/>
      <c r="N86" s="770"/>
      <c r="O86" s="770"/>
      <c r="P86" s="289"/>
      <c r="Q86" s="289"/>
      <c r="R86" s="289"/>
      <c r="S86" s="289"/>
      <c r="T86" s="289"/>
      <c r="U86" s="289"/>
      <c r="V86" s="289"/>
      <c r="W86" s="289"/>
      <c r="X86" s="289"/>
      <c r="Y86" s="289"/>
      <c r="Z86" s="289"/>
      <c r="AA86" s="289"/>
      <c r="AB86" s="289"/>
      <c r="AC86" s="289"/>
      <c r="AD86" s="289"/>
      <c r="AE86" s="289"/>
      <c r="AF86" s="289"/>
      <c r="AG86" s="289"/>
    </row>
    <row r="87" spans="1:33" ht="16.5" customHeight="1" x14ac:dyDescent="0.25">
      <c r="A87" s="292">
        <f t="shared" ref="A87:A88" si="10">$A$8</f>
        <v>16.5</v>
      </c>
      <c r="B87" s="774" t="s">
        <v>196</v>
      </c>
      <c r="C87" s="775"/>
      <c r="D87" s="775"/>
      <c r="E87" s="775"/>
      <c r="F87" s="775"/>
      <c r="G87" s="775"/>
      <c r="H87" s="775"/>
      <c r="I87" s="775"/>
      <c r="J87" s="775"/>
      <c r="K87" s="775"/>
      <c r="L87" s="775"/>
      <c r="M87" s="775"/>
      <c r="N87" s="775"/>
      <c r="O87" s="776"/>
      <c r="P87" s="289"/>
      <c r="Q87" s="289"/>
      <c r="R87" s="289"/>
      <c r="S87" s="289"/>
      <c r="T87" s="289"/>
      <c r="U87" s="289"/>
      <c r="V87" s="289"/>
      <c r="W87" s="289"/>
      <c r="X87" s="289"/>
      <c r="Y87" s="289"/>
      <c r="Z87" s="289"/>
      <c r="AA87" s="289"/>
      <c r="AB87" s="289"/>
      <c r="AC87" s="289"/>
      <c r="AD87" s="289"/>
      <c r="AE87" s="289"/>
      <c r="AF87" s="289"/>
      <c r="AG87" s="289"/>
    </row>
    <row r="88" spans="1:33" ht="16.5" customHeight="1" x14ac:dyDescent="0.25">
      <c r="A88" s="292">
        <f t="shared" si="10"/>
        <v>16.5</v>
      </c>
      <c r="B88" s="758" t="s">
        <v>161</v>
      </c>
      <c r="C88" s="759"/>
      <c r="D88" s="759"/>
      <c r="E88" s="759"/>
      <c r="F88" s="759"/>
      <c r="G88" s="759"/>
      <c r="H88" s="759"/>
      <c r="I88" s="759"/>
      <c r="J88" s="759"/>
      <c r="K88" s="759"/>
      <c r="L88" s="759"/>
      <c r="M88" s="759"/>
      <c r="N88" s="759"/>
      <c r="O88" s="760"/>
      <c r="P88" s="289"/>
      <c r="Q88" s="289"/>
      <c r="R88" s="289"/>
      <c r="S88" s="289"/>
      <c r="T88" s="289"/>
      <c r="U88" s="289"/>
      <c r="V88" s="289"/>
      <c r="W88" s="289"/>
      <c r="X88" s="289"/>
      <c r="Y88" s="289"/>
      <c r="Z88" s="289"/>
      <c r="AA88" s="289"/>
      <c r="AB88" s="289"/>
      <c r="AC88" s="289"/>
      <c r="AD88" s="289"/>
      <c r="AE88" s="289"/>
      <c r="AF88" s="289"/>
      <c r="AG88" s="289"/>
    </row>
    <row r="89" spans="1:33" ht="24.75" customHeight="1" x14ac:dyDescent="0.25">
      <c r="A89" s="292">
        <f>$A$8*1.5</f>
        <v>24.75</v>
      </c>
      <c r="B89" s="391" t="s">
        <v>162</v>
      </c>
      <c r="C89" s="777" t="s">
        <v>170</v>
      </c>
      <c r="D89" s="770"/>
      <c r="E89" s="770"/>
      <c r="F89" s="770"/>
      <c r="G89" s="778"/>
      <c r="H89" s="392" t="s">
        <v>171</v>
      </c>
      <c r="I89" s="392" t="s">
        <v>172</v>
      </c>
      <c r="J89" s="391" t="s">
        <v>163</v>
      </c>
      <c r="K89" s="392" t="s">
        <v>173</v>
      </c>
      <c r="L89" s="852" t="s">
        <v>197</v>
      </c>
      <c r="M89" s="778"/>
      <c r="N89" s="853" t="s">
        <v>198</v>
      </c>
      <c r="O89" s="778"/>
      <c r="P89" s="289"/>
      <c r="Q89" s="289"/>
      <c r="R89" s="289"/>
      <c r="S89" s="289"/>
      <c r="T89" s="289"/>
      <c r="U89" s="289"/>
      <c r="V89" s="289"/>
      <c r="W89" s="289"/>
      <c r="X89" s="289"/>
      <c r="Y89" s="289"/>
      <c r="Z89" s="289"/>
      <c r="AA89" s="289"/>
      <c r="AB89" s="289"/>
      <c r="AC89" s="289"/>
      <c r="AD89" s="289"/>
      <c r="AE89" s="289"/>
      <c r="AF89" s="289"/>
      <c r="AG89" s="289"/>
    </row>
    <row r="90" spans="1:33" ht="9" customHeight="1" x14ac:dyDescent="0.2">
      <c r="A90" s="289">
        <f>$A$2</f>
        <v>9</v>
      </c>
      <c r="B90" s="394"/>
      <c r="C90" s="779" t="s">
        <v>126</v>
      </c>
      <c r="D90" s="780"/>
      <c r="E90" s="780"/>
      <c r="F90" s="780"/>
      <c r="G90" s="781"/>
      <c r="H90" s="395" t="s">
        <v>164</v>
      </c>
      <c r="I90" s="395" t="s">
        <v>165</v>
      </c>
      <c r="J90" s="395" t="s">
        <v>143</v>
      </c>
      <c r="K90" s="395" t="s">
        <v>166</v>
      </c>
      <c r="L90" s="779" t="s">
        <v>167</v>
      </c>
      <c r="M90" s="781"/>
      <c r="N90" s="779" t="s">
        <v>168</v>
      </c>
      <c r="O90" s="781"/>
      <c r="P90" s="289"/>
      <c r="Q90" s="289"/>
      <c r="R90" s="289"/>
      <c r="S90" s="289"/>
      <c r="T90" s="289"/>
      <c r="U90" s="289"/>
      <c r="V90" s="289"/>
      <c r="W90" s="289"/>
      <c r="X90" s="289"/>
      <c r="Y90" s="289"/>
      <c r="Z90" s="289"/>
      <c r="AA90" s="289"/>
      <c r="AB90" s="289"/>
      <c r="AC90" s="289"/>
      <c r="AD90" s="289"/>
      <c r="AE90" s="289"/>
      <c r="AF90" s="289"/>
      <c r="AG90" s="289"/>
    </row>
    <row r="91" spans="1:33" ht="19.5" customHeight="1" x14ac:dyDescent="0.25">
      <c r="A91" s="289">
        <f t="shared" ref="A91:A98" si="11">$A$6</f>
        <v>19.5</v>
      </c>
      <c r="B91" s="396">
        <v>1</v>
      </c>
      <c r="C91" s="752"/>
      <c r="D91" s="752"/>
      <c r="E91" s="752"/>
      <c r="F91" s="752"/>
      <c r="G91" s="752"/>
      <c r="H91" s="406"/>
      <c r="I91" s="406"/>
      <c r="J91" s="406"/>
      <c r="K91" s="476"/>
      <c r="L91" s="854"/>
      <c r="M91" s="854"/>
      <c r="N91" s="854"/>
      <c r="O91" s="855"/>
      <c r="P91" s="289"/>
      <c r="Q91" s="289"/>
      <c r="R91" s="289"/>
      <c r="S91" s="289"/>
      <c r="T91" s="289"/>
      <c r="U91" s="289"/>
      <c r="V91" s="289"/>
      <c r="W91" s="289"/>
      <c r="X91" s="289"/>
      <c r="Y91" s="289"/>
      <c r="Z91" s="289"/>
      <c r="AA91" s="289"/>
      <c r="AB91" s="289"/>
      <c r="AC91" s="289"/>
      <c r="AD91" s="289"/>
      <c r="AE91" s="289"/>
      <c r="AF91" s="289"/>
      <c r="AG91" s="289"/>
    </row>
    <row r="92" spans="1:33" ht="19.5" customHeight="1" x14ac:dyDescent="0.25">
      <c r="A92" s="289">
        <f t="shared" si="11"/>
        <v>19.5</v>
      </c>
      <c r="B92" s="396">
        <v>2</v>
      </c>
      <c r="C92" s="752"/>
      <c r="D92" s="752"/>
      <c r="E92" s="752"/>
      <c r="F92" s="752"/>
      <c r="G92" s="752"/>
      <c r="H92" s="406"/>
      <c r="I92" s="406"/>
      <c r="J92" s="406"/>
      <c r="K92" s="476"/>
      <c r="L92" s="854"/>
      <c r="M92" s="854"/>
      <c r="N92" s="854"/>
      <c r="O92" s="855"/>
      <c r="P92" s="289"/>
      <c r="Q92" s="289"/>
      <c r="R92" s="289"/>
      <c r="S92" s="289"/>
      <c r="T92" s="289"/>
      <c r="U92" s="289"/>
      <c r="V92" s="289"/>
      <c r="W92" s="289"/>
      <c r="X92" s="289"/>
      <c r="Y92" s="289"/>
      <c r="Z92" s="289"/>
      <c r="AA92" s="289"/>
      <c r="AB92" s="289"/>
      <c r="AC92" s="289"/>
      <c r="AD92" s="289"/>
      <c r="AE92" s="289"/>
      <c r="AF92" s="289"/>
      <c r="AG92" s="289"/>
    </row>
    <row r="93" spans="1:33" ht="19.5" customHeight="1" x14ac:dyDescent="0.25">
      <c r="A93" s="289">
        <f t="shared" si="11"/>
        <v>19.5</v>
      </c>
      <c r="B93" s="396">
        <v>3</v>
      </c>
      <c r="C93" s="752"/>
      <c r="D93" s="752"/>
      <c r="E93" s="752"/>
      <c r="F93" s="752"/>
      <c r="G93" s="752"/>
      <c r="H93" s="406"/>
      <c r="I93" s="406"/>
      <c r="J93" s="406"/>
      <c r="K93" s="480"/>
      <c r="L93" s="854"/>
      <c r="M93" s="854"/>
      <c r="N93" s="854"/>
      <c r="O93" s="855"/>
      <c r="P93" s="289"/>
      <c r="Q93" s="289"/>
      <c r="R93" s="289"/>
      <c r="S93" s="289"/>
      <c r="T93" s="289"/>
      <c r="U93" s="289"/>
      <c r="V93" s="289"/>
      <c r="W93" s="289"/>
      <c r="X93" s="289"/>
      <c r="Y93" s="289"/>
      <c r="Z93" s="289"/>
      <c r="AA93" s="289"/>
      <c r="AB93" s="289"/>
      <c r="AC93" s="289"/>
      <c r="AD93" s="289"/>
      <c r="AE93" s="289"/>
      <c r="AF93" s="289"/>
      <c r="AG93" s="289"/>
    </row>
    <row r="94" spans="1:33" ht="19.5" customHeight="1" x14ac:dyDescent="0.25">
      <c r="A94" s="289">
        <f t="shared" si="11"/>
        <v>19.5</v>
      </c>
      <c r="B94" s="396">
        <v>4</v>
      </c>
      <c r="C94" s="752"/>
      <c r="D94" s="752"/>
      <c r="E94" s="752"/>
      <c r="F94" s="752"/>
      <c r="G94" s="752"/>
      <c r="H94" s="406"/>
      <c r="I94" s="406"/>
      <c r="J94" s="406"/>
      <c r="K94" s="480"/>
      <c r="L94" s="854"/>
      <c r="M94" s="854"/>
      <c r="N94" s="854"/>
      <c r="O94" s="855"/>
      <c r="P94" s="289"/>
      <c r="Q94" s="289"/>
      <c r="R94" s="289"/>
      <c r="S94" s="289"/>
      <c r="T94" s="289"/>
      <c r="U94" s="289"/>
      <c r="V94" s="289"/>
      <c r="W94" s="289"/>
      <c r="X94" s="289"/>
      <c r="Y94" s="289"/>
      <c r="Z94" s="289"/>
      <c r="AA94" s="289"/>
      <c r="AB94" s="289"/>
      <c r="AC94" s="289"/>
      <c r="AD94" s="289"/>
      <c r="AE94" s="289"/>
      <c r="AF94" s="289"/>
      <c r="AG94" s="289"/>
    </row>
    <row r="95" spans="1:33" ht="19.5" customHeight="1" x14ac:dyDescent="0.25">
      <c r="A95" s="289">
        <f t="shared" si="11"/>
        <v>19.5</v>
      </c>
      <c r="B95" s="396">
        <v>5</v>
      </c>
      <c r="C95" s="752"/>
      <c r="D95" s="752"/>
      <c r="E95" s="752"/>
      <c r="F95" s="752"/>
      <c r="G95" s="752"/>
      <c r="H95" s="406"/>
      <c r="I95" s="406"/>
      <c r="J95" s="406"/>
      <c r="K95" s="480"/>
      <c r="L95" s="854"/>
      <c r="M95" s="854"/>
      <c r="N95" s="854"/>
      <c r="O95" s="855"/>
      <c r="P95" s="289"/>
      <c r="Q95" s="289"/>
      <c r="R95" s="289"/>
      <c r="S95" s="289"/>
      <c r="T95" s="289"/>
      <c r="U95" s="289"/>
      <c r="V95" s="289"/>
      <c r="W95" s="289"/>
      <c r="X95" s="289"/>
      <c r="Y95" s="289"/>
      <c r="Z95" s="289"/>
      <c r="AA95" s="289"/>
      <c r="AB95" s="289"/>
      <c r="AC95" s="289"/>
      <c r="AD95" s="289"/>
      <c r="AE95" s="289"/>
      <c r="AF95" s="289"/>
      <c r="AG95" s="289"/>
    </row>
    <row r="96" spans="1:33" ht="19.5" customHeight="1" x14ac:dyDescent="0.25">
      <c r="A96" s="289">
        <f t="shared" si="11"/>
        <v>19.5</v>
      </c>
      <c r="B96" s="396">
        <v>6</v>
      </c>
      <c r="C96" s="752"/>
      <c r="D96" s="752"/>
      <c r="E96" s="752"/>
      <c r="F96" s="752"/>
      <c r="G96" s="752"/>
      <c r="H96" s="406"/>
      <c r="I96" s="406"/>
      <c r="J96" s="406"/>
      <c r="K96" s="480"/>
      <c r="L96" s="854"/>
      <c r="M96" s="854"/>
      <c r="N96" s="854"/>
      <c r="O96" s="855"/>
      <c r="P96" s="289"/>
      <c r="Q96" s="289"/>
      <c r="R96" s="289"/>
      <c r="S96" s="289"/>
      <c r="T96" s="289"/>
      <c r="U96" s="289"/>
      <c r="V96" s="289"/>
      <c r="W96" s="289"/>
      <c r="X96" s="289"/>
      <c r="Y96" s="289"/>
      <c r="Z96" s="289"/>
      <c r="AA96" s="289"/>
      <c r="AB96" s="289"/>
      <c r="AC96" s="289"/>
      <c r="AD96" s="289"/>
      <c r="AE96" s="289"/>
      <c r="AF96" s="289"/>
      <c r="AG96" s="289"/>
    </row>
    <row r="97" spans="1:33" ht="19.5" customHeight="1" x14ac:dyDescent="0.25">
      <c r="A97" s="289">
        <f t="shared" si="11"/>
        <v>19.5</v>
      </c>
      <c r="B97" s="396">
        <v>7</v>
      </c>
      <c r="C97" s="752"/>
      <c r="D97" s="752"/>
      <c r="E97" s="752"/>
      <c r="F97" s="752"/>
      <c r="G97" s="752"/>
      <c r="H97" s="406"/>
      <c r="I97" s="406"/>
      <c r="J97" s="406"/>
      <c r="K97" s="480"/>
      <c r="L97" s="854"/>
      <c r="M97" s="854"/>
      <c r="N97" s="854"/>
      <c r="O97" s="855"/>
      <c r="P97" s="289"/>
      <c r="Q97" s="289"/>
      <c r="R97" s="289"/>
      <c r="S97" s="289"/>
      <c r="T97" s="289"/>
      <c r="U97" s="289"/>
      <c r="V97" s="289"/>
      <c r="W97" s="289"/>
      <c r="X97" s="289"/>
      <c r="Y97" s="289"/>
      <c r="Z97" s="289"/>
      <c r="AA97" s="289"/>
      <c r="AB97" s="289"/>
      <c r="AC97" s="289"/>
      <c r="AD97" s="289"/>
      <c r="AE97" s="289"/>
      <c r="AF97" s="289"/>
      <c r="AG97" s="289"/>
    </row>
    <row r="98" spans="1:33" ht="19.5" customHeight="1" x14ac:dyDescent="0.25">
      <c r="A98" s="289">
        <f t="shared" si="11"/>
        <v>19.5</v>
      </c>
      <c r="B98" s="396">
        <v>8</v>
      </c>
      <c r="C98" s="752"/>
      <c r="D98" s="752"/>
      <c r="E98" s="752"/>
      <c r="F98" s="752"/>
      <c r="G98" s="752"/>
      <c r="H98" s="406"/>
      <c r="I98" s="406"/>
      <c r="J98" s="406"/>
      <c r="K98" s="480"/>
      <c r="L98" s="854"/>
      <c r="M98" s="854"/>
      <c r="N98" s="854"/>
      <c r="O98" s="855"/>
      <c r="P98" s="289"/>
      <c r="Q98" s="289"/>
      <c r="R98" s="289"/>
      <c r="S98" s="289"/>
      <c r="T98" s="289"/>
      <c r="U98" s="289"/>
      <c r="V98" s="289"/>
      <c r="W98" s="289"/>
      <c r="X98" s="289"/>
      <c r="Y98" s="289"/>
      <c r="Z98" s="289"/>
      <c r="AA98" s="289"/>
      <c r="AB98" s="289"/>
      <c r="AC98" s="289"/>
      <c r="AD98" s="289"/>
      <c r="AE98" s="289"/>
      <c r="AF98" s="289"/>
      <c r="AG98" s="289"/>
    </row>
    <row r="99" spans="1:33" ht="9" customHeight="1" x14ac:dyDescent="0.25">
      <c r="A99" s="289">
        <f>$A$2</f>
        <v>9</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row>
    <row r="100" spans="1:33" ht="18" customHeight="1" x14ac:dyDescent="0.25">
      <c r="A100" s="289">
        <f>$A$2*2</f>
        <v>18</v>
      </c>
      <c r="B100" s="401" t="s">
        <v>100</v>
      </c>
      <c r="C100" s="558" t="s">
        <v>200</v>
      </c>
      <c r="D100" s="573"/>
      <c r="E100" s="573"/>
      <c r="F100" s="573"/>
      <c r="G100" s="573"/>
      <c r="H100" s="573"/>
      <c r="I100" s="573"/>
      <c r="J100" s="573"/>
      <c r="K100" s="573"/>
      <c r="L100" s="573"/>
      <c r="M100" s="573"/>
      <c r="N100" s="573"/>
      <c r="O100" s="573"/>
      <c r="P100" s="289"/>
      <c r="Q100" s="289"/>
      <c r="R100" s="289"/>
      <c r="S100" s="289"/>
      <c r="T100" s="289"/>
      <c r="U100" s="289"/>
      <c r="V100" s="289"/>
      <c r="W100" s="289"/>
      <c r="X100" s="289"/>
      <c r="Y100" s="289"/>
      <c r="Z100" s="289"/>
      <c r="AA100" s="289"/>
      <c r="AB100" s="289"/>
      <c r="AC100" s="289"/>
      <c r="AD100" s="289"/>
      <c r="AE100" s="289"/>
      <c r="AF100" s="289"/>
      <c r="AG100" s="289"/>
    </row>
    <row r="101" spans="1:33" ht="9" customHeight="1" x14ac:dyDescent="0.25">
      <c r="A101" s="289">
        <f>$A$2</f>
        <v>9</v>
      </c>
      <c r="B101" s="401" t="s">
        <v>101</v>
      </c>
      <c r="C101" s="573" t="s">
        <v>190</v>
      </c>
      <c r="D101" s="573"/>
      <c r="E101" s="573"/>
      <c r="F101" s="573"/>
      <c r="G101" s="573"/>
      <c r="H101" s="573"/>
      <c r="I101" s="573"/>
      <c r="J101" s="573"/>
      <c r="K101" s="573"/>
      <c r="L101" s="573"/>
      <c r="M101" s="573"/>
      <c r="N101" s="573"/>
      <c r="O101" s="573"/>
      <c r="P101" s="289"/>
      <c r="Q101" s="289"/>
      <c r="R101" s="289"/>
      <c r="S101" s="289"/>
      <c r="T101" s="289"/>
      <c r="U101" s="289"/>
      <c r="V101" s="289"/>
      <c r="W101" s="289"/>
      <c r="X101" s="289"/>
      <c r="Y101" s="289"/>
      <c r="Z101" s="289"/>
      <c r="AA101" s="289"/>
      <c r="AB101" s="289"/>
      <c r="AC101" s="289"/>
      <c r="AD101" s="289"/>
      <c r="AE101" s="289"/>
      <c r="AF101" s="289"/>
      <c r="AG101" s="289"/>
    </row>
    <row r="102" spans="1:33" ht="18" customHeight="1" x14ac:dyDescent="0.25">
      <c r="A102" s="289">
        <f>$A$2*2</f>
        <v>18</v>
      </c>
      <c r="B102" s="401" t="s">
        <v>102</v>
      </c>
      <c r="C102" s="558" t="s">
        <v>201</v>
      </c>
      <c r="D102" s="573"/>
      <c r="E102" s="573"/>
      <c r="F102" s="573"/>
      <c r="G102" s="573"/>
      <c r="H102" s="573"/>
      <c r="I102" s="573"/>
      <c r="J102" s="573"/>
      <c r="K102" s="573"/>
      <c r="L102" s="573"/>
      <c r="M102" s="573"/>
      <c r="N102" s="573"/>
      <c r="O102" s="573"/>
      <c r="P102" s="289"/>
      <c r="Q102" s="289"/>
      <c r="R102" s="289"/>
      <c r="S102" s="289"/>
      <c r="T102" s="289"/>
      <c r="U102" s="289"/>
      <c r="V102" s="289"/>
      <c r="W102" s="289"/>
      <c r="X102" s="289"/>
      <c r="Y102" s="289"/>
      <c r="Z102" s="289"/>
      <c r="AA102" s="289"/>
      <c r="AB102" s="289"/>
      <c r="AC102" s="289"/>
      <c r="AD102" s="289"/>
      <c r="AE102" s="289"/>
      <c r="AF102" s="289"/>
      <c r="AG102" s="289"/>
    </row>
    <row r="103" spans="1:33" ht="16.5" customHeight="1" x14ac:dyDescent="0.25">
      <c r="A103" s="292">
        <f>$A$8</f>
        <v>16.5</v>
      </c>
      <c r="B103" s="289"/>
      <c r="C103" s="843" t="str">
        <f ca="1">Wersja</f>
        <v>2020..6.15.0.44055</v>
      </c>
      <c r="D103" s="843"/>
      <c r="E103" s="387"/>
      <c r="F103" s="387"/>
      <c r="G103" s="387"/>
      <c r="H103" s="387"/>
      <c r="I103" s="289"/>
      <c r="J103" s="289"/>
      <c r="K103" s="289"/>
      <c r="L103" s="289"/>
      <c r="M103" s="402" t="s">
        <v>199</v>
      </c>
      <c r="N103" s="403" t="s">
        <v>187</v>
      </c>
      <c r="O103" s="289"/>
      <c r="P103" s="289"/>
      <c r="Q103" s="289"/>
      <c r="R103" s="289"/>
      <c r="S103" s="289"/>
      <c r="T103" s="289"/>
      <c r="U103" s="289"/>
      <c r="V103" s="289"/>
      <c r="W103" s="289"/>
      <c r="X103" s="289"/>
      <c r="Y103" s="289"/>
      <c r="Z103" s="289"/>
      <c r="AA103" s="289"/>
      <c r="AB103" s="289"/>
      <c r="AC103" s="289"/>
      <c r="AD103" s="289"/>
      <c r="AE103" s="289"/>
      <c r="AF103" s="289"/>
      <c r="AG103" s="289"/>
    </row>
    <row r="104" spans="1:33" ht="9" customHeight="1" x14ac:dyDescent="0.25">
      <c r="A104" s="289">
        <f>$A$2</f>
        <v>9</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89"/>
      <c r="AF104" s="289"/>
      <c r="AG104" s="289"/>
    </row>
    <row r="105" spans="1:33" ht="9" customHeight="1" x14ac:dyDescent="0.25">
      <c r="A105" s="289">
        <f>$A$2</f>
        <v>9</v>
      </c>
      <c r="B105" s="757" t="s">
        <v>0</v>
      </c>
      <c r="C105" s="757"/>
      <c r="D105" s="757"/>
      <c r="E105" s="757"/>
      <c r="F105" s="757"/>
      <c r="G105" s="757"/>
      <c r="H105" s="757"/>
      <c r="I105" s="757"/>
      <c r="J105" s="757"/>
      <c r="K105" s="757"/>
      <c r="L105" s="757"/>
      <c r="M105" s="757"/>
      <c r="N105" s="757"/>
      <c r="O105" s="757"/>
      <c r="P105" s="289"/>
      <c r="Q105" s="289"/>
      <c r="R105" s="289"/>
      <c r="S105" s="289"/>
      <c r="T105" s="289"/>
      <c r="U105" s="289"/>
      <c r="V105" s="289"/>
      <c r="W105" s="289"/>
      <c r="X105" s="289"/>
      <c r="Y105" s="289"/>
      <c r="Z105" s="289"/>
      <c r="AA105" s="289"/>
      <c r="AB105" s="289"/>
      <c r="AC105" s="289"/>
      <c r="AD105" s="289"/>
      <c r="AE105" s="289"/>
      <c r="AF105" s="289"/>
      <c r="AG105" s="289"/>
    </row>
    <row r="106" spans="1:33" ht="4.5" customHeight="1" x14ac:dyDescent="0.25">
      <c r="A106" s="289">
        <f>$A$4</f>
        <v>4.5</v>
      </c>
      <c r="B106" s="292"/>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row>
    <row r="107" spans="1:33" ht="16.5" customHeight="1" x14ac:dyDescent="0.25">
      <c r="A107" s="292">
        <f t="shared" ref="A107" si="12">$A$8</f>
        <v>16.5</v>
      </c>
      <c r="B107" s="758" t="s">
        <v>176</v>
      </c>
      <c r="C107" s="759"/>
      <c r="D107" s="759"/>
      <c r="E107" s="759"/>
      <c r="F107" s="759"/>
      <c r="G107" s="759"/>
      <c r="H107" s="759"/>
      <c r="I107" s="759"/>
      <c r="J107" s="759"/>
      <c r="K107" s="759"/>
      <c r="L107" s="759"/>
      <c r="M107" s="759"/>
      <c r="N107" s="759"/>
      <c r="O107" s="760"/>
      <c r="P107" s="289"/>
      <c r="Q107" s="289"/>
      <c r="R107" s="289"/>
      <c r="S107" s="289"/>
      <c r="T107" s="289"/>
      <c r="U107" s="289"/>
      <c r="V107" s="289"/>
      <c r="W107" s="289"/>
      <c r="X107" s="289"/>
      <c r="Y107" s="289"/>
      <c r="Z107" s="289"/>
      <c r="AA107" s="289"/>
      <c r="AB107" s="289"/>
      <c r="AC107" s="289"/>
      <c r="AD107" s="289"/>
      <c r="AE107" s="289"/>
      <c r="AF107" s="289"/>
      <c r="AG107" s="289"/>
    </row>
    <row r="108" spans="1:33" ht="24.75" customHeight="1" x14ac:dyDescent="0.25">
      <c r="A108" s="292">
        <f>$A$8*1.5</f>
        <v>24.75</v>
      </c>
      <c r="B108" s="391" t="s">
        <v>162</v>
      </c>
      <c r="C108" s="756" t="s">
        <v>184</v>
      </c>
      <c r="D108" s="756"/>
      <c r="E108" s="756"/>
      <c r="F108" s="756"/>
      <c r="G108" s="756"/>
      <c r="H108" s="477" t="s">
        <v>171</v>
      </c>
      <c r="I108" s="478" t="s">
        <v>172</v>
      </c>
      <c r="J108" s="391" t="s">
        <v>163</v>
      </c>
      <c r="K108" s="479" t="s">
        <v>185</v>
      </c>
      <c r="L108" s="852" t="s">
        <v>197</v>
      </c>
      <c r="M108" s="778"/>
      <c r="N108" s="853" t="s">
        <v>198</v>
      </c>
      <c r="O108" s="778"/>
      <c r="P108" s="289"/>
      <c r="Q108" s="289"/>
      <c r="R108" s="289"/>
      <c r="S108" s="289"/>
      <c r="T108" s="289"/>
      <c r="U108" s="289"/>
      <c r="V108" s="289"/>
      <c r="W108" s="289"/>
      <c r="X108" s="289"/>
      <c r="Y108" s="289"/>
      <c r="Z108" s="289"/>
      <c r="AA108" s="289"/>
      <c r="AB108" s="289"/>
      <c r="AC108" s="289"/>
      <c r="AD108" s="289"/>
      <c r="AE108" s="289"/>
      <c r="AF108" s="289"/>
      <c r="AG108" s="289"/>
    </row>
    <row r="109" spans="1:33" ht="9" customHeight="1" x14ac:dyDescent="0.2">
      <c r="A109" s="289">
        <f>$A$2</f>
        <v>9</v>
      </c>
      <c r="B109" s="404"/>
      <c r="C109" s="755" t="s">
        <v>126</v>
      </c>
      <c r="D109" s="755"/>
      <c r="E109" s="755"/>
      <c r="F109" s="755"/>
      <c r="G109" s="755"/>
      <c r="H109" s="409" t="s">
        <v>164</v>
      </c>
      <c r="I109" s="409" t="s">
        <v>165</v>
      </c>
      <c r="J109" s="409" t="s">
        <v>143</v>
      </c>
      <c r="K109" s="409" t="s">
        <v>166</v>
      </c>
      <c r="L109" s="761" t="s">
        <v>167</v>
      </c>
      <c r="M109" s="762"/>
      <c r="N109" s="755" t="s">
        <v>168</v>
      </c>
      <c r="O109" s="755"/>
      <c r="P109" s="289"/>
      <c r="Q109" s="289"/>
      <c r="R109" s="289"/>
      <c r="S109" s="289"/>
      <c r="T109" s="289"/>
      <c r="U109" s="289"/>
      <c r="V109" s="289"/>
      <c r="W109" s="289"/>
      <c r="X109" s="289"/>
      <c r="Y109" s="289"/>
      <c r="Z109" s="289"/>
      <c r="AA109" s="289"/>
      <c r="AB109" s="289"/>
      <c r="AC109" s="289"/>
      <c r="AD109" s="289"/>
      <c r="AE109" s="289"/>
      <c r="AF109" s="289"/>
      <c r="AG109" s="289"/>
    </row>
    <row r="110" spans="1:33" ht="19.5" customHeight="1" x14ac:dyDescent="0.25">
      <c r="A110" s="289">
        <f t="shared" ref="A110:A117" si="13">$A$6</f>
        <v>19.5</v>
      </c>
      <c r="B110" s="396">
        <v>1</v>
      </c>
      <c r="C110" s="752"/>
      <c r="D110" s="752"/>
      <c r="E110" s="752"/>
      <c r="F110" s="752"/>
      <c r="G110" s="752"/>
      <c r="H110" s="406"/>
      <c r="I110" s="406"/>
      <c r="J110" s="406"/>
      <c r="K110" s="480"/>
      <c r="L110" s="854"/>
      <c r="M110" s="854"/>
      <c r="N110" s="753"/>
      <c r="O110" s="753"/>
      <c r="P110" s="289"/>
      <c r="Q110" s="289"/>
      <c r="R110" s="289"/>
      <c r="S110" s="289"/>
      <c r="T110" s="289"/>
      <c r="U110" s="289"/>
      <c r="V110" s="289"/>
      <c r="W110" s="289"/>
      <c r="X110" s="289"/>
      <c r="Y110" s="289"/>
      <c r="Z110" s="289"/>
      <c r="AA110" s="289"/>
      <c r="AB110" s="289"/>
      <c r="AC110" s="289"/>
      <c r="AD110" s="289"/>
      <c r="AE110" s="289"/>
      <c r="AF110" s="289"/>
      <c r="AG110" s="289"/>
    </row>
    <row r="111" spans="1:33" ht="19.5" customHeight="1" x14ac:dyDescent="0.25">
      <c r="A111" s="289">
        <f t="shared" si="13"/>
        <v>19.5</v>
      </c>
      <c r="B111" s="396">
        <v>2</v>
      </c>
      <c r="C111" s="752"/>
      <c r="D111" s="752"/>
      <c r="E111" s="752"/>
      <c r="F111" s="752"/>
      <c r="G111" s="752"/>
      <c r="H111" s="406"/>
      <c r="I111" s="406"/>
      <c r="J111" s="406"/>
      <c r="K111" s="480"/>
      <c r="L111" s="854"/>
      <c r="M111" s="854"/>
      <c r="N111" s="753"/>
      <c r="O111" s="753"/>
      <c r="P111" s="289"/>
      <c r="Q111" s="289"/>
      <c r="R111" s="289"/>
      <c r="S111" s="289"/>
      <c r="T111" s="289"/>
      <c r="U111" s="289"/>
      <c r="V111" s="289"/>
      <c r="W111" s="289"/>
      <c r="X111" s="289"/>
      <c r="Y111" s="289"/>
      <c r="Z111" s="289"/>
      <c r="AA111" s="289"/>
      <c r="AB111" s="289"/>
      <c r="AC111" s="289"/>
      <c r="AD111" s="289"/>
      <c r="AE111" s="289"/>
      <c r="AF111" s="289"/>
      <c r="AG111" s="289"/>
    </row>
    <row r="112" spans="1:33" ht="19.5" customHeight="1" x14ac:dyDescent="0.25">
      <c r="A112" s="289">
        <f t="shared" si="13"/>
        <v>19.5</v>
      </c>
      <c r="B112" s="396">
        <v>3</v>
      </c>
      <c r="C112" s="752"/>
      <c r="D112" s="752"/>
      <c r="E112" s="752"/>
      <c r="F112" s="752"/>
      <c r="G112" s="752"/>
      <c r="H112" s="406"/>
      <c r="I112" s="406"/>
      <c r="J112" s="406"/>
      <c r="K112" s="480"/>
      <c r="L112" s="854"/>
      <c r="M112" s="854"/>
      <c r="N112" s="753"/>
      <c r="O112" s="753"/>
      <c r="P112" s="289"/>
      <c r="Q112" s="289"/>
      <c r="R112" s="289"/>
      <c r="S112" s="289"/>
      <c r="T112" s="289"/>
      <c r="U112" s="289"/>
      <c r="V112" s="289"/>
      <c r="W112" s="289"/>
      <c r="X112" s="289"/>
      <c r="Y112" s="289"/>
      <c r="Z112" s="289"/>
      <c r="AA112" s="289"/>
      <c r="AB112" s="289"/>
      <c r="AC112" s="289"/>
      <c r="AD112" s="289"/>
      <c r="AE112" s="289"/>
      <c r="AF112" s="289"/>
      <c r="AG112" s="289"/>
    </row>
    <row r="113" spans="1:33" ht="19.5" customHeight="1" x14ac:dyDescent="0.25">
      <c r="A113" s="289">
        <f t="shared" si="13"/>
        <v>19.5</v>
      </c>
      <c r="B113" s="396">
        <v>4</v>
      </c>
      <c r="C113" s="752"/>
      <c r="D113" s="752"/>
      <c r="E113" s="752"/>
      <c r="F113" s="752"/>
      <c r="G113" s="752"/>
      <c r="H113" s="406"/>
      <c r="I113" s="406"/>
      <c r="J113" s="406"/>
      <c r="K113" s="480"/>
      <c r="L113" s="854"/>
      <c r="M113" s="854"/>
      <c r="N113" s="753"/>
      <c r="O113" s="753"/>
      <c r="P113" s="289"/>
      <c r="Q113" s="289"/>
      <c r="R113" s="289"/>
      <c r="S113" s="289"/>
      <c r="T113" s="289"/>
      <c r="U113" s="289"/>
      <c r="V113" s="289"/>
      <c r="W113" s="289"/>
      <c r="X113" s="289"/>
      <c r="Y113" s="289"/>
      <c r="Z113" s="289"/>
      <c r="AA113" s="289"/>
      <c r="AB113" s="289"/>
      <c r="AC113" s="289"/>
      <c r="AD113" s="289"/>
      <c r="AE113" s="289"/>
      <c r="AF113" s="289"/>
      <c r="AG113" s="289"/>
    </row>
    <row r="114" spans="1:33" ht="19.5" customHeight="1" x14ac:dyDescent="0.25">
      <c r="A114" s="289">
        <f t="shared" si="13"/>
        <v>19.5</v>
      </c>
      <c r="B114" s="396">
        <v>5</v>
      </c>
      <c r="C114" s="752"/>
      <c r="D114" s="752"/>
      <c r="E114" s="752"/>
      <c r="F114" s="752"/>
      <c r="G114" s="752"/>
      <c r="H114" s="406"/>
      <c r="I114" s="406"/>
      <c r="J114" s="406"/>
      <c r="K114" s="480"/>
      <c r="L114" s="854"/>
      <c r="M114" s="854"/>
      <c r="N114" s="753"/>
      <c r="O114" s="753"/>
      <c r="P114" s="289"/>
      <c r="Q114" s="289"/>
      <c r="R114" s="289"/>
      <c r="S114" s="289"/>
      <c r="T114" s="289"/>
      <c r="U114" s="289"/>
      <c r="V114" s="289"/>
      <c r="W114" s="289"/>
      <c r="X114" s="289"/>
      <c r="Y114" s="289"/>
      <c r="Z114" s="289"/>
      <c r="AA114" s="289"/>
      <c r="AB114" s="289"/>
      <c r="AC114" s="289"/>
      <c r="AD114" s="289"/>
      <c r="AE114" s="289"/>
      <c r="AF114" s="289"/>
      <c r="AG114" s="289"/>
    </row>
    <row r="115" spans="1:33" ht="19.5" customHeight="1" x14ac:dyDescent="0.25">
      <c r="A115" s="289">
        <f t="shared" si="13"/>
        <v>19.5</v>
      </c>
      <c r="B115" s="396">
        <v>6</v>
      </c>
      <c r="C115" s="752"/>
      <c r="D115" s="752"/>
      <c r="E115" s="752"/>
      <c r="F115" s="752"/>
      <c r="G115" s="752"/>
      <c r="H115" s="406"/>
      <c r="I115" s="406"/>
      <c r="J115" s="406"/>
      <c r="K115" s="480"/>
      <c r="L115" s="854"/>
      <c r="M115" s="854"/>
      <c r="N115" s="753"/>
      <c r="O115" s="753"/>
      <c r="P115" s="289"/>
      <c r="Q115" s="289"/>
      <c r="R115" s="289"/>
      <c r="S115" s="289"/>
      <c r="T115" s="289"/>
      <c r="U115" s="289"/>
      <c r="V115" s="289"/>
      <c r="W115" s="289"/>
      <c r="X115" s="289"/>
      <c r="Y115" s="289"/>
      <c r="Z115" s="289"/>
      <c r="AA115" s="289"/>
      <c r="AB115" s="289"/>
      <c r="AC115" s="289"/>
      <c r="AD115" s="289"/>
      <c r="AE115" s="289"/>
      <c r="AF115" s="289"/>
      <c r="AG115" s="289"/>
    </row>
    <row r="116" spans="1:33" ht="19.5" customHeight="1" x14ac:dyDescent="0.25">
      <c r="A116" s="289">
        <f t="shared" si="13"/>
        <v>19.5</v>
      </c>
      <c r="B116" s="396">
        <v>7</v>
      </c>
      <c r="C116" s="752"/>
      <c r="D116" s="752"/>
      <c r="E116" s="752"/>
      <c r="F116" s="752"/>
      <c r="G116" s="752"/>
      <c r="H116" s="406"/>
      <c r="I116" s="406"/>
      <c r="J116" s="406"/>
      <c r="K116" s="480"/>
      <c r="L116" s="854"/>
      <c r="M116" s="854"/>
      <c r="N116" s="753"/>
      <c r="O116" s="753"/>
      <c r="P116" s="289"/>
      <c r="Q116" s="289"/>
      <c r="R116" s="289"/>
      <c r="S116" s="289"/>
      <c r="T116" s="289"/>
      <c r="U116" s="289"/>
      <c r="V116" s="289"/>
      <c r="W116" s="289"/>
      <c r="X116" s="289"/>
      <c r="Y116" s="289"/>
      <c r="Z116" s="289"/>
      <c r="AA116" s="289"/>
      <c r="AB116" s="289"/>
      <c r="AC116" s="289"/>
      <c r="AD116" s="289"/>
      <c r="AE116" s="289"/>
      <c r="AF116" s="289"/>
      <c r="AG116" s="289"/>
    </row>
    <row r="117" spans="1:33" ht="19.5" customHeight="1" x14ac:dyDescent="0.25">
      <c r="A117" s="289">
        <f t="shared" si="13"/>
        <v>19.5</v>
      </c>
      <c r="B117" s="396">
        <v>8</v>
      </c>
      <c r="C117" s="752"/>
      <c r="D117" s="752"/>
      <c r="E117" s="752"/>
      <c r="F117" s="752"/>
      <c r="G117" s="752"/>
      <c r="H117" s="406"/>
      <c r="I117" s="406"/>
      <c r="J117" s="406"/>
      <c r="K117" s="480"/>
      <c r="L117" s="854"/>
      <c r="M117" s="854"/>
      <c r="N117" s="753"/>
      <c r="O117" s="753"/>
      <c r="P117" s="289"/>
      <c r="Q117" s="289"/>
      <c r="R117" s="289"/>
      <c r="S117" s="289"/>
      <c r="T117" s="289"/>
      <c r="U117" s="289"/>
      <c r="V117" s="289"/>
      <c r="W117" s="289"/>
      <c r="X117" s="289"/>
      <c r="Y117" s="289"/>
      <c r="Z117" s="289"/>
      <c r="AA117" s="289"/>
      <c r="AB117" s="289"/>
      <c r="AC117" s="289"/>
      <c r="AD117" s="289"/>
      <c r="AE117" s="289"/>
      <c r="AF117" s="289"/>
      <c r="AG117" s="289"/>
    </row>
    <row r="118" spans="1:33" ht="16.5" customHeight="1" x14ac:dyDescent="0.25">
      <c r="A118" s="292">
        <f t="shared" ref="A118" si="14">$A$8</f>
        <v>16.5</v>
      </c>
      <c r="B118" s="754" t="s">
        <v>177</v>
      </c>
      <c r="C118" s="754"/>
      <c r="D118" s="754"/>
      <c r="E118" s="754"/>
      <c r="F118" s="754"/>
      <c r="G118" s="754"/>
      <c r="H118" s="754"/>
      <c r="I118" s="754"/>
      <c r="J118" s="754"/>
      <c r="K118" s="754"/>
      <c r="L118" s="754"/>
      <c r="M118" s="754"/>
      <c r="N118" s="754"/>
      <c r="O118" s="754"/>
      <c r="P118" s="289"/>
      <c r="Q118" s="289"/>
      <c r="R118" s="289"/>
      <c r="S118" s="289"/>
      <c r="T118" s="289"/>
      <c r="U118" s="289"/>
      <c r="V118" s="289"/>
      <c r="W118" s="289"/>
      <c r="X118" s="289"/>
      <c r="Y118" s="289"/>
      <c r="Z118" s="289"/>
      <c r="AA118" s="289"/>
      <c r="AB118" s="289"/>
      <c r="AC118" s="289"/>
      <c r="AD118" s="289"/>
      <c r="AE118" s="289"/>
      <c r="AF118" s="289"/>
      <c r="AG118" s="289"/>
    </row>
    <row r="119" spans="1:33" ht="24.75" customHeight="1" x14ac:dyDescent="0.25">
      <c r="A119" s="292">
        <f>$A$8*1.5</f>
        <v>24.75</v>
      </c>
      <c r="B119" s="391" t="s">
        <v>162</v>
      </c>
      <c r="C119" s="755" t="s">
        <v>178</v>
      </c>
      <c r="D119" s="755"/>
      <c r="E119" s="755"/>
      <c r="F119" s="409" t="s">
        <v>179</v>
      </c>
      <c r="G119" s="756" t="s">
        <v>170</v>
      </c>
      <c r="H119" s="756"/>
      <c r="I119" s="481" t="s">
        <v>172</v>
      </c>
      <c r="J119" s="409" t="s">
        <v>163</v>
      </c>
      <c r="K119" s="409" t="s">
        <v>180</v>
      </c>
      <c r="L119" s="852" t="s">
        <v>197</v>
      </c>
      <c r="M119" s="778"/>
      <c r="N119" s="853" t="s">
        <v>198</v>
      </c>
      <c r="O119" s="778"/>
      <c r="P119" s="289"/>
      <c r="Q119" s="289"/>
      <c r="R119" s="289"/>
      <c r="S119" s="289"/>
      <c r="T119" s="289"/>
      <c r="U119" s="289"/>
      <c r="V119" s="289"/>
      <c r="W119" s="289"/>
      <c r="X119" s="289"/>
      <c r="Y119" s="289"/>
      <c r="Z119" s="289"/>
      <c r="AA119" s="289"/>
      <c r="AB119" s="289"/>
      <c r="AC119" s="289"/>
      <c r="AD119" s="289"/>
      <c r="AE119" s="289"/>
      <c r="AF119" s="289"/>
      <c r="AG119" s="289"/>
    </row>
    <row r="120" spans="1:33" ht="9" customHeight="1" x14ac:dyDescent="0.2">
      <c r="A120" s="289">
        <f>$A$2</f>
        <v>9</v>
      </c>
      <c r="B120" s="404"/>
      <c r="C120" s="755" t="s">
        <v>126</v>
      </c>
      <c r="D120" s="755"/>
      <c r="E120" s="755"/>
      <c r="F120" s="409" t="s">
        <v>164</v>
      </c>
      <c r="G120" s="409"/>
      <c r="H120" s="409" t="s">
        <v>165</v>
      </c>
      <c r="I120" s="409" t="s">
        <v>143</v>
      </c>
      <c r="J120" s="409" t="s">
        <v>166</v>
      </c>
      <c r="K120" s="409" t="s">
        <v>167</v>
      </c>
      <c r="L120" s="755" t="s">
        <v>168</v>
      </c>
      <c r="M120" s="755"/>
      <c r="N120" s="755" t="s">
        <v>181</v>
      </c>
      <c r="O120" s="755"/>
      <c r="P120" s="289"/>
      <c r="Q120" s="289"/>
      <c r="R120" s="289"/>
      <c r="S120" s="289"/>
      <c r="T120" s="289"/>
      <c r="U120" s="289"/>
      <c r="V120" s="289"/>
      <c r="W120" s="289"/>
      <c r="X120" s="289"/>
      <c r="Y120" s="289"/>
      <c r="Z120" s="289"/>
      <c r="AA120" s="289"/>
      <c r="AB120" s="289"/>
      <c r="AC120" s="289"/>
      <c r="AD120" s="289"/>
      <c r="AE120" s="289"/>
      <c r="AF120" s="289"/>
      <c r="AG120" s="289"/>
    </row>
    <row r="121" spans="1:33" ht="19.5" customHeight="1" x14ac:dyDescent="0.25">
      <c r="A121" s="289">
        <f t="shared" ref="A121:A128" si="15">$A$6</f>
        <v>19.5</v>
      </c>
      <c r="B121" s="396">
        <v>1</v>
      </c>
      <c r="C121" s="748"/>
      <c r="D121" s="748"/>
      <c r="E121" s="748"/>
      <c r="F121" s="406"/>
      <c r="G121" s="748"/>
      <c r="H121" s="748"/>
      <c r="I121" s="406"/>
      <c r="J121" s="406"/>
      <c r="K121" s="480"/>
      <c r="L121" s="748"/>
      <c r="M121" s="748"/>
      <c r="N121" s="850"/>
      <c r="O121" s="851"/>
      <c r="P121" s="289"/>
      <c r="Q121" s="289"/>
      <c r="R121" s="289"/>
      <c r="S121" s="289"/>
      <c r="T121" s="289"/>
      <c r="U121" s="289"/>
      <c r="V121" s="289"/>
      <c r="W121" s="289"/>
      <c r="X121" s="289"/>
      <c r="Y121" s="289"/>
      <c r="Z121" s="289"/>
      <c r="AA121" s="289"/>
      <c r="AB121" s="289"/>
      <c r="AC121" s="289"/>
      <c r="AD121" s="289"/>
      <c r="AE121" s="289"/>
      <c r="AF121" s="289"/>
      <c r="AG121" s="289"/>
    </row>
    <row r="122" spans="1:33" ht="19.5" customHeight="1" x14ac:dyDescent="0.25">
      <c r="A122" s="289">
        <f t="shared" si="15"/>
        <v>19.5</v>
      </c>
      <c r="B122" s="396">
        <v>2</v>
      </c>
      <c r="C122" s="748"/>
      <c r="D122" s="748"/>
      <c r="E122" s="748"/>
      <c r="F122" s="406"/>
      <c r="G122" s="748"/>
      <c r="H122" s="748"/>
      <c r="I122" s="406"/>
      <c r="J122" s="406"/>
      <c r="K122" s="480"/>
      <c r="L122" s="748"/>
      <c r="M122" s="748"/>
      <c r="N122" s="850"/>
      <c r="O122" s="851"/>
      <c r="P122" s="289"/>
      <c r="Q122" s="289"/>
      <c r="R122" s="289"/>
      <c r="S122" s="289"/>
      <c r="T122" s="289"/>
      <c r="U122" s="289"/>
      <c r="V122" s="289"/>
      <c r="W122" s="289"/>
      <c r="X122" s="289"/>
      <c r="Y122" s="289"/>
      <c r="Z122" s="289"/>
      <c r="AA122" s="289"/>
      <c r="AB122" s="289"/>
      <c r="AC122" s="289"/>
      <c r="AD122" s="289"/>
      <c r="AE122" s="289"/>
      <c r="AF122" s="289"/>
      <c r="AG122" s="289"/>
    </row>
    <row r="123" spans="1:33" ht="19.5" customHeight="1" x14ac:dyDescent="0.25">
      <c r="A123" s="289">
        <f t="shared" si="15"/>
        <v>19.5</v>
      </c>
      <c r="B123" s="396">
        <v>3</v>
      </c>
      <c r="C123" s="748"/>
      <c r="D123" s="748"/>
      <c r="E123" s="748"/>
      <c r="F123" s="406"/>
      <c r="G123" s="748"/>
      <c r="H123" s="748"/>
      <c r="I123" s="406"/>
      <c r="J123" s="406"/>
      <c r="K123" s="480"/>
      <c r="L123" s="748"/>
      <c r="M123" s="748"/>
      <c r="N123" s="850"/>
      <c r="O123" s="851"/>
      <c r="P123" s="289"/>
      <c r="Q123" s="289"/>
      <c r="R123" s="289"/>
      <c r="S123" s="289"/>
      <c r="T123" s="289"/>
      <c r="U123" s="289"/>
      <c r="V123" s="289"/>
      <c r="W123" s="289"/>
      <c r="X123" s="289"/>
      <c r="Y123" s="289"/>
      <c r="Z123" s="289"/>
      <c r="AA123" s="289"/>
      <c r="AB123" s="289"/>
      <c r="AC123" s="289"/>
      <c r="AD123" s="289"/>
      <c r="AE123" s="289"/>
      <c r="AF123" s="289"/>
      <c r="AG123" s="289"/>
    </row>
    <row r="124" spans="1:33" ht="19.5" customHeight="1" x14ac:dyDescent="0.25">
      <c r="A124" s="289">
        <f t="shared" si="15"/>
        <v>19.5</v>
      </c>
      <c r="B124" s="396">
        <v>4</v>
      </c>
      <c r="C124" s="748"/>
      <c r="D124" s="748"/>
      <c r="E124" s="748"/>
      <c r="F124" s="406"/>
      <c r="G124" s="748"/>
      <c r="H124" s="748"/>
      <c r="I124" s="406"/>
      <c r="J124" s="406"/>
      <c r="K124" s="480"/>
      <c r="L124" s="748"/>
      <c r="M124" s="748"/>
      <c r="N124" s="850"/>
      <c r="O124" s="851"/>
      <c r="P124" s="289"/>
      <c r="Q124" s="289"/>
      <c r="R124" s="289"/>
      <c r="S124" s="289"/>
      <c r="T124" s="289"/>
      <c r="U124" s="289"/>
      <c r="V124" s="289"/>
      <c r="W124" s="289"/>
      <c r="X124" s="289"/>
      <c r="Y124" s="289"/>
      <c r="Z124" s="289"/>
      <c r="AA124" s="289"/>
      <c r="AB124" s="289"/>
      <c r="AC124" s="289"/>
      <c r="AD124" s="289"/>
      <c r="AE124" s="289"/>
      <c r="AF124" s="289"/>
      <c r="AG124" s="289"/>
    </row>
    <row r="125" spans="1:33" ht="19.5" customHeight="1" x14ac:dyDescent="0.25">
      <c r="A125" s="289">
        <f t="shared" si="15"/>
        <v>19.5</v>
      </c>
      <c r="B125" s="396">
        <v>5</v>
      </c>
      <c r="C125" s="748"/>
      <c r="D125" s="748"/>
      <c r="E125" s="748"/>
      <c r="F125" s="406"/>
      <c r="G125" s="748"/>
      <c r="H125" s="748"/>
      <c r="I125" s="406"/>
      <c r="J125" s="406"/>
      <c r="K125" s="480"/>
      <c r="L125" s="748"/>
      <c r="M125" s="748"/>
      <c r="N125" s="850"/>
      <c r="O125" s="851"/>
      <c r="P125" s="289"/>
      <c r="Q125" s="289"/>
      <c r="R125" s="289"/>
      <c r="S125" s="289"/>
      <c r="T125" s="289"/>
      <c r="U125" s="289"/>
      <c r="V125" s="289"/>
      <c r="W125" s="289"/>
      <c r="X125" s="289"/>
      <c r="Y125" s="289"/>
      <c r="Z125" s="289"/>
      <c r="AA125" s="289"/>
      <c r="AB125" s="289"/>
      <c r="AC125" s="289"/>
      <c r="AD125" s="289"/>
      <c r="AE125" s="289"/>
      <c r="AF125" s="289"/>
      <c r="AG125" s="289"/>
    </row>
    <row r="126" spans="1:33" ht="19.5" customHeight="1" x14ac:dyDescent="0.25">
      <c r="A126" s="289">
        <f t="shared" si="15"/>
        <v>19.5</v>
      </c>
      <c r="B126" s="396">
        <v>6</v>
      </c>
      <c r="C126" s="748"/>
      <c r="D126" s="748"/>
      <c r="E126" s="748"/>
      <c r="F126" s="406"/>
      <c r="G126" s="748"/>
      <c r="H126" s="748"/>
      <c r="I126" s="406"/>
      <c r="J126" s="406"/>
      <c r="K126" s="480"/>
      <c r="L126" s="748"/>
      <c r="M126" s="748"/>
      <c r="N126" s="850"/>
      <c r="O126" s="851"/>
      <c r="P126" s="289"/>
      <c r="Q126" s="289"/>
      <c r="R126" s="289"/>
      <c r="S126" s="289"/>
      <c r="T126" s="289"/>
      <c r="U126" s="289"/>
      <c r="V126" s="289"/>
      <c r="W126" s="289"/>
      <c r="X126" s="289"/>
      <c r="Y126" s="289"/>
      <c r="Z126" s="289"/>
      <c r="AA126" s="289"/>
      <c r="AB126" s="289"/>
      <c r="AC126" s="289"/>
      <c r="AD126" s="289"/>
      <c r="AE126" s="289"/>
      <c r="AF126" s="289"/>
      <c r="AG126" s="289"/>
    </row>
    <row r="127" spans="1:33" ht="19.5" customHeight="1" x14ac:dyDescent="0.25">
      <c r="A127" s="289">
        <f t="shared" si="15"/>
        <v>19.5</v>
      </c>
      <c r="B127" s="396">
        <v>7</v>
      </c>
      <c r="C127" s="748"/>
      <c r="D127" s="748"/>
      <c r="E127" s="748"/>
      <c r="F127" s="406"/>
      <c r="G127" s="748"/>
      <c r="H127" s="748"/>
      <c r="I127" s="406"/>
      <c r="J127" s="406"/>
      <c r="K127" s="480"/>
      <c r="L127" s="748"/>
      <c r="M127" s="748"/>
      <c r="N127" s="850"/>
      <c r="O127" s="851"/>
      <c r="P127" s="289"/>
      <c r="Q127" s="289"/>
      <c r="R127" s="289"/>
      <c r="S127" s="289"/>
      <c r="T127" s="289"/>
      <c r="U127" s="289"/>
      <c r="V127" s="289"/>
      <c r="W127" s="289"/>
      <c r="X127" s="289"/>
      <c r="Y127" s="289"/>
      <c r="Z127" s="289"/>
      <c r="AA127" s="289"/>
      <c r="AB127" s="289"/>
      <c r="AC127" s="289"/>
      <c r="AD127" s="289"/>
      <c r="AE127" s="289"/>
      <c r="AF127" s="289"/>
      <c r="AG127" s="289"/>
    </row>
    <row r="128" spans="1:33" ht="19.5" customHeight="1" x14ac:dyDescent="0.25">
      <c r="A128" s="289">
        <f t="shared" si="15"/>
        <v>19.5</v>
      </c>
      <c r="B128" s="396">
        <v>8</v>
      </c>
      <c r="C128" s="748"/>
      <c r="D128" s="748"/>
      <c r="E128" s="748"/>
      <c r="F128" s="406"/>
      <c r="G128" s="748"/>
      <c r="H128" s="748"/>
      <c r="I128" s="406"/>
      <c r="J128" s="406"/>
      <c r="K128" s="480"/>
      <c r="L128" s="748"/>
      <c r="M128" s="748"/>
      <c r="N128" s="850"/>
      <c r="O128" s="851"/>
      <c r="P128" s="289"/>
      <c r="Q128" s="289"/>
      <c r="R128" s="289"/>
      <c r="S128" s="289"/>
      <c r="T128" s="289"/>
      <c r="U128" s="289"/>
      <c r="V128" s="289"/>
      <c r="W128" s="289"/>
      <c r="X128" s="289"/>
      <c r="Y128" s="289"/>
      <c r="Z128" s="289"/>
      <c r="AA128" s="289"/>
      <c r="AB128" s="289"/>
      <c r="AC128" s="289"/>
      <c r="AD128" s="289"/>
      <c r="AE128" s="289"/>
      <c r="AF128" s="289"/>
      <c r="AG128" s="289"/>
    </row>
    <row r="129" spans="1:33" ht="9" customHeight="1" x14ac:dyDescent="0.25">
      <c r="A129" s="289">
        <f t="shared" ref="A129:A138" si="16">$A$2</f>
        <v>9</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row>
    <row r="130" spans="1:33" ht="9" customHeight="1" x14ac:dyDescent="0.25">
      <c r="A130" s="289">
        <f t="shared" si="16"/>
        <v>9</v>
      </c>
      <c r="B130" s="401" t="s">
        <v>105</v>
      </c>
      <c r="C130" s="573" t="s">
        <v>202</v>
      </c>
      <c r="D130" s="573"/>
      <c r="E130" s="573"/>
      <c r="F130" s="573"/>
      <c r="G130" s="573"/>
      <c r="H130" s="573"/>
      <c r="I130" s="573"/>
      <c r="J130" s="573"/>
      <c r="K130" s="573"/>
      <c r="L130" s="573"/>
      <c r="M130" s="573"/>
      <c r="N130" s="573"/>
      <c r="O130" s="573"/>
      <c r="P130" s="289"/>
      <c r="Q130" s="289"/>
      <c r="R130" s="289"/>
      <c r="S130" s="289"/>
      <c r="T130" s="289"/>
      <c r="U130" s="289"/>
      <c r="V130" s="289"/>
      <c r="W130" s="289"/>
      <c r="X130" s="289"/>
      <c r="Y130" s="289"/>
      <c r="Z130" s="289"/>
      <c r="AA130" s="289"/>
      <c r="AB130" s="289"/>
      <c r="AC130" s="289"/>
      <c r="AD130" s="289"/>
      <c r="AE130" s="289"/>
      <c r="AF130" s="289"/>
      <c r="AG130" s="289"/>
    </row>
    <row r="131" spans="1:33" ht="9" customHeight="1" x14ac:dyDescent="0.25">
      <c r="A131" s="289">
        <f t="shared" si="16"/>
        <v>9</v>
      </c>
      <c r="B131" s="401" t="s">
        <v>103</v>
      </c>
      <c r="C131" s="573" t="s">
        <v>193</v>
      </c>
      <c r="D131" s="573"/>
      <c r="E131" s="573"/>
      <c r="F131" s="573"/>
      <c r="G131" s="573"/>
      <c r="H131" s="573"/>
      <c r="I131" s="573"/>
      <c r="J131" s="573"/>
      <c r="K131" s="573"/>
      <c r="L131" s="573"/>
      <c r="M131" s="573"/>
      <c r="N131" s="573"/>
      <c r="O131" s="573"/>
      <c r="P131" s="289"/>
      <c r="Q131" s="289"/>
      <c r="R131" s="289"/>
      <c r="S131" s="289"/>
      <c r="T131" s="289"/>
      <c r="U131" s="289"/>
      <c r="V131" s="289"/>
      <c r="W131" s="289"/>
      <c r="X131" s="289"/>
      <c r="Y131" s="289"/>
      <c r="Z131" s="289"/>
      <c r="AA131" s="289"/>
      <c r="AB131" s="289"/>
      <c r="AC131" s="289"/>
      <c r="AD131" s="289"/>
      <c r="AE131" s="289"/>
      <c r="AF131" s="289"/>
      <c r="AG131" s="289"/>
    </row>
    <row r="132" spans="1:33" ht="9" customHeight="1" x14ac:dyDescent="0.25">
      <c r="A132" s="289">
        <f>$A$2</f>
        <v>9</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row>
    <row r="133" spans="1:33" ht="9" customHeight="1" x14ac:dyDescent="0.25">
      <c r="A133" s="289">
        <f t="shared" si="16"/>
        <v>9</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row>
    <row r="134" spans="1:33" ht="9" customHeight="1" x14ac:dyDescent="0.25">
      <c r="A134" s="289">
        <f t="shared" si="16"/>
        <v>9</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row>
    <row r="135" spans="1:33" ht="9" customHeight="1" x14ac:dyDescent="0.25">
      <c r="A135" s="289">
        <f t="shared" si="16"/>
        <v>9</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89"/>
      <c r="AE135" s="289"/>
      <c r="AF135" s="289"/>
      <c r="AG135" s="289"/>
    </row>
    <row r="136" spans="1:33" ht="16.5" customHeight="1" x14ac:dyDescent="0.25">
      <c r="A136" s="292">
        <f>$A$8</f>
        <v>16.5</v>
      </c>
      <c r="B136" s="289"/>
      <c r="C136" s="402" t="s">
        <v>199</v>
      </c>
      <c r="D136" s="403" t="s">
        <v>189</v>
      </c>
      <c r="E136" s="289"/>
      <c r="F136" s="289"/>
      <c r="G136" s="289"/>
      <c r="H136" s="289"/>
      <c r="I136" s="289"/>
      <c r="J136" s="289"/>
      <c r="K136" s="289"/>
      <c r="L136" s="289"/>
      <c r="M136" s="842" t="str">
        <f ca="1">Wersja</f>
        <v>2020..6.15.0.44055</v>
      </c>
      <c r="N136" s="842"/>
      <c r="O136" s="289"/>
      <c r="P136" s="289"/>
      <c r="Q136" s="289"/>
      <c r="R136" s="289"/>
      <c r="S136" s="289"/>
      <c r="T136" s="289"/>
      <c r="U136" s="289"/>
      <c r="V136" s="289"/>
      <c r="W136" s="289"/>
      <c r="X136" s="289"/>
      <c r="Y136" s="289"/>
      <c r="Z136" s="289"/>
      <c r="AA136" s="289"/>
      <c r="AB136" s="289"/>
      <c r="AC136" s="289"/>
      <c r="AD136" s="289"/>
      <c r="AE136" s="289"/>
      <c r="AF136" s="289"/>
      <c r="AG136" s="289"/>
    </row>
    <row r="137" spans="1:33" ht="9" customHeight="1" x14ac:dyDescent="0.25">
      <c r="A137" s="289">
        <f t="shared" si="16"/>
        <v>9</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89"/>
      <c r="AE137" s="289"/>
      <c r="AF137" s="289"/>
      <c r="AG137" s="289"/>
    </row>
    <row r="138" spans="1:33" ht="9" customHeight="1" x14ac:dyDescent="0.25">
      <c r="A138" s="289">
        <f t="shared" si="16"/>
        <v>9</v>
      </c>
      <c r="B138" s="856" t="s">
        <v>195</v>
      </c>
      <c r="C138" s="782"/>
      <c r="D138" s="782"/>
      <c r="E138" s="782"/>
      <c r="F138" s="782"/>
      <c r="G138" s="782"/>
      <c r="H138" s="782"/>
      <c r="I138" s="782"/>
      <c r="J138" s="782"/>
      <c r="K138" s="782"/>
      <c r="L138" s="782"/>
      <c r="M138" s="782"/>
      <c r="N138" s="782"/>
      <c r="O138" s="782"/>
      <c r="P138" s="289"/>
      <c r="Q138" s="289"/>
      <c r="R138" s="289"/>
      <c r="S138" s="289"/>
      <c r="T138" s="289"/>
      <c r="U138" s="289"/>
      <c r="V138" s="289"/>
      <c r="W138" s="289"/>
      <c r="X138" s="289"/>
      <c r="Y138" s="289"/>
      <c r="Z138" s="289"/>
      <c r="AA138" s="289"/>
      <c r="AB138" s="289"/>
      <c r="AC138" s="289"/>
      <c r="AD138" s="289"/>
      <c r="AE138" s="289"/>
      <c r="AF138" s="289"/>
      <c r="AG138" s="289"/>
    </row>
    <row r="139" spans="1:33" ht="9" customHeight="1" x14ac:dyDescent="0.25">
      <c r="A139" s="289">
        <f>$A$2</f>
        <v>9</v>
      </c>
      <c r="B139" s="757" t="s">
        <v>0</v>
      </c>
      <c r="C139" s="757"/>
      <c r="D139" s="757"/>
      <c r="E139" s="757"/>
      <c r="F139" s="757"/>
      <c r="G139" s="757"/>
      <c r="H139" s="757"/>
      <c r="I139" s="757"/>
      <c r="J139" s="757"/>
      <c r="K139" s="757"/>
      <c r="L139" s="757"/>
      <c r="M139" s="757"/>
      <c r="N139" s="757"/>
      <c r="O139" s="757"/>
      <c r="P139" s="289"/>
      <c r="Q139" s="289"/>
      <c r="R139" s="289"/>
      <c r="S139" s="289"/>
      <c r="T139" s="289"/>
      <c r="U139" s="289"/>
      <c r="V139" s="289"/>
      <c r="W139" s="289"/>
      <c r="X139" s="289"/>
      <c r="Y139" s="289"/>
      <c r="Z139" s="289"/>
      <c r="AA139" s="289"/>
      <c r="AB139" s="289"/>
      <c r="AC139" s="289"/>
      <c r="AD139" s="289"/>
      <c r="AE139" s="289"/>
      <c r="AF139" s="289"/>
      <c r="AG139" s="289"/>
    </row>
    <row r="140" spans="1:33" ht="4.5" customHeight="1" x14ac:dyDescent="0.25">
      <c r="A140" s="289">
        <f>$A$4</f>
        <v>4.5</v>
      </c>
      <c r="B140" s="292"/>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89"/>
      <c r="AF140" s="289"/>
      <c r="AG140" s="289"/>
    </row>
    <row r="141" spans="1:33" ht="9" customHeight="1" x14ac:dyDescent="0.25">
      <c r="A141" s="289">
        <f>$A$2</f>
        <v>9</v>
      </c>
      <c r="B141" s="857" t="s">
        <v>183</v>
      </c>
      <c r="C141" s="766"/>
      <c r="D141" s="766"/>
      <c r="E141" s="766"/>
      <c r="F141" s="766"/>
      <c r="G141" s="766"/>
      <c r="H141" s="767"/>
      <c r="I141" s="666" t="s">
        <v>1</v>
      </c>
      <c r="J141" s="667"/>
      <c r="K141" s="667"/>
      <c r="L141" s="667"/>
      <c r="M141" s="667"/>
      <c r="N141" s="667"/>
      <c r="O141" s="668"/>
      <c r="P141" s="289"/>
      <c r="Q141" s="289"/>
      <c r="R141" s="289"/>
      <c r="S141" s="289"/>
      <c r="T141" s="289"/>
      <c r="U141" s="289"/>
      <c r="V141" s="289"/>
      <c r="W141" s="289"/>
      <c r="X141" s="289"/>
      <c r="Y141" s="289"/>
      <c r="Z141" s="289"/>
      <c r="AA141" s="289"/>
      <c r="AB141" s="289"/>
      <c r="AC141" s="289"/>
      <c r="AD141" s="289"/>
      <c r="AE141" s="289"/>
      <c r="AF141" s="289"/>
      <c r="AG141" s="289"/>
    </row>
    <row r="142" spans="1:33" ht="19.5" customHeight="1" x14ac:dyDescent="0.25">
      <c r="A142" s="289">
        <f t="shared" ref="A142" si="17">$A$6</f>
        <v>19.5</v>
      </c>
      <c r="B142" s="383"/>
      <c r="C142" s="763">
        <f>$C$6</f>
        <v>0</v>
      </c>
      <c r="D142" s="763"/>
      <c r="E142" s="763"/>
      <c r="F142" s="763"/>
      <c r="G142" s="763"/>
      <c r="H142" s="384"/>
      <c r="I142" s="672"/>
      <c r="J142" s="673"/>
      <c r="K142" s="673"/>
      <c r="L142" s="673"/>
      <c r="M142" s="673"/>
      <c r="N142" s="673"/>
      <c r="O142" s="674"/>
      <c r="P142" s="289"/>
      <c r="Q142" s="289"/>
      <c r="R142" s="289"/>
      <c r="S142" s="289"/>
      <c r="T142" s="289"/>
      <c r="U142" s="289"/>
      <c r="V142" s="289"/>
      <c r="W142" s="289"/>
      <c r="X142" s="289"/>
      <c r="Y142" s="289"/>
      <c r="Z142" s="289"/>
      <c r="AA142" s="289"/>
      <c r="AB142" s="289"/>
      <c r="AC142" s="289"/>
      <c r="AD142" s="289"/>
      <c r="AE142" s="289"/>
      <c r="AF142" s="289"/>
      <c r="AG142" s="289"/>
    </row>
    <row r="143" spans="1:33" ht="9" customHeight="1" x14ac:dyDescent="0.25">
      <c r="A143" s="289">
        <f t="shared" ref="A143" si="18">$A$2</f>
        <v>9</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289"/>
      <c r="AF143" s="289"/>
      <c r="AG143" s="289"/>
    </row>
    <row r="144" spans="1:33" ht="16.5" customHeight="1" x14ac:dyDescent="0.25">
      <c r="A144" s="320">
        <v>16.5</v>
      </c>
      <c r="B144" s="385" t="s">
        <v>392</v>
      </c>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289"/>
      <c r="AF144" s="289"/>
      <c r="AG144" s="289"/>
    </row>
    <row r="145" spans="1:33" ht="16.5" customHeight="1" x14ac:dyDescent="0.25">
      <c r="A145" s="486">
        <f>$A$8</f>
        <v>16.5</v>
      </c>
      <c r="B145" s="764" t="s">
        <v>157</v>
      </c>
      <c r="C145" s="764"/>
      <c r="D145" s="764"/>
      <c r="E145" s="764"/>
      <c r="F145" s="764"/>
      <c r="G145" s="764"/>
      <c r="H145" s="764"/>
      <c r="I145" s="764"/>
      <c r="J145" s="764"/>
      <c r="K145" s="764"/>
      <c r="L145" s="764"/>
      <c r="M145" s="764"/>
      <c r="N145" s="764"/>
      <c r="O145" s="289"/>
      <c r="P145" s="289"/>
      <c r="Q145" s="289"/>
      <c r="R145" s="289"/>
      <c r="S145" s="289"/>
      <c r="T145" s="289"/>
      <c r="U145" s="289"/>
      <c r="V145" s="289"/>
      <c r="W145" s="289"/>
      <c r="X145" s="289"/>
      <c r="Y145" s="289"/>
      <c r="Z145" s="289"/>
      <c r="AA145" s="289"/>
      <c r="AB145" s="289"/>
      <c r="AC145" s="289"/>
      <c r="AD145" s="289"/>
      <c r="AE145" s="289"/>
      <c r="AF145" s="289"/>
      <c r="AG145" s="289"/>
    </row>
    <row r="146" spans="1:33" ht="16.5" customHeight="1" x14ac:dyDescent="0.25">
      <c r="A146" s="486">
        <f>$A$8</f>
        <v>16.5</v>
      </c>
      <c r="B146" s="765" t="s">
        <v>574</v>
      </c>
      <c r="C146" s="764"/>
      <c r="D146" s="764"/>
      <c r="E146" s="764"/>
      <c r="F146" s="764"/>
      <c r="G146" s="764"/>
      <c r="H146" s="764"/>
      <c r="I146" s="764"/>
      <c r="J146" s="764"/>
      <c r="K146" s="764"/>
      <c r="L146" s="764"/>
      <c r="M146" s="764"/>
      <c r="N146" s="764"/>
      <c r="O146" s="289"/>
      <c r="P146" s="289"/>
      <c r="Q146" s="289"/>
      <c r="R146" s="289"/>
      <c r="S146" s="289"/>
      <c r="T146" s="289"/>
      <c r="U146" s="289"/>
      <c r="V146" s="289"/>
      <c r="W146" s="289"/>
      <c r="X146" s="289"/>
      <c r="Y146" s="289"/>
      <c r="Z146" s="289"/>
      <c r="AA146" s="289"/>
      <c r="AB146" s="289"/>
      <c r="AC146" s="289"/>
      <c r="AD146" s="289"/>
      <c r="AE146" s="289"/>
      <c r="AF146" s="289"/>
      <c r="AG146" s="289"/>
    </row>
    <row r="147" spans="1:33" ht="9" customHeight="1" x14ac:dyDescent="0.25">
      <c r="A147" s="289">
        <f>$A$2</f>
        <v>9</v>
      </c>
      <c r="B147" s="289"/>
      <c r="C147" s="387"/>
      <c r="D147" s="387"/>
      <c r="E147" s="387"/>
      <c r="F147" s="387"/>
      <c r="G147" s="387"/>
      <c r="H147" s="289"/>
      <c r="I147" s="289"/>
      <c r="J147" s="289"/>
      <c r="K147" s="289"/>
      <c r="L147" s="289"/>
      <c r="M147" s="510" t="s">
        <v>877</v>
      </c>
      <c r="N147" s="766"/>
      <c r="O147" s="767"/>
      <c r="P147" s="289"/>
      <c r="Q147" s="289"/>
      <c r="R147" s="289"/>
      <c r="S147" s="289"/>
      <c r="T147" s="289"/>
      <c r="U147" s="289"/>
      <c r="V147" s="289"/>
      <c r="W147" s="289"/>
      <c r="X147" s="289"/>
      <c r="Y147" s="289"/>
      <c r="Z147" s="289"/>
      <c r="AA147" s="289"/>
      <c r="AB147" s="289"/>
      <c r="AC147" s="289"/>
      <c r="AD147" s="289"/>
      <c r="AE147" s="289"/>
      <c r="AF147" s="289"/>
      <c r="AG147" s="289"/>
    </row>
    <row r="148" spans="1:33" ht="19.5" customHeight="1" x14ac:dyDescent="0.25">
      <c r="A148" s="289">
        <f>$A$6</f>
        <v>19.5</v>
      </c>
      <c r="B148" s="289"/>
      <c r="C148" s="387"/>
      <c r="D148" s="387"/>
      <c r="E148" s="387"/>
      <c r="F148" s="387"/>
      <c r="G148" s="387"/>
      <c r="H148" s="289"/>
      <c r="I148" s="289"/>
      <c r="J148" s="289"/>
      <c r="K148" s="289"/>
      <c r="L148" s="289"/>
      <c r="M148" s="768">
        <f>M80+1</f>
        <v>3</v>
      </c>
      <c r="N148" s="769"/>
      <c r="O148" s="389"/>
      <c r="P148" s="289"/>
      <c r="Q148" s="381">
        <f>IF(COUNTA(C159:O166,C178:O185,C189:O196)=0,0,1)</f>
        <v>0</v>
      </c>
      <c r="R148" s="289"/>
      <c r="S148" s="289"/>
      <c r="T148" s="289"/>
      <c r="U148" s="289"/>
      <c r="V148" s="289"/>
      <c r="W148" s="289"/>
      <c r="X148" s="289"/>
      <c r="Y148" s="289"/>
      <c r="Z148" s="289"/>
      <c r="AA148" s="289"/>
      <c r="AB148" s="289"/>
      <c r="AC148" s="289"/>
      <c r="AD148" s="289"/>
      <c r="AE148" s="289"/>
      <c r="AF148" s="289"/>
      <c r="AG148" s="289"/>
    </row>
    <row r="149" spans="1:33" ht="4.5" customHeight="1" x14ac:dyDescent="0.25">
      <c r="A149" s="289">
        <f>$A$4</f>
        <v>4.5</v>
      </c>
      <c r="B149" s="387"/>
      <c r="C149" s="387"/>
      <c r="D149" s="387"/>
      <c r="E149" s="387"/>
      <c r="F149" s="387"/>
      <c r="G149" s="387"/>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row>
    <row r="150" spans="1:33" ht="4.5" customHeight="1" x14ac:dyDescent="0.25">
      <c r="A150" s="289">
        <f>$A$4</f>
        <v>4.5</v>
      </c>
      <c r="B150" s="770"/>
      <c r="C150" s="770"/>
      <c r="D150" s="770"/>
      <c r="E150" s="770"/>
      <c r="F150" s="770"/>
      <c r="G150" s="770"/>
      <c r="H150" s="770"/>
      <c r="I150" s="770"/>
      <c r="J150" s="770"/>
      <c r="K150" s="770"/>
      <c r="L150" s="770"/>
      <c r="M150" s="770"/>
      <c r="N150" s="770"/>
      <c r="O150" s="770"/>
      <c r="P150" s="289"/>
      <c r="Q150" s="289"/>
      <c r="R150" s="289"/>
      <c r="S150" s="289"/>
      <c r="T150" s="289"/>
      <c r="U150" s="289"/>
      <c r="V150" s="289"/>
      <c r="W150" s="289"/>
      <c r="X150" s="289"/>
      <c r="Y150" s="289"/>
      <c r="Z150" s="289"/>
      <c r="AA150" s="289"/>
      <c r="AB150" s="289"/>
      <c r="AC150" s="289"/>
      <c r="AD150" s="289"/>
      <c r="AE150" s="289"/>
      <c r="AF150" s="289"/>
      <c r="AG150" s="289"/>
    </row>
    <row r="151" spans="1:33" ht="24.75" customHeight="1" x14ac:dyDescent="0.25">
      <c r="A151" s="292">
        <f>$A$8*1.5</f>
        <v>24.75</v>
      </c>
      <c r="B151" s="771" t="s">
        <v>186</v>
      </c>
      <c r="C151" s="772"/>
      <c r="D151" s="772"/>
      <c r="E151" s="772"/>
      <c r="F151" s="772"/>
      <c r="G151" s="772"/>
      <c r="H151" s="772"/>
      <c r="I151" s="772"/>
      <c r="J151" s="772"/>
      <c r="K151" s="772"/>
      <c r="L151" s="772"/>
      <c r="M151" s="772"/>
      <c r="N151" s="772"/>
      <c r="O151" s="773"/>
      <c r="P151" s="289"/>
      <c r="Q151" s="289"/>
      <c r="R151" s="289"/>
      <c r="S151" s="289"/>
      <c r="T151" s="289"/>
      <c r="U151" s="289"/>
      <c r="V151" s="289"/>
      <c r="W151" s="289"/>
      <c r="X151" s="289"/>
      <c r="Y151" s="289"/>
      <c r="Z151" s="289"/>
      <c r="AA151" s="289"/>
      <c r="AB151" s="289"/>
      <c r="AC151" s="289"/>
      <c r="AD151" s="289"/>
      <c r="AE151" s="289"/>
      <c r="AF151" s="289"/>
      <c r="AG151" s="289"/>
    </row>
    <row r="152" spans="1:33" ht="9" customHeight="1" x14ac:dyDescent="0.25">
      <c r="A152" s="289">
        <f>$A$2</f>
        <v>9</v>
      </c>
      <c r="B152" s="390"/>
      <c r="C152" s="540" t="s">
        <v>158</v>
      </c>
      <c r="D152" s="541"/>
      <c r="E152" s="541"/>
      <c r="F152" s="541"/>
      <c r="G152" s="541"/>
      <c r="H152" s="542"/>
      <c r="I152" s="540" t="s">
        <v>159</v>
      </c>
      <c r="J152" s="541"/>
      <c r="K152" s="541"/>
      <c r="L152" s="541"/>
      <c r="M152" s="541"/>
      <c r="N152" s="541"/>
      <c r="O152" s="542"/>
      <c r="P152" s="289"/>
      <c r="Q152" s="289"/>
      <c r="R152" s="289"/>
      <c r="S152" s="289"/>
      <c r="T152" s="289"/>
      <c r="U152" s="289"/>
      <c r="V152" s="289"/>
      <c r="W152" s="289"/>
      <c r="X152" s="289"/>
      <c r="Y152" s="289"/>
      <c r="Z152" s="289"/>
      <c r="AA152" s="289"/>
      <c r="AB152" s="289"/>
      <c r="AC152" s="289"/>
      <c r="AD152" s="289"/>
      <c r="AE152" s="289"/>
      <c r="AF152" s="289"/>
      <c r="AG152" s="289"/>
    </row>
    <row r="153" spans="1:33" ht="19.5" customHeight="1" x14ac:dyDescent="0.25">
      <c r="A153" s="289">
        <f>$A$6</f>
        <v>19.5</v>
      </c>
      <c r="B153" s="445"/>
      <c r="C153" s="726" t="str">
        <f>""&amp;$C$17</f>
        <v/>
      </c>
      <c r="D153" s="727"/>
      <c r="E153" s="727"/>
      <c r="F153" s="727"/>
      <c r="G153" s="727"/>
      <c r="H153" s="728"/>
      <c r="I153" s="726" t="str">
        <f>""&amp;$I$17</f>
        <v/>
      </c>
      <c r="J153" s="727"/>
      <c r="K153" s="727"/>
      <c r="L153" s="727"/>
      <c r="M153" s="727"/>
      <c r="N153" s="727"/>
      <c r="O153" s="728"/>
      <c r="P153" s="289"/>
      <c r="Q153" s="289"/>
      <c r="R153" s="289"/>
      <c r="S153" s="289"/>
      <c r="T153" s="289"/>
      <c r="U153" s="289"/>
      <c r="V153" s="289"/>
      <c r="W153" s="289"/>
      <c r="X153" s="289"/>
      <c r="Y153" s="289"/>
      <c r="Z153" s="289"/>
      <c r="AA153" s="289"/>
      <c r="AB153" s="289"/>
      <c r="AC153" s="289"/>
      <c r="AD153" s="289"/>
      <c r="AE153" s="289"/>
      <c r="AF153" s="289"/>
      <c r="AG153" s="289"/>
    </row>
    <row r="154" spans="1:33" ht="4.5" customHeight="1" x14ac:dyDescent="0.25">
      <c r="A154" s="289">
        <f>$A$4</f>
        <v>4.5</v>
      </c>
      <c r="B154" s="770"/>
      <c r="C154" s="770"/>
      <c r="D154" s="770"/>
      <c r="E154" s="770"/>
      <c r="F154" s="770"/>
      <c r="G154" s="770"/>
      <c r="H154" s="770"/>
      <c r="I154" s="770"/>
      <c r="J154" s="770"/>
      <c r="K154" s="770"/>
      <c r="L154" s="770"/>
      <c r="M154" s="770"/>
      <c r="N154" s="770"/>
      <c r="O154" s="770"/>
      <c r="P154" s="289"/>
      <c r="Q154" s="289"/>
      <c r="R154" s="289"/>
      <c r="S154" s="289"/>
      <c r="T154" s="289"/>
      <c r="U154" s="289"/>
      <c r="V154" s="289"/>
      <c r="W154" s="289"/>
      <c r="X154" s="289"/>
      <c r="Y154" s="289"/>
      <c r="Z154" s="289"/>
      <c r="AA154" s="289"/>
      <c r="AB154" s="289"/>
      <c r="AC154" s="289"/>
      <c r="AD154" s="289"/>
      <c r="AE154" s="289"/>
      <c r="AF154" s="289"/>
      <c r="AG154" s="289"/>
    </row>
    <row r="155" spans="1:33" ht="16.5" customHeight="1" x14ac:dyDescent="0.25">
      <c r="A155" s="292">
        <f t="shared" ref="A155:A156" si="19">$A$8</f>
        <v>16.5</v>
      </c>
      <c r="B155" s="774" t="s">
        <v>196</v>
      </c>
      <c r="C155" s="775"/>
      <c r="D155" s="775"/>
      <c r="E155" s="775"/>
      <c r="F155" s="775"/>
      <c r="G155" s="775"/>
      <c r="H155" s="775"/>
      <c r="I155" s="775"/>
      <c r="J155" s="775"/>
      <c r="K155" s="775"/>
      <c r="L155" s="775"/>
      <c r="M155" s="775"/>
      <c r="N155" s="775"/>
      <c r="O155" s="776"/>
      <c r="P155" s="289"/>
      <c r="Q155" s="289"/>
      <c r="R155" s="289"/>
      <c r="S155" s="289"/>
      <c r="T155" s="289"/>
      <c r="U155" s="289"/>
      <c r="V155" s="289"/>
      <c r="W155" s="289"/>
      <c r="X155" s="289"/>
      <c r="Y155" s="289"/>
      <c r="Z155" s="289"/>
      <c r="AA155" s="289"/>
      <c r="AB155" s="289"/>
      <c r="AC155" s="289"/>
      <c r="AD155" s="289"/>
      <c r="AE155" s="289"/>
      <c r="AF155" s="289"/>
      <c r="AG155" s="289"/>
    </row>
    <row r="156" spans="1:33" ht="16.5" customHeight="1" x14ac:dyDescent="0.25">
      <c r="A156" s="292">
        <f t="shared" si="19"/>
        <v>16.5</v>
      </c>
      <c r="B156" s="758" t="s">
        <v>161</v>
      </c>
      <c r="C156" s="759"/>
      <c r="D156" s="759"/>
      <c r="E156" s="759"/>
      <c r="F156" s="759"/>
      <c r="G156" s="759"/>
      <c r="H156" s="759"/>
      <c r="I156" s="759"/>
      <c r="J156" s="759"/>
      <c r="K156" s="759"/>
      <c r="L156" s="759"/>
      <c r="M156" s="759"/>
      <c r="N156" s="759"/>
      <c r="O156" s="760"/>
      <c r="P156" s="289"/>
      <c r="Q156" s="289"/>
      <c r="R156" s="289"/>
      <c r="S156" s="289"/>
      <c r="T156" s="289"/>
      <c r="U156" s="289"/>
      <c r="V156" s="289"/>
      <c r="W156" s="289"/>
      <c r="X156" s="289"/>
      <c r="Y156" s="289"/>
      <c r="Z156" s="289"/>
      <c r="AA156" s="289"/>
      <c r="AB156" s="289"/>
      <c r="AC156" s="289"/>
      <c r="AD156" s="289"/>
      <c r="AE156" s="289"/>
      <c r="AF156" s="289"/>
      <c r="AG156" s="289"/>
    </row>
    <row r="157" spans="1:33" ht="24.75" customHeight="1" x14ac:dyDescent="0.25">
      <c r="A157" s="292">
        <f>$A$8*1.5</f>
        <v>24.75</v>
      </c>
      <c r="B157" s="391" t="s">
        <v>162</v>
      </c>
      <c r="C157" s="777" t="s">
        <v>170</v>
      </c>
      <c r="D157" s="770"/>
      <c r="E157" s="770"/>
      <c r="F157" s="770"/>
      <c r="G157" s="778"/>
      <c r="H157" s="392" t="s">
        <v>171</v>
      </c>
      <c r="I157" s="392" t="s">
        <v>172</v>
      </c>
      <c r="J157" s="391" t="s">
        <v>163</v>
      </c>
      <c r="K157" s="392" t="s">
        <v>173</v>
      </c>
      <c r="L157" s="852" t="s">
        <v>197</v>
      </c>
      <c r="M157" s="778"/>
      <c r="N157" s="853" t="s">
        <v>198</v>
      </c>
      <c r="O157" s="778"/>
      <c r="P157" s="289"/>
      <c r="Q157" s="289"/>
      <c r="R157" s="289"/>
      <c r="S157" s="289"/>
      <c r="T157" s="289"/>
      <c r="U157" s="289"/>
      <c r="V157" s="289"/>
      <c r="W157" s="289"/>
      <c r="X157" s="289"/>
      <c r="Y157" s="289"/>
      <c r="Z157" s="289"/>
      <c r="AA157" s="289"/>
      <c r="AB157" s="289"/>
      <c r="AC157" s="289"/>
      <c r="AD157" s="289"/>
      <c r="AE157" s="289"/>
      <c r="AF157" s="289"/>
      <c r="AG157" s="289"/>
    </row>
    <row r="158" spans="1:33" ht="9" customHeight="1" x14ac:dyDescent="0.2">
      <c r="A158" s="289">
        <f>$A$2</f>
        <v>9</v>
      </c>
      <c r="B158" s="394"/>
      <c r="C158" s="779" t="s">
        <v>126</v>
      </c>
      <c r="D158" s="780"/>
      <c r="E158" s="780"/>
      <c r="F158" s="780"/>
      <c r="G158" s="781"/>
      <c r="H158" s="395" t="s">
        <v>164</v>
      </c>
      <c r="I158" s="395" t="s">
        <v>165</v>
      </c>
      <c r="J158" s="395" t="s">
        <v>143</v>
      </c>
      <c r="K158" s="395" t="s">
        <v>166</v>
      </c>
      <c r="L158" s="779" t="s">
        <v>167</v>
      </c>
      <c r="M158" s="781"/>
      <c r="N158" s="779" t="s">
        <v>168</v>
      </c>
      <c r="O158" s="781"/>
      <c r="P158" s="289"/>
      <c r="Q158" s="289"/>
      <c r="R158" s="289"/>
      <c r="S158" s="289"/>
      <c r="T158" s="289"/>
      <c r="U158" s="289"/>
      <c r="V158" s="289"/>
      <c r="W158" s="289"/>
      <c r="X158" s="289"/>
      <c r="Y158" s="289"/>
      <c r="Z158" s="289"/>
      <c r="AA158" s="289"/>
      <c r="AB158" s="289"/>
      <c r="AC158" s="289"/>
      <c r="AD158" s="289"/>
      <c r="AE158" s="289"/>
      <c r="AF158" s="289"/>
      <c r="AG158" s="289"/>
    </row>
    <row r="159" spans="1:33" ht="19.5" customHeight="1" x14ac:dyDescent="0.25">
      <c r="A159" s="289">
        <f t="shared" ref="A159:A166" si="20">$A$6</f>
        <v>19.5</v>
      </c>
      <c r="B159" s="396">
        <v>1</v>
      </c>
      <c r="C159" s="752"/>
      <c r="D159" s="752"/>
      <c r="E159" s="752"/>
      <c r="F159" s="752"/>
      <c r="G159" s="752"/>
      <c r="H159" s="406"/>
      <c r="I159" s="406"/>
      <c r="J159" s="406"/>
      <c r="K159" s="480"/>
      <c r="L159" s="854"/>
      <c r="M159" s="854"/>
      <c r="N159" s="854"/>
      <c r="O159" s="855"/>
      <c r="P159" s="289"/>
      <c r="Q159" s="289"/>
      <c r="R159" s="289"/>
      <c r="S159" s="289"/>
      <c r="T159" s="289"/>
      <c r="U159" s="289"/>
      <c r="V159" s="289"/>
      <c r="W159" s="289"/>
      <c r="X159" s="289"/>
      <c r="Y159" s="289"/>
      <c r="Z159" s="289"/>
      <c r="AA159" s="289"/>
      <c r="AB159" s="289"/>
      <c r="AC159" s="289"/>
      <c r="AD159" s="289"/>
      <c r="AE159" s="289"/>
      <c r="AF159" s="289"/>
      <c r="AG159" s="289"/>
    </row>
    <row r="160" spans="1:33" ht="19.5" customHeight="1" x14ac:dyDescent="0.25">
      <c r="A160" s="289">
        <f t="shared" si="20"/>
        <v>19.5</v>
      </c>
      <c r="B160" s="396">
        <v>2</v>
      </c>
      <c r="C160" s="752"/>
      <c r="D160" s="752"/>
      <c r="E160" s="752"/>
      <c r="F160" s="752"/>
      <c r="G160" s="752"/>
      <c r="H160" s="406"/>
      <c r="I160" s="406"/>
      <c r="J160" s="406"/>
      <c r="K160" s="480"/>
      <c r="L160" s="854"/>
      <c r="M160" s="854"/>
      <c r="N160" s="854"/>
      <c r="O160" s="855"/>
      <c r="P160" s="289"/>
      <c r="Q160" s="289"/>
      <c r="R160" s="289"/>
      <c r="S160" s="289"/>
      <c r="T160" s="289"/>
      <c r="U160" s="289"/>
      <c r="V160" s="289"/>
      <c r="W160" s="289"/>
      <c r="X160" s="289"/>
      <c r="Y160" s="289"/>
      <c r="Z160" s="289"/>
      <c r="AA160" s="289"/>
      <c r="AB160" s="289"/>
      <c r="AC160" s="289"/>
      <c r="AD160" s="289"/>
      <c r="AE160" s="289"/>
      <c r="AF160" s="289"/>
      <c r="AG160" s="289"/>
    </row>
    <row r="161" spans="1:33" ht="19.5" customHeight="1" x14ac:dyDescent="0.25">
      <c r="A161" s="289">
        <f t="shared" si="20"/>
        <v>19.5</v>
      </c>
      <c r="B161" s="396">
        <v>3</v>
      </c>
      <c r="C161" s="752"/>
      <c r="D161" s="752"/>
      <c r="E161" s="752"/>
      <c r="F161" s="752"/>
      <c r="G161" s="752"/>
      <c r="H161" s="406"/>
      <c r="I161" s="406"/>
      <c r="J161" s="406"/>
      <c r="K161" s="480"/>
      <c r="L161" s="854"/>
      <c r="M161" s="854"/>
      <c r="N161" s="854"/>
      <c r="O161" s="855"/>
      <c r="P161" s="289"/>
      <c r="Q161" s="289"/>
      <c r="R161" s="289"/>
      <c r="S161" s="289"/>
      <c r="T161" s="289"/>
      <c r="U161" s="289"/>
      <c r="V161" s="289"/>
      <c r="W161" s="289"/>
      <c r="X161" s="289"/>
      <c r="Y161" s="289"/>
      <c r="Z161" s="289"/>
      <c r="AA161" s="289"/>
      <c r="AB161" s="289"/>
      <c r="AC161" s="289"/>
      <c r="AD161" s="289"/>
      <c r="AE161" s="289"/>
      <c r="AF161" s="289"/>
      <c r="AG161" s="289"/>
    </row>
    <row r="162" spans="1:33" ht="19.5" customHeight="1" x14ac:dyDescent="0.25">
      <c r="A162" s="289">
        <f t="shared" si="20"/>
        <v>19.5</v>
      </c>
      <c r="B162" s="396">
        <v>4</v>
      </c>
      <c r="C162" s="752"/>
      <c r="D162" s="752"/>
      <c r="E162" s="752"/>
      <c r="F162" s="752"/>
      <c r="G162" s="752"/>
      <c r="H162" s="406"/>
      <c r="I162" s="406"/>
      <c r="J162" s="406"/>
      <c r="K162" s="480"/>
      <c r="L162" s="854"/>
      <c r="M162" s="854"/>
      <c r="N162" s="854"/>
      <c r="O162" s="855"/>
      <c r="P162" s="289"/>
      <c r="Q162" s="289"/>
      <c r="R162" s="289"/>
      <c r="S162" s="289"/>
      <c r="T162" s="289"/>
      <c r="U162" s="289"/>
      <c r="V162" s="289"/>
      <c r="W162" s="289"/>
      <c r="X162" s="289"/>
      <c r="Y162" s="289"/>
      <c r="Z162" s="289"/>
      <c r="AA162" s="289"/>
      <c r="AB162" s="289"/>
      <c r="AC162" s="289"/>
      <c r="AD162" s="289"/>
      <c r="AE162" s="289"/>
      <c r="AF162" s="289"/>
      <c r="AG162" s="289"/>
    </row>
    <row r="163" spans="1:33" ht="19.5" customHeight="1" x14ac:dyDescent="0.25">
      <c r="A163" s="289">
        <f t="shared" si="20"/>
        <v>19.5</v>
      </c>
      <c r="B163" s="396">
        <v>5</v>
      </c>
      <c r="C163" s="752"/>
      <c r="D163" s="752"/>
      <c r="E163" s="752"/>
      <c r="F163" s="752"/>
      <c r="G163" s="752"/>
      <c r="H163" s="406"/>
      <c r="I163" s="406"/>
      <c r="J163" s="406"/>
      <c r="K163" s="480"/>
      <c r="L163" s="854"/>
      <c r="M163" s="854"/>
      <c r="N163" s="854"/>
      <c r="O163" s="855"/>
      <c r="P163" s="289"/>
      <c r="Q163" s="289"/>
      <c r="R163" s="289"/>
      <c r="S163" s="289"/>
      <c r="T163" s="289"/>
      <c r="U163" s="289"/>
      <c r="V163" s="289"/>
      <c r="W163" s="289"/>
      <c r="X163" s="289"/>
      <c r="Y163" s="289"/>
      <c r="Z163" s="289"/>
      <c r="AA163" s="289"/>
      <c r="AB163" s="289"/>
      <c r="AC163" s="289"/>
      <c r="AD163" s="289"/>
      <c r="AE163" s="289"/>
      <c r="AF163" s="289"/>
      <c r="AG163" s="289"/>
    </row>
    <row r="164" spans="1:33" ht="19.5" customHeight="1" x14ac:dyDescent="0.25">
      <c r="A164" s="289">
        <f t="shared" si="20"/>
        <v>19.5</v>
      </c>
      <c r="B164" s="396">
        <v>6</v>
      </c>
      <c r="C164" s="752"/>
      <c r="D164" s="752"/>
      <c r="E164" s="752"/>
      <c r="F164" s="752"/>
      <c r="G164" s="752"/>
      <c r="H164" s="406"/>
      <c r="I164" s="406"/>
      <c r="J164" s="406"/>
      <c r="K164" s="480"/>
      <c r="L164" s="854"/>
      <c r="M164" s="854"/>
      <c r="N164" s="854"/>
      <c r="O164" s="855"/>
      <c r="P164" s="289"/>
      <c r="Q164" s="289"/>
      <c r="R164" s="289"/>
      <c r="S164" s="289"/>
      <c r="T164" s="289"/>
      <c r="U164" s="289"/>
      <c r="V164" s="289"/>
      <c r="W164" s="289"/>
      <c r="X164" s="289"/>
      <c r="Y164" s="289"/>
      <c r="Z164" s="289"/>
      <c r="AA164" s="289"/>
      <c r="AB164" s="289"/>
      <c r="AC164" s="289"/>
      <c r="AD164" s="289"/>
      <c r="AE164" s="289"/>
      <c r="AF164" s="289"/>
      <c r="AG164" s="289"/>
    </row>
    <row r="165" spans="1:33" ht="19.5" customHeight="1" x14ac:dyDescent="0.25">
      <c r="A165" s="289">
        <f t="shared" si="20"/>
        <v>19.5</v>
      </c>
      <c r="B165" s="396">
        <v>7</v>
      </c>
      <c r="C165" s="752"/>
      <c r="D165" s="752"/>
      <c r="E165" s="752"/>
      <c r="F165" s="752"/>
      <c r="G165" s="752"/>
      <c r="H165" s="406"/>
      <c r="I165" s="406"/>
      <c r="J165" s="406"/>
      <c r="K165" s="480"/>
      <c r="L165" s="854"/>
      <c r="M165" s="854"/>
      <c r="N165" s="854"/>
      <c r="O165" s="855"/>
      <c r="P165" s="289"/>
      <c r="Q165" s="289"/>
      <c r="R165" s="289"/>
      <c r="S165" s="289"/>
      <c r="T165" s="289"/>
      <c r="U165" s="289"/>
      <c r="V165" s="289"/>
      <c r="W165" s="289"/>
      <c r="X165" s="289"/>
      <c r="Y165" s="289"/>
      <c r="Z165" s="289"/>
      <c r="AA165" s="289"/>
      <c r="AB165" s="289"/>
      <c r="AC165" s="289"/>
      <c r="AD165" s="289"/>
      <c r="AE165" s="289"/>
      <c r="AF165" s="289"/>
      <c r="AG165" s="289"/>
    </row>
    <row r="166" spans="1:33" ht="19.5" customHeight="1" x14ac:dyDescent="0.25">
      <c r="A166" s="289">
        <f t="shared" si="20"/>
        <v>19.5</v>
      </c>
      <c r="B166" s="396">
        <v>8</v>
      </c>
      <c r="C166" s="752"/>
      <c r="D166" s="752"/>
      <c r="E166" s="752"/>
      <c r="F166" s="752"/>
      <c r="G166" s="752"/>
      <c r="H166" s="406"/>
      <c r="I166" s="406"/>
      <c r="J166" s="406"/>
      <c r="K166" s="480"/>
      <c r="L166" s="854"/>
      <c r="M166" s="854"/>
      <c r="N166" s="854"/>
      <c r="O166" s="855"/>
      <c r="P166" s="289"/>
      <c r="Q166" s="289"/>
      <c r="R166" s="289"/>
      <c r="S166" s="289"/>
      <c r="T166" s="289"/>
      <c r="U166" s="289"/>
      <c r="V166" s="289"/>
      <c r="W166" s="289"/>
      <c r="X166" s="289"/>
      <c r="Y166" s="289"/>
      <c r="Z166" s="289"/>
      <c r="AA166" s="289"/>
      <c r="AB166" s="289"/>
      <c r="AC166" s="289"/>
      <c r="AD166" s="289"/>
      <c r="AE166" s="289"/>
      <c r="AF166" s="289"/>
      <c r="AG166" s="289"/>
    </row>
    <row r="167" spans="1:33" ht="9" customHeight="1" x14ac:dyDescent="0.25">
      <c r="A167" s="289">
        <f>$A$2</f>
        <v>9</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289"/>
      <c r="AF167" s="289"/>
      <c r="AG167" s="289"/>
    </row>
    <row r="168" spans="1:33" ht="18" customHeight="1" x14ac:dyDescent="0.25">
      <c r="A168" s="289">
        <f>$A$2*2</f>
        <v>18</v>
      </c>
      <c r="B168" s="401" t="s">
        <v>100</v>
      </c>
      <c r="C168" s="558" t="s">
        <v>200</v>
      </c>
      <c r="D168" s="573"/>
      <c r="E168" s="573"/>
      <c r="F168" s="573"/>
      <c r="G168" s="573"/>
      <c r="H168" s="573"/>
      <c r="I168" s="573"/>
      <c r="J168" s="573"/>
      <c r="K168" s="573"/>
      <c r="L168" s="573"/>
      <c r="M168" s="573"/>
      <c r="N168" s="573"/>
      <c r="O168" s="573"/>
      <c r="P168" s="289"/>
      <c r="Q168" s="289"/>
      <c r="R168" s="289"/>
      <c r="S168" s="289"/>
      <c r="T168" s="289"/>
      <c r="U168" s="289"/>
      <c r="V168" s="289"/>
      <c r="W168" s="289"/>
      <c r="X168" s="289"/>
      <c r="Y168" s="289"/>
      <c r="Z168" s="289"/>
      <c r="AA168" s="289"/>
      <c r="AB168" s="289"/>
      <c r="AC168" s="289"/>
      <c r="AD168" s="289"/>
      <c r="AE168" s="289"/>
      <c r="AF168" s="289"/>
      <c r="AG168" s="289"/>
    </row>
    <row r="169" spans="1:33" ht="9" customHeight="1" x14ac:dyDescent="0.25">
      <c r="A169" s="289">
        <f>$A$2</f>
        <v>9</v>
      </c>
      <c r="B169" s="401" t="s">
        <v>101</v>
      </c>
      <c r="C169" s="573" t="s">
        <v>190</v>
      </c>
      <c r="D169" s="573"/>
      <c r="E169" s="573"/>
      <c r="F169" s="573"/>
      <c r="G169" s="573"/>
      <c r="H169" s="573"/>
      <c r="I169" s="573"/>
      <c r="J169" s="573"/>
      <c r="K169" s="573"/>
      <c r="L169" s="573"/>
      <c r="M169" s="573"/>
      <c r="N169" s="573"/>
      <c r="O169" s="573"/>
      <c r="P169" s="289"/>
      <c r="Q169" s="289"/>
      <c r="R169" s="289"/>
      <c r="S169" s="289"/>
      <c r="T169" s="289"/>
      <c r="U169" s="289"/>
      <c r="V169" s="289"/>
      <c r="W169" s="289"/>
      <c r="X169" s="289"/>
      <c r="Y169" s="289"/>
      <c r="Z169" s="289"/>
      <c r="AA169" s="289"/>
      <c r="AB169" s="289"/>
      <c r="AC169" s="289"/>
      <c r="AD169" s="289"/>
      <c r="AE169" s="289"/>
      <c r="AF169" s="289"/>
      <c r="AG169" s="289"/>
    </row>
    <row r="170" spans="1:33" ht="18" customHeight="1" x14ac:dyDescent="0.25">
      <c r="A170" s="289">
        <f>$A$2*2</f>
        <v>18</v>
      </c>
      <c r="B170" s="401" t="s">
        <v>102</v>
      </c>
      <c r="C170" s="558" t="s">
        <v>201</v>
      </c>
      <c r="D170" s="573"/>
      <c r="E170" s="573"/>
      <c r="F170" s="573"/>
      <c r="G170" s="573"/>
      <c r="H170" s="573"/>
      <c r="I170" s="573"/>
      <c r="J170" s="573"/>
      <c r="K170" s="573"/>
      <c r="L170" s="573"/>
      <c r="M170" s="573"/>
      <c r="N170" s="573"/>
      <c r="O170" s="573"/>
      <c r="P170" s="289"/>
      <c r="Q170" s="289"/>
      <c r="R170" s="289"/>
      <c r="S170" s="289"/>
      <c r="T170" s="289"/>
      <c r="U170" s="289"/>
      <c r="V170" s="289"/>
      <c r="W170" s="289"/>
      <c r="X170" s="289"/>
      <c r="Y170" s="289"/>
      <c r="Z170" s="289"/>
      <c r="AA170" s="289"/>
      <c r="AB170" s="289"/>
      <c r="AC170" s="289"/>
      <c r="AD170" s="289"/>
      <c r="AE170" s="289"/>
      <c r="AF170" s="289"/>
      <c r="AG170" s="289"/>
    </row>
    <row r="171" spans="1:33" ht="16.5" customHeight="1" x14ac:dyDescent="0.25">
      <c r="A171" s="292">
        <f>$A$8</f>
        <v>16.5</v>
      </c>
      <c r="B171" s="289"/>
      <c r="C171" s="843" t="str">
        <f ca="1">Wersja</f>
        <v>2020..6.15.0.44055</v>
      </c>
      <c r="D171" s="843"/>
      <c r="E171" s="387"/>
      <c r="F171" s="387"/>
      <c r="G171" s="387"/>
      <c r="H171" s="387"/>
      <c r="I171" s="289"/>
      <c r="J171" s="289"/>
      <c r="K171" s="289"/>
      <c r="L171" s="289"/>
      <c r="M171" s="402" t="s">
        <v>199</v>
      </c>
      <c r="N171" s="403" t="s">
        <v>187</v>
      </c>
      <c r="O171" s="289"/>
      <c r="P171" s="289"/>
      <c r="Q171" s="289"/>
      <c r="R171" s="289"/>
      <c r="S171" s="289"/>
      <c r="T171" s="289"/>
      <c r="U171" s="289"/>
      <c r="V171" s="289"/>
      <c r="W171" s="289"/>
      <c r="X171" s="289"/>
      <c r="Y171" s="289"/>
      <c r="Z171" s="289"/>
      <c r="AA171" s="289"/>
      <c r="AB171" s="289"/>
      <c r="AC171" s="289"/>
      <c r="AD171" s="289"/>
      <c r="AE171" s="289"/>
      <c r="AF171" s="289"/>
      <c r="AG171" s="289"/>
    </row>
    <row r="172" spans="1:33" ht="9" customHeight="1" x14ac:dyDescent="0.25">
      <c r="A172" s="289">
        <f>$A$2</f>
        <v>9</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89"/>
      <c r="AE172" s="289"/>
      <c r="AF172" s="289"/>
      <c r="AG172" s="289"/>
    </row>
    <row r="173" spans="1:33" ht="9" customHeight="1" x14ac:dyDescent="0.25">
      <c r="A173" s="289">
        <f>$A$2</f>
        <v>9</v>
      </c>
      <c r="B173" s="757" t="s">
        <v>0</v>
      </c>
      <c r="C173" s="757"/>
      <c r="D173" s="757"/>
      <c r="E173" s="757"/>
      <c r="F173" s="757"/>
      <c r="G173" s="757"/>
      <c r="H173" s="757"/>
      <c r="I173" s="757"/>
      <c r="J173" s="757"/>
      <c r="K173" s="757"/>
      <c r="L173" s="757"/>
      <c r="M173" s="757"/>
      <c r="N173" s="757"/>
      <c r="O173" s="757"/>
      <c r="P173" s="289"/>
      <c r="Q173" s="289"/>
      <c r="R173" s="289"/>
      <c r="S173" s="289"/>
      <c r="T173" s="289"/>
      <c r="U173" s="289"/>
      <c r="V173" s="289"/>
      <c r="W173" s="289"/>
      <c r="X173" s="289"/>
      <c r="Y173" s="289"/>
      <c r="Z173" s="289"/>
      <c r="AA173" s="289"/>
      <c r="AB173" s="289"/>
      <c r="AC173" s="289"/>
      <c r="AD173" s="289"/>
      <c r="AE173" s="289"/>
      <c r="AF173" s="289"/>
      <c r="AG173" s="289"/>
    </row>
    <row r="174" spans="1:33" ht="4.5" customHeight="1" x14ac:dyDescent="0.25">
      <c r="A174" s="289">
        <f>$A$4</f>
        <v>4.5</v>
      </c>
      <c r="B174" s="292"/>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89"/>
      <c r="AE174" s="289"/>
      <c r="AF174" s="289"/>
      <c r="AG174" s="289"/>
    </row>
    <row r="175" spans="1:33" ht="16.5" customHeight="1" x14ac:dyDescent="0.25">
      <c r="A175" s="292">
        <f t="shared" ref="A175" si="21">$A$8</f>
        <v>16.5</v>
      </c>
      <c r="B175" s="758" t="s">
        <v>176</v>
      </c>
      <c r="C175" s="759"/>
      <c r="D175" s="759"/>
      <c r="E175" s="759"/>
      <c r="F175" s="759"/>
      <c r="G175" s="759"/>
      <c r="H175" s="759"/>
      <c r="I175" s="759"/>
      <c r="J175" s="759"/>
      <c r="K175" s="759"/>
      <c r="L175" s="759"/>
      <c r="M175" s="759"/>
      <c r="N175" s="759"/>
      <c r="O175" s="760"/>
      <c r="P175" s="289"/>
      <c r="Q175" s="289"/>
      <c r="R175" s="289"/>
      <c r="S175" s="289"/>
      <c r="T175" s="289"/>
      <c r="U175" s="289"/>
      <c r="V175" s="289"/>
      <c r="W175" s="289"/>
      <c r="X175" s="289"/>
      <c r="Y175" s="289"/>
      <c r="Z175" s="289"/>
      <c r="AA175" s="289"/>
      <c r="AB175" s="289"/>
      <c r="AC175" s="289"/>
      <c r="AD175" s="289"/>
      <c r="AE175" s="289"/>
      <c r="AF175" s="289"/>
      <c r="AG175" s="289"/>
    </row>
    <row r="176" spans="1:33" ht="24.75" customHeight="1" x14ac:dyDescent="0.25">
      <c r="A176" s="292">
        <f>$A$8*1.5</f>
        <v>24.75</v>
      </c>
      <c r="B176" s="391" t="s">
        <v>162</v>
      </c>
      <c r="C176" s="756" t="s">
        <v>184</v>
      </c>
      <c r="D176" s="756"/>
      <c r="E176" s="756"/>
      <c r="F176" s="756"/>
      <c r="G176" s="756"/>
      <c r="H176" s="477" t="s">
        <v>171</v>
      </c>
      <c r="I176" s="478" t="s">
        <v>172</v>
      </c>
      <c r="J176" s="391" t="s">
        <v>163</v>
      </c>
      <c r="K176" s="479" t="s">
        <v>185</v>
      </c>
      <c r="L176" s="852" t="s">
        <v>197</v>
      </c>
      <c r="M176" s="778"/>
      <c r="N176" s="853" t="s">
        <v>198</v>
      </c>
      <c r="O176" s="778"/>
      <c r="P176" s="289"/>
      <c r="Q176" s="289"/>
      <c r="R176" s="289"/>
      <c r="S176" s="289"/>
      <c r="T176" s="289"/>
      <c r="U176" s="289"/>
      <c r="V176" s="289"/>
      <c r="W176" s="289"/>
      <c r="X176" s="289"/>
      <c r="Y176" s="289"/>
      <c r="Z176" s="289"/>
      <c r="AA176" s="289"/>
      <c r="AB176" s="289"/>
      <c r="AC176" s="289"/>
      <c r="AD176" s="289"/>
      <c r="AE176" s="289"/>
      <c r="AF176" s="289"/>
      <c r="AG176" s="289"/>
    </row>
    <row r="177" spans="1:33" ht="9" customHeight="1" x14ac:dyDescent="0.2">
      <c r="A177" s="289">
        <f>$A$2</f>
        <v>9</v>
      </c>
      <c r="B177" s="404"/>
      <c r="C177" s="755" t="s">
        <v>126</v>
      </c>
      <c r="D177" s="755"/>
      <c r="E177" s="755"/>
      <c r="F177" s="755"/>
      <c r="G177" s="755"/>
      <c r="H177" s="409" t="s">
        <v>164</v>
      </c>
      <c r="I177" s="409" t="s">
        <v>165</v>
      </c>
      <c r="J177" s="409" t="s">
        <v>143</v>
      </c>
      <c r="K177" s="409" t="s">
        <v>166</v>
      </c>
      <c r="L177" s="761" t="s">
        <v>167</v>
      </c>
      <c r="M177" s="762"/>
      <c r="N177" s="755" t="s">
        <v>168</v>
      </c>
      <c r="O177" s="755"/>
      <c r="P177" s="289"/>
      <c r="Q177" s="289"/>
      <c r="R177" s="289"/>
      <c r="S177" s="289"/>
      <c r="T177" s="289"/>
      <c r="U177" s="289"/>
      <c r="V177" s="289"/>
      <c r="W177" s="289"/>
      <c r="X177" s="289"/>
      <c r="Y177" s="289"/>
      <c r="Z177" s="289"/>
      <c r="AA177" s="289"/>
      <c r="AB177" s="289"/>
      <c r="AC177" s="289"/>
      <c r="AD177" s="289"/>
      <c r="AE177" s="289"/>
      <c r="AF177" s="289"/>
      <c r="AG177" s="289"/>
    </row>
    <row r="178" spans="1:33" ht="19.5" customHeight="1" x14ac:dyDescent="0.25">
      <c r="A178" s="289">
        <f t="shared" ref="A178:A185" si="22">$A$6</f>
        <v>19.5</v>
      </c>
      <c r="B178" s="396">
        <v>1</v>
      </c>
      <c r="C178" s="752"/>
      <c r="D178" s="752"/>
      <c r="E178" s="752"/>
      <c r="F178" s="752"/>
      <c r="G178" s="752"/>
      <c r="H178" s="406"/>
      <c r="I178" s="406"/>
      <c r="J178" s="406"/>
      <c r="K178" s="480"/>
      <c r="L178" s="854"/>
      <c r="M178" s="854"/>
      <c r="N178" s="753"/>
      <c r="O178" s="753"/>
      <c r="P178" s="289"/>
      <c r="Q178" s="289"/>
      <c r="R178" s="289"/>
      <c r="S178" s="289"/>
      <c r="T178" s="289"/>
      <c r="U178" s="289"/>
      <c r="V178" s="289"/>
      <c r="W178" s="289"/>
      <c r="X178" s="289"/>
      <c r="Y178" s="289"/>
      <c r="Z178" s="289"/>
      <c r="AA178" s="289"/>
      <c r="AB178" s="289"/>
      <c r="AC178" s="289"/>
      <c r="AD178" s="289"/>
      <c r="AE178" s="289"/>
      <c r="AF178" s="289"/>
      <c r="AG178" s="289"/>
    </row>
    <row r="179" spans="1:33" ht="19.5" customHeight="1" x14ac:dyDescent="0.25">
      <c r="A179" s="289">
        <f t="shared" si="22"/>
        <v>19.5</v>
      </c>
      <c r="B179" s="396">
        <v>2</v>
      </c>
      <c r="C179" s="752"/>
      <c r="D179" s="752"/>
      <c r="E179" s="752"/>
      <c r="F179" s="752"/>
      <c r="G179" s="752"/>
      <c r="H179" s="406"/>
      <c r="I179" s="406"/>
      <c r="J179" s="406"/>
      <c r="K179" s="480"/>
      <c r="L179" s="854"/>
      <c r="M179" s="854"/>
      <c r="N179" s="753"/>
      <c r="O179" s="753"/>
      <c r="P179" s="289"/>
      <c r="Q179" s="289"/>
      <c r="R179" s="289"/>
      <c r="S179" s="289"/>
      <c r="T179" s="289"/>
      <c r="U179" s="289"/>
      <c r="V179" s="289"/>
      <c r="W179" s="289"/>
      <c r="X179" s="289"/>
      <c r="Y179" s="289"/>
      <c r="Z179" s="289"/>
      <c r="AA179" s="289"/>
      <c r="AB179" s="289"/>
      <c r="AC179" s="289"/>
      <c r="AD179" s="289"/>
      <c r="AE179" s="289"/>
      <c r="AF179" s="289"/>
      <c r="AG179" s="289"/>
    </row>
    <row r="180" spans="1:33" ht="19.5" customHeight="1" x14ac:dyDescent="0.25">
      <c r="A180" s="289">
        <f t="shared" si="22"/>
        <v>19.5</v>
      </c>
      <c r="B180" s="396">
        <v>3</v>
      </c>
      <c r="C180" s="752"/>
      <c r="D180" s="752"/>
      <c r="E180" s="752"/>
      <c r="F180" s="752"/>
      <c r="G180" s="752"/>
      <c r="H180" s="406"/>
      <c r="I180" s="406"/>
      <c r="J180" s="406"/>
      <c r="K180" s="480"/>
      <c r="L180" s="854"/>
      <c r="M180" s="854"/>
      <c r="N180" s="753"/>
      <c r="O180" s="753"/>
      <c r="P180" s="289"/>
      <c r="Q180" s="289"/>
      <c r="R180" s="289"/>
      <c r="S180" s="289"/>
      <c r="T180" s="289"/>
      <c r="U180" s="289"/>
      <c r="V180" s="289"/>
      <c r="W180" s="289"/>
      <c r="X180" s="289"/>
      <c r="Y180" s="289"/>
      <c r="Z180" s="289"/>
      <c r="AA180" s="289"/>
      <c r="AB180" s="289"/>
      <c r="AC180" s="289"/>
      <c r="AD180" s="289"/>
      <c r="AE180" s="289"/>
      <c r="AF180" s="289"/>
      <c r="AG180" s="289"/>
    </row>
    <row r="181" spans="1:33" ht="19.5" customHeight="1" x14ac:dyDescent="0.25">
      <c r="A181" s="289">
        <f t="shared" si="22"/>
        <v>19.5</v>
      </c>
      <c r="B181" s="396">
        <v>4</v>
      </c>
      <c r="C181" s="752"/>
      <c r="D181" s="752"/>
      <c r="E181" s="752"/>
      <c r="F181" s="752"/>
      <c r="G181" s="752"/>
      <c r="H181" s="406"/>
      <c r="I181" s="406"/>
      <c r="J181" s="406"/>
      <c r="K181" s="480"/>
      <c r="L181" s="854"/>
      <c r="M181" s="854"/>
      <c r="N181" s="753"/>
      <c r="O181" s="753"/>
      <c r="P181" s="289"/>
      <c r="Q181" s="289"/>
      <c r="R181" s="289"/>
      <c r="S181" s="289"/>
      <c r="T181" s="289"/>
      <c r="U181" s="289"/>
      <c r="V181" s="289"/>
      <c r="W181" s="289"/>
      <c r="X181" s="289"/>
      <c r="Y181" s="289"/>
      <c r="Z181" s="289"/>
      <c r="AA181" s="289"/>
      <c r="AB181" s="289"/>
      <c r="AC181" s="289"/>
      <c r="AD181" s="289"/>
      <c r="AE181" s="289"/>
      <c r="AF181" s="289"/>
      <c r="AG181" s="289"/>
    </row>
    <row r="182" spans="1:33" ht="19.5" customHeight="1" x14ac:dyDescent="0.25">
      <c r="A182" s="289">
        <f t="shared" si="22"/>
        <v>19.5</v>
      </c>
      <c r="B182" s="396">
        <v>5</v>
      </c>
      <c r="C182" s="752"/>
      <c r="D182" s="752"/>
      <c r="E182" s="752"/>
      <c r="F182" s="752"/>
      <c r="G182" s="752"/>
      <c r="H182" s="406"/>
      <c r="I182" s="406"/>
      <c r="J182" s="406"/>
      <c r="K182" s="480"/>
      <c r="L182" s="854"/>
      <c r="M182" s="854"/>
      <c r="N182" s="753"/>
      <c r="O182" s="753"/>
      <c r="P182" s="289"/>
      <c r="Q182" s="289"/>
      <c r="R182" s="289"/>
      <c r="S182" s="289"/>
      <c r="T182" s="289"/>
      <c r="U182" s="289"/>
      <c r="V182" s="289"/>
      <c r="W182" s="289"/>
      <c r="X182" s="289"/>
      <c r="Y182" s="289"/>
      <c r="Z182" s="289"/>
      <c r="AA182" s="289"/>
      <c r="AB182" s="289"/>
      <c r="AC182" s="289"/>
      <c r="AD182" s="289"/>
      <c r="AE182" s="289"/>
      <c r="AF182" s="289"/>
      <c r="AG182" s="289"/>
    </row>
    <row r="183" spans="1:33" ht="19.5" customHeight="1" x14ac:dyDescent="0.25">
      <c r="A183" s="289">
        <f t="shared" si="22"/>
        <v>19.5</v>
      </c>
      <c r="B183" s="396">
        <v>6</v>
      </c>
      <c r="C183" s="752"/>
      <c r="D183" s="752"/>
      <c r="E183" s="752"/>
      <c r="F183" s="752"/>
      <c r="G183" s="752"/>
      <c r="H183" s="406"/>
      <c r="I183" s="406"/>
      <c r="J183" s="406"/>
      <c r="K183" s="480"/>
      <c r="L183" s="854"/>
      <c r="M183" s="854"/>
      <c r="N183" s="753"/>
      <c r="O183" s="753"/>
      <c r="P183" s="289"/>
      <c r="Q183" s="289"/>
      <c r="R183" s="289"/>
      <c r="S183" s="289"/>
      <c r="T183" s="289"/>
      <c r="U183" s="289"/>
      <c r="V183" s="289"/>
      <c r="W183" s="289"/>
      <c r="X183" s="289"/>
      <c r="Y183" s="289"/>
      <c r="Z183" s="289"/>
      <c r="AA183" s="289"/>
      <c r="AB183" s="289"/>
      <c r="AC183" s="289"/>
      <c r="AD183" s="289"/>
      <c r="AE183" s="289"/>
      <c r="AF183" s="289"/>
      <c r="AG183" s="289"/>
    </row>
    <row r="184" spans="1:33" ht="19.5" customHeight="1" x14ac:dyDescent="0.25">
      <c r="A184" s="289">
        <f t="shared" si="22"/>
        <v>19.5</v>
      </c>
      <c r="B184" s="396">
        <v>7</v>
      </c>
      <c r="C184" s="752"/>
      <c r="D184" s="752"/>
      <c r="E184" s="752"/>
      <c r="F184" s="752"/>
      <c r="G184" s="752"/>
      <c r="H184" s="406"/>
      <c r="I184" s="406"/>
      <c r="J184" s="406"/>
      <c r="K184" s="480"/>
      <c r="L184" s="854"/>
      <c r="M184" s="854"/>
      <c r="N184" s="753"/>
      <c r="O184" s="753"/>
      <c r="P184" s="289"/>
      <c r="Q184" s="289"/>
      <c r="R184" s="289"/>
      <c r="S184" s="289"/>
      <c r="T184" s="289"/>
      <c r="U184" s="289"/>
      <c r="V184" s="289"/>
      <c r="W184" s="289"/>
      <c r="X184" s="289"/>
      <c r="Y184" s="289"/>
      <c r="Z184" s="289"/>
      <c r="AA184" s="289"/>
      <c r="AB184" s="289"/>
      <c r="AC184" s="289"/>
      <c r="AD184" s="289"/>
      <c r="AE184" s="289"/>
      <c r="AF184" s="289"/>
      <c r="AG184" s="289"/>
    </row>
    <row r="185" spans="1:33" ht="19.5" customHeight="1" x14ac:dyDescent="0.25">
      <c r="A185" s="289">
        <f t="shared" si="22"/>
        <v>19.5</v>
      </c>
      <c r="B185" s="396">
        <v>8</v>
      </c>
      <c r="C185" s="752"/>
      <c r="D185" s="752"/>
      <c r="E185" s="752"/>
      <c r="F185" s="752"/>
      <c r="G185" s="752"/>
      <c r="H185" s="406"/>
      <c r="I185" s="406"/>
      <c r="J185" s="406"/>
      <c r="K185" s="480"/>
      <c r="L185" s="854"/>
      <c r="M185" s="854"/>
      <c r="N185" s="753"/>
      <c r="O185" s="753"/>
      <c r="P185" s="289"/>
      <c r="Q185" s="289"/>
      <c r="R185" s="289"/>
      <c r="S185" s="289"/>
      <c r="T185" s="289"/>
      <c r="U185" s="289"/>
      <c r="V185" s="289"/>
      <c r="W185" s="289"/>
      <c r="X185" s="289"/>
      <c r="Y185" s="289"/>
      <c r="Z185" s="289"/>
      <c r="AA185" s="289"/>
      <c r="AB185" s="289"/>
      <c r="AC185" s="289"/>
      <c r="AD185" s="289"/>
      <c r="AE185" s="289"/>
      <c r="AF185" s="289"/>
      <c r="AG185" s="289"/>
    </row>
    <row r="186" spans="1:33" ht="16.5" customHeight="1" x14ac:dyDescent="0.25">
      <c r="A186" s="292">
        <f t="shared" ref="A186" si="23">$A$8</f>
        <v>16.5</v>
      </c>
      <c r="B186" s="754" t="s">
        <v>177</v>
      </c>
      <c r="C186" s="754"/>
      <c r="D186" s="754"/>
      <c r="E186" s="754"/>
      <c r="F186" s="754"/>
      <c r="G186" s="754"/>
      <c r="H186" s="754"/>
      <c r="I186" s="754"/>
      <c r="J186" s="754"/>
      <c r="K186" s="754"/>
      <c r="L186" s="754"/>
      <c r="M186" s="754"/>
      <c r="N186" s="754"/>
      <c r="O186" s="754"/>
      <c r="P186" s="289"/>
      <c r="Q186" s="289"/>
      <c r="R186" s="289"/>
      <c r="S186" s="289"/>
      <c r="T186" s="289"/>
      <c r="U186" s="289"/>
      <c r="V186" s="289"/>
      <c r="W186" s="289"/>
      <c r="X186" s="289"/>
      <c r="Y186" s="289"/>
      <c r="Z186" s="289"/>
      <c r="AA186" s="289"/>
      <c r="AB186" s="289"/>
      <c r="AC186" s="289"/>
      <c r="AD186" s="289"/>
      <c r="AE186" s="289"/>
      <c r="AF186" s="289"/>
      <c r="AG186" s="289"/>
    </row>
    <row r="187" spans="1:33" ht="24.75" customHeight="1" x14ac:dyDescent="0.25">
      <c r="A187" s="292">
        <f>$A$8*1.5</f>
        <v>24.75</v>
      </c>
      <c r="B187" s="391" t="s">
        <v>162</v>
      </c>
      <c r="C187" s="755" t="s">
        <v>178</v>
      </c>
      <c r="D187" s="755"/>
      <c r="E187" s="755"/>
      <c r="F187" s="409" t="s">
        <v>179</v>
      </c>
      <c r="G187" s="756" t="s">
        <v>170</v>
      </c>
      <c r="H187" s="756"/>
      <c r="I187" s="481" t="s">
        <v>172</v>
      </c>
      <c r="J187" s="409" t="s">
        <v>163</v>
      </c>
      <c r="K187" s="409" t="s">
        <v>180</v>
      </c>
      <c r="L187" s="852" t="s">
        <v>197</v>
      </c>
      <c r="M187" s="778"/>
      <c r="N187" s="853" t="s">
        <v>198</v>
      </c>
      <c r="O187" s="778"/>
      <c r="P187" s="289"/>
      <c r="Q187" s="289"/>
      <c r="R187" s="289"/>
      <c r="S187" s="289"/>
      <c r="T187" s="289"/>
      <c r="U187" s="289"/>
      <c r="V187" s="289"/>
      <c r="W187" s="289"/>
      <c r="X187" s="289"/>
      <c r="Y187" s="289"/>
      <c r="Z187" s="289"/>
      <c r="AA187" s="289"/>
      <c r="AB187" s="289"/>
      <c r="AC187" s="289"/>
      <c r="AD187" s="289"/>
      <c r="AE187" s="289"/>
      <c r="AF187" s="289"/>
      <c r="AG187" s="289"/>
    </row>
    <row r="188" spans="1:33" ht="9" customHeight="1" x14ac:dyDescent="0.2">
      <c r="A188" s="289">
        <f>$A$2</f>
        <v>9</v>
      </c>
      <c r="B188" s="404"/>
      <c r="C188" s="755" t="s">
        <v>126</v>
      </c>
      <c r="D188" s="755"/>
      <c r="E188" s="755"/>
      <c r="F188" s="409" t="s">
        <v>164</v>
      </c>
      <c r="G188" s="409"/>
      <c r="H188" s="409" t="s">
        <v>165</v>
      </c>
      <c r="I188" s="409" t="s">
        <v>143</v>
      </c>
      <c r="J188" s="409" t="s">
        <v>166</v>
      </c>
      <c r="K188" s="409" t="s">
        <v>167</v>
      </c>
      <c r="L188" s="755" t="s">
        <v>168</v>
      </c>
      <c r="M188" s="755"/>
      <c r="N188" s="755" t="s">
        <v>181</v>
      </c>
      <c r="O188" s="755"/>
      <c r="P188" s="289"/>
      <c r="Q188" s="289"/>
      <c r="R188" s="289"/>
      <c r="S188" s="289"/>
      <c r="T188" s="289"/>
      <c r="U188" s="289"/>
      <c r="V188" s="289"/>
      <c r="W188" s="289"/>
      <c r="X188" s="289"/>
      <c r="Y188" s="289"/>
      <c r="Z188" s="289"/>
      <c r="AA188" s="289"/>
      <c r="AB188" s="289"/>
      <c r="AC188" s="289"/>
      <c r="AD188" s="289"/>
      <c r="AE188" s="289"/>
      <c r="AF188" s="289"/>
      <c r="AG188" s="289"/>
    </row>
    <row r="189" spans="1:33" ht="19.5" customHeight="1" x14ac:dyDescent="0.25">
      <c r="A189" s="289">
        <f t="shared" ref="A189:A196" si="24">$A$6</f>
        <v>19.5</v>
      </c>
      <c r="B189" s="396">
        <v>1</v>
      </c>
      <c r="C189" s="748"/>
      <c r="D189" s="748"/>
      <c r="E189" s="748"/>
      <c r="F189" s="406"/>
      <c r="G189" s="748"/>
      <c r="H189" s="748"/>
      <c r="I189" s="406"/>
      <c r="J189" s="406"/>
      <c r="K189" s="480"/>
      <c r="L189" s="748"/>
      <c r="M189" s="748"/>
      <c r="N189" s="850"/>
      <c r="O189" s="851"/>
      <c r="P189" s="289"/>
      <c r="Q189" s="289"/>
      <c r="R189" s="289"/>
      <c r="S189" s="289"/>
      <c r="T189" s="289"/>
      <c r="U189" s="289"/>
      <c r="V189" s="289"/>
      <c r="W189" s="289"/>
      <c r="X189" s="289"/>
      <c r="Y189" s="289"/>
      <c r="Z189" s="289"/>
      <c r="AA189" s="289"/>
      <c r="AB189" s="289"/>
      <c r="AC189" s="289"/>
      <c r="AD189" s="289"/>
      <c r="AE189" s="289"/>
      <c r="AF189" s="289"/>
      <c r="AG189" s="289"/>
    </row>
    <row r="190" spans="1:33" ht="19.5" customHeight="1" x14ac:dyDescent="0.25">
      <c r="A190" s="289">
        <f t="shared" si="24"/>
        <v>19.5</v>
      </c>
      <c r="B190" s="396">
        <v>2</v>
      </c>
      <c r="C190" s="748"/>
      <c r="D190" s="748"/>
      <c r="E190" s="748"/>
      <c r="F190" s="406"/>
      <c r="G190" s="748"/>
      <c r="H190" s="748"/>
      <c r="I190" s="406"/>
      <c r="J190" s="406"/>
      <c r="K190" s="480"/>
      <c r="L190" s="748"/>
      <c r="M190" s="748"/>
      <c r="N190" s="850"/>
      <c r="O190" s="851"/>
      <c r="P190" s="289"/>
      <c r="Q190" s="289"/>
      <c r="R190" s="289"/>
      <c r="S190" s="289"/>
      <c r="T190" s="289"/>
      <c r="U190" s="289"/>
      <c r="V190" s="289"/>
      <c r="W190" s="289"/>
      <c r="X190" s="289"/>
      <c r="Y190" s="289"/>
      <c r="Z190" s="289"/>
      <c r="AA190" s="289"/>
      <c r="AB190" s="289"/>
      <c r="AC190" s="289"/>
      <c r="AD190" s="289"/>
      <c r="AE190" s="289"/>
      <c r="AF190" s="289"/>
      <c r="AG190" s="289"/>
    </row>
    <row r="191" spans="1:33" ht="19.5" customHeight="1" x14ac:dyDescent="0.25">
      <c r="A191" s="289">
        <f t="shared" si="24"/>
        <v>19.5</v>
      </c>
      <c r="B191" s="396">
        <v>3</v>
      </c>
      <c r="C191" s="748"/>
      <c r="D191" s="748"/>
      <c r="E191" s="748"/>
      <c r="F191" s="406"/>
      <c r="G191" s="748"/>
      <c r="H191" s="748"/>
      <c r="I191" s="406"/>
      <c r="J191" s="406"/>
      <c r="K191" s="480"/>
      <c r="L191" s="748"/>
      <c r="M191" s="748"/>
      <c r="N191" s="850"/>
      <c r="O191" s="851"/>
      <c r="P191" s="289"/>
      <c r="Q191" s="289"/>
      <c r="R191" s="289"/>
      <c r="S191" s="289"/>
      <c r="T191" s="289"/>
      <c r="U191" s="289"/>
      <c r="V191" s="289"/>
      <c r="W191" s="289"/>
      <c r="X191" s="289"/>
      <c r="Y191" s="289"/>
      <c r="Z191" s="289"/>
      <c r="AA191" s="289"/>
      <c r="AB191" s="289"/>
      <c r="AC191" s="289"/>
      <c r="AD191" s="289"/>
      <c r="AE191" s="289"/>
      <c r="AF191" s="289"/>
      <c r="AG191" s="289"/>
    </row>
    <row r="192" spans="1:33" ht="19.5" customHeight="1" x14ac:dyDescent="0.25">
      <c r="A192" s="289">
        <f t="shared" si="24"/>
        <v>19.5</v>
      </c>
      <c r="B192" s="396">
        <v>4</v>
      </c>
      <c r="C192" s="748"/>
      <c r="D192" s="748"/>
      <c r="E192" s="748"/>
      <c r="F192" s="406"/>
      <c r="G192" s="748"/>
      <c r="H192" s="748"/>
      <c r="I192" s="406"/>
      <c r="J192" s="406"/>
      <c r="K192" s="480"/>
      <c r="L192" s="748"/>
      <c r="M192" s="748"/>
      <c r="N192" s="850"/>
      <c r="O192" s="851"/>
      <c r="P192" s="289"/>
      <c r="Q192" s="289"/>
      <c r="R192" s="289"/>
      <c r="S192" s="289"/>
      <c r="T192" s="289"/>
      <c r="U192" s="289"/>
      <c r="V192" s="289"/>
      <c r="W192" s="289"/>
      <c r="X192" s="289"/>
      <c r="Y192" s="289"/>
      <c r="Z192" s="289"/>
      <c r="AA192" s="289"/>
      <c r="AB192" s="289"/>
      <c r="AC192" s="289"/>
      <c r="AD192" s="289"/>
      <c r="AE192" s="289"/>
      <c r="AF192" s="289"/>
      <c r="AG192" s="289"/>
    </row>
    <row r="193" spans="1:33" ht="19.5" customHeight="1" x14ac:dyDescent="0.25">
      <c r="A193" s="289">
        <f t="shared" si="24"/>
        <v>19.5</v>
      </c>
      <c r="B193" s="396">
        <v>5</v>
      </c>
      <c r="C193" s="748"/>
      <c r="D193" s="748"/>
      <c r="E193" s="748"/>
      <c r="F193" s="406"/>
      <c r="G193" s="748"/>
      <c r="H193" s="748"/>
      <c r="I193" s="406"/>
      <c r="J193" s="406"/>
      <c r="K193" s="480"/>
      <c r="L193" s="748"/>
      <c r="M193" s="748"/>
      <c r="N193" s="850"/>
      <c r="O193" s="851"/>
      <c r="P193" s="289"/>
      <c r="Q193" s="289"/>
      <c r="R193" s="289"/>
      <c r="S193" s="289"/>
      <c r="T193" s="289"/>
      <c r="U193" s="289"/>
      <c r="V193" s="289"/>
      <c r="W193" s="289"/>
      <c r="X193" s="289"/>
      <c r="Y193" s="289"/>
      <c r="Z193" s="289"/>
      <c r="AA193" s="289"/>
      <c r="AB193" s="289"/>
      <c r="AC193" s="289"/>
      <c r="AD193" s="289"/>
      <c r="AE193" s="289"/>
      <c r="AF193" s="289"/>
      <c r="AG193" s="289"/>
    </row>
    <row r="194" spans="1:33" ht="19.5" customHeight="1" x14ac:dyDescent="0.25">
      <c r="A194" s="289">
        <f t="shared" si="24"/>
        <v>19.5</v>
      </c>
      <c r="B194" s="396">
        <v>6</v>
      </c>
      <c r="C194" s="748"/>
      <c r="D194" s="748"/>
      <c r="E194" s="748"/>
      <c r="F194" s="406"/>
      <c r="G194" s="748"/>
      <c r="H194" s="748"/>
      <c r="I194" s="406"/>
      <c r="J194" s="406"/>
      <c r="K194" s="480"/>
      <c r="L194" s="748"/>
      <c r="M194" s="748"/>
      <c r="N194" s="850"/>
      <c r="O194" s="851"/>
      <c r="P194" s="289"/>
      <c r="Q194" s="289"/>
      <c r="R194" s="289"/>
      <c r="S194" s="289"/>
      <c r="T194" s="289"/>
      <c r="U194" s="289"/>
      <c r="V194" s="289"/>
      <c r="W194" s="289"/>
      <c r="X194" s="289"/>
      <c r="Y194" s="289"/>
      <c r="Z194" s="289"/>
      <c r="AA194" s="289"/>
      <c r="AB194" s="289"/>
      <c r="AC194" s="289"/>
      <c r="AD194" s="289"/>
      <c r="AE194" s="289"/>
      <c r="AF194" s="289"/>
      <c r="AG194" s="289"/>
    </row>
    <row r="195" spans="1:33" ht="19.5" customHeight="1" x14ac:dyDescent="0.25">
      <c r="A195" s="289">
        <f t="shared" si="24"/>
        <v>19.5</v>
      </c>
      <c r="B195" s="396">
        <v>7</v>
      </c>
      <c r="C195" s="748"/>
      <c r="D195" s="748"/>
      <c r="E195" s="748"/>
      <c r="F195" s="406"/>
      <c r="G195" s="748"/>
      <c r="H195" s="748"/>
      <c r="I195" s="406"/>
      <c r="J195" s="406"/>
      <c r="K195" s="480"/>
      <c r="L195" s="748"/>
      <c r="M195" s="748"/>
      <c r="N195" s="850"/>
      <c r="O195" s="851"/>
      <c r="P195" s="289"/>
      <c r="Q195" s="289"/>
      <c r="R195" s="289"/>
      <c r="S195" s="289"/>
      <c r="T195" s="289"/>
      <c r="U195" s="289"/>
      <c r="V195" s="289"/>
      <c r="W195" s="289"/>
      <c r="X195" s="289"/>
      <c r="Y195" s="289"/>
      <c r="Z195" s="289"/>
      <c r="AA195" s="289"/>
      <c r="AB195" s="289"/>
      <c r="AC195" s="289"/>
      <c r="AD195" s="289"/>
      <c r="AE195" s="289"/>
      <c r="AF195" s="289"/>
      <c r="AG195" s="289"/>
    </row>
    <row r="196" spans="1:33" ht="19.5" customHeight="1" x14ac:dyDescent="0.25">
      <c r="A196" s="289">
        <f t="shared" si="24"/>
        <v>19.5</v>
      </c>
      <c r="B196" s="396">
        <v>8</v>
      </c>
      <c r="C196" s="748"/>
      <c r="D196" s="748"/>
      <c r="E196" s="748"/>
      <c r="F196" s="406"/>
      <c r="G196" s="748"/>
      <c r="H196" s="748"/>
      <c r="I196" s="406"/>
      <c r="J196" s="406"/>
      <c r="K196" s="480"/>
      <c r="L196" s="748"/>
      <c r="M196" s="748"/>
      <c r="N196" s="850"/>
      <c r="O196" s="851"/>
      <c r="P196" s="289"/>
      <c r="Q196" s="289"/>
      <c r="R196" s="289"/>
      <c r="S196" s="289"/>
      <c r="T196" s="289"/>
      <c r="U196" s="289"/>
      <c r="V196" s="289"/>
      <c r="W196" s="289"/>
      <c r="X196" s="289"/>
      <c r="Y196" s="289"/>
      <c r="Z196" s="289"/>
      <c r="AA196" s="289"/>
      <c r="AB196" s="289"/>
      <c r="AC196" s="289"/>
      <c r="AD196" s="289"/>
      <c r="AE196" s="289"/>
      <c r="AF196" s="289"/>
      <c r="AG196" s="289"/>
    </row>
    <row r="197" spans="1:33" ht="9" customHeight="1" x14ac:dyDescent="0.25">
      <c r="A197" s="289">
        <f t="shared" ref="A197:A206" si="25">$A$2</f>
        <v>9</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289"/>
      <c r="AF197" s="289"/>
      <c r="AG197" s="289"/>
    </row>
    <row r="198" spans="1:33" ht="9" customHeight="1" x14ac:dyDescent="0.25">
      <c r="A198" s="289">
        <f t="shared" si="25"/>
        <v>9</v>
      </c>
      <c r="B198" s="401" t="s">
        <v>105</v>
      </c>
      <c r="C198" s="573" t="s">
        <v>202</v>
      </c>
      <c r="D198" s="573"/>
      <c r="E198" s="573"/>
      <c r="F198" s="573"/>
      <c r="G198" s="573"/>
      <c r="H198" s="573"/>
      <c r="I198" s="573"/>
      <c r="J198" s="573"/>
      <c r="K198" s="573"/>
      <c r="L198" s="573"/>
      <c r="M198" s="573"/>
      <c r="N198" s="573"/>
      <c r="O198" s="573"/>
      <c r="P198" s="289"/>
      <c r="Q198" s="289"/>
      <c r="R198" s="289"/>
      <c r="S198" s="289"/>
      <c r="T198" s="289"/>
      <c r="U198" s="289"/>
      <c r="V198" s="289"/>
      <c r="W198" s="289"/>
      <c r="X198" s="289"/>
      <c r="Y198" s="289"/>
      <c r="Z198" s="289"/>
      <c r="AA198" s="289"/>
      <c r="AB198" s="289"/>
      <c r="AC198" s="289"/>
      <c r="AD198" s="289"/>
      <c r="AE198" s="289"/>
      <c r="AF198" s="289"/>
      <c r="AG198" s="289"/>
    </row>
    <row r="199" spans="1:33" ht="9" customHeight="1" x14ac:dyDescent="0.25">
      <c r="A199" s="289">
        <f t="shared" si="25"/>
        <v>9</v>
      </c>
      <c r="B199" s="401" t="s">
        <v>103</v>
      </c>
      <c r="C199" s="573" t="s">
        <v>193</v>
      </c>
      <c r="D199" s="573"/>
      <c r="E199" s="573"/>
      <c r="F199" s="573"/>
      <c r="G199" s="573"/>
      <c r="H199" s="573"/>
      <c r="I199" s="573"/>
      <c r="J199" s="573"/>
      <c r="K199" s="573"/>
      <c r="L199" s="573"/>
      <c r="M199" s="573"/>
      <c r="N199" s="573"/>
      <c r="O199" s="573"/>
      <c r="P199" s="289"/>
      <c r="Q199" s="289"/>
      <c r="R199" s="289"/>
      <c r="S199" s="289"/>
      <c r="T199" s="289"/>
      <c r="U199" s="289"/>
      <c r="V199" s="289"/>
      <c r="W199" s="289"/>
      <c r="X199" s="289"/>
      <c r="Y199" s="289"/>
      <c r="Z199" s="289"/>
      <c r="AA199" s="289"/>
      <c r="AB199" s="289"/>
      <c r="AC199" s="289"/>
      <c r="AD199" s="289"/>
      <c r="AE199" s="289"/>
      <c r="AF199" s="289"/>
      <c r="AG199" s="289"/>
    </row>
    <row r="200" spans="1:33" ht="9" customHeight="1" x14ac:dyDescent="0.25">
      <c r="A200" s="289">
        <f>$A$2</f>
        <v>9</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89"/>
      <c r="AE200" s="289"/>
      <c r="AF200" s="289"/>
      <c r="AG200" s="289"/>
    </row>
    <row r="201" spans="1:33" ht="9" customHeight="1" x14ac:dyDescent="0.25">
      <c r="A201" s="289">
        <f t="shared" si="25"/>
        <v>9</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89"/>
      <c r="AE201" s="289"/>
      <c r="AF201" s="289"/>
      <c r="AG201" s="289"/>
    </row>
    <row r="202" spans="1:33" ht="9" customHeight="1" x14ac:dyDescent="0.25">
      <c r="A202" s="289">
        <f t="shared" si="25"/>
        <v>9</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89"/>
      <c r="AE202" s="289"/>
      <c r="AF202" s="289"/>
      <c r="AG202" s="289"/>
    </row>
    <row r="203" spans="1:33" ht="9" customHeight="1" x14ac:dyDescent="0.25">
      <c r="A203" s="289">
        <f t="shared" si="25"/>
        <v>9</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89"/>
      <c r="AE203" s="289"/>
      <c r="AF203" s="289"/>
      <c r="AG203" s="289"/>
    </row>
    <row r="204" spans="1:33" ht="16.5" customHeight="1" x14ac:dyDescent="0.25">
      <c r="A204" s="292">
        <f>$A$8</f>
        <v>16.5</v>
      </c>
      <c r="B204" s="289"/>
      <c r="C204" s="402" t="s">
        <v>199</v>
      </c>
      <c r="D204" s="403" t="s">
        <v>189</v>
      </c>
      <c r="E204" s="289"/>
      <c r="F204" s="289"/>
      <c r="G204" s="289"/>
      <c r="H204" s="289"/>
      <c r="I204" s="289"/>
      <c r="J204" s="289"/>
      <c r="K204" s="289"/>
      <c r="L204" s="289"/>
      <c r="M204" s="842" t="str">
        <f ca="1">Wersja</f>
        <v>2020..6.15.0.44055</v>
      </c>
      <c r="N204" s="842"/>
      <c r="O204" s="289"/>
      <c r="P204" s="289"/>
      <c r="Q204" s="289"/>
      <c r="R204" s="289"/>
      <c r="S204" s="289"/>
      <c r="T204" s="289"/>
      <c r="U204" s="289"/>
      <c r="V204" s="289"/>
      <c r="W204" s="289"/>
      <c r="X204" s="289"/>
      <c r="Y204" s="289"/>
      <c r="Z204" s="289"/>
      <c r="AA204" s="289"/>
      <c r="AB204" s="289"/>
      <c r="AC204" s="289"/>
      <c r="AD204" s="289"/>
      <c r="AE204" s="289"/>
      <c r="AF204" s="289"/>
      <c r="AG204" s="289"/>
    </row>
    <row r="205" spans="1:33" ht="9" customHeight="1" x14ac:dyDescent="0.25">
      <c r="A205" s="289">
        <f t="shared" si="25"/>
        <v>9</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289"/>
      <c r="AF205" s="289"/>
      <c r="AG205" s="289"/>
    </row>
    <row r="206" spans="1:33" ht="9" customHeight="1" x14ac:dyDescent="0.25">
      <c r="A206" s="289">
        <f t="shared" si="25"/>
        <v>9</v>
      </c>
      <c r="B206" s="856" t="s">
        <v>195</v>
      </c>
      <c r="C206" s="782"/>
      <c r="D206" s="782"/>
      <c r="E206" s="782"/>
      <c r="F206" s="782"/>
      <c r="G206" s="782"/>
      <c r="H206" s="782"/>
      <c r="I206" s="782"/>
      <c r="J206" s="782"/>
      <c r="K206" s="782"/>
      <c r="L206" s="782"/>
      <c r="M206" s="782"/>
      <c r="N206" s="782"/>
      <c r="O206" s="782"/>
      <c r="P206" s="289"/>
      <c r="Q206" s="289"/>
      <c r="R206" s="289"/>
      <c r="S206" s="289"/>
      <c r="T206" s="289"/>
      <c r="U206" s="289"/>
      <c r="V206" s="289"/>
      <c r="W206" s="289"/>
      <c r="X206" s="289"/>
      <c r="Y206" s="289"/>
      <c r="Z206" s="289"/>
      <c r="AA206" s="289"/>
      <c r="AB206" s="289"/>
      <c r="AC206" s="289"/>
      <c r="AD206" s="289"/>
      <c r="AE206" s="289"/>
      <c r="AF206" s="289"/>
      <c r="AG206" s="289"/>
    </row>
    <row r="207" spans="1:33" ht="9" customHeight="1" x14ac:dyDescent="0.25">
      <c r="A207" s="289">
        <f>$A$2</f>
        <v>9</v>
      </c>
      <c r="B207" s="757" t="s">
        <v>0</v>
      </c>
      <c r="C207" s="757"/>
      <c r="D207" s="757"/>
      <c r="E207" s="757"/>
      <c r="F207" s="757"/>
      <c r="G207" s="757"/>
      <c r="H207" s="757"/>
      <c r="I207" s="757"/>
      <c r="J207" s="757"/>
      <c r="K207" s="757"/>
      <c r="L207" s="757"/>
      <c r="M207" s="757"/>
      <c r="N207" s="757"/>
      <c r="O207" s="757"/>
      <c r="P207" s="289"/>
      <c r="Q207" s="289"/>
      <c r="R207" s="289"/>
      <c r="S207" s="289"/>
      <c r="T207" s="289"/>
      <c r="U207" s="289"/>
      <c r="V207" s="289"/>
      <c r="W207" s="289"/>
      <c r="X207" s="289"/>
      <c r="Y207" s="289"/>
      <c r="Z207" s="289"/>
      <c r="AA207" s="289"/>
      <c r="AB207" s="289"/>
      <c r="AC207" s="289"/>
      <c r="AD207" s="289"/>
      <c r="AE207" s="289"/>
      <c r="AF207" s="289"/>
      <c r="AG207" s="289"/>
    </row>
    <row r="208" spans="1:33" ht="4.5" customHeight="1" x14ac:dyDescent="0.25">
      <c r="A208" s="289">
        <f>$A$4</f>
        <v>4.5</v>
      </c>
      <c r="B208" s="292"/>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89"/>
      <c r="AE208" s="289"/>
      <c r="AF208" s="289"/>
      <c r="AG208" s="289"/>
    </row>
    <row r="209" spans="1:33" ht="9" customHeight="1" x14ac:dyDescent="0.25">
      <c r="A209" s="289">
        <f>$A$2</f>
        <v>9</v>
      </c>
      <c r="B209" s="857" t="s">
        <v>183</v>
      </c>
      <c r="C209" s="766"/>
      <c r="D209" s="766"/>
      <c r="E209" s="766"/>
      <c r="F209" s="766"/>
      <c r="G209" s="766"/>
      <c r="H209" s="767"/>
      <c r="I209" s="666" t="s">
        <v>1</v>
      </c>
      <c r="J209" s="667"/>
      <c r="K209" s="667"/>
      <c r="L209" s="667"/>
      <c r="M209" s="667"/>
      <c r="N209" s="667"/>
      <c r="O209" s="668"/>
      <c r="P209" s="289"/>
      <c r="Q209" s="289"/>
      <c r="R209" s="289"/>
      <c r="S209" s="289"/>
      <c r="T209" s="289"/>
      <c r="U209" s="289"/>
      <c r="V209" s="289"/>
      <c r="W209" s="289"/>
      <c r="X209" s="289"/>
      <c r="Y209" s="289"/>
      <c r="Z209" s="289"/>
      <c r="AA209" s="289"/>
      <c r="AB209" s="289"/>
      <c r="AC209" s="289"/>
      <c r="AD209" s="289"/>
      <c r="AE209" s="289"/>
      <c r="AF209" s="289"/>
      <c r="AG209" s="289"/>
    </row>
    <row r="210" spans="1:33" ht="19.5" customHeight="1" x14ac:dyDescent="0.25">
      <c r="A210" s="289">
        <f t="shared" ref="A210" si="26">$A$6</f>
        <v>19.5</v>
      </c>
      <c r="B210" s="383"/>
      <c r="C210" s="763">
        <f>$C$6</f>
        <v>0</v>
      </c>
      <c r="D210" s="763"/>
      <c r="E210" s="763"/>
      <c r="F210" s="763"/>
      <c r="G210" s="763"/>
      <c r="H210" s="384"/>
      <c r="I210" s="672"/>
      <c r="J210" s="673"/>
      <c r="K210" s="673"/>
      <c r="L210" s="673"/>
      <c r="M210" s="673"/>
      <c r="N210" s="673"/>
      <c r="O210" s="674"/>
      <c r="P210" s="289"/>
      <c r="Q210" s="289"/>
      <c r="R210" s="289"/>
      <c r="S210" s="289"/>
      <c r="T210" s="289"/>
      <c r="U210" s="289"/>
      <c r="V210" s="289"/>
      <c r="W210" s="289"/>
      <c r="X210" s="289"/>
      <c r="Y210" s="289"/>
      <c r="Z210" s="289"/>
      <c r="AA210" s="289"/>
      <c r="AB210" s="289"/>
      <c r="AC210" s="289"/>
      <c r="AD210" s="289"/>
      <c r="AE210" s="289"/>
      <c r="AF210" s="289"/>
      <c r="AG210" s="289"/>
    </row>
    <row r="211" spans="1:33" ht="9" customHeight="1" x14ac:dyDescent="0.25">
      <c r="A211" s="289">
        <f t="shared" ref="A211" si="27">$A$2</f>
        <v>9</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89"/>
      <c r="AE211" s="289"/>
      <c r="AF211" s="289"/>
      <c r="AG211" s="289"/>
    </row>
    <row r="212" spans="1:33" ht="16.5" customHeight="1" x14ac:dyDescent="0.25">
      <c r="A212" s="320">
        <v>16.5</v>
      </c>
      <c r="B212" s="385" t="s">
        <v>392</v>
      </c>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89"/>
      <c r="AE212" s="289"/>
      <c r="AF212" s="289"/>
      <c r="AG212" s="289"/>
    </row>
    <row r="213" spans="1:33" ht="16.5" customHeight="1" x14ac:dyDescent="0.25">
      <c r="A213" s="486">
        <f>$A$8</f>
        <v>16.5</v>
      </c>
      <c r="B213" s="764" t="s">
        <v>157</v>
      </c>
      <c r="C213" s="764"/>
      <c r="D213" s="764"/>
      <c r="E213" s="764"/>
      <c r="F213" s="764"/>
      <c r="G213" s="764"/>
      <c r="H213" s="764"/>
      <c r="I213" s="764"/>
      <c r="J213" s="764"/>
      <c r="K213" s="764"/>
      <c r="L213" s="764"/>
      <c r="M213" s="764"/>
      <c r="N213" s="764"/>
      <c r="O213" s="289"/>
      <c r="P213" s="289"/>
      <c r="Q213" s="289"/>
      <c r="R213" s="289"/>
      <c r="S213" s="289"/>
      <c r="T213" s="289"/>
      <c r="U213" s="289"/>
      <c r="V213" s="289"/>
      <c r="W213" s="289"/>
      <c r="X213" s="289"/>
      <c r="Y213" s="289"/>
      <c r="Z213" s="289"/>
      <c r="AA213" s="289"/>
      <c r="AB213" s="289"/>
      <c r="AC213" s="289"/>
      <c r="AD213" s="289"/>
      <c r="AE213" s="289"/>
      <c r="AF213" s="289"/>
      <c r="AG213" s="289"/>
    </row>
    <row r="214" spans="1:33" ht="16.5" customHeight="1" x14ac:dyDescent="0.25">
      <c r="A214" s="486">
        <f>$A$8</f>
        <v>16.5</v>
      </c>
      <c r="B214" s="765" t="s">
        <v>574</v>
      </c>
      <c r="C214" s="764"/>
      <c r="D214" s="764"/>
      <c r="E214" s="764"/>
      <c r="F214" s="764"/>
      <c r="G214" s="764"/>
      <c r="H214" s="764"/>
      <c r="I214" s="764"/>
      <c r="J214" s="764"/>
      <c r="K214" s="764"/>
      <c r="L214" s="764"/>
      <c r="M214" s="764"/>
      <c r="N214" s="764"/>
      <c r="O214" s="289"/>
      <c r="P214" s="289"/>
      <c r="Q214" s="289"/>
      <c r="R214" s="289"/>
      <c r="S214" s="289"/>
      <c r="T214" s="289"/>
      <c r="U214" s="289"/>
      <c r="V214" s="289"/>
      <c r="W214" s="289"/>
      <c r="X214" s="289"/>
      <c r="Y214" s="289"/>
      <c r="Z214" s="289"/>
      <c r="AA214" s="289"/>
      <c r="AB214" s="289"/>
      <c r="AC214" s="289"/>
      <c r="AD214" s="289"/>
      <c r="AE214" s="289"/>
      <c r="AF214" s="289"/>
      <c r="AG214" s="289"/>
    </row>
    <row r="215" spans="1:33" ht="9" customHeight="1" x14ac:dyDescent="0.25">
      <c r="A215" s="289">
        <f>$A$2</f>
        <v>9</v>
      </c>
      <c r="B215" s="289"/>
      <c r="C215" s="387"/>
      <c r="D215" s="387"/>
      <c r="E215" s="387"/>
      <c r="F215" s="387"/>
      <c r="G215" s="387"/>
      <c r="H215" s="289"/>
      <c r="I215" s="289"/>
      <c r="J215" s="289"/>
      <c r="K215" s="289"/>
      <c r="L215" s="289"/>
      <c r="M215" s="510" t="s">
        <v>877</v>
      </c>
      <c r="N215" s="766"/>
      <c r="O215" s="767"/>
      <c r="P215" s="289"/>
      <c r="Q215" s="289"/>
      <c r="R215" s="289"/>
      <c r="S215" s="289"/>
      <c r="T215" s="289"/>
      <c r="U215" s="289"/>
      <c r="V215" s="289"/>
      <c r="W215" s="289"/>
      <c r="X215" s="289"/>
      <c r="Y215" s="289"/>
      <c r="Z215" s="289"/>
      <c r="AA215" s="289"/>
      <c r="AB215" s="289"/>
      <c r="AC215" s="289"/>
      <c r="AD215" s="289"/>
      <c r="AE215" s="289"/>
      <c r="AF215" s="289"/>
      <c r="AG215" s="289"/>
    </row>
    <row r="216" spans="1:33" ht="19.5" customHeight="1" x14ac:dyDescent="0.25">
      <c r="A216" s="289">
        <f>$A$6</f>
        <v>19.5</v>
      </c>
      <c r="B216" s="289"/>
      <c r="C216" s="387"/>
      <c r="D216" s="387"/>
      <c r="E216" s="387"/>
      <c r="F216" s="387"/>
      <c r="G216" s="387"/>
      <c r="H216" s="289"/>
      <c r="I216" s="289"/>
      <c r="J216" s="289"/>
      <c r="K216" s="289"/>
      <c r="L216" s="289"/>
      <c r="M216" s="768">
        <f>M148+1</f>
        <v>4</v>
      </c>
      <c r="N216" s="769"/>
      <c r="O216" s="389"/>
      <c r="P216" s="289"/>
      <c r="Q216" s="381">
        <f>IF(COUNTA(C227:O234,C246:O253,C257:O264)=0,0,1)</f>
        <v>0</v>
      </c>
      <c r="R216" s="289"/>
      <c r="S216" s="289"/>
      <c r="T216" s="289"/>
      <c r="U216" s="289"/>
      <c r="V216" s="289"/>
      <c r="W216" s="289"/>
      <c r="X216" s="289"/>
      <c r="Y216" s="289"/>
      <c r="Z216" s="289"/>
      <c r="AA216" s="289"/>
      <c r="AB216" s="289"/>
      <c r="AC216" s="289"/>
      <c r="AD216" s="289"/>
      <c r="AE216" s="289"/>
      <c r="AF216" s="289"/>
      <c r="AG216" s="289"/>
    </row>
    <row r="217" spans="1:33" ht="4.5" customHeight="1" x14ac:dyDescent="0.25">
      <c r="A217" s="289">
        <f>$A$4</f>
        <v>4.5</v>
      </c>
      <c r="B217" s="387"/>
      <c r="C217" s="387"/>
      <c r="D217" s="387"/>
      <c r="E217" s="387"/>
      <c r="F217" s="387"/>
      <c r="G217" s="387"/>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89"/>
      <c r="AE217" s="289"/>
      <c r="AF217" s="289"/>
      <c r="AG217" s="289"/>
    </row>
    <row r="218" spans="1:33" ht="4.5" customHeight="1" x14ac:dyDescent="0.25">
      <c r="A218" s="289">
        <f>$A$4</f>
        <v>4.5</v>
      </c>
      <c r="B218" s="770"/>
      <c r="C218" s="770"/>
      <c r="D218" s="770"/>
      <c r="E218" s="770"/>
      <c r="F218" s="770"/>
      <c r="G218" s="770"/>
      <c r="H218" s="770"/>
      <c r="I218" s="770"/>
      <c r="J218" s="770"/>
      <c r="K218" s="770"/>
      <c r="L218" s="770"/>
      <c r="M218" s="770"/>
      <c r="N218" s="770"/>
      <c r="O218" s="770"/>
      <c r="P218" s="289"/>
      <c r="Q218" s="289"/>
      <c r="R218" s="289"/>
      <c r="S218" s="289"/>
      <c r="T218" s="289"/>
      <c r="U218" s="289"/>
      <c r="V218" s="289"/>
      <c r="W218" s="289"/>
      <c r="X218" s="289"/>
      <c r="Y218" s="289"/>
      <c r="Z218" s="289"/>
      <c r="AA218" s="289"/>
      <c r="AB218" s="289"/>
      <c r="AC218" s="289"/>
      <c r="AD218" s="289"/>
      <c r="AE218" s="289"/>
      <c r="AF218" s="289"/>
      <c r="AG218" s="289"/>
    </row>
    <row r="219" spans="1:33" ht="24.75" customHeight="1" x14ac:dyDescent="0.25">
      <c r="A219" s="292">
        <f>$A$8*1.5</f>
        <v>24.75</v>
      </c>
      <c r="B219" s="771" t="s">
        <v>186</v>
      </c>
      <c r="C219" s="772"/>
      <c r="D219" s="772"/>
      <c r="E219" s="772"/>
      <c r="F219" s="772"/>
      <c r="G219" s="772"/>
      <c r="H219" s="772"/>
      <c r="I219" s="772"/>
      <c r="J219" s="772"/>
      <c r="K219" s="772"/>
      <c r="L219" s="772"/>
      <c r="M219" s="772"/>
      <c r="N219" s="772"/>
      <c r="O219" s="773"/>
      <c r="P219" s="289"/>
      <c r="Q219" s="289"/>
      <c r="R219" s="289"/>
      <c r="S219" s="289"/>
      <c r="T219" s="289"/>
      <c r="U219" s="289"/>
      <c r="V219" s="289"/>
      <c r="W219" s="289"/>
      <c r="X219" s="289"/>
      <c r="Y219" s="289"/>
      <c r="Z219" s="289"/>
      <c r="AA219" s="289"/>
      <c r="AB219" s="289"/>
      <c r="AC219" s="289"/>
      <c r="AD219" s="289"/>
      <c r="AE219" s="289"/>
      <c r="AF219" s="289"/>
      <c r="AG219" s="289"/>
    </row>
    <row r="220" spans="1:33" ht="9" customHeight="1" x14ac:dyDescent="0.25">
      <c r="A220" s="289">
        <f>$A$2</f>
        <v>9</v>
      </c>
      <c r="B220" s="390"/>
      <c r="C220" s="540" t="s">
        <v>158</v>
      </c>
      <c r="D220" s="541"/>
      <c r="E220" s="541"/>
      <c r="F220" s="541"/>
      <c r="G220" s="541"/>
      <c r="H220" s="542"/>
      <c r="I220" s="540" t="s">
        <v>159</v>
      </c>
      <c r="J220" s="541"/>
      <c r="K220" s="541"/>
      <c r="L220" s="541"/>
      <c r="M220" s="541"/>
      <c r="N220" s="541"/>
      <c r="O220" s="542"/>
      <c r="P220" s="289"/>
      <c r="Q220" s="289"/>
      <c r="R220" s="289"/>
      <c r="S220" s="289"/>
      <c r="T220" s="289"/>
      <c r="U220" s="289"/>
      <c r="V220" s="289"/>
      <c r="W220" s="289"/>
      <c r="X220" s="289"/>
      <c r="Y220" s="289"/>
      <c r="Z220" s="289"/>
      <c r="AA220" s="289"/>
      <c r="AB220" s="289"/>
      <c r="AC220" s="289"/>
      <c r="AD220" s="289"/>
      <c r="AE220" s="289"/>
      <c r="AF220" s="289"/>
      <c r="AG220" s="289"/>
    </row>
    <row r="221" spans="1:33" ht="19.5" customHeight="1" x14ac:dyDescent="0.25">
      <c r="A221" s="289">
        <f>$A$6</f>
        <v>19.5</v>
      </c>
      <c r="B221" s="445"/>
      <c r="C221" s="726" t="str">
        <f>""&amp;$C$17</f>
        <v/>
      </c>
      <c r="D221" s="727"/>
      <c r="E221" s="727"/>
      <c r="F221" s="727"/>
      <c r="G221" s="727"/>
      <c r="H221" s="728"/>
      <c r="I221" s="726" t="str">
        <f>""&amp;$I$17</f>
        <v/>
      </c>
      <c r="J221" s="727"/>
      <c r="K221" s="727"/>
      <c r="L221" s="727"/>
      <c r="M221" s="727"/>
      <c r="N221" s="727"/>
      <c r="O221" s="728"/>
      <c r="P221" s="289"/>
      <c r="Q221" s="289"/>
      <c r="R221" s="289"/>
      <c r="S221" s="289"/>
      <c r="T221" s="289"/>
      <c r="U221" s="289"/>
      <c r="V221" s="289"/>
      <c r="W221" s="289"/>
      <c r="X221" s="289"/>
      <c r="Y221" s="289"/>
      <c r="Z221" s="289"/>
      <c r="AA221" s="289"/>
      <c r="AB221" s="289"/>
      <c r="AC221" s="289"/>
      <c r="AD221" s="289"/>
      <c r="AE221" s="289"/>
      <c r="AF221" s="289"/>
      <c r="AG221" s="289"/>
    </row>
    <row r="222" spans="1:33" ht="4.5" customHeight="1" x14ac:dyDescent="0.25">
      <c r="A222" s="289">
        <f>$A$4</f>
        <v>4.5</v>
      </c>
      <c r="B222" s="770"/>
      <c r="C222" s="770"/>
      <c r="D222" s="770"/>
      <c r="E222" s="770"/>
      <c r="F222" s="770"/>
      <c r="G222" s="770"/>
      <c r="H222" s="770"/>
      <c r="I222" s="770"/>
      <c r="J222" s="770"/>
      <c r="K222" s="770"/>
      <c r="L222" s="770"/>
      <c r="M222" s="770"/>
      <c r="N222" s="770"/>
      <c r="O222" s="770"/>
      <c r="P222" s="289"/>
      <c r="Q222" s="289"/>
      <c r="R222" s="289"/>
      <c r="S222" s="289"/>
      <c r="T222" s="289"/>
      <c r="U222" s="289"/>
      <c r="V222" s="289"/>
      <c r="W222" s="289"/>
      <c r="X222" s="289"/>
      <c r="Y222" s="289"/>
      <c r="Z222" s="289"/>
      <c r="AA222" s="289"/>
      <c r="AB222" s="289"/>
      <c r="AC222" s="289"/>
      <c r="AD222" s="289"/>
      <c r="AE222" s="289"/>
      <c r="AF222" s="289"/>
      <c r="AG222" s="289"/>
    </row>
    <row r="223" spans="1:33" ht="16.5" customHeight="1" x14ac:dyDescent="0.25">
      <c r="A223" s="292">
        <f t="shared" ref="A223:A224" si="28">$A$8</f>
        <v>16.5</v>
      </c>
      <c r="B223" s="774" t="s">
        <v>196</v>
      </c>
      <c r="C223" s="775"/>
      <c r="D223" s="775"/>
      <c r="E223" s="775"/>
      <c r="F223" s="775"/>
      <c r="G223" s="775"/>
      <c r="H223" s="775"/>
      <c r="I223" s="775"/>
      <c r="J223" s="775"/>
      <c r="K223" s="775"/>
      <c r="L223" s="775"/>
      <c r="M223" s="775"/>
      <c r="N223" s="775"/>
      <c r="O223" s="776"/>
      <c r="P223" s="289"/>
      <c r="Q223" s="289"/>
      <c r="R223" s="289"/>
      <c r="S223" s="289"/>
      <c r="T223" s="289"/>
      <c r="U223" s="289"/>
      <c r="V223" s="289"/>
      <c r="W223" s="289"/>
      <c r="X223" s="289"/>
      <c r="Y223" s="289"/>
      <c r="Z223" s="289"/>
      <c r="AA223" s="289"/>
      <c r="AB223" s="289"/>
      <c r="AC223" s="289"/>
      <c r="AD223" s="289"/>
      <c r="AE223" s="289"/>
      <c r="AF223" s="289"/>
      <c r="AG223" s="289"/>
    </row>
    <row r="224" spans="1:33" ht="16.5" customHeight="1" x14ac:dyDescent="0.25">
      <c r="A224" s="292">
        <f t="shared" si="28"/>
        <v>16.5</v>
      </c>
      <c r="B224" s="758" t="s">
        <v>161</v>
      </c>
      <c r="C224" s="759"/>
      <c r="D224" s="759"/>
      <c r="E224" s="759"/>
      <c r="F224" s="759"/>
      <c r="G224" s="759"/>
      <c r="H224" s="759"/>
      <c r="I224" s="759"/>
      <c r="J224" s="759"/>
      <c r="K224" s="759"/>
      <c r="L224" s="759"/>
      <c r="M224" s="759"/>
      <c r="N224" s="759"/>
      <c r="O224" s="760"/>
      <c r="P224" s="289"/>
      <c r="Q224" s="289"/>
      <c r="R224" s="289"/>
      <c r="S224" s="289"/>
      <c r="T224" s="289"/>
      <c r="U224" s="289"/>
      <c r="V224" s="289"/>
      <c r="W224" s="289"/>
      <c r="X224" s="289"/>
      <c r="Y224" s="289"/>
      <c r="Z224" s="289"/>
      <c r="AA224" s="289"/>
      <c r="AB224" s="289"/>
      <c r="AC224" s="289"/>
      <c r="AD224" s="289"/>
      <c r="AE224" s="289"/>
      <c r="AF224" s="289"/>
      <c r="AG224" s="289"/>
    </row>
    <row r="225" spans="1:33" ht="24.75" customHeight="1" x14ac:dyDescent="0.25">
      <c r="A225" s="292">
        <f>$A$8*1.5</f>
        <v>24.75</v>
      </c>
      <c r="B225" s="391" t="s">
        <v>162</v>
      </c>
      <c r="C225" s="777" t="s">
        <v>170</v>
      </c>
      <c r="D225" s="770"/>
      <c r="E225" s="770"/>
      <c r="F225" s="770"/>
      <c r="G225" s="778"/>
      <c r="H225" s="392" t="s">
        <v>171</v>
      </c>
      <c r="I225" s="392" t="s">
        <v>172</v>
      </c>
      <c r="J225" s="391" t="s">
        <v>163</v>
      </c>
      <c r="K225" s="392" t="s">
        <v>173</v>
      </c>
      <c r="L225" s="852" t="s">
        <v>197</v>
      </c>
      <c r="M225" s="778"/>
      <c r="N225" s="853" t="s">
        <v>198</v>
      </c>
      <c r="O225" s="778"/>
      <c r="P225" s="289"/>
      <c r="Q225" s="289"/>
      <c r="R225" s="289"/>
      <c r="S225" s="289"/>
      <c r="T225" s="289"/>
      <c r="U225" s="289"/>
      <c r="V225" s="289"/>
      <c r="W225" s="289"/>
      <c r="X225" s="289"/>
      <c r="Y225" s="289"/>
      <c r="Z225" s="289"/>
      <c r="AA225" s="289"/>
      <c r="AB225" s="289"/>
      <c r="AC225" s="289"/>
      <c r="AD225" s="289"/>
      <c r="AE225" s="289"/>
      <c r="AF225" s="289"/>
      <c r="AG225" s="289"/>
    </row>
    <row r="226" spans="1:33" ht="9" customHeight="1" x14ac:dyDescent="0.2">
      <c r="A226" s="289">
        <f>$A$2</f>
        <v>9</v>
      </c>
      <c r="B226" s="394"/>
      <c r="C226" s="779" t="s">
        <v>126</v>
      </c>
      <c r="D226" s="780"/>
      <c r="E226" s="780"/>
      <c r="F226" s="780"/>
      <c r="G226" s="781"/>
      <c r="H226" s="395" t="s">
        <v>164</v>
      </c>
      <c r="I226" s="395" t="s">
        <v>165</v>
      </c>
      <c r="J226" s="395" t="s">
        <v>143</v>
      </c>
      <c r="K226" s="395" t="s">
        <v>166</v>
      </c>
      <c r="L226" s="779" t="s">
        <v>167</v>
      </c>
      <c r="M226" s="781"/>
      <c r="N226" s="779" t="s">
        <v>168</v>
      </c>
      <c r="O226" s="781"/>
      <c r="P226" s="289"/>
      <c r="Q226" s="289"/>
      <c r="R226" s="289"/>
      <c r="S226" s="289"/>
      <c r="T226" s="289"/>
      <c r="U226" s="289"/>
      <c r="V226" s="289"/>
      <c r="W226" s="289"/>
      <c r="X226" s="289"/>
      <c r="Y226" s="289"/>
      <c r="Z226" s="289"/>
      <c r="AA226" s="289"/>
      <c r="AB226" s="289"/>
      <c r="AC226" s="289"/>
      <c r="AD226" s="289"/>
      <c r="AE226" s="289"/>
      <c r="AF226" s="289"/>
      <c r="AG226" s="289"/>
    </row>
    <row r="227" spans="1:33" ht="19.5" customHeight="1" x14ac:dyDescent="0.25">
      <c r="A227" s="289">
        <f t="shared" ref="A227:A234" si="29">$A$6</f>
        <v>19.5</v>
      </c>
      <c r="B227" s="396">
        <v>1</v>
      </c>
      <c r="C227" s="752"/>
      <c r="D227" s="752"/>
      <c r="E227" s="752"/>
      <c r="F227" s="752"/>
      <c r="G227" s="752"/>
      <c r="H227" s="406"/>
      <c r="I227" s="406"/>
      <c r="J227" s="406"/>
      <c r="K227" s="480"/>
      <c r="L227" s="854"/>
      <c r="M227" s="854"/>
      <c r="N227" s="854"/>
      <c r="O227" s="855"/>
      <c r="P227" s="289"/>
      <c r="Q227" s="289"/>
      <c r="R227" s="289"/>
      <c r="S227" s="289"/>
      <c r="T227" s="289"/>
      <c r="U227" s="289"/>
      <c r="V227" s="289"/>
      <c r="W227" s="289"/>
      <c r="X227" s="289"/>
      <c r="Y227" s="289"/>
      <c r="Z227" s="289"/>
      <c r="AA227" s="289"/>
      <c r="AB227" s="289"/>
      <c r="AC227" s="289"/>
      <c r="AD227" s="289"/>
      <c r="AE227" s="289"/>
      <c r="AF227" s="289"/>
      <c r="AG227" s="289"/>
    </row>
    <row r="228" spans="1:33" ht="19.5" customHeight="1" x14ac:dyDescent="0.25">
      <c r="A228" s="289">
        <f t="shared" si="29"/>
        <v>19.5</v>
      </c>
      <c r="B228" s="396">
        <v>2</v>
      </c>
      <c r="C228" s="752"/>
      <c r="D228" s="752"/>
      <c r="E228" s="752"/>
      <c r="F228" s="752"/>
      <c r="G228" s="752"/>
      <c r="H228" s="406"/>
      <c r="I228" s="406"/>
      <c r="J228" s="406"/>
      <c r="K228" s="480"/>
      <c r="L228" s="854"/>
      <c r="M228" s="854"/>
      <c r="N228" s="854"/>
      <c r="O228" s="855"/>
      <c r="P228" s="289"/>
      <c r="Q228" s="289"/>
      <c r="R228" s="289"/>
      <c r="S228" s="289"/>
      <c r="T228" s="289"/>
      <c r="U228" s="289"/>
      <c r="V228" s="289"/>
      <c r="W228" s="289"/>
      <c r="X228" s="289"/>
      <c r="Y228" s="289"/>
      <c r="Z228" s="289"/>
      <c r="AA228" s="289"/>
      <c r="AB228" s="289"/>
      <c r="AC228" s="289"/>
      <c r="AD228" s="289"/>
      <c r="AE228" s="289"/>
      <c r="AF228" s="289"/>
      <c r="AG228" s="289"/>
    </row>
    <row r="229" spans="1:33" ht="19.5" customHeight="1" x14ac:dyDescent="0.25">
      <c r="A229" s="289">
        <f t="shared" si="29"/>
        <v>19.5</v>
      </c>
      <c r="B229" s="396">
        <v>3</v>
      </c>
      <c r="C229" s="752"/>
      <c r="D229" s="752"/>
      <c r="E229" s="752"/>
      <c r="F229" s="752"/>
      <c r="G229" s="752"/>
      <c r="H229" s="406"/>
      <c r="I229" s="406"/>
      <c r="J229" s="406"/>
      <c r="K229" s="480"/>
      <c r="L229" s="854"/>
      <c r="M229" s="854"/>
      <c r="N229" s="854"/>
      <c r="O229" s="855"/>
      <c r="P229" s="289"/>
      <c r="Q229" s="289"/>
      <c r="R229" s="289"/>
      <c r="S229" s="289"/>
      <c r="T229" s="289"/>
      <c r="U229" s="289"/>
      <c r="V229" s="289"/>
      <c r="W229" s="289"/>
      <c r="X229" s="289"/>
      <c r="Y229" s="289"/>
      <c r="Z229" s="289"/>
      <c r="AA229" s="289"/>
      <c r="AB229" s="289"/>
      <c r="AC229" s="289"/>
      <c r="AD229" s="289"/>
      <c r="AE229" s="289"/>
      <c r="AF229" s="289"/>
      <c r="AG229" s="289"/>
    </row>
    <row r="230" spans="1:33" ht="19.5" customHeight="1" x14ac:dyDescent="0.25">
      <c r="A230" s="289">
        <f t="shared" si="29"/>
        <v>19.5</v>
      </c>
      <c r="B230" s="396">
        <v>4</v>
      </c>
      <c r="C230" s="752"/>
      <c r="D230" s="752"/>
      <c r="E230" s="752"/>
      <c r="F230" s="752"/>
      <c r="G230" s="752"/>
      <c r="H230" s="406"/>
      <c r="I230" s="406"/>
      <c r="J230" s="406"/>
      <c r="K230" s="480"/>
      <c r="L230" s="854"/>
      <c r="M230" s="854"/>
      <c r="N230" s="854"/>
      <c r="O230" s="855"/>
      <c r="P230" s="289"/>
      <c r="Q230" s="289"/>
      <c r="R230" s="289"/>
      <c r="S230" s="289"/>
      <c r="T230" s="289"/>
      <c r="U230" s="289"/>
      <c r="V230" s="289"/>
      <c r="W230" s="289"/>
      <c r="X230" s="289"/>
      <c r="Y230" s="289"/>
      <c r="Z230" s="289"/>
      <c r="AA230" s="289"/>
      <c r="AB230" s="289"/>
      <c r="AC230" s="289"/>
      <c r="AD230" s="289"/>
      <c r="AE230" s="289"/>
      <c r="AF230" s="289"/>
      <c r="AG230" s="289"/>
    </row>
    <row r="231" spans="1:33" ht="19.5" customHeight="1" x14ac:dyDescent="0.25">
      <c r="A231" s="289">
        <f t="shared" si="29"/>
        <v>19.5</v>
      </c>
      <c r="B231" s="396">
        <v>5</v>
      </c>
      <c r="C231" s="752"/>
      <c r="D231" s="752"/>
      <c r="E231" s="752"/>
      <c r="F231" s="752"/>
      <c r="G231" s="752"/>
      <c r="H231" s="406"/>
      <c r="I231" s="406"/>
      <c r="J231" s="406"/>
      <c r="K231" s="480"/>
      <c r="L231" s="854"/>
      <c r="M231" s="854"/>
      <c r="N231" s="854"/>
      <c r="O231" s="855"/>
      <c r="P231" s="289"/>
      <c r="Q231" s="289"/>
      <c r="R231" s="289"/>
      <c r="S231" s="289"/>
      <c r="T231" s="289"/>
      <c r="U231" s="289"/>
      <c r="V231" s="289"/>
      <c r="W231" s="289"/>
      <c r="X231" s="289"/>
      <c r="Y231" s="289"/>
      <c r="Z231" s="289"/>
      <c r="AA231" s="289"/>
      <c r="AB231" s="289"/>
      <c r="AC231" s="289"/>
      <c r="AD231" s="289"/>
      <c r="AE231" s="289"/>
      <c r="AF231" s="289"/>
      <c r="AG231" s="289"/>
    </row>
    <row r="232" spans="1:33" ht="19.5" customHeight="1" x14ac:dyDescent="0.25">
      <c r="A232" s="289">
        <f t="shared" si="29"/>
        <v>19.5</v>
      </c>
      <c r="B232" s="396">
        <v>6</v>
      </c>
      <c r="C232" s="752"/>
      <c r="D232" s="752"/>
      <c r="E232" s="752"/>
      <c r="F232" s="752"/>
      <c r="G232" s="752"/>
      <c r="H232" s="406"/>
      <c r="I232" s="406"/>
      <c r="J232" s="406"/>
      <c r="K232" s="480"/>
      <c r="L232" s="854"/>
      <c r="M232" s="854"/>
      <c r="N232" s="854"/>
      <c r="O232" s="855"/>
      <c r="P232" s="289"/>
      <c r="Q232" s="289"/>
      <c r="R232" s="289"/>
      <c r="S232" s="289"/>
      <c r="T232" s="289"/>
      <c r="U232" s="289"/>
      <c r="V232" s="289"/>
      <c r="W232" s="289"/>
      <c r="X232" s="289"/>
      <c r="Y232" s="289"/>
      <c r="Z232" s="289"/>
      <c r="AA232" s="289"/>
      <c r="AB232" s="289"/>
      <c r="AC232" s="289"/>
      <c r="AD232" s="289"/>
      <c r="AE232" s="289"/>
      <c r="AF232" s="289"/>
      <c r="AG232" s="289"/>
    </row>
    <row r="233" spans="1:33" ht="19.5" customHeight="1" x14ac:dyDescent="0.25">
      <c r="A233" s="289">
        <f t="shared" si="29"/>
        <v>19.5</v>
      </c>
      <c r="B233" s="396">
        <v>7</v>
      </c>
      <c r="C233" s="752"/>
      <c r="D233" s="752"/>
      <c r="E233" s="752"/>
      <c r="F233" s="752"/>
      <c r="G233" s="752"/>
      <c r="H233" s="406"/>
      <c r="I233" s="406"/>
      <c r="J233" s="406"/>
      <c r="K233" s="480"/>
      <c r="L233" s="854"/>
      <c r="M233" s="854"/>
      <c r="N233" s="854"/>
      <c r="O233" s="855"/>
      <c r="P233" s="289"/>
      <c r="Q233" s="289"/>
      <c r="R233" s="289"/>
      <c r="S233" s="289"/>
      <c r="T233" s="289"/>
      <c r="U233" s="289"/>
      <c r="V233" s="289"/>
      <c r="W233" s="289"/>
      <c r="X233" s="289"/>
      <c r="Y233" s="289"/>
      <c r="Z233" s="289"/>
      <c r="AA233" s="289"/>
      <c r="AB233" s="289"/>
      <c r="AC233" s="289"/>
      <c r="AD233" s="289"/>
      <c r="AE233" s="289"/>
      <c r="AF233" s="289"/>
      <c r="AG233" s="289"/>
    </row>
    <row r="234" spans="1:33" ht="19.5" customHeight="1" x14ac:dyDescent="0.25">
      <c r="A234" s="289">
        <f t="shared" si="29"/>
        <v>19.5</v>
      </c>
      <c r="B234" s="396">
        <v>8</v>
      </c>
      <c r="C234" s="752"/>
      <c r="D234" s="752"/>
      <c r="E234" s="752"/>
      <c r="F234" s="752"/>
      <c r="G234" s="752"/>
      <c r="H234" s="406"/>
      <c r="I234" s="406"/>
      <c r="J234" s="406"/>
      <c r="K234" s="480"/>
      <c r="L234" s="854"/>
      <c r="M234" s="854"/>
      <c r="N234" s="854"/>
      <c r="O234" s="855"/>
      <c r="P234" s="289"/>
      <c r="Q234" s="289"/>
      <c r="R234" s="289"/>
      <c r="S234" s="289"/>
      <c r="T234" s="289"/>
      <c r="U234" s="289"/>
      <c r="V234" s="289"/>
      <c r="W234" s="289"/>
      <c r="X234" s="289"/>
      <c r="Y234" s="289"/>
      <c r="Z234" s="289"/>
      <c r="AA234" s="289"/>
      <c r="AB234" s="289"/>
      <c r="AC234" s="289"/>
      <c r="AD234" s="289"/>
      <c r="AE234" s="289"/>
      <c r="AF234" s="289"/>
      <c r="AG234" s="289"/>
    </row>
    <row r="235" spans="1:33" ht="9" customHeight="1" x14ac:dyDescent="0.25">
      <c r="A235" s="289">
        <f>$A$2</f>
        <v>9</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89"/>
      <c r="AE235" s="289"/>
      <c r="AF235" s="289"/>
      <c r="AG235" s="289"/>
    </row>
    <row r="236" spans="1:33" ht="18" customHeight="1" x14ac:dyDescent="0.25">
      <c r="A236" s="289">
        <f>$A$2*2</f>
        <v>18</v>
      </c>
      <c r="B236" s="401" t="s">
        <v>100</v>
      </c>
      <c r="C236" s="558" t="s">
        <v>200</v>
      </c>
      <c r="D236" s="573"/>
      <c r="E236" s="573"/>
      <c r="F236" s="573"/>
      <c r="G236" s="573"/>
      <c r="H236" s="573"/>
      <c r="I236" s="573"/>
      <c r="J236" s="573"/>
      <c r="K236" s="573"/>
      <c r="L236" s="573"/>
      <c r="M236" s="573"/>
      <c r="N236" s="573"/>
      <c r="O236" s="573"/>
      <c r="P236" s="289"/>
      <c r="Q236" s="289"/>
      <c r="R236" s="289"/>
      <c r="S236" s="289"/>
      <c r="T236" s="289"/>
      <c r="U236" s="289"/>
      <c r="V236" s="289"/>
      <c r="W236" s="289"/>
      <c r="X236" s="289"/>
      <c r="Y236" s="289"/>
      <c r="Z236" s="289"/>
      <c r="AA236" s="289"/>
      <c r="AB236" s="289"/>
      <c r="AC236" s="289"/>
      <c r="AD236" s="289"/>
      <c r="AE236" s="289"/>
      <c r="AF236" s="289"/>
      <c r="AG236" s="289"/>
    </row>
    <row r="237" spans="1:33" ht="9" customHeight="1" x14ac:dyDescent="0.25">
      <c r="A237" s="289">
        <f>$A$2</f>
        <v>9</v>
      </c>
      <c r="B237" s="401" t="s">
        <v>101</v>
      </c>
      <c r="C237" s="573" t="s">
        <v>190</v>
      </c>
      <c r="D237" s="573"/>
      <c r="E237" s="573"/>
      <c r="F237" s="573"/>
      <c r="G237" s="573"/>
      <c r="H237" s="573"/>
      <c r="I237" s="573"/>
      <c r="J237" s="573"/>
      <c r="K237" s="573"/>
      <c r="L237" s="573"/>
      <c r="M237" s="573"/>
      <c r="N237" s="573"/>
      <c r="O237" s="573"/>
      <c r="P237" s="289"/>
      <c r="Q237" s="289"/>
      <c r="R237" s="289"/>
      <c r="S237" s="289"/>
      <c r="T237" s="289"/>
      <c r="U237" s="289"/>
      <c r="V237" s="289"/>
      <c r="W237" s="289"/>
      <c r="X237" s="289"/>
      <c r="Y237" s="289"/>
      <c r="Z237" s="289"/>
      <c r="AA237" s="289"/>
      <c r="AB237" s="289"/>
      <c r="AC237" s="289"/>
      <c r="AD237" s="289"/>
      <c r="AE237" s="289"/>
      <c r="AF237" s="289"/>
      <c r="AG237" s="289"/>
    </row>
    <row r="238" spans="1:33" ht="18" customHeight="1" x14ac:dyDescent="0.25">
      <c r="A238" s="289">
        <f>$A$2*2</f>
        <v>18</v>
      </c>
      <c r="B238" s="401" t="s">
        <v>102</v>
      </c>
      <c r="C238" s="558" t="s">
        <v>201</v>
      </c>
      <c r="D238" s="573"/>
      <c r="E238" s="573"/>
      <c r="F238" s="573"/>
      <c r="G238" s="573"/>
      <c r="H238" s="573"/>
      <c r="I238" s="573"/>
      <c r="J238" s="573"/>
      <c r="K238" s="573"/>
      <c r="L238" s="573"/>
      <c r="M238" s="573"/>
      <c r="N238" s="573"/>
      <c r="O238" s="573"/>
      <c r="P238" s="289"/>
      <c r="Q238" s="289"/>
      <c r="R238" s="289"/>
      <c r="S238" s="289"/>
      <c r="T238" s="289"/>
      <c r="U238" s="289"/>
      <c r="V238" s="289"/>
      <c r="W238" s="289"/>
      <c r="X238" s="289"/>
      <c r="Y238" s="289"/>
      <c r="Z238" s="289"/>
      <c r="AA238" s="289"/>
      <c r="AB238" s="289"/>
      <c r="AC238" s="289"/>
      <c r="AD238" s="289"/>
      <c r="AE238" s="289"/>
      <c r="AF238" s="289"/>
      <c r="AG238" s="289"/>
    </row>
    <row r="239" spans="1:33" ht="16.5" customHeight="1" x14ac:dyDescent="0.25">
      <c r="A239" s="292">
        <f>$A$8</f>
        <v>16.5</v>
      </c>
      <c r="B239" s="289"/>
      <c r="C239" s="843" t="str">
        <f ca="1">Wersja</f>
        <v>2020..6.15.0.44055</v>
      </c>
      <c r="D239" s="843"/>
      <c r="E239" s="387"/>
      <c r="F239" s="387"/>
      <c r="G239" s="387"/>
      <c r="H239" s="387"/>
      <c r="I239" s="289"/>
      <c r="J239" s="289"/>
      <c r="K239" s="289"/>
      <c r="L239" s="289"/>
      <c r="M239" s="402" t="s">
        <v>199</v>
      </c>
      <c r="N239" s="403" t="s">
        <v>187</v>
      </c>
      <c r="O239" s="289"/>
      <c r="P239" s="289"/>
      <c r="Q239" s="289"/>
      <c r="R239" s="289"/>
      <c r="S239" s="289"/>
      <c r="T239" s="289"/>
      <c r="U239" s="289"/>
      <c r="V239" s="289"/>
      <c r="W239" s="289"/>
      <c r="X239" s="289"/>
      <c r="Y239" s="289"/>
      <c r="Z239" s="289"/>
      <c r="AA239" s="289"/>
      <c r="AB239" s="289"/>
      <c r="AC239" s="289"/>
      <c r="AD239" s="289"/>
      <c r="AE239" s="289"/>
      <c r="AF239" s="289"/>
      <c r="AG239" s="289"/>
    </row>
    <row r="240" spans="1:33" ht="9" customHeight="1" x14ac:dyDescent="0.25">
      <c r="A240" s="289">
        <f>$A$2</f>
        <v>9</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89"/>
      <c r="AE240" s="289"/>
      <c r="AF240" s="289"/>
      <c r="AG240" s="289"/>
    </row>
    <row r="241" spans="1:33" ht="9" customHeight="1" x14ac:dyDescent="0.25">
      <c r="A241" s="289">
        <f>$A$2</f>
        <v>9</v>
      </c>
      <c r="B241" s="757" t="s">
        <v>0</v>
      </c>
      <c r="C241" s="757"/>
      <c r="D241" s="757"/>
      <c r="E241" s="757"/>
      <c r="F241" s="757"/>
      <c r="G241" s="757"/>
      <c r="H241" s="757"/>
      <c r="I241" s="757"/>
      <c r="J241" s="757"/>
      <c r="K241" s="757"/>
      <c r="L241" s="757"/>
      <c r="M241" s="757"/>
      <c r="N241" s="757"/>
      <c r="O241" s="757"/>
      <c r="P241" s="289"/>
      <c r="Q241" s="289"/>
      <c r="R241" s="289"/>
      <c r="S241" s="289"/>
      <c r="T241" s="289"/>
      <c r="U241" s="289"/>
      <c r="V241" s="289"/>
      <c r="W241" s="289"/>
      <c r="X241" s="289"/>
      <c r="Y241" s="289"/>
      <c r="Z241" s="289"/>
      <c r="AA241" s="289"/>
      <c r="AB241" s="289"/>
      <c r="AC241" s="289"/>
      <c r="AD241" s="289"/>
      <c r="AE241" s="289"/>
      <c r="AF241" s="289"/>
      <c r="AG241" s="289"/>
    </row>
    <row r="242" spans="1:33" ht="4.5" customHeight="1" x14ac:dyDescent="0.25">
      <c r="A242" s="289">
        <f>$A$4</f>
        <v>4.5</v>
      </c>
      <c r="B242" s="292"/>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289"/>
      <c r="AF242" s="289"/>
      <c r="AG242" s="289"/>
    </row>
    <row r="243" spans="1:33" ht="16.5" customHeight="1" x14ac:dyDescent="0.25">
      <c r="A243" s="292">
        <f t="shared" ref="A243" si="30">$A$8</f>
        <v>16.5</v>
      </c>
      <c r="B243" s="758" t="s">
        <v>176</v>
      </c>
      <c r="C243" s="759"/>
      <c r="D243" s="759"/>
      <c r="E243" s="759"/>
      <c r="F243" s="759"/>
      <c r="G243" s="759"/>
      <c r="H243" s="759"/>
      <c r="I243" s="759"/>
      <c r="J243" s="759"/>
      <c r="K243" s="759"/>
      <c r="L243" s="759"/>
      <c r="M243" s="759"/>
      <c r="N243" s="759"/>
      <c r="O243" s="760"/>
      <c r="P243" s="289"/>
      <c r="Q243" s="289"/>
      <c r="R243" s="289"/>
      <c r="S243" s="289"/>
      <c r="T243" s="289"/>
      <c r="U243" s="289"/>
      <c r="V243" s="289"/>
      <c r="W243" s="289"/>
      <c r="X243" s="289"/>
      <c r="Y243" s="289"/>
      <c r="Z243" s="289"/>
      <c r="AA243" s="289"/>
      <c r="AB243" s="289"/>
      <c r="AC243" s="289"/>
      <c r="AD243" s="289"/>
      <c r="AE243" s="289"/>
      <c r="AF243" s="289"/>
      <c r="AG243" s="289"/>
    </row>
    <row r="244" spans="1:33" ht="24.75" customHeight="1" x14ac:dyDescent="0.25">
      <c r="A244" s="292">
        <f>$A$8*1.5</f>
        <v>24.75</v>
      </c>
      <c r="B244" s="391" t="s">
        <v>162</v>
      </c>
      <c r="C244" s="756" t="s">
        <v>184</v>
      </c>
      <c r="D244" s="756"/>
      <c r="E244" s="756"/>
      <c r="F244" s="756"/>
      <c r="G244" s="756"/>
      <c r="H244" s="477" t="s">
        <v>171</v>
      </c>
      <c r="I244" s="478" t="s">
        <v>172</v>
      </c>
      <c r="J244" s="391" t="s">
        <v>163</v>
      </c>
      <c r="K244" s="479" t="s">
        <v>185</v>
      </c>
      <c r="L244" s="852" t="s">
        <v>197</v>
      </c>
      <c r="M244" s="778"/>
      <c r="N244" s="853" t="s">
        <v>198</v>
      </c>
      <c r="O244" s="778"/>
      <c r="P244" s="289"/>
      <c r="Q244" s="289"/>
      <c r="R244" s="289"/>
      <c r="S244" s="289"/>
      <c r="T244" s="289"/>
      <c r="U244" s="289"/>
      <c r="V244" s="289"/>
      <c r="W244" s="289"/>
      <c r="X244" s="289"/>
      <c r="Y244" s="289"/>
      <c r="Z244" s="289"/>
      <c r="AA244" s="289"/>
      <c r="AB244" s="289"/>
      <c r="AC244" s="289"/>
      <c r="AD244" s="289"/>
      <c r="AE244" s="289"/>
      <c r="AF244" s="289"/>
      <c r="AG244" s="289"/>
    </row>
    <row r="245" spans="1:33" ht="9" customHeight="1" x14ac:dyDescent="0.2">
      <c r="A245" s="289">
        <f>$A$2</f>
        <v>9</v>
      </c>
      <c r="B245" s="404"/>
      <c r="C245" s="755" t="s">
        <v>126</v>
      </c>
      <c r="D245" s="755"/>
      <c r="E245" s="755"/>
      <c r="F245" s="755"/>
      <c r="G245" s="755"/>
      <c r="H245" s="409" t="s">
        <v>164</v>
      </c>
      <c r="I245" s="409" t="s">
        <v>165</v>
      </c>
      <c r="J245" s="409" t="s">
        <v>143</v>
      </c>
      <c r="K245" s="409" t="s">
        <v>166</v>
      </c>
      <c r="L245" s="761" t="s">
        <v>167</v>
      </c>
      <c r="M245" s="762"/>
      <c r="N245" s="755" t="s">
        <v>168</v>
      </c>
      <c r="O245" s="755"/>
      <c r="P245" s="289"/>
      <c r="Q245" s="289"/>
      <c r="R245" s="289"/>
      <c r="S245" s="289"/>
      <c r="T245" s="289"/>
      <c r="U245" s="289"/>
      <c r="V245" s="289"/>
      <c r="W245" s="289"/>
      <c r="X245" s="289"/>
      <c r="Y245" s="289"/>
      <c r="Z245" s="289"/>
      <c r="AA245" s="289"/>
      <c r="AB245" s="289"/>
      <c r="AC245" s="289"/>
      <c r="AD245" s="289"/>
      <c r="AE245" s="289"/>
      <c r="AF245" s="289"/>
      <c r="AG245" s="289"/>
    </row>
    <row r="246" spans="1:33" ht="19.5" customHeight="1" x14ac:dyDescent="0.25">
      <c r="A246" s="289">
        <f t="shared" ref="A246:A253" si="31">$A$6</f>
        <v>19.5</v>
      </c>
      <c r="B246" s="396">
        <v>1</v>
      </c>
      <c r="C246" s="752"/>
      <c r="D246" s="752"/>
      <c r="E246" s="752"/>
      <c r="F246" s="752"/>
      <c r="G246" s="752"/>
      <c r="H246" s="406"/>
      <c r="I246" s="406"/>
      <c r="J246" s="406"/>
      <c r="K246" s="480"/>
      <c r="L246" s="854"/>
      <c r="M246" s="854"/>
      <c r="N246" s="753"/>
      <c r="O246" s="753"/>
      <c r="P246" s="289"/>
      <c r="Q246" s="289"/>
      <c r="R246" s="289"/>
      <c r="S246" s="289"/>
      <c r="T246" s="289"/>
      <c r="U246" s="289"/>
      <c r="V246" s="289"/>
      <c r="W246" s="289"/>
      <c r="X246" s="289"/>
      <c r="Y246" s="289"/>
      <c r="Z246" s="289"/>
      <c r="AA246" s="289"/>
      <c r="AB246" s="289"/>
      <c r="AC246" s="289"/>
      <c r="AD246" s="289"/>
      <c r="AE246" s="289"/>
      <c r="AF246" s="289"/>
      <c r="AG246" s="289"/>
    </row>
    <row r="247" spans="1:33" ht="19.5" customHeight="1" x14ac:dyDescent="0.25">
      <c r="A247" s="289">
        <f t="shared" si="31"/>
        <v>19.5</v>
      </c>
      <c r="B247" s="396">
        <v>2</v>
      </c>
      <c r="C247" s="752"/>
      <c r="D247" s="752"/>
      <c r="E247" s="752"/>
      <c r="F247" s="752"/>
      <c r="G247" s="752"/>
      <c r="H247" s="406"/>
      <c r="I247" s="406"/>
      <c r="J247" s="406"/>
      <c r="K247" s="480"/>
      <c r="L247" s="854"/>
      <c r="M247" s="854"/>
      <c r="N247" s="753"/>
      <c r="O247" s="753"/>
      <c r="P247" s="289"/>
      <c r="Q247" s="289"/>
      <c r="R247" s="289"/>
      <c r="S247" s="289"/>
      <c r="T247" s="289"/>
      <c r="U247" s="289"/>
      <c r="V247" s="289"/>
      <c r="W247" s="289"/>
      <c r="X247" s="289"/>
      <c r="Y247" s="289"/>
      <c r="Z247" s="289"/>
      <c r="AA247" s="289"/>
      <c r="AB247" s="289"/>
      <c r="AC247" s="289"/>
      <c r="AD247" s="289"/>
      <c r="AE247" s="289"/>
      <c r="AF247" s="289"/>
      <c r="AG247" s="289"/>
    </row>
    <row r="248" spans="1:33" ht="19.5" customHeight="1" x14ac:dyDescent="0.25">
      <c r="A248" s="289">
        <f t="shared" si="31"/>
        <v>19.5</v>
      </c>
      <c r="B248" s="396">
        <v>3</v>
      </c>
      <c r="C248" s="752"/>
      <c r="D248" s="752"/>
      <c r="E248" s="752"/>
      <c r="F248" s="752"/>
      <c r="G248" s="752"/>
      <c r="H248" s="406"/>
      <c r="I248" s="406"/>
      <c r="J248" s="406"/>
      <c r="K248" s="480"/>
      <c r="L248" s="854"/>
      <c r="M248" s="854"/>
      <c r="N248" s="753"/>
      <c r="O248" s="753"/>
      <c r="P248" s="289"/>
      <c r="Q248" s="289"/>
      <c r="R248" s="289"/>
      <c r="S248" s="289"/>
      <c r="T248" s="289"/>
      <c r="U248" s="289"/>
      <c r="V248" s="289"/>
      <c r="W248" s="289"/>
      <c r="X248" s="289"/>
      <c r="Y248" s="289"/>
      <c r="Z248" s="289"/>
      <c r="AA248" s="289"/>
      <c r="AB248" s="289"/>
      <c r="AC248" s="289"/>
      <c r="AD248" s="289"/>
      <c r="AE248" s="289"/>
      <c r="AF248" s="289"/>
      <c r="AG248" s="289"/>
    </row>
    <row r="249" spans="1:33" ht="19.5" customHeight="1" x14ac:dyDescent="0.25">
      <c r="A249" s="289">
        <f t="shared" si="31"/>
        <v>19.5</v>
      </c>
      <c r="B249" s="396">
        <v>4</v>
      </c>
      <c r="C249" s="752"/>
      <c r="D249" s="752"/>
      <c r="E249" s="752"/>
      <c r="F249" s="752"/>
      <c r="G249" s="752"/>
      <c r="H249" s="406"/>
      <c r="I249" s="406"/>
      <c r="J249" s="406"/>
      <c r="K249" s="480"/>
      <c r="L249" s="854"/>
      <c r="M249" s="854"/>
      <c r="N249" s="753"/>
      <c r="O249" s="753"/>
      <c r="P249" s="289"/>
      <c r="Q249" s="289"/>
      <c r="R249" s="289"/>
      <c r="S249" s="289"/>
      <c r="T249" s="289"/>
      <c r="U249" s="289"/>
      <c r="V249" s="289"/>
      <c r="W249" s="289"/>
      <c r="X249" s="289"/>
      <c r="Y249" s="289"/>
      <c r="Z249" s="289"/>
      <c r="AA249" s="289"/>
      <c r="AB249" s="289"/>
      <c r="AC249" s="289"/>
      <c r="AD249" s="289"/>
      <c r="AE249" s="289"/>
      <c r="AF249" s="289"/>
      <c r="AG249" s="289"/>
    </row>
    <row r="250" spans="1:33" ht="19.5" customHeight="1" x14ac:dyDescent="0.25">
      <c r="A250" s="289">
        <f t="shared" si="31"/>
        <v>19.5</v>
      </c>
      <c r="B250" s="396">
        <v>5</v>
      </c>
      <c r="C250" s="752"/>
      <c r="D250" s="752"/>
      <c r="E250" s="752"/>
      <c r="F250" s="752"/>
      <c r="G250" s="752"/>
      <c r="H250" s="406"/>
      <c r="I250" s="406"/>
      <c r="J250" s="406"/>
      <c r="K250" s="480"/>
      <c r="L250" s="854"/>
      <c r="M250" s="854"/>
      <c r="N250" s="753"/>
      <c r="O250" s="753"/>
      <c r="P250" s="289"/>
      <c r="Q250" s="289"/>
      <c r="R250" s="289"/>
      <c r="S250" s="289"/>
      <c r="T250" s="289"/>
      <c r="U250" s="289"/>
      <c r="V250" s="289"/>
      <c r="W250" s="289"/>
      <c r="X250" s="289"/>
      <c r="Y250" s="289"/>
      <c r="Z250" s="289"/>
      <c r="AA250" s="289"/>
      <c r="AB250" s="289"/>
      <c r="AC250" s="289"/>
      <c r="AD250" s="289"/>
      <c r="AE250" s="289"/>
      <c r="AF250" s="289"/>
      <c r="AG250" s="289"/>
    </row>
    <row r="251" spans="1:33" ht="19.5" customHeight="1" x14ac:dyDescent="0.25">
      <c r="A251" s="289">
        <f t="shared" si="31"/>
        <v>19.5</v>
      </c>
      <c r="B251" s="396">
        <v>6</v>
      </c>
      <c r="C251" s="752"/>
      <c r="D251" s="752"/>
      <c r="E251" s="752"/>
      <c r="F251" s="752"/>
      <c r="G251" s="752"/>
      <c r="H251" s="406"/>
      <c r="I251" s="406"/>
      <c r="J251" s="406"/>
      <c r="K251" s="480"/>
      <c r="L251" s="854"/>
      <c r="M251" s="854"/>
      <c r="N251" s="753"/>
      <c r="O251" s="753"/>
      <c r="P251" s="289"/>
      <c r="Q251" s="289"/>
      <c r="R251" s="289"/>
      <c r="S251" s="289"/>
      <c r="T251" s="289"/>
      <c r="U251" s="289"/>
      <c r="V251" s="289"/>
      <c r="W251" s="289"/>
      <c r="X251" s="289"/>
      <c r="Y251" s="289"/>
      <c r="Z251" s="289"/>
      <c r="AA251" s="289"/>
      <c r="AB251" s="289"/>
      <c r="AC251" s="289"/>
      <c r="AD251" s="289"/>
      <c r="AE251" s="289"/>
      <c r="AF251" s="289"/>
      <c r="AG251" s="289"/>
    </row>
    <row r="252" spans="1:33" ht="19.5" customHeight="1" x14ac:dyDescent="0.25">
      <c r="A252" s="289">
        <f t="shared" si="31"/>
        <v>19.5</v>
      </c>
      <c r="B252" s="396">
        <v>7</v>
      </c>
      <c r="C252" s="752"/>
      <c r="D252" s="752"/>
      <c r="E252" s="752"/>
      <c r="F252" s="752"/>
      <c r="G252" s="752"/>
      <c r="H252" s="406"/>
      <c r="I252" s="406"/>
      <c r="J252" s="406"/>
      <c r="K252" s="480"/>
      <c r="L252" s="854"/>
      <c r="M252" s="854"/>
      <c r="N252" s="753"/>
      <c r="O252" s="753"/>
      <c r="P252" s="289"/>
      <c r="Q252" s="289"/>
      <c r="R252" s="289"/>
      <c r="S252" s="289"/>
      <c r="T252" s="289"/>
      <c r="U252" s="289"/>
      <c r="V252" s="289"/>
      <c r="W252" s="289"/>
      <c r="X252" s="289"/>
      <c r="Y252" s="289"/>
      <c r="Z252" s="289"/>
      <c r="AA252" s="289"/>
      <c r="AB252" s="289"/>
      <c r="AC252" s="289"/>
      <c r="AD252" s="289"/>
      <c r="AE252" s="289"/>
      <c r="AF252" s="289"/>
      <c r="AG252" s="289"/>
    </row>
    <row r="253" spans="1:33" ht="19.5" customHeight="1" x14ac:dyDescent="0.25">
      <c r="A253" s="289">
        <f t="shared" si="31"/>
        <v>19.5</v>
      </c>
      <c r="B253" s="396">
        <v>8</v>
      </c>
      <c r="C253" s="752"/>
      <c r="D253" s="752"/>
      <c r="E253" s="752"/>
      <c r="F253" s="752"/>
      <c r="G253" s="752"/>
      <c r="H253" s="406"/>
      <c r="I253" s="406"/>
      <c r="J253" s="406"/>
      <c r="K253" s="480"/>
      <c r="L253" s="854"/>
      <c r="M253" s="854"/>
      <c r="N253" s="753"/>
      <c r="O253" s="753"/>
      <c r="P253" s="289"/>
      <c r="Q253" s="289"/>
      <c r="R253" s="289"/>
      <c r="S253" s="289"/>
      <c r="T253" s="289"/>
      <c r="U253" s="289"/>
      <c r="V253" s="289"/>
      <c r="W253" s="289"/>
      <c r="X253" s="289"/>
      <c r="Y253" s="289"/>
      <c r="Z253" s="289"/>
      <c r="AA253" s="289"/>
      <c r="AB253" s="289"/>
      <c r="AC253" s="289"/>
      <c r="AD253" s="289"/>
      <c r="AE253" s="289"/>
      <c r="AF253" s="289"/>
      <c r="AG253" s="289"/>
    </row>
    <row r="254" spans="1:33" ht="16.5" customHeight="1" x14ac:dyDescent="0.25">
      <c r="A254" s="292">
        <f t="shared" ref="A254" si="32">$A$8</f>
        <v>16.5</v>
      </c>
      <c r="B254" s="754" t="s">
        <v>177</v>
      </c>
      <c r="C254" s="754"/>
      <c r="D254" s="754"/>
      <c r="E254" s="754"/>
      <c r="F254" s="754"/>
      <c r="G254" s="754"/>
      <c r="H254" s="754"/>
      <c r="I254" s="754"/>
      <c r="J254" s="754"/>
      <c r="K254" s="754"/>
      <c r="L254" s="754"/>
      <c r="M254" s="754"/>
      <c r="N254" s="754"/>
      <c r="O254" s="754"/>
      <c r="P254" s="289"/>
      <c r="Q254" s="289"/>
      <c r="R254" s="289"/>
      <c r="S254" s="289"/>
      <c r="T254" s="289"/>
      <c r="U254" s="289"/>
      <c r="V254" s="289"/>
      <c r="W254" s="289"/>
      <c r="X254" s="289"/>
      <c r="Y254" s="289"/>
      <c r="Z254" s="289"/>
      <c r="AA254" s="289"/>
      <c r="AB254" s="289"/>
      <c r="AC254" s="289"/>
      <c r="AD254" s="289"/>
      <c r="AE254" s="289"/>
      <c r="AF254" s="289"/>
      <c r="AG254" s="289"/>
    </row>
    <row r="255" spans="1:33" ht="24.75" customHeight="1" x14ac:dyDescent="0.25">
      <c r="A255" s="292">
        <f>$A$8*1.5</f>
        <v>24.75</v>
      </c>
      <c r="B255" s="391" t="s">
        <v>162</v>
      </c>
      <c r="C255" s="755" t="s">
        <v>178</v>
      </c>
      <c r="D255" s="755"/>
      <c r="E255" s="755"/>
      <c r="F255" s="409" t="s">
        <v>179</v>
      </c>
      <c r="G255" s="756" t="s">
        <v>170</v>
      </c>
      <c r="H255" s="756"/>
      <c r="I255" s="481" t="s">
        <v>172</v>
      </c>
      <c r="J255" s="409" t="s">
        <v>163</v>
      </c>
      <c r="K255" s="409" t="s">
        <v>180</v>
      </c>
      <c r="L255" s="852" t="s">
        <v>197</v>
      </c>
      <c r="M255" s="778"/>
      <c r="N255" s="853" t="s">
        <v>198</v>
      </c>
      <c r="O255" s="778"/>
      <c r="P255" s="289"/>
      <c r="Q255" s="289"/>
      <c r="R255" s="289"/>
      <c r="S255" s="289"/>
      <c r="T255" s="289"/>
      <c r="U255" s="289"/>
      <c r="V255" s="289"/>
      <c r="W255" s="289"/>
      <c r="X255" s="289"/>
      <c r="Y255" s="289"/>
      <c r="Z255" s="289"/>
      <c r="AA255" s="289"/>
      <c r="AB255" s="289"/>
      <c r="AC255" s="289"/>
      <c r="AD255" s="289"/>
      <c r="AE255" s="289"/>
      <c r="AF255" s="289"/>
      <c r="AG255" s="289"/>
    </row>
    <row r="256" spans="1:33" ht="9" customHeight="1" x14ac:dyDescent="0.2">
      <c r="A256" s="289">
        <f>$A$2</f>
        <v>9</v>
      </c>
      <c r="B256" s="404"/>
      <c r="C256" s="755" t="s">
        <v>126</v>
      </c>
      <c r="D256" s="755"/>
      <c r="E256" s="755"/>
      <c r="F256" s="409" t="s">
        <v>164</v>
      </c>
      <c r="G256" s="409"/>
      <c r="H256" s="409" t="s">
        <v>165</v>
      </c>
      <c r="I256" s="409" t="s">
        <v>143</v>
      </c>
      <c r="J256" s="409" t="s">
        <v>166</v>
      </c>
      <c r="K256" s="409" t="s">
        <v>167</v>
      </c>
      <c r="L256" s="755" t="s">
        <v>168</v>
      </c>
      <c r="M256" s="755"/>
      <c r="N256" s="755" t="s">
        <v>181</v>
      </c>
      <c r="O256" s="755"/>
      <c r="P256" s="289"/>
      <c r="Q256" s="289"/>
      <c r="R256" s="289"/>
      <c r="S256" s="289"/>
      <c r="T256" s="289"/>
      <c r="U256" s="289"/>
      <c r="V256" s="289"/>
      <c r="W256" s="289"/>
      <c r="X256" s="289"/>
      <c r="Y256" s="289"/>
      <c r="Z256" s="289"/>
      <c r="AA256" s="289"/>
      <c r="AB256" s="289"/>
      <c r="AC256" s="289"/>
      <c r="AD256" s="289"/>
      <c r="AE256" s="289"/>
      <c r="AF256" s="289"/>
      <c r="AG256" s="289"/>
    </row>
    <row r="257" spans="1:33" ht="19.5" customHeight="1" x14ac:dyDescent="0.25">
      <c r="A257" s="289">
        <f t="shared" ref="A257:A264" si="33">$A$6</f>
        <v>19.5</v>
      </c>
      <c r="B257" s="396">
        <v>1</v>
      </c>
      <c r="C257" s="748"/>
      <c r="D257" s="748"/>
      <c r="E257" s="748"/>
      <c r="F257" s="406"/>
      <c r="G257" s="748"/>
      <c r="H257" s="748"/>
      <c r="I257" s="406"/>
      <c r="J257" s="406"/>
      <c r="K257" s="480"/>
      <c r="L257" s="748"/>
      <c r="M257" s="748"/>
      <c r="N257" s="850"/>
      <c r="O257" s="851"/>
      <c r="P257" s="289"/>
      <c r="Q257" s="289"/>
      <c r="R257" s="289"/>
      <c r="S257" s="289"/>
      <c r="T257" s="289"/>
      <c r="U257" s="289"/>
      <c r="V257" s="289"/>
      <c r="W257" s="289"/>
      <c r="X257" s="289"/>
      <c r="Y257" s="289"/>
      <c r="Z257" s="289"/>
      <c r="AA257" s="289"/>
      <c r="AB257" s="289"/>
      <c r="AC257" s="289"/>
      <c r="AD257" s="289"/>
      <c r="AE257" s="289"/>
      <c r="AF257" s="289"/>
      <c r="AG257" s="289"/>
    </row>
    <row r="258" spans="1:33" ht="19.5" customHeight="1" x14ac:dyDescent="0.25">
      <c r="A258" s="45">
        <f t="shared" si="33"/>
        <v>19.5</v>
      </c>
      <c r="B258" s="78">
        <v>2</v>
      </c>
      <c r="C258" s="791"/>
      <c r="D258" s="791"/>
      <c r="E258" s="791"/>
      <c r="F258" s="262"/>
      <c r="G258" s="791"/>
      <c r="H258" s="791"/>
      <c r="I258" s="262"/>
      <c r="J258" s="262"/>
      <c r="K258" s="266"/>
      <c r="L258" s="791"/>
      <c r="M258" s="791"/>
      <c r="N258" s="850"/>
      <c r="O258" s="851"/>
    </row>
    <row r="259" spans="1:33" ht="19.5" customHeight="1" x14ac:dyDescent="0.25">
      <c r="A259" s="45">
        <f t="shared" si="33"/>
        <v>19.5</v>
      </c>
      <c r="B259" s="78">
        <v>3</v>
      </c>
      <c r="C259" s="791"/>
      <c r="D259" s="791"/>
      <c r="E259" s="791"/>
      <c r="F259" s="262"/>
      <c r="G259" s="791"/>
      <c r="H259" s="791"/>
      <c r="I259" s="262"/>
      <c r="J259" s="262"/>
      <c r="K259" s="266"/>
      <c r="L259" s="791"/>
      <c r="M259" s="791"/>
      <c r="N259" s="850"/>
      <c r="O259" s="851"/>
    </row>
    <row r="260" spans="1:33" ht="19.5" customHeight="1" x14ac:dyDescent="0.25">
      <c r="A260" s="45">
        <f t="shared" si="33"/>
        <v>19.5</v>
      </c>
      <c r="B260" s="78">
        <v>4</v>
      </c>
      <c r="C260" s="791"/>
      <c r="D260" s="791"/>
      <c r="E260" s="791"/>
      <c r="F260" s="262"/>
      <c r="G260" s="791"/>
      <c r="H260" s="791"/>
      <c r="I260" s="262"/>
      <c r="J260" s="262"/>
      <c r="K260" s="266"/>
      <c r="L260" s="791"/>
      <c r="M260" s="791"/>
      <c r="N260" s="850"/>
      <c r="O260" s="851"/>
    </row>
    <row r="261" spans="1:33" ht="19.5" customHeight="1" x14ac:dyDescent="0.25">
      <c r="A261" s="45">
        <f t="shared" si="33"/>
        <v>19.5</v>
      </c>
      <c r="B261" s="78">
        <v>5</v>
      </c>
      <c r="C261" s="791"/>
      <c r="D261" s="791"/>
      <c r="E261" s="791"/>
      <c r="F261" s="262"/>
      <c r="G261" s="791"/>
      <c r="H261" s="791"/>
      <c r="I261" s="262"/>
      <c r="J261" s="262"/>
      <c r="K261" s="266"/>
      <c r="L261" s="791"/>
      <c r="M261" s="791"/>
      <c r="N261" s="850"/>
      <c r="O261" s="851"/>
    </row>
    <row r="262" spans="1:33" ht="19.5" customHeight="1" x14ac:dyDescent="0.25">
      <c r="A262" s="45">
        <f t="shared" si="33"/>
        <v>19.5</v>
      </c>
      <c r="B262" s="78">
        <v>6</v>
      </c>
      <c r="C262" s="791"/>
      <c r="D262" s="791"/>
      <c r="E262" s="791"/>
      <c r="F262" s="262"/>
      <c r="G262" s="791"/>
      <c r="H262" s="791"/>
      <c r="I262" s="262"/>
      <c r="J262" s="262"/>
      <c r="K262" s="266"/>
      <c r="L262" s="791"/>
      <c r="M262" s="791"/>
      <c r="N262" s="850"/>
      <c r="O262" s="851"/>
    </row>
    <row r="263" spans="1:33" ht="19.5" customHeight="1" x14ac:dyDescent="0.25">
      <c r="A263" s="45">
        <f t="shared" si="33"/>
        <v>19.5</v>
      </c>
      <c r="B263" s="78">
        <v>7</v>
      </c>
      <c r="C263" s="791"/>
      <c r="D263" s="791"/>
      <c r="E263" s="791"/>
      <c r="F263" s="262"/>
      <c r="G263" s="791"/>
      <c r="H263" s="791"/>
      <c r="I263" s="262"/>
      <c r="J263" s="262"/>
      <c r="K263" s="266"/>
      <c r="L263" s="791"/>
      <c r="M263" s="791"/>
      <c r="N263" s="850"/>
      <c r="O263" s="851"/>
    </row>
    <row r="264" spans="1:33" ht="19.5" customHeight="1" x14ac:dyDescent="0.25">
      <c r="A264" s="45">
        <f t="shared" si="33"/>
        <v>19.5</v>
      </c>
      <c r="B264" s="78">
        <v>8</v>
      </c>
      <c r="C264" s="791"/>
      <c r="D264" s="791"/>
      <c r="E264" s="791"/>
      <c r="F264" s="262"/>
      <c r="G264" s="791"/>
      <c r="H264" s="791"/>
      <c r="I264" s="262"/>
      <c r="J264" s="262"/>
      <c r="K264" s="266"/>
      <c r="L264" s="791"/>
      <c r="M264" s="791"/>
      <c r="N264" s="850"/>
      <c r="O264" s="851"/>
    </row>
    <row r="265" spans="1:33" ht="9" customHeight="1" x14ac:dyDescent="0.25">
      <c r="A265" s="45">
        <f t="shared" ref="A265:A274" si="34">$A$2</f>
        <v>9</v>
      </c>
    </row>
    <row r="266" spans="1:33" ht="9" customHeight="1" x14ac:dyDescent="0.25">
      <c r="A266" s="45">
        <f t="shared" si="34"/>
        <v>9</v>
      </c>
      <c r="B266" s="79" t="s">
        <v>105</v>
      </c>
      <c r="C266" s="795" t="s">
        <v>202</v>
      </c>
      <c r="D266" s="795"/>
      <c r="E266" s="795"/>
      <c r="F266" s="795"/>
      <c r="G266" s="795"/>
      <c r="H266" s="795"/>
      <c r="I266" s="795"/>
      <c r="J266" s="795"/>
      <c r="K266" s="795"/>
      <c r="L266" s="795"/>
      <c r="M266" s="795"/>
      <c r="N266" s="795"/>
      <c r="O266" s="795"/>
    </row>
    <row r="267" spans="1:33" ht="9" customHeight="1" x14ac:dyDescent="0.25">
      <c r="A267" s="45">
        <f t="shared" si="34"/>
        <v>9</v>
      </c>
      <c r="B267" s="79" t="s">
        <v>103</v>
      </c>
      <c r="C267" s="795" t="s">
        <v>193</v>
      </c>
      <c r="D267" s="795"/>
      <c r="E267" s="795"/>
      <c r="F267" s="795"/>
      <c r="G267" s="795"/>
      <c r="H267" s="795"/>
      <c r="I267" s="795"/>
      <c r="J267" s="795"/>
      <c r="K267" s="795"/>
      <c r="L267" s="795"/>
      <c r="M267" s="795"/>
      <c r="N267" s="795"/>
      <c r="O267" s="795"/>
    </row>
    <row r="268" spans="1:33" ht="9" customHeight="1" x14ac:dyDescent="0.25">
      <c r="A268" s="45">
        <f>$A$2</f>
        <v>9</v>
      </c>
    </row>
    <row r="269" spans="1:33" ht="9" customHeight="1" x14ac:dyDescent="0.25">
      <c r="A269" s="45">
        <f t="shared" si="34"/>
        <v>9</v>
      </c>
    </row>
    <row r="270" spans="1:33" ht="9" customHeight="1" x14ac:dyDescent="0.25">
      <c r="A270" s="45">
        <f t="shared" si="34"/>
        <v>9</v>
      </c>
    </row>
    <row r="271" spans="1:33" ht="9" customHeight="1" x14ac:dyDescent="0.25">
      <c r="A271" s="45">
        <f t="shared" si="34"/>
        <v>9</v>
      </c>
    </row>
    <row r="272" spans="1:33" ht="16.5" customHeight="1" x14ac:dyDescent="0.25">
      <c r="A272" s="61">
        <f>$A$8</f>
        <v>16.5</v>
      </c>
      <c r="C272" s="80" t="s">
        <v>199</v>
      </c>
      <c r="D272" s="81" t="s">
        <v>189</v>
      </c>
      <c r="M272" s="842" t="str">
        <f ca="1">Wersja</f>
        <v>2020..6.15.0.44055</v>
      </c>
      <c r="N272" s="842"/>
    </row>
    <row r="273" spans="1:33" ht="9" customHeight="1" x14ac:dyDescent="0.25">
      <c r="A273" s="45">
        <f t="shared" si="34"/>
        <v>9</v>
      </c>
    </row>
    <row r="274" spans="1:33" ht="9" customHeight="1" x14ac:dyDescent="0.25">
      <c r="A274" s="45">
        <f t="shared" si="34"/>
        <v>9</v>
      </c>
      <c r="B274" s="848" t="s">
        <v>195</v>
      </c>
      <c r="C274" s="796"/>
      <c r="D274" s="796"/>
      <c r="E274" s="796"/>
      <c r="F274" s="796"/>
      <c r="G274" s="796"/>
      <c r="H274" s="796"/>
      <c r="I274" s="796"/>
      <c r="J274" s="796"/>
      <c r="K274" s="796"/>
      <c r="L274" s="796"/>
      <c r="M274" s="796"/>
      <c r="N274" s="796"/>
      <c r="O274" s="796"/>
    </row>
    <row r="275" spans="1:33" ht="9" customHeight="1" x14ac:dyDescent="0.25">
      <c r="A275" s="45">
        <f>$A$2</f>
        <v>9</v>
      </c>
      <c r="B275" s="797" t="s">
        <v>0</v>
      </c>
      <c r="C275" s="797"/>
      <c r="D275" s="797"/>
      <c r="E275" s="797"/>
      <c r="F275" s="797"/>
      <c r="G275" s="797"/>
      <c r="H275" s="797"/>
      <c r="I275" s="797"/>
      <c r="J275" s="797"/>
      <c r="K275" s="797"/>
      <c r="L275" s="797"/>
      <c r="M275" s="797"/>
      <c r="N275" s="797"/>
      <c r="O275" s="797"/>
    </row>
    <row r="276" spans="1:33" ht="4.5" customHeight="1" x14ac:dyDescent="0.25">
      <c r="A276" s="45">
        <f>$A$4</f>
        <v>4.5</v>
      </c>
      <c r="B276" s="61"/>
    </row>
    <row r="277" spans="1:33" ht="9" customHeight="1" x14ac:dyDescent="0.25">
      <c r="A277" s="45">
        <f>$A$2</f>
        <v>9</v>
      </c>
      <c r="B277" s="849" t="s">
        <v>183</v>
      </c>
      <c r="C277" s="799"/>
      <c r="D277" s="799"/>
      <c r="E277" s="799"/>
      <c r="F277" s="799"/>
      <c r="G277" s="799"/>
      <c r="H277" s="800"/>
      <c r="I277" s="801" t="s">
        <v>1</v>
      </c>
      <c r="J277" s="802"/>
      <c r="K277" s="802"/>
      <c r="L277" s="802"/>
      <c r="M277" s="802"/>
      <c r="N277" s="802"/>
      <c r="O277" s="803"/>
    </row>
    <row r="278" spans="1:33" ht="19.5" customHeight="1" x14ac:dyDescent="0.25">
      <c r="A278" s="45">
        <f t="shared" ref="A278" si="35">$A$6</f>
        <v>19.5</v>
      </c>
      <c r="B278" s="65"/>
      <c r="C278" s="819">
        <f>$C$6</f>
        <v>0</v>
      </c>
      <c r="D278" s="819"/>
      <c r="E278" s="819"/>
      <c r="F278" s="819"/>
      <c r="G278" s="819"/>
      <c r="H278" s="66"/>
      <c r="I278" s="820"/>
      <c r="J278" s="821"/>
      <c r="K278" s="821"/>
      <c r="L278" s="821"/>
      <c r="M278" s="821"/>
      <c r="N278" s="821"/>
      <c r="O278" s="822"/>
    </row>
    <row r="279" spans="1:33" ht="9" customHeight="1" x14ac:dyDescent="0.25">
      <c r="A279" s="45">
        <f t="shared" ref="A279" si="36">$A$2</f>
        <v>9</v>
      </c>
    </row>
    <row r="280" spans="1:33" ht="16.5" customHeight="1" x14ac:dyDescent="0.25">
      <c r="A280" s="320">
        <v>16.5</v>
      </c>
      <c r="B280" s="385" t="s">
        <v>392</v>
      </c>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89"/>
      <c r="AE280" s="289"/>
      <c r="AF280" s="289"/>
      <c r="AG280" s="289"/>
    </row>
    <row r="281" spans="1:33" ht="16.5" customHeight="1" x14ac:dyDescent="0.25">
      <c r="A281" s="486">
        <f>$A$8</f>
        <v>16.5</v>
      </c>
      <c r="B281" s="764" t="s">
        <v>157</v>
      </c>
      <c r="C281" s="764"/>
      <c r="D281" s="764"/>
      <c r="E281" s="764"/>
      <c r="F281" s="764"/>
      <c r="G281" s="764"/>
      <c r="H281" s="764"/>
      <c r="I281" s="764"/>
      <c r="J281" s="764"/>
      <c r="K281" s="764"/>
      <c r="L281" s="764"/>
      <c r="M281" s="764"/>
      <c r="N281" s="764"/>
      <c r="O281" s="289"/>
      <c r="P281" s="289"/>
      <c r="Q281" s="289"/>
      <c r="R281" s="289"/>
      <c r="S281" s="289"/>
      <c r="T281" s="289"/>
      <c r="U281" s="289"/>
      <c r="V281" s="289"/>
      <c r="W281" s="289"/>
      <c r="X281" s="289"/>
      <c r="Y281" s="289"/>
      <c r="Z281" s="289"/>
      <c r="AA281" s="289"/>
      <c r="AB281" s="289"/>
      <c r="AC281" s="289"/>
      <c r="AD281" s="289"/>
      <c r="AE281" s="289"/>
      <c r="AF281" s="289"/>
      <c r="AG281" s="289"/>
    </row>
    <row r="282" spans="1:33" ht="16.5" customHeight="1" x14ac:dyDescent="0.25">
      <c r="A282" s="486">
        <f>$A$8</f>
        <v>16.5</v>
      </c>
      <c r="B282" s="765" t="s">
        <v>574</v>
      </c>
      <c r="C282" s="764"/>
      <c r="D282" s="764"/>
      <c r="E282" s="764"/>
      <c r="F282" s="764"/>
      <c r="G282" s="764"/>
      <c r="H282" s="764"/>
      <c r="I282" s="764"/>
      <c r="J282" s="764"/>
      <c r="K282" s="764"/>
      <c r="L282" s="764"/>
      <c r="M282" s="764"/>
      <c r="N282" s="764"/>
      <c r="O282" s="289"/>
      <c r="P282" s="289"/>
      <c r="Q282" s="289"/>
      <c r="R282" s="289"/>
      <c r="S282" s="289"/>
      <c r="T282" s="289"/>
      <c r="U282" s="289"/>
      <c r="V282" s="289"/>
      <c r="W282" s="289"/>
      <c r="X282" s="289"/>
      <c r="Y282" s="289"/>
      <c r="Z282" s="289"/>
      <c r="AA282" s="289"/>
      <c r="AB282" s="289"/>
      <c r="AC282" s="289"/>
      <c r="AD282" s="289"/>
      <c r="AE282" s="289"/>
      <c r="AF282" s="289"/>
      <c r="AG282" s="289"/>
    </row>
    <row r="283" spans="1:33" ht="9" customHeight="1" x14ac:dyDescent="0.25">
      <c r="A283" s="45">
        <f>$A$2</f>
        <v>9</v>
      </c>
      <c r="C283" s="69"/>
      <c r="D283" s="69"/>
      <c r="E283" s="69"/>
      <c r="F283" s="69"/>
      <c r="G283" s="69"/>
      <c r="M283" s="823" t="s">
        <v>877</v>
      </c>
      <c r="N283" s="799"/>
      <c r="O283" s="800"/>
    </row>
    <row r="284" spans="1:33" ht="19.5" customHeight="1" x14ac:dyDescent="0.25">
      <c r="A284" s="45">
        <f>$A$6</f>
        <v>19.5</v>
      </c>
      <c r="C284" s="69"/>
      <c r="D284" s="69"/>
      <c r="E284" s="69"/>
      <c r="F284" s="69"/>
      <c r="G284" s="69"/>
      <c r="M284" s="824">
        <f>M216+1</f>
        <v>5</v>
      </c>
      <c r="N284" s="825"/>
      <c r="O284" s="70"/>
      <c r="Q284" s="62">
        <f>IF(COUNTA(C295:O302,C314:O321,C325:O332)=0,0,1)</f>
        <v>0</v>
      </c>
    </row>
    <row r="285" spans="1:33" ht="4.5" customHeight="1" x14ac:dyDescent="0.25">
      <c r="A285" s="45">
        <f>$A$4</f>
        <v>4.5</v>
      </c>
      <c r="B285" s="69"/>
      <c r="C285" s="69"/>
      <c r="D285" s="69"/>
      <c r="E285" s="69"/>
      <c r="F285" s="69"/>
      <c r="G285" s="69"/>
    </row>
    <row r="286" spans="1:33" ht="4.5" customHeight="1" x14ac:dyDescent="0.25">
      <c r="A286" s="45">
        <f>$A$4</f>
        <v>4.5</v>
      </c>
      <c r="B286" s="807"/>
      <c r="C286" s="807"/>
      <c r="D286" s="807"/>
      <c r="E286" s="807"/>
      <c r="F286" s="807"/>
      <c r="G286" s="807"/>
      <c r="H286" s="807"/>
      <c r="I286" s="807"/>
      <c r="J286" s="807"/>
      <c r="K286" s="807"/>
      <c r="L286" s="807"/>
      <c r="M286" s="807"/>
      <c r="N286" s="807"/>
      <c r="O286" s="807"/>
    </row>
    <row r="287" spans="1:33" ht="24.75" customHeight="1" x14ac:dyDescent="0.25">
      <c r="A287" s="282">
        <f>$A$8*1.5</f>
        <v>24.75</v>
      </c>
      <c r="B287" s="826" t="s">
        <v>186</v>
      </c>
      <c r="C287" s="827"/>
      <c r="D287" s="827"/>
      <c r="E287" s="827"/>
      <c r="F287" s="827"/>
      <c r="G287" s="827"/>
      <c r="H287" s="827"/>
      <c r="I287" s="827"/>
      <c r="J287" s="827"/>
      <c r="K287" s="827"/>
      <c r="L287" s="827"/>
      <c r="M287" s="827"/>
      <c r="N287" s="827"/>
      <c r="O287" s="828"/>
    </row>
    <row r="288" spans="1:33" ht="9" customHeight="1" x14ac:dyDescent="0.25">
      <c r="A288" s="45">
        <f>$A$2</f>
        <v>9</v>
      </c>
      <c r="B288" s="71"/>
      <c r="C288" s="804" t="s">
        <v>158</v>
      </c>
      <c r="D288" s="805"/>
      <c r="E288" s="805"/>
      <c r="F288" s="805"/>
      <c r="G288" s="805"/>
      <c r="H288" s="806"/>
      <c r="I288" s="804" t="s">
        <v>159</v>
      </c>
      <c r="J288" s="805"/>
      <c r="K288" s="805"/>
      <c r="L288" s="805"/>
      <c r="M288" s="805"/>
      <c r="N288" s="805"/>
      <c r="O288" s="806"/>
    </row>
    <row r="289" spans="1:15" ht="19.5" customHeight="1" x14ac:dyDescent="0.25">
      <c r="A289" s="45">
        <f>$A$6</f>
        <v>19.5</v>
      </c>
      <c r="B289" s="72"/>
      <c r="C289" s="829" t="str">
        <f>""&amp;$C$17</f>
        <v/>
      </c>
      <c r="D289" s="830"/>
      <c r="E289" s="830"/>
      <c r="F289" s="830"/>
      <c r="G289" s="830"/>
      <c r="H289" s="831"/>
      <c r="I289" s="829" t="str">
        <f>""&amp;$I$17</f>
        <v/>
      </c>
      <c r="J289" s="830"/>
      <c r="K289" s="830"/>
      <c r="L289" s="830"/>
      <c r="M289" s="830"/>
      <c r="N289" s="830"/>
      <c r="O289" s="831"/>
    </row>
    <row r="290" spans="1:15" ht="4.5" customHeight="1" x14ac:dyDescent="0.25">
      <c r="A290" s="45">
        <f>$A$4</f>
        <v>4.5</v>
      </c>
      <c r="B290" s="807"/>
      <c r="C290" s="807"/>
      <c r="D290" s="807"/>
      <c r="E290" s="807"/>
      <c r="F290" s="807"/>
      <c r="G290" s="807"/>
      <c r="H290" s="807"/>
      <c r="I290" s="807"/>
      <c r="J290" s="807"/>
      <c r="K290" s="807"/>
      <c r="L290" s="807"/>
      <c r="M290" s="807"/>
      <c r="N290" s="807"/>
      <c r="O290" s="807"/>
    </row>
    <row r="291" spans="1:15" ht="16.5" customHeight="1" x14ac:dyDescent="0.25">
      <c r="A291" s="61">
        <f t="shared" ref="A291:A292" si="37">$A$8</f>
        <v>16.5</v>
      </c>
      <c r="B291" s="808" t="s">
        <v>196</v>
      </c>
      <c r="C291" s="809"/>
      <c r="D291" s="809"/>
      <c r="E291" s="809"/>
      <c r="F291" s="809"/>
      <c r="G291" s="809"/>
      <c r="H291" s="809"/>
      <c r="I291" s="809"/>
      <c r="J291" s="809"/>
      <c r="K291" s="809"/>
      <c r="L291" s="809"/>
      <c r="M291" s="809"/>
      <c r="N291" s="809"/>
      <c r="O291" s="810"/>
    </row>
    <row r="292" spans="1:15" ht="16.5" customHeight="1" x14ac:dyDescent="0.25">
      <c r="A292" s="61">
        <f t="shared" si="37"/>
        <v>16.5</v>
      </c>
      <c r="B292" s="811" t="s">
        <v>161</v>
      </c>
      <c r="C292" s="812"/>
      <c r="D292" s="812"/>
      <c r="E292" s="812"/>
      <c r="F292" s="812"/>
      <c r="G292" s="812"/>
      <c r="H292" s="812"/>
      <c r="I292" s="812"/>
      <c r="J292" s="812"/>
      <c r="K292" s="812"/>
      <c r="L292" s="812"/>
      <c r="M292" s="812"/>
      <c r="N292" s="812"/>
      <c r="O292" s="813"/>
    </row>
    <row r="293" spans="1:15" ht="24.75" customHeight="1" x14ac:dyDescent="0.25">
      <c r="A293" s="61">
        <f>$A$8*1.5</f>
        <v>24.75</v>
      </c>
      <c r="B293" s="73" t="s">
        <v>162</v>
      </c>
      <c r="C293" s="814" t="s">
        <v>170</v>
      </c>
      <c r="D293" s="807"/>
      <c r="E293" s="807"/>
      <c r="F293" s="807"/>
      <c r="G293" s="815"/>
      <c r="H293" s="74" t="s">
        <v>171</v>
      </c>
      <c r="I293" s="74" t="s">
        <v>172</v>
      </c>
      <c r="J293" s="73" t="s">
        <v>163</v>
      </c>
      <c r="K293" s="74" t="s">
        <v>173</v>
      </c>
      <c r="L293" s="844" t="s">
        <v>197</v>
      </c>
      <c r="M293" s="815"/>
      <c r="N293" s="845" t="s">
        <v>198</v>
      </c>
      <c r="O293" s="815"/>
    </row>
    <row r="294" spans="1:15" ht="9" customHeight="1" x14ac:dyDescent="0.2">
      <c r="A294" s="45">
        <f>$A$2</f>
        <v>9</v>
      </c>
      <c r="B294" s="76"/>
      <c r="C294" s="816" t="s">
        <v>126</v>
      </c>
      <c r="D294" s="817"/>
      <c r="E294" s="817"/>
      <c r="F294" s="817"/>
      <c r="G294" s="818"/>
      <c r="H294" s="77" t="s">
        <v>164</v>
      </c>
      <c r="I294" s="77" t="s">
        <v>165</v>
      </c>
      <c r="J294" s="77" t="s">
        <v>143</v>
      </c>
      <c r="K294" s="77" t="s">
        <v>166</v>
      </c>
      <c r="L294" s="816" t="s">
        <v>167</v>
      </c>
      <c r="M294" s="818"/>
      <c r="N294" s="816" t="s">
        <v>168</v>
      </c>
      <c r="O294" s="818"/>
    </row>
    <row r="295" spans="1:15" ht="19.5" customHeight="1" x14ac:dyDescent="0.25">
      <c r="A295" s="45">
        <f t="shared" ref="A295:A302" si="38">$A$6</f>
        <v>19.5</v>
      </c>
      <c r="B295" s="78">
        <v>1</v>
      </c>
      <c r="C295" s="832"/>
      <c r="D295" s="832"/>
      <c r="E295" s="832"/>
      <c r="F295" s="832"/>
      <c r="G295" s="832"/>
      <c r="H295" s="262"/>
      <c r="I295" s="262"/>
      <c r="J295" s="262"/>
      <c r="K295" s="266"/>
      <c r="L295" s="846"/>
      <c r="M295" s="846"/>
      <c r="N295" s="846"/>
      <c r="O295" s="847"/>
    </row>
    <row r="296" spans="1:15" ht="19.5" customHeight="1" x14ac:dyDescent="0.25">
      <c r="A296" s="45">
        <f t="shared" si="38"/>
        <v>19.5</v>
      </c>
      <c r="B296" s="78">
        <v>2</v>
      </c>
      <c r="C296" s="832"/>
      <c r="D296" s="832"/>
      <c r="E296" s="832"/>
      <c r="F296" s="832"/>
      <c r="G296" s="832"/>
      <c r="H296" s="262"/>
      <c r="I296" s="262"/>
      <c r="J296" s="262"/>
      <c r="K296" s="266"/>
      <c r="L296" s="846"/>
      <c r="M296" s="846"/>
      <c r="N296" s="846"/>
      <c r="O296" s="847"/>
    </row>
    <row r="297" spans="1:15" ht="19.5" customHeight="1" x14ac:dyDescent="0.25">
      <c r="A297" s="45">
        <f t="shared" si="38"/>
        <v>19.5</v>
      </c>
      <c r="B297" s="78">
        <v>3</v>
      </c>
      <c r="C297" s="832"/>
      <c r="D297" s="832"/>
      <c r="E297" s="832"/>
      <c r="F297" s="832"/>
      <c r="G297" s="832"/>
      <c r="H297" s="262"/>
      <c r="I297" s="262"/>
      <c r="J297" s="262"/>
      <c r="K297" s="266"/>
      <c r="L297" s="846"/>
      <c r="M297" s="846"/>
      <c r="N297" s="846"/>
      <c r="O297" s="847"/>
    </row>
    <row r="298" spans="1:15" ht="19.5" customHeight="1" x14ac:dyDescent="0.25">
      <c r="A298" s="45">
        <f t="shared" si="38"/>
        <v>19.5</v>
      </c>
      <c r="B298" s="78">
        <v>4</v>
      </c>
      <c r="C298" s="832"/>
      <c r="D298" s="832"/>
      <c r="E298" s="832"/>
      <c r="F298" s="832"/>
      <c r="G298" s="832"/>
      <c r="H298" s="262"/>
      <c r="I298" s="262"/>
      <c r="J298" s="262"/>
      <c r="K298" s="266"/>
      <c r="L298" s="846"/>
      <c r="M298" s="846"/>
      <c r="N298" s="846"/>
      <c r="O298" s="847"/>
    </row>
    <row r="299" spans="1:15" ht="19.5" customHeight="1" x14ac:dyDescent="0.25">
      <c r="A299" s="45">
        <f t="shared" si="38"/>
        <v>19.5</v>
      </c>
      <c r="B299" s="78">
        <v>5</v>
      </c>
      <c r="C299" s="832"/>
      <c r="D299" s="832"/>
      <c r="E299" s="832"/>
      <c r="F299" s="832"/>
      <c r="G299" s="832"/>
      <c r="H299" s="262"/>
      <c r="I299" s="262"/>
      <c r="J299" s="262"/>
      <c r="K299" s="266"/>
      <c r="L299" s="846"/>
      <c r="M299" s="846"/>
      <c r="N299" s="846"/>
      <c r="O299" s="847"/>
    </row>
    <row r="300" spans="1:15" ht="19.5" customHeight="1" x14ac:dyDescent="0.25">
      <c r="A300" s="45">
        <f t="shared" si="38"/>
        <v>19.5</v>
      </c>
      <c r="B300" s="78">
        <v>6</v>
      </c>
      <c r="C300" s="832"/>
      <c r="D300" s="832"/>
      <c r="E300" s="832"/>
      <c r="F300" s="832"/>
      <c r="G300" s="832"/>
      <c r="H300" s="262"/>
      <c r="I300" s="262"/>
      <c r="J300" s="262"/>
      <c r="K300" s="266"/>
      <c r="L300" s="846"/>
      <c r="M300" s="846"/>
      <c r="N300" s="846"/>
      <c r="O300" s="847"/>
    </row>
    <row r="301" spans="1:15" ht="19.5" customHeight="1" x14ac:dyDescent="0.25">
      <c r="A301" s="45">
        <f t="shared" si="38"/>
        <v>19.5</v>
      </c>
      <c r="B301" s="78">
        <v>7</v>
      </c>
      <c r="C301" s="832"/>
      <c r="D301" s="832"/>
      <c r="E301" s="832"/>
      <c r="F301" s="832"/>
      <c r="G301" s="832"/>
      <c r="H301" s="262"/>
      <c r="I301" s="262"/>
      <c r="J301" s="262"/>
      <c r="K301" s="266"/>
      <c r="L301" s="846"/>
      <c r="M301" s="846"/>
      <c r="N301" s="846"/>
      <c r="O301" s="847"/>
    </row>
    <row r="302" spans="1:15" ht="19.5" customHeight="1" x14ac:dyDescent="0.25">
      <c r="A302" s="45">
        <f t="shared" si="38"/>
        <v>19.5</v>
      </c>
      <c r="B302" s="78">
        <v>8</v>
      </c>
      <c r="C302" s="832"/>
      <c r="D302" s="832"/>
      <c r="E302" s="832"/>
      <c r="F302" s="832"/>
      <c r="G302" s="832"/>
      <c r="H302" s="262"/>
      <c r="I302" s="262"/>
      <c r="J302" s="262"/>
      <c r="K302" s="266"/>
      <c r="L302" s="846"/>
      <c r="M302" s="846"/>
      <c r="N302" s="846"/>
      <c r="O302" s="847"/>
    </row>
    <row r="303" spans="1:15" ht="9" customHeight="1" x14ac:dyDescent="0.25">
      <c r="A303" s="45">
        <f>$A$2</f>
        <v>9</v>
      </c>
    </row>
    <row r="304" spans="1:15" ht="18" customHeight="1" x14ac:dyDescent="0.25">
      <c r="A304" s="45">
        <f>$A$2*2</f>
        <v>18</v>
      </c>
      <c r="B304" s="79" t="s">
        <v>100</v>
      </c>
      <c r="C304" s="838" t="s">
        <v>200</v>
      </c>
      <c r="D304" s="795"/>
      <c r="E304" s="795"/>
      <c r="F304" s="795"/>
      <c r="G304" s="795"/>
      <c r="H304" s="795"/>
      <c r="I304" s="795"/>
      <c r="J304" s="795"/>
      <c r="K304" s="795"/>
      <c r="L304" s="795"/>
      <c r="M304" s="795"/>
      <c r="N304" s="795"/>
      <c r="O304" s="795"/>
    </row>
    <row r="305" spans="1:15" ht="9" customHeight="1" x14ac:dyDescent="0.25">
      <c r="A305" s="45">
        <f>$A$2</f>
        <v>9</v>
      </c>
      <c r="B305" s="79" t="s">
        <v>101</v>
      </c>
      <c r="C305" s="795" t="s">
        <v>190</v>
      </c>
      <c r="D305" s="795"/>
      <c r="E305" s="795"/>
      <c r="F305" s="795"/>
      <c r="G305" s="795"/>
      <c r="H305" s="795"/>
      <c r="I305" s="795"/>
      <c r="J305" s="795"/>
      <c r="K305" s="795"/>
      <c r="L305" s="795"/>
      <c r="M305" s="795"/>
      <c r="N305" s="795"/>
      <c r="O305" s="795"/>
    </row>
    <row r="306" spans="1:15" ht="18" customHeight="1" x14ac:dyDescent="0.25">
      <c r="A306" s="45">
        <f>$A$2*2</f>
        <v>18</v>
      </c>
      <c r="B306" s="79" t="s">
        <v>102</v>
      </c>
      <c r="C306" s="838" t="s">
        <v>201</v>
      </c>
      <c r="D306" s="795"/>
      <c r="E306" s="795"/>
      <c r="F306" s="795"/>
      <c r="G306" s="795"/>
      <c r="H306" s="795"/>
      <c r="I306" s="795"/>
      <c r="J306" s="795"/>
      <c r="K306" s="795"/>
      <c r="L306" s="795"/>
      <c r="M306" s="795"/>
      <c r="N306" s="795"/>
      <c r="O306" s="795"/>
    </row>
    <row r="307" spans="1:15" ht="16.5" customHeight="1" x14ac:dyDescent="0.25">
      <c r="A307" s="61">
        <f>$A$8</f>
        <v>16.5</v>
      </c>
      <c r="C307" s="843" t="str">
        <f ca="1">Wersja</f>
        <v>2020..6.15.0.44055</v>
      </c>
      <c r="D307" s="843"/>
      <c r="E307" s="69"/>
      <c r="F307" s="69"/>
      <c r="G307" s="69"/>
      <c r="H307" s="69"/>
      <c r="M307" s="80" t="s">
        <v>199</v>
      </c>
      <c r="N307" s="81" t="s">
        <v>187</v>
      </c>
    </row>
    <row r="308" spans="1:15" ht="9" customHeight="1" x14ac:dyDescent="0.25">
      <c r="A308" s="45">
        <f>$A$2</f>
        <v>9</v>
      </c>
    </row>
    <row r="309" spans="1:15" ht="9" customHeight="1" x14ac:dyDescent="0.25">
      <c r="A309" s="45">
        <f>$A$2</f>
        <v>9</v>
      </c>
      <c r="B309" s="797" t="s">
        <v>0</v>
      </c>
      <c r="C309" s="797"/>
      <c r="D309" s="797"/>
      <c r="E309" s="797"/>
      <c r="F309" s="797"/>
      <c r="G309" s="797"/>
      <c r="H309" s="797"/>
      <c r="I309" s="797"/>
      <c r="J309" s="797"/>
      <c r="K309" s="797"/>
      <c r="L309" s="797"/>
      <c r="M309" s="797"/>
      <c r="N309" s="797"/>
      <c r="O309" s="797"/>
    </row>
    <row r="310" spans="1:15" ht="4.5" customHeight="1" x14ac:dyDescent="0.25">
      <c r="A310" s="45">
        <f>$A$4</f>
        <v>4.5</v>
      </c>
      <c r="B310" s="61"/>
    </row>
    <row r="311" spans="1:15" ht="16.5" customHeight="1" x14ac:dyDescent="0.25">
      <c r="A311" s="61">
        <f t="shared" ref="A311" si="39">$A$8</f>
        <v>16.5</v>
      </c>
      <c r="B311" s="811" t="s">
        <v>176</v>
      </c>
      <c r="C311" s="812"/>
      <c r="D311" s="812"/>
      <c r="E311" s="812"/>
      <c r="F311" s="812"/>
      <c r="G311" s="812"/>
      <c r="H311" s="812"/>
      <c r="I311" s="812"/>
      <c r="J311" s="812"/>
      <c r="K311" s="812"/>
      <c r="L311" s="812"/>
      <c r="M311" s="812"/>
      <c r="N311" s="812"/>
      <c r="O311" s="813"/>
    </row>
    <row r="312" spans="1:15" ht="24.75" customHeight="1" x14ac:dyDescent="0.25">
      <c r="A312" s="61">
        <f>$A$8*1.5</f>
        <v>24.75</v>
      </c>
      <c r="B312" s="73" t="s">
        <v>162</v>
      </c>
      <c r="C312" s="834" t="s">
        <v>184</v>
      </c>
      <c r="D312" s="834"/>
      <c r="E312" s="834"/>
      <c r="F312" s="834"/>
      <c r="G312" s="834"/>
      <c r="H312" s="82" t="s">
        <v>171</v>
      </c>
      <c r="I312" s="83" t="s">
        <v>172</v>
      </c>
      <c r="J312" s="73" t="s">
        <v>163</v>
      </c>
      <c r="K312" s="84" t="s">
        <v>185</v>
      </c>
      <c r="L312" s="844" t="s">
        <v>197</v>
      </c>
      <c r="M312" s="815"/>
      <c r="N312" s="845" t="s">
        <v>198</v>
      </c>
      <c r="O312" s="815"/>
    </row>
    <row r="313" spans="1:15" ht="9" customHeight="1" x14ac:dyDescent="0.2">
      <c r="A313" s="45">
        <f>$A$2</f>
        <v>9</v>
      </c>
      <c r="B313" s="85"/>
      <c r="C313" s="835" t="s">
        <v>126</v>
      </c>
      <c r="D313" s="835"/>
      <c r="E313" s="835"/>
      <c r="F313" s="835"/>
      <c r="G313" s="835"/>
      <c r="H313" s="86" t="s">
        <v>164</v>
      </c>
      <c r="I313" s="86" t="s">
        <v>165</v>
      </c>
      <c r="J313" s="86" t="s">
        <v>143</v>
      </c>
      <c r="K313" s="86" t="s">
        <v>166</v>
      </c>
      <c r="L313" s="836" t="s">
        <v>167</v>
      </c>
      <c r="M313" s="837"/>
      <c r="N313" s="835" t="s">
        <v>168</v>
      </c>
      <c r="O313" s="835"/>
    </row>
    <row r="314" spans="1:15" ht="19.5" customHeight="1" x14ac:dyDescent="0.25">
      <c r="A314" s="45">
        <f t="shared" ref="A314:A321" si="40">$A$6</f>
        <v>19.5</v>
      </c>
      <c r="B314" s="78">
        <v>1</v>
      </c>
      <c r="C314" s="832"/>
      <c r="D314" s="832"/>
      <c r="E314" s="832"/>
      <c r="F314" s="832"/>
      <c r="G314" s="832"/>
      <c r="H314" s="262"/>
      <c r="I314" s="262"/>
      <c r="J314" s="262"/>
      <c r="K314" s="266"/>
      <c r="L314" s="846"/>
      <c r="M314" s="846"/>
      <c r="N314" s="753"/>
      <c r="O314" s="753"/>
    </row>
    <row r="315" spans="1:15" ht="19.5" customHeight="1" x14ac:dyDescent="0.25">
      <c r="A315" s="45">
        <f t="shared" si="40"/>
        <v>19.5</v>
      </c>
      <c r="B315" s="78">
        <v>2</v>
      </c>
      <c r="C315" s="832"/>
      <c r="D315" s="832"/>
      <c r="E315" s="832"/>
      <c r="F315" s="832"/>
      <c r="G315" s="832"/>
      <c r="H315" s="262"/>
      <c r="I315" s="262"/>
      <c r="J315" s="262"/>
      <c r="K315" s="266"/>
      <c r="L315" s="846"/>
      <c r="M315" s="846"/>
      <c r="N315" s="753"/>
      <c r="O315" s="753"/>
    </row>
    <row r="316" spans="1:15" ht="19.5" customHeight="1" x14ac:dyDescent="0.25">
      <c r="A316" s="45">
        <f t="shared" si="40"/>
        <v>19.5</v>
      </c>
      <c r="B316" s="78">
        <v>3</v>
      </c>
      <c r="C316" s="832"/>
      <c r="D316" s="832"/>
      <c r="E316" s="832"/>
      <c r="F316" s="832"/>
      <c r="G316" s="832"/>
      <c r="H316" s="262"/>
      <c r="I316" s="262"/>
      <c r="J316" s="262"/>
      <c r="K316" s="266"/>
      <c r="L316" s="846"/>
      <c r="M316" s="846"/>
      <c r="N316" s="753"/>
      <c r="O316" s="753"/>
    </row>
    <row r="317" spans="1:15" ht="19.5" customHeight="1" x14ac:dyDescent="0.25">
      <c r="A317" s="45">
        <f t="shared" si="40"/>
        <v>19.5</v>
      </c>
      <c r="B317" s="78">
        <v>4</v>
      </c>
      <c r="C317" s="832"/>
      <c r="D317" s="832"/>
      <c r="E317" s="832"/>
      <c r="F317" s="832"/>
      <c r="G317" s="832"/>
      <c r="H317" s="262"/>
      <c r="I317" s="262"/>
      <c r="J317" s="262"/>
      <c r="K317" s="266"/>
      <c r="L317" s="846"/>
      <c r="M317" s="846"/>
      <c r="N317" s="753"/>
      <c r="O317" s="753"/>
    </row>
    <row r="318" spans="1:15" ht="19.5" customHeight="1" x14ac:dyDescent="0.25">
      <c r="A318" s="45">
        <f t="shared" si="40"/>
        <v>19.5</v>
      </c>
      <c r="B318" s="78">
        <v>5</v>
      </c>
      <c r="C318" s="832"/>
      <c r="D318" s="832"/>
      <c r="E318" s="832"/>
      <c r="F318" s="832"/>
      <c r="G318" s="832"/>
      <c r="H318" s="262"/>
      <c r="I318" s="262"/>
      <c r="J318" s="262"/>
      <c r="K318" s="266"/>
      <c r="L318" s="846"/>
      <c r="M318" s="846"/>
      <c r="N318" s="753"/>
      <c r="O318" s="753"/>
    </row>
    <row r="319" spans="1:15" ht="19.5" customHeight="1" x14ac:dyDescent="0.25">
      <c r="A319" s="45">
        <f t="shared" si="40"/>
        <v>19.5</v>
      </c>
      <c r="B319" s="78">
        <v>6</v>
      </c>
      <c r="C319" s="832"/>
      <c r="D319" s="832"/>
      <c r="E319" s="832"/>
      <c r="F319" s="832"/>
      <c r="G319" s="832"/>
      <c r="H319" s="262"/>
      <c r="I319" s="262"/>
      <c r="J319" s="262"/>
      <c r="K319" s="266"/>
      <c r="L319" s="846"/>
      <c r="M319" s="846"/>
      <c r="N319" s="753"/>
      <c r="O319" s="753"/>
    </row>
    <row r="320" spans="1:15" ht="19.5" customHeight="1" x14ac:dyDescent="0.25">
      <c r="A320" s="45">
        <f t="shared" si="40"/>
        <v>19.5</v>
      </c>
      <c r="B320" s="78">
        <v>7</v>
      </c>
      <c r="C320" s="832"/>
      <c r="D320" s="832"/>
      <c r="E320" s="832"/>
      <c r="F320" s="832"/>
      <c r="G320" s="832"/>
      <c r="H320" s="262"/>
      <c r="I320" s="262"/>
      <c r="J320" s="262"/>
      <c r="K320" s="266"/>
      <c r="L320" s="846"/>
      <c r="M320" s="846"/>
      <c r="N320" s="753"/>
      <c r="O320" s="753"/>
    </row>
    <row r="321" spans="1:15" ht="19.5" customHeight="1" x14ac:dyDescent="0.25">
      <c r="A321" s="45">
        <f t="shared" si="40"/>
        <v>19.5</v>
      </c>
      <c r="B321" s="78">
        <v>8</v>
      </c>
      <c r="C321" s="832"/>
      <c r="D321" s="832"/>
      <c r="E321" s="832"/>
      <c r="F321" s="832"/>
      <c r="G321" s="832"/>
      <c r="H321" s="262"/>
      <c r="I321" s="262"/>
      <c r="J321" s="262"/>
      <c r="K321" s="266"/>
      <c r="L321" s="846"/>
      <c r="M321" s="846"/>
      <c r="N321" s="753"/>
      <c r="O321" s="753"/>
    </row>
    <row r="322" spans="1:15" ht="16.5" customHeight="1" x14ac:dyDescent="0.25">
      <c r="A322" s="61">
        <f t="shared" ref="A322" si="41">$A$8</f>
        <v>16.5</v>
      </c>
      <c r="B322" s="839" t="s">
        <v>177</v>
      </c>
      <c r="C322" s="839"/>
      <c r="D322" s="839"/>
      <c r="E322" s="839"/>
      <c r="F322" s="839"/>
      <c r="G322" s="839"/>
      <c r="H322" s="839"/>
      <c r="I322" s="839"/>
      <c r="J322" s="839"/>
      <c r="K322" s="839"/>
      <c r="L322" s="839"/>
      <c r="M322" s="839"/>
      <c r="N322" s="839"/>
      <c r="O322" s="839"/>
    </row>
    <row r="323" spans="1:15" ht="24.75" customHeight="1" x14ac:dyDescent="0.25">
      <c r="A323" s="284">
        <f>$A$8*1.5</f>
        <v>24.75</v>
      </c>
      <c r="B323" s="73" t="s">
        <v>162</v>
      </c>
      <c r="C323" s="835" t="s">
        <v>178</v>
      </c>
      <c r="D323" s="835"/>
      <c r="E323" s="835"/>
      <c r="F323" s="86" t="s">
        <v>179</v>
      </c>
      <c r="G323" s="834" t="s">
        <v>170</v>
      </c>
      <c r="H323" s="834"/>
      <c r="I323" s="87" t="s">
        <v>172</v>
      </c>
      <c r="J323" s="86" t="s">
        <v>163</v>
      </c>
      <c r="K323" s="86" t="s">
        <v>180</v>
      </c>
      <c r="L323" s="844" t="s">
        <v>197</v>
      </c>
      <c r="M323" s="815"/>
      <c r="N323" s="845" t="s">
        <v>198</v>
      </c>
      <c r="O323" s="815"/>
    </row>
    <row r="324" spans="1:15" ht="9" customHeight="1" x14ac:dyDescent="0.2">
      <c r="A324" s="45">
        <f>$A$2</f>
        <v>9</v>
      </c>
      <c r="B324" s="85"/>
      <c r="C324" s="835" t="s">
        <v>126</v>
      </c>
      <c r="D324" s="835"/>
      <c r="E324" s="835"/>
      <c r="F324" s="86" t="s">
        <v>164</v>
      </c>
      <c r="G324" s="86"/>
      <c r="H324" s="86" t="s">
        <v>165</v>
      </c>
      <c r="I324" s="86" t="s">
        <v>143</v>
      </c>
      <c r="J324" s="86" t="s">
        <v>166</v>
      </c>
      <c r="K324" s="86" t="s">
        <v>167</v>
      </c>
      <c r="L324" s="835" t="s">
        <v>168</v>
      </c>
      <c r="M324" s="835"/>
      <c r="N324" s="835" t="s">
        <v>181</v>
      </c>
      <c r="O324" s="835"/>
    </row>
    <row r="325" spans="1:15" ht="19.5" customHeight="1" x14ac:dyDescent="0.25">
      <c r="A325" s="45">
        <f t="shared" ref="A325:A332" si="42">$A$6</f>
        <v>19.5</v>
      </c>
      <c r="B325" s="78">
        <v>1</v>
      </c>
      <c r="C325" s="791"/>
      <c r="D325" s="791"/>
      <c r="E325" s="791"/>
      <c r="F325" s="262"/>
      <c r="G325" s="791"/>
      <c r="H325" s="791"/>
      <c r="I325" s="262"/>
      <c r="J325" s="262"/>
      <c r="K325" s="266"/>
      <c r="L325" s="791"/>
      <c r="M325" s="791"/>
      <c r="N325" s="850"/>
      <c r="O325" s="851"/>
    </row>
    <row r="326" spans="1:15" ht="19.5" customHeight="1" x14ac:dyDescent="0.25">
      <c r="A326" s="45">
        <f t="shared" si="42"/>
        <v>19.5</v>
      </c>
      <c r="B326" s="78">
        <v>2</v>
      </c>
      <c r="C326" s="791"/>
      <c r="D326" s="791"/>
      <c r="E326" s="791"/>
      <c r="F326" s="262"/>
      <c r="G326" s="791"/>
      <c r="H326" s="791"/>
      <c r="I326" s="262"/>
      <c r="J326" s="262"/>
      <c r="K326" s="266"/>
      <c r="L326" s="791"/>
      <c r="M326" s="791"/>
      <c r="N326" s="850"/>
      <c r="O326" s="851"/>
    </row>
    <row r="327" spans="1:15" ht="19.5" customHeight="1" x14ac:dyDescent="0.25">
      <c r="A327" s="45">
        <f t="shared" si="42"/>
        <v>19.5</v>
      </c>
      <c r="B327" s="78">
        <v>3</v>
      </c>
      <c r="C327" s="791"/>
      <c r="D327" s="791"/>
      <c r="E327" s="791"/>
      <c r="F327" s="262"/>
      <c r="G327" s="791"/>
      <c r="H327" s="791"/>
      <c r="I327" s="262"/>
      <c r="J327" s="262"/>
      <c r="K327" s="266"/>
      <c r="L327" s="791"/>
      <c r="M327" s="791"/>
      <c r="N327" s="850"/>
      <c r="O327" s="851"/>
    </row>
    <row r="328" spans="1:15" ht="19.5" customHeight="1" x14ac:dyDescent="0.25">
      <c r="A328" s="45">
        <f t="shared" si="42"/>
        <v>19.5</v>
      </c>
      <c r="B328" s="78">
        <v>4</v>
      </c>
      <c r="C328" s="791"/>
      <c r="D328" s="791"/>
      <c r="E328" s="791"/>
      <c r="F328" s="262"/>
      <c r="G328" s="791"/>
      <c r="H328" s="791"/>
      <c r="I328" s="262"/>
      <c r="J328" s="262"/>
      <c r="K328" s="266"/>
      <c r="L328" s="791"/>
      <c r="M328" s="791"/>
      <c r="N328" s="850"/>
      <c r="O328" s="851"/>
    </row>
    <row r="329" spans="1:15" ht="19.5" customHeight="1" x14ac:dyDescent="0.25">
      <c r="A329" s="45">
        <f t="shared" si="42"/>
        <v>19.5</v>
      </c>
      <c r="B329" s="78">
        <v>5</v>
      </c>
      <c r="C329" s="791"/>
      <c r="D329" s="791"/>
      <c r="E329" s="791"/>
      <c r="F329" s="262"/>
      <c r="G329" s="791"/>
      <c r="H329" s="791"/>
      <c r="I329" s="262"/>
      <c r="J329" s="262"/>
      <c r="K329" s="266"/>
      <c r="L329" s="791"/>
      <c r="M329" s="791"/>
      <c r="N329" s="850"/>
      <c r="O329" s="851"/>
    </row>
    <row r="330" spans="1:15" ht="19.5" customHeight="1" x14ac:dyDescent="0.25">
      <c r="A330" s="45">
        <f t="shared" si="42"/>
        <v>19.5</v>
      </c>
      <c r="B330" s="78">
        <v>6</v>
      </c>
      <c r="C330" s="791"/>
      <c r="D330" s="791"/>
      <c r="E330" s="791"/>
      <c r="F330" s="262"/>
      <c r="G330" s="791"/>
      <c r="H330" s="791"/>
      <c r="I330" s="262"/>
      <c r="J330" s="262"/>
      <c r="K330" s="266"/>
      <c r="L330" s="791"/>
      <c r="M330" s="791"/>
      <c r="N330" s="850"/>
      <c r="O330" s="851"/>
    </row>
    <row r="331" spans="1:15" ht="19.5" customHeight="1" x14ac:dyDescent="0.25">
      <c r="A331" s="45">
        <f t="shared" si="42"/>
        <v>19.5</v>
      </c>
      <c r="B331" s="78">
        <v>7</v>
      </c>
      <c r="C331" s="791"/>
      <c r="D331" s="791"/>
      <c r="E331" s="791"/>
      <c r="F331" s="262"/>
      <c r="G331" s="791"/>
      <c r="H331" s="791"/>
      <c r="I331" s="262"/>
      <c r="J331" s="262"/>
      <c r="K331" s="266"/>
      <c r="L331" s="791"/>
      <c r="M331" s="791"/>
      <c r="N331" s="850"/>
      <c r="O331" s="851"/>
    </row>
    <row r="332" spans="1:15" ht="19.5" customHeight="1" x14ac:dyDescent="0.25">
      <c r="A332" s="45">
        <f t="shared" si="42"/>
        <v>19.5</v>
      </c>
      <c r="B332" s="78">
        <v>8</v>
      </c>
      <c r="C332" s="791"/>
      <c r="D332" s="791"/>
      <c r="E332" s="791"/>
      <c r="F332" s="262"/>
      <c r="G332" s="791"/>
      <c r="H332" s="791"/>
      <c r="I332" s="262"/>
      <c r="J332" s="262"/>
      <c r="K332" s="266"/>
      <c r="L332" s="791"/>
      <c r="M332" s="791"/>
      <c r="N332" s="850"/>
      <c r="O332" s="851"/>
    </row>
    <row r="333" spans="1:15" ht="9" customHeight="1" x14ac:dyDescent="0.25">
      <c r="A333" s="45">
        <f t="shared" ref="A333:A342" si="43">$A$2</f>
        <v>9</v>
      </c>
    </row>
    <row r="334" spans="1:15" ht="9" customHeight="1" x14ac:dyDescent="0.25">
      <c r="A334" s="45">
        <f t="shared" si="43"/>
        <v>9</v>
      </c>
      <c r="B334" s="79" t="s">
        <v>105</v>
      </c>
      <c r="C334" s="795" t="s">
        <v>202</v>
      </c>
      <c r="D334" s="795"/>
      <c r="E334" s="795"/>
      <c r="F334" s="795"/>
      <c r="G334" s="795"/>
      <c r="H334" s="795"/>
      <c r="I334" s="795"/>
      <c r="J334" s="795"/>
      <c r="K334" s="795"/>
      <c r="L334" s="795"/>
      <c r="M334" s="795"/>
      <c r="N334" s="795"/>
      <c r="O334" s="795"/>
    </row>
    <row r="335" spans="1:15" ht="9" customHeight="1" x14ac:dyDescent="0.25">
      <c r="A335" s="45">
        <f t="shared" si="43"/>
        <v>9</v>
      </c>
      <c r="B335" s="79" t="s">
        <v>103</v>
      </c>
      <c r="C335" s="795" t="s">
        <v>193</v>
      </c>
      <c r="D335" s="795"/>
      <c r="E335" s="795"/>
      <c r="F335" s="795"/>
      <c r="G335" s="795"/>
      <c r="H335" s="795"/>
      <c r="I335" s="795"/>
      <c r="J335" s="795"/>
      <c r="K335" s="795"/>
      <c r="L335" s="795"/>
      <c r="M335" s="795"/>
      <c r="N335" s="795"/>
      <c r="O335" s="795"/>
    </row>
    <row r="336" spans="1:15" ht="9" customHeight="1" x14ac:dyDescent="0.25">
      <c r="A336" s="45">
        <f>$A$2</f>
        <v>9</v>
      </c>
    </row>
    <row r="337" spans="1:33" ht="9" customHeight="1" x14ac:dyDescent="0.25">
      <c r="A337" s="45">
        <f t="shared" si="43"/>
        <v>9</v>
      </c>
    </row>
    <row r="338" spans="1:33" ht="9" customHeight="1" x14ac:dyDescent="0.25">
      <c r="A338" s="45">
        <f t="shared" si="43"/>
        <v>9</v>
      </c>
    </row>
    <row r="339" spans="1:33" ht="9" customHeight="1" x14ac:dyDescent="0.25">
      <c r="A339" s="45">
        <f t="shared" si="43"/>
        <v>9</v>
      </c>
    </row>
    <row r="340" spans="1:33" ht="16.5" customHeight="1" x14ac:dyDescent="0.25">
      <c r="A340" s="61">
        <f>$A$8</f>
        <v>16.5</v>
      </c>
      <c r="C340" s="80" t="s">
        <v>199</v>
      </c>
      <c r="D340" s="81" t="s">
        <v>189</v>
      </c>
      <c r="M340" s="842" t="str">
        <f ca="1">Wersja</f>
        <v>2020..6.15.0.44055</v>
      </c>
      <c r="N340" s="842"/>
    </row>
    <row r="341" spans="1:33" ht="9" customHeight="1" x14ac:dyDescent="0.25">
      <c r="A341" s="45">
        <f t="shared" si="43"/>
        <v>9</v>
      </c>
    </row>
    <row r="342" spans="1:33" ht="9" customHeight="1" x14ac:dyDescent="0.25">
      <c r="A342" s="45">
        <f t="shared" si="43"/>
        <v>9</v>
      </c>
      <c r="B342" s="848" t="s">
        <v>195</v>
      </c>
      <c r="C342" s="796"/>
      <c r="D342" s="796"/>
      <c r="E342" s="796"/>
      <c r="F342" s="796"/>
      <c r="G342" s="796"/>
      <c r="H342" s="796"/>
      <c r="I342" s="796"/>
      <c r="J342" s="796"/>
      <c r="K342" s="796"/>
      <c r="L342" s="796"/>
      <c r="M342" s="796"/>
      <c r="N342" s="796"/>
      <c r="O342" s="796"/>
    </row>
    <row r="343" spans="1:33" ht="9" customHeight="1" x14ac:dyDescent="0.25">
      <c r="A343" s="45">
        <f>$A$2</f>
        <v>9</v>
      </c>
      <c r="B343" s="797" t="s">
        <v>0</v>
      </c>
      <c r="C343" s="797"/>
      <c r="D343" s="797"/>
      <c r="E343" s="797"/>
      <c r="F343" s="797"/>
      <c r="G343" s="797"/>
      <c r="H343" s="797"/>
      <c r="I343" s="797"/>
      <c r="J343" s="797"/>
      <c r="K343" s="797"/>
      <c r="L343" s="797"/>
      <c r="M343" s="797"/>
      <c r="N343" s="797"/>
      <c r="O343" s="797"/>
    </row>
    <row r="344" spans="1:33" ht="4.5" customHeight="1" x14ac:dyDescent="0.25">
      <c r="A344" s="45">
        <f>$A$4</f>
        <v>4.5</v>
      </c>
      <c r="B344" s="61"/>
    </row>
    <row r="345" spans="1:33" ht="9" customHeight="1" x14ac:dyDescent="0.25">
      <c r="A345" s="45">
        <f>$A$2</f>
        <v>9</v>
      </c>
      <c r="B345" s="849" t="s">
        <v>183</v>
      </c>
      <c r="C345" s="799"/>
      <c r="D345" s="799"/>
      <c r="E345" s="799"/>
      <c r="F345" s="799"/>
      <c r="G345" s="799"/>
      <c r="H345" s="800"/>
      <c r="I345" s="801" t="s">
        <v>1</v>
      </c>
      <c r="J345" s="802"/>
      <c r="K345" s="802"/>
      <c r="L345" s="802"/>
      <c r="M345" s="802"/>
      <c r="N345" s="802"/>
      <c r="O345" s="803"/>
    </row>
    <row r="346" spans="1:33" ht="19.5" customHeight="1" x14ac:dyDescent="0.25">
      <c r="A346" s="45">
        <f t="shared" ref="A346" si="44">$A$6</f>
        <v>19.5</v>
      </c>
      <c r="B346" s="65"/>
      <c r="C346" s="819">
        <f>$C$6</f>
        <v>0</v>
      </c>
      <c r="D346" s="819"/>
      <c r="E346" s="819"/>
      <c r="F346" s="819"/>
      <c r="G346" s="819"/>
      <c r="H346" s="66"/>
      <c r="I346" s="820"/>
      <c r="J346" s="821"/>
      <c r="K346" s="821"/>
      <c r="L346" s="821"/>
      <c r="M346" s="821"/>
      <c r="N346" s="821"/>
      <c r="O346" s="822"/>
    </row>
    <row r="347" spans="1:33" ht="9" customHeight="1" x14ac:dyDescent="0.25">
      <c r="A347" s="45">
        <f t="shared" ref="A347" si="45">$A$2</f>
        <v>9</v>
      </c>
    </row>
    <row r="348" spans="1:33" ht="16.5" customHeight="1" x14ac:dyDescent="0.25">
      <c r="A348" s="320">
        <v>16.5</v>
      </c>
      <c r="B348" s="385" t="s">
        <v>392</v>
      </c>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289"/>
      <c r="AF348" s="289"/>
      <c r="AG348" s="289"/>
    </row>
    <row r="349" spans="1:33" ht="16.5" customHeight="1" x14ac:dyDescent="0.25">
      <c r="A349" s="486">
        <f>$A$8</f>
        <v>16.5</v>
      </c>
      <c r="B349" s="764" t="s">
        <v>157</v>
      </c>
      <c r="C349" s="764"/>
      <c r="D349" s="764"/>
      <c r="E349" s="764"/>
      <c r="F349" s="764"/>
      <c r="G349" s="764"/>
      <c r="H349" s="764"/>
      <c r="I349" s="764"/>
      <c r="J349" s="764"/>
      <c r="K349" s="764"/>
      <c r="L349" s="764"/>
      <c r="M349" s="764"/>
      <c r="N349" s="764"/>
      <c r="O349" s="289"/>
      <c r="P349" s="289"/>
      <c r="Q349" s="289"/>
      <c r="R349" s="289"/>
      <c r="S349" s="289"/>
      <c r="T349" s="289"/>
      <c r="U349" s="289"/>
      <c r="V349" s="289"/>
      <c r="W349" s="289"/>
      <c r="X349" s="289"/>
      <c r="Y349" s="289"/>
      <c r="Z349" s="289"/>
      <c r="AA349" s="289"/>
      <c r="AB349" s="289"/>
      <c r="AC349" s="289"/>
      <c r="AD349" s="289"/>
      <c r="AE349" s="289"/>
      <c r="AF349" s="289"/>
      <c r="AG349" s="289"/>
    </row>
    <row r="350" spans="1:33" ht="16.5" customHeight="1" x14ac:dyDescent="0.25">
      <c r="A350" s="486">
        <f>$A$8</f>
        <v>16.5</v>
      </c>
      <c r="B350" s="765" t="s">
        <v>574</v>
      </c>
      <c r="C350" s="764"/>
      <c r="D350" s="764"/>
      <c r="E350" s="764"/>
      <c r="F350" s="764"/>
      <c r="G350" s="764"/>
      <c r="H350" s="764"/>
      <c r="I350" s="764"/>
      <c r="J350" s="764"/>
      <c r="K350" s="764"/>
      <c r="L350" s="764"/>
      <c r="M350" s="764"/>
      <c r="N350" s="764"/>
      <c r="O350" s="289"/>
      <c r="P350" s="289"/>
      <c r="Q350" s="289"/>
      <c r="R350" s="289"/>
      <c r="S350" s="289"/>
      <c r="T350" s="289"/>
      <c r="U350" s="289"/>
      <c r="V350" s="289"/>
      <c r="W350" s="289"/>
      <c r="X350" s="289"/>
      <c r="Y350" s="289"/>
      <c r="Z350" s="289"/>
      <c r="AA350" s="289"/>
      <c r="AB350" s="289"/>
      <c r="AC350" s="289"/>
      <c r="AD350" s="289"/>
      <c r="AE350" s="289"/>
      <c r="AF350" s="289"/>
      <c r="AG350" s="289"/>
    </row>
    <row r="351" spans="1:33" ht="9" customHeight="1" x14ac:dyDescent="0.25">
      <c r="A351" s="45">
        <f>$A$2</f>
        <v>9</v>
      </c>
      <c r="C351" s="69"/>
      <c r="D351" s="69"/>
      <c r="E351" s="69"/>
      <c r="F351" s="69"/>
      <c r="G351" s="69"/>
      <c r="M351" s="823" t="s">
        <v>877</v>
      </c>
      <c r="N351" s="799"/>
      <c r="O351" s="800"/>
    </row>
    <row r="352" spans="1:33" ht="19.5" customHeight="1" x14ac:dyDescent="0.25">
      <c r="A352" s="45">
        <f>$A$6</f>
        <v>19.5</v>
      </c>
      <c r="C352" s="69"/>
      <c r="D352" s="69"/>
      <c r="E352" s="69"/>
      <c r="F352" s="69"/>
      <c r="G352" s="69"/>
      <c r="M352" s="824">
        <f>M284+1</f>
        <v>6</v>
      </c>
      <c r="N352" s="825"/>
      <c r="O352" s="70"/>
      <c r="Q352" s="62">
        <f>IF(COUNTA(C363:O370,C382:O389,C393:O400)=0,0,1)</f>
        <v>0</v>
      </c>
    </row>
    <row r="353" spans="1:15" ht="4.5" customHeight="1" x14ac:dyDescent="0.25">
      <c r="A353" s="45">
        <f>$A$4</f>
        <v>4.5</v>
      </c>
      <c r="B353" s="69"/>
      <c r="C353" s="69"/>
      <c r="D353" s="69"/>
      <c r="E353" s="69"/>
      <c r="F353" s="69"/>
      <c r="G353" s="69"/>
    </row>
    <row r="354" spans="1:15" ht="4.5" customHeight="1" x14ac:dyDescent="0.25">
      <c r="A354" s="45">
        <f>$A$4</f>
        <v>4.5</v>
      </c>
      <c r="B354" s="807"/>
      <c r="C354" s="807"/>
      <c r="D354" s="807"/>
      <c r="E354" s="807"/>
      <c r="F354" s="807"/>
      <c r="G354" s="807"/>
      <c r="H354" s="807"/>
      <c r="I354" s="807"/>
      <c r="J354" s="807"/>
      <c r="K354" s="807"/>
      <c r="L354" s="807"/>
      <c r="M354" s="807"/>
      <c r="N354" s="807"/>
      <c r="O354" s="807"/>
    </row>
    <row r="355" spans="1:15" ht="24.75" customHeight="1" x14ac:dyDescent="0.25">
      <c r="A355" s="282">
        <f>$A$8*1.5</f>
        <v>24.75</v>
      </c>
      <c r="B355" s="826" t="s">
        <v>186</v>
      </c>
      <c r="C355" s="827"/>
      <c r="D355" s="827"/>
      <c r="E355" s="827"/>
      <c r="F355" s="827"/>
      <c r="G355" s="827"/>
      <c r="H355" s="827"/>
      <c r="I355" s="827"/>
      <c r="J355" s="827"/>
      <c r="K355" s="827"/>
      <c r="L355" s="827"/>
      <c r="M355" s="827"/>
      <c r="N355" s="827"/>
      <c r="O355" s="828"/>
    </row>
    <row r="356" spans="1:15" ht="9" customHeight="1" x14ac:dyDescent="0.25">
      <c r="A356" s="45">
        <f>$A$2</f>
        <v>9</v>
      </c>
      <c r="B356" s="71"/>
      <c r="C356" s="804" t="s">
        <v>158</v>
      </c>
      <c r="D356" s="805"/>
      <c r="E356" s="805"/>
      <c r="F356" s="805"/>
      <c r="G356" s="805"/>
      <c r="H356" s="806"/>
      <c r="I356" s="804" t="s">
        <v>159</v>
      </c>
      <c r="J356" s="805"/>
      <c r="K356" s="805"/>
      <c r="L356" s="805"/>
      <c r="M356" s="805"/>
      <c r="N356" s="805"/>
      <c r="O356" s="806"/>
    </row>
    <row r="357" spans="1:15" ht="19.5" customHeight="1" x14ac:dyDescent="0.25">
      <c r="A357" s="45">
        <f>$A$6</f>
        <v>19.5</v>
      </c>
      <c r="B357" s="72"/>
      <c r="C357" s="829" t="str">
        <f>""&amp;$C$17</f>
        <v/>
      </c>
      <c r="D357" s="830"/>
      <c r="E357" s="830"/>
      <c r="F357" s="830"/>
      <c r="G357" s="830"/>
      <c r="H357" s="831"/>
      <c r="I357" s="829" t="str">
        <f>""&amp;$I$17</f>
        <v/>
      </c>
      <c r="J357" s="830"/>
      <c r="K357" s="830"/>
      <c r="L357" s="830"/>
      <c r="M357" s="830"/>
      <c r="N357" s="830"/>
      <c r="O357" s="831"/>
    </row>
    <row r="358" spans="1:15" ht="4.5" customHeight="1" x14ac:dyDescent="0.25">
      <c r="A358" s="45">
        <f>$A$4</f>
        <v>4.5</v>
      </c>
      <c r="B358" s="807"/>
      <c r="C358" s="807"/>
      <c r="D358" s="807"/>
      <c r="E358" s="807"/>
      <c r="F358" s="807"/>
      <c r="G358" s="807"/>
      <c r="H358" s="807"/>
      <c r="I358" s="807"/>
      <c r="J358" s="807"/>
      <c r="K358" s="807"/>
      <c r="L358" s="807"/>
      <c r="M358" s="807"/>
      <c r="N358" s="807"/>
      <c r="O358" s="807"/>
    </row>
    <row r="359" spans="1:15" ht="16.5" customHeight="1" x14ac:dyDescent="0.25">
      <c r="A359" s="61">
        <f t="shared" ref="A359:A360" si="46">$A$8</f>
        <v>16.5</v>
      </c>
      <c r="B359" s="808" t="s">
        <v>196</v>
      </c>
      <c r="C359" s="809"/>
      <c r="D359" s="809"/>
      <c r="E359" s="809"/>
      <c r="F359" s="809"/>
      <c r="G359" s="809"/>
      <c r="H359" s="809"/>
      <c r="I359" s="809"/>
      <c r="J359" s="809"/>
      <c r="K359" s="809"/>
      <c r="L359" s="809"/>
      <c r="M359" s="809"/>
      <c r="N359" s="809"/>
      <c r="O359" s="810"/>
    </row>
    <row r="360" spans="1:15" ht="16.5" customHeight="1" x14ac:dyDescent="0.25">
      <c r="A360" s="61">
        <f t="shared" si="46"/>
        <v>16.5</v>
      </c>
      <c r="B360" s="811" t="s">
        <v>161</v>
      </c>
      <c r="C360" s="812"/>
      <c r="D360" s="812"/>
      <c r="E360" s="812"/>
      <c r="F360" s="812"/>
      <c r="G360" s="812"/>
      <c r="H360" s="812"/>
      <c r="I360" s="812"/>
      <c r="J360" s="812"/>
      <c r="K360" s="812"/>
      <c r="L360" s="812"/>
      <c r="M360" s="812"/>
      <c r="N360" s="812"/>
      <c r="O360" s="813"/>
    </row>
    <row r="361" spans="1:15" ht="24.75" customHeight="1" x14ac:dyDescent="0.25">
      <c r="A361" s="61">
        <f>$A$8*1.5</f>
        <v>24.75</v>
      </c>
      <c r="B361" s="73" t="s">
        <v>162</v>
      </c>
      <c r="C361" s="814" t="s">
        <v>170</v>
      </c>
      <c r="D361" s="807"/>
      <c r="E361" s="807"/>
      <c r="F361" s="807"/>
      <c r="G361" s="815"/>
      <c r="H361" s="74" t="s">
        <v>171</v>
      </c>
      <c r="I361" s="74" t="s">
        <v>172</v>
      </c>
      <c r="J361" s="73" t="s">
        <v>163</v>
      </c>
      <c r="K361" s="74" t="s">
        <v>173</v>
      </c>
      <c r="L361" s="844" t="s">
        <v>197</v>
      </c>
      <c r="M361" s="815"/>
      <c r="N361" s="845" t="s">
        <v>198</v>
      </c>
      <c r="O361" s="815"/>
    </row>
    <row r="362" spans="1:15" ht="9" customHeight="1" x14ac:dyDescent="0.2">
      <c r="A362" s="45">
        <f>$A$2</f>
        <v>9</v>
      </c>
      <c r="B362" s="76"/>
      <c r="C362" s="816" t="s">
        <v>126</v>
      </c>
      <c r="D362" s="817"/>
      <c r="E362" s="817"/>
      <c r="F362" s="817"/>
      <c r="G362" s="818"/>
      <c r="H362" s="77" t="s">
        <v>164</v>
      </c>
      <c r="I362" s="77" t="s">
        <v>165</v>
      </c>
      <c r="J362" s="77" t="s">
        <v>143</v>
      </c>
      <c r="K362" s="77" t="s">
        <v>166</v>
      </c>
      <c r="L362" s="816" t="s">
        <v>167</v>
      </c>
      <c r="M362" s="818"/>
      <c r="N362" s="816" t="s">
        <v>168</v>
      </c>
      <c r="O362" s="818"/>
    </row>
    <row r="363" spans="1:15" ht="19.5" customHeight="1" x14ac:dyDescent="0.25">
      <c r="A363" s="45">
        <f t="shared" ref="A363:A370" si="47">$A$6</f>
        <v>19.5</v>
      </c>
      <c r="B363" s="78">
        <v>1</v>
      </c>
      <c r="C363" s="832"/>
      <c r="D363" s="832"/>
      <c r="E363" s="832"/>
      <c r="F363" s="832"/>
      <c r="G363" s="832"/>
      <c r="H363" s="262"/>
      <c r="I363" s="262"/>
      <c r="J363" s="262"/>
      <c r="K363" s="266"/>
      <c r="L363" s="846"/>
      <c r="M363" s="846"/>
      <c r="N363" s="846"/>
      <c r="O363" s="847"/>
    </row>
    <row r="364" spans="1:15" ht="19.5" customHeight="1" x14ac:dyDescent="0.25">
      <c r="A364" s="45">
        <f t="shared" si="47"/>
        <v>19.5</v>
      </c>
      <c r="B364" s="78">
        <v>2</v>
      </c>
      <c r="C364" s="832"/>
      <c r="D364" s="832"/>
      <c r="E364" s="832"/>
      <c r="F364" s="832"/>
      <c r="G364" s="832"/>
      <c r="H364" s="262"/>
      <c r="I364" s="262"/>
      <c r="J364" s="262"/>
      <c r="K364" s="266"/>
      <c r="L364" s="846"/>
      <c r="M364" s="846"/>
      <c r="N364" s="846"/>
      <c r="O364" s="847"/>
    </row>
    <row r="365" spans="1:15" ht="19.5" customHeight="1" x14ac:dyDescent="0.25">
      <c r="A365" s="45">
        <f t="shared" si="47"/>
        <v>19.5</v>
      </c>
      <c r="B365" s="78">
        <v>3</v>
      </c>
      <c r="C365" s="832"/>
      <c r="D365" s="832"/>
      <c r="E365" s="832"/>
      <c r="F365" s="832"/>
      <c r="G365" s="832"/>
      <c r="H365" s="262"/>
      <c r="I365" s="262"/>
      <c r="J365" s="262"/>
      <c r="K365" s="266"/>
      <c r="L365" s="846"/>
      <c r="M365" s="846"/>
      <c r="N365" s="846"/>
      <c r="O365" s="847"/>
    </row>
    <row r="366" spans="1:15" ht="19.5" customHeight="1" x14ac:dyDescent="0.25">
      <c r="A366" s="45">
        <f t="shared" si="47"/>
        <v>19.5</v>
      </c>
      <c r="B366" s="78">
        <v>4</v>
      </c>
      <c r="C366" s="832"/>
      <c r="D366" s="832"/>
      <c r="E366" s="832"/>
      <c r="F366" s="832"/>
      <c r="G366" s="832"/>
      <c r="H366" s="262"/>
      <c r="I366" s="262"/>
      <c r="J366" s="262"/>
      <c r="K366" s="266"/>
      <c r="L366" s="846"/>
      <c r="M366" s="846"/>
      <c r="N366" s="846"/>
      <c r="O366" s="847"/>
    </row>
    <row r="367" spans="1:15" ht="19.5" customHeight="1" x14ac:dyDescent="0.25">
      <c r="A367" s="45">
        <f t="shared" si="47"/>
        <v>19.5</v>
      </c>
      <c r="B367" s="78">
        <v>5</v>
      </c>
      <c r="C367" s="832"/>
      <c r="D367" s="832"/>
      <c r="E367" s="832"/>
      <c r="F367" s="832"/>
      <c r="G367" s="832"/>
      <c r="H367" s="262"/>
      <c r="I367" s="262"/>
      <c r="J367" s="262"/>
      <c r="K367" s="266"/>
      <c r="L367" s="846"/>
      <c r="M367" s="846"/>
      <c r="N367" s="846"/>
      <c r="O367" s="847"/>
    </row>
    <row r="368" spans="1:15" ht="19.5" customHeight="1" x14ac:dyDescent="0.25">
      <c r="A368" s="45">
        <f t="shared" si="47"/>
        <v>19.5</v>
      </c>
      <c r="B368" s="78">
        <v>6</v>
      </c>
      <c r="C368" s="832"/>
      <c r="D368" s="832"/>
      <c r="E368" s="832"/>
      <c r="F368" s="832"/>
      <c r="G368" s="832"/>
      <c r="H368" s="262"/>
      <c r="I368" s="262"/>
      <c r="J368" s="262"/>
      <c r="K368" s="266"/>
      <c r="L368" s="846"/>
      <c r="M368" s="846"/>
      <c r="N368" s="846"/>
      <c r="O368" s="847"/>
    </row>
    <row r="369" spans="1:15" ht="19.5" customHeight="1" x14ac:dyDescent="0.25">
      <c r="A369" s="45">
        <f t="shared" si="47"/>
        <v>19.5</v>
      </c>
      <c r="B369" s="78">
        <v>7</v>
      </c>
      <c r="C369" s="832"/>
      <c r="D369" s="832"/>
      <c r="E369" s="832"/>
      <c r="F369" s="832"/>
      <c r="G369" s="832"/>
      <c r="H369" s="262"/>
      <c r="I369" s="262"/>
      <c r="J369" s="262"/>
      <c r="K369" s="266"/>
      <c r="L369" s="846"/>
      <c r="M369" s="846"/>
      <c r="N369" s="846"/>
      <c r="O369" s="847"/>
    </row>
    <row r="370" spans="1:15" ht="19.5" customHeight="1" x14ac:dyDescent="0.25">
      <c r="A370" s="45">
        <f t="shared" si="47"/>
        <v>19.5</v>
      </c>
      <c r="B370" s="78">
        <v>8</v>
      </c>
      <c r="C370" s="832"/>
      <c r="D370" s="832"/>
      <c r="E370" s="832"/>
      <c r="F370" s="832"/>
      <c r="G370" s="832"/>
      <c r="H370" s="262"/>
      <c r="I370" s="262"/>
      <c r="J370" s="262"/>
      <c r="K370" s="266"/>
      <c r="L370" s="846"/>
      <c r="M370" s="846"/>
      <c r="N370" s="846"/>
      <c r="O370" s="847"/>
    </row>
    <row r="371" spans="1:15" ht="9" customHeight="1" x14ac:dyDescent="0.25">
      <c r="A371" s="45">
        <f>$A$2</f>
        <v>9</v>
      </c>
    </row>
    <row r="372" spans="1:15" ht="18" customHeight="1" x14ac:dyDescent="0.25">
      <c r="A372" s="45">
        <f>$A$2*2</f>
        <v>18</v>
      </c>
      <c r="B372" s="79" t="s">
        <v>100</v>
      </c>
      <c r="C372" s="838" t="s">
        <v>200</v>
      </c>
      <c r="D372" s="795"/>
      <c r="E372" s="795"/>
      <c r="F372" s="795"/>
      <c r="G372" s="795"/>
      <c r="H372" s="795"/>
      <c r="I372" s="795"/>
      <c r="J372" s="795"/>
      <c r="K372" s="795"/>
      <c r="L372" s="795"/>
      <c r="M372" s="795"/>
      <c r="N372" s="795"/>
      <c r="O372" s="795"/>
    </row>
    <row r="373" spans="1:15" ht="9" customHeight="1" x14ac:dyDescent="0.25">
      <c r="A373" s="45">
        <f>$A$2</f>
        <v>9</v>
      </c>
      <c r="B373" s="79" t="s">
        <v>101</v>
      </c>
      <c r="C373" s="795" t="s">
        <v>190</v>
      </c>
      <c r="D373" s="795"/>
      <c r="E373" s="795"/>
      <c r="F373" s="795"/>
      <c r="G373" s="795"/>
      <c r="H373" s="795"/>
      <c r="I373" s="795"/>
      <c r="J373" s="795"/>
      <c r="K373" s="795"/>
      <c r="L373" s="795"/>
      <c r="M373" s="795"/>
      <c r="N373" s="795"/>
      <c r="O373" s="795"/>
    </row>
    <row r="374" spans="1:15" ht="18" customHeight="1" x14ac:dyDescent="0.25">
      <c r="A374" s="45">
        <f>$A$2*2</f>
        <v>18</v>
      </c>
      <c r="B374" s="79" t="s">
        <v>102</v>
      </c>
      <c r="C374" s="838" t="s">
        <v>201</v>
      </c>
      <c r="D374" s="795"/>
      <c r="E374" s="795"/>
      <c r="F374" s="795"/>
      <c r="G374" s="795"/>
      <c r="H374" s="795"/>
      <c r="I374" s="795"/>
      <c r="J374" s="795"/>
      <c r="K374" s="795"/>
      <c r="L374" s="795"/>
      <c r="M374" s="795"/>
      <c r="N374" s="795"/>
      <c r="O374" s="795"/>
    </row>
    <row r="375" spans="1:15" ht="16.5" customHeight="1" x14ac:dyDescent="0.25">
      <c r="A375" s="61">
        <f>$A$8</f>
        <v>16.5</v>
      </c>
      <c r="C375" s="843" t="str">
        <f ca="1">Wersja</f>
        <v>2020..6.15.0.44055</v>
      </c>
      <c r="D375" s="843"/>
      <c r="E375" s="69"/>
      <c r="F375" s="69"/>
      <c r="G375" s="69"/>
      <c r="H375" s="69"/>
      <c r="M375" s="80" t="s">
        <v>199</v>
      </c>
      <c r="N375" s="81" t="s">
        <v>187</v>
      </c>
    </row>
    <row r="376" spans="1:15" ht="9" customHeight="1" x14ac:dyDescent="0.25">
      <c r="A376" s="45">
        <f>$A$2</f>
        <v>9</v>
      </c>
    </row>
    <row r="377" spans="1:15" ht="9" customHeight="1" x14ac:dyDescent="0.25">
      <c r="A377" s="45">
        <f>$A$2</f>
        <v>9</v>
      </c>
      <c r="B377" s="797" t="s">
        <v>0</v>
      </c>
      <c r="C377" s="797"/>
      <c r="D377" s="797"/>
      <c r="E377" s="797"/>
      <c r="F377" s="797"/>
      <c r="G377" s="797"/>
      <c r="H377" s="797"/>
      <c r="I377" s="797"/>
      <c r="J377" s="797"/>
      <c r="K377" s="797"/>
      <c r="L377" s="797"/>
      <c r="M377" s="797"/>
      <c r="N377" s="797"/>
      <c r="O377" s="797"/>
    </row>
    <row r="378" spans="1:15" ht="4.5" customHeight="1" x14ac:dyDescent="0.25">
      <c r="A378" s="45">
        <f>$A$4</f>
        <v>4.5</v>
      </c>
      <c r="B378" s="61"/>
    </row>
    <row r="379" spans="1:15" ht="16.5" customHeight="1" x14ac:dyDescent="0.25">
      <c r="A379" s="61">
        <f t="shared" ref="A379" si="48">$A$8</f>
        <v>16.5</v>
      </c>
      <c r="B379" s="811" t="s">
        <v>176</v>
      </c>
      <c r="C379" s="812"/>
      <c r="D379" s="812"/>
      <c r="E379" s="812"/>
      <c r="F379" s="812"/>
      <c r="G379" s="812"/>
      <c r="H379" s="812"/>
      <c r="I379" s="812"/>
      <c r="J379" s="812"/>
      <c r="K379" s="812"/>
      <c r="L379" s="812"/>
      <c r="M379" s="812"/>
      <c r="N379" s="812"/>
      <c r="O379" s="813"/>
    </row>
    <row r="380" spans="1:15" ht="24.75" customHeight="1" x14ac:dyDescent="0.25">
      <c r="A380" s="61">
        <f>$A$8*1.5</f>
        <v>24.75</v>
      </c>
      <c r="B380" s="73" t="s">
        <v>162</v>
      </c>
      <c r="C380" s="834" t="s">
        <v>184</v>
      </c>
      <c r="D380" s="834"/>
      <c r="E380" s="834"/>
      <c r="F380" s="834"/>
      <c r="G380" s="834"/>
      <c r="H380" s="82" t="s">
        <v>171</v>
      </c>
      <c r="I380" s="83" t="s">
        <v>172</v>
      </c>
      <c r="J380" s="73" t="s">
        <v>163</v>
      </c>
      <c r="K380" s="84" t="s">
        <v>185</v>
      </c>
      <c r="L380" s="844" t="s">
        <v>197</v>
      </c>
      <c r="M380" s="815"/>
      <c r="N380" s="845" t="s">
        <v>198</v>
      </c>
      <c r="O380" s="815"/>
    </row>
    <row r="381" spans="1:15" ht="9" customHeight="1" x14ac:dyDescent="0.2">
      <c r="A381" s="45">
        <f>$A$2</f>
        <v>9</v>
      </c>
      <c r="B381" s="85"/>
      <c r="C381" s="835" t="s">
        <v>126</v>
      </c>
      <c r="D381" s="835"/>
      <c r="E381" s="835"/>
      <c r="F381" s="835"/>
      <c r="G381" s="835"/>
      <c r="H381" s="86" t="s">
        <v>164</v>
      </c>
      <c r="I381" s="86" t="s">
        <v>165</v>
      </c>
      <c r="J381" s="86" t="s">
        <v>143</v>
      </c>
      <c r="K381" s="86" t="s">
        <v>166</v>
      </c>
      <c r="L381" s="836" t="s">
        <v>167</v>
      </c>
      <c r="M381" s="837"/>
      <c r="N381" s="835" t="s">
        <v>168</v>
      </c>
      <c r="O381" s="835"/>
    </row>
    <row r="382" spans="1:15" ht="19.5" customHeight="1" x14ac:dyDescent="0.25">
      <c r="A382" s="45">
        <f t="shared" ref="A382:A389" si="49">$A$6</f>
        <v>19.5</v>
      </c>
      <c r="B382" s="78">
        <v>1</v>
      </c>
      <c r="C382" s="832"/>
      <c r="D382" s="832"/>
      <c r="E382" s="832"/>
      <c r="F382" s="832"/>
      <c r="G382" s="832"/>
      <c r="H382" s="262"/>
      <c r="I382" s="262"/>
      <c r="J382" s="262"/>
      <c r="K382" s="266"/>
      <c r="L382" s="846"/>
      <c r="M382" s="846"/>
      <c r="N382" s="753"/>
      <c r="O382" s="753"/>
    </row>
    <row r="383" spans="1:15" ht="19.5" customHeight="1" x14ac:dyDescent="0.25">
      <c r="A383" s="45">
        <f t="shared" si="49"/>
        <v>19.5</v>
      </c>
      <c r="B383" s="78">
        <v>2</v>
      </c>
      <c r="C383" s="832"/>
      <c r="D383" s="832"/>
      <c r="E383" s="832"/>
      <c r="F383" s="832"/>
      <c r="G383" s="832"/>
      <c r="H383" s="262"/>
      <c r="I383" s="262"/>
      <c r="J383" s="262"/>
      <c r="K383" s="266"/>
      <c r="L383" s="846"/>
      <c r="M383" s="846"/>
      <c r="N383" s="753"/>
      <c r="O383" s="753"/>
    </row>
    <row r="384" spans="1:15" ht="19.5" customHeight="1" x14ac:dyDescent="0.25">
      <c r="A384" s="45">
        <f t="shared" si="49"/>
        <v>19.5</v>
      </c>
      <c r="B384" s="78">
        <v>3</v>
      </c>
      <c r="C384" s="832"/>
      <c r="D384" s="832"/>
      <c r="E384" s="832"/>
      <c r="F384" s="832"/>
      <c r="G384" s="832"/>
      <c r="H384" s="262"/>
      <c r="I384" s="262"/>
      <c r="J384" s="262"/>
      <c r="K384" s="266"/>
      <c r="L384" s="846"/>
      <c r="M384" s="846"/>
      <c r="N384" s="753"/>
      <c r="O384" s="753"/>
    </row>
    <row r="385" spans="1:15" ht="19.5" customHeight="1" x14ac:dyDescent="0.25">
      <c r="A385" s="45">
        <f t="shared" si="49"/>
        <v>19.5</v>
      </c>
      <c r="B385" s="78">
        <v>4</v>
      </c>
      <c r="C385" s="832"/>
      <c r="D385" s="832"/>
      <c r="E385" s="832"/>
      <c r="F385" s="832"/>
      <c r="G385" s="832"/>
      <c r="H385" s="262"/>
      <c r="I385" s="262"/>
      <c r="J385" s="262"/>
      <c r="K385" s="266"/>
      <c r="L385" s="846"/>
      <c r="M385" s="846"/>
      <c r="N385" s="753"/>
      <c r="O385" s="753"/>
    </row>
    <row r="386" spans="1:15" ht="19.5" customHeight="1" x14ac:dyDescent="0.25">
      <c r="A386" s="45">
        <f t="shared" si="49"/>
        <v>19.5</v>
      </c>
      <c r="B386" s="78">
        <v>5</v>
      </c>
      <c r="C386" s="832"/>
      <c r="D386" s="832"/>
      <c r="E386" s="832"/>
      <c r="F386" s="832"/>
      <c r="G386" s="832"/>
      <c r="H386" s="262"/>
      <c r="I386" s="262"/>
      <c r="J386" s="262"/>
      <c r="K386" s="266"/>
      <c r="L386" s="846"/>
      <c r="M386" s="846"/>
      <c r="N386" s="753"/>
      <c r="O386" s="753"/>
    </row>
    <row r="387" spans="1:15" ht="19.5" customHeight="1" x14ac:dyDescent="0.25">
      <c r="A387" s="45">
        <f t="shared" si="49"/>
        <v>19.5</v>
      </c>
      <c r="B387" s="78">
        <v>6</v>
      </c>
      <c r="C387" s="832"/>
      <c r="D387" s="832"/>
      <c r="E387" s="832"/>
      <c r="F387" s="832"/>
      <c r="G387" s="832"/>
      <c r="H387" s="262"/>
      <c r="I387" s="262"/>
      <c r="J387" s="262"/>
      <c r="K387" s="266"/>
      <c r="L387" s="846"/>
      <c r="M387" s="846"/>
      <c r="N387" s="753"/>
      <c r="O387" s="753"/>
    </row>
    <row r="388" spans="1:15" ht="19.5" customHeight="1" x14ac:dyDescent="0.25">
      <c r="A388" s="45">
        <f t="shared" si="49"/>
        <v>19.5</v>
      </c>
      <c r="B388" s="78">
        <v>7</v>
      </c>
      <c r="C388" s="832"/>
      <c r="D388" s="832"/>
      <c r="E388" s="832"/>
      <c r="F388" s="832"/>
      <c r="G388" s="832"/>
      <c r="H388" s="262"/>
      <c r="I388" s="262"/>
      <c r="J388" s="262"/>
      <c r="K388" s="266"/>
      <c r="L388" s="846"/>
      <c r="M388" s="846"/>
      <c r="N388" s="753"/>
      <c r="O388" s="753"/>
    </row>
    <row r="389" spans="1:15" ht="19.5" customHeight="1" x14ac:dyDescent="0.25">
      <c r="A389" s="45">
        <f t="shared" si="49"/>
        <v>19.5</v>
      </c>
      <c r="B389" s="78">
        <v>8</v>
      </c>
      <c r="C389" s="832"/>
      <c r="D389" s="832"/>
      <c r="E389" s="832"/>
      <c r="F389" s="832"/>
      <c r="G389" s="832"/>
      <c r="H389" s="262"/>
      <c r="I389" s="262"/>
      <c r="J389" s="262"/>
      <c r="K389" s="266"/>
      <c r="L389" s="846"/>
      <c r="M389" s="846"/>
      <c r="N389" s="753"/>
      <c r="O389" s="753"/>
    </row>
    <row r="390" spans="1:15" ht="16.5" customHeight="1" x14ac:dyDescent="0.25">
      <c r="A390" s="61">
        <f t="shared" ref="A390" si="50">$A$8</f>
        <v>16.5</v>
      </c>
      <c r="B390" s="839" t="s">
        <v>177</v>
      </c>
      <c r="C390" s="839"/>
      <c r="D390" s="839"/>
      <c r="E390" s="839"/>
      <c r="F390" s="839"/>
      <c r="G390" s="839"/>
      <c r="H390" s="839"/>
      <c r="I390" s="839"/>
      <c r="J390" s="839"/>
      <c r="K390" s="839"/>
      <c r="L390" s="839"/>
      <c r="M390" s="839"/>
      <c r="N390" s="839"/>
      <c r="O390" s="839"/>
    </row>
    <row r="391" spans="1:15" ht="24.75" customHeight="1" x14ac:dyDescent="0.25">
      <c r="A391" s="284">
        <f>$A$8*1.5</f>
        <v>24.75</v>
      </c>
      <c r="B391" s="73" t="s">
        <v>162</v>
      </c>
      <c r="C391" s="835" t="s">
        <v>178</v>
      </c>
      <c r="D391" s="835"/>
      <c r="E391" s="835"/>
      <c r="F391" s="86" t="s">
        <v>179</v>
      </c>
      <c r="G391" s="834" t="s">
        <v>170</v>
      </c>
      <c r="H391" s="834"/>
      <c r="I391" s="87" t="s">
        <v>172</v>
      </c>
      <c r="J391" s="86" t="s">
        <v>163</v>
      </c>
      <c r="K391" s="86" t="s">
        <v>180</v>
      </c>
      <c r="L391" s="844" t="s">
        <v>197</v>
      </c>
      <c r="M391" s="815"/>
      <c r="N391" s="845" t="s">
        <v>198</v>
      </c>
      <c r="O391" s="815"/>
    </row>
    <row r="392" spans="1:15" ht="9" customHeight="1" x14ac:dyDescent="0.2">
      <c r="A392" s="45">
        <f>$A$2</f>
        <v>9</v>
      </c>
      <c r="B392" s="85"/>
      <c r="C392" s="835" t="s">
        <v>126</v>
      </c>
      <c r="D392" s="835"/>
      <c r="E392" s="835"/>
      <c r="F392" s="86" t="s">
        <v>164</v>
      </c>
      <c r="G392" s="86"/>
      <c r="H392" s="86" t="s">
        <v>165</v>
      </c>
      <c r="I392" s="86" t="s">
        <v>143</v>
      </c>
      <c r="J392" s="86" t="s">
        <v>166</v>
      </c>
      <c r="K392" s="86" t="s">
        <v>167</v>
      </c>
      <c r="L392" s="835" t="s">
        <v>168</v>
      </c>
      <c r="M392" s="835"/>
      <c r="N392" s="835" t="s">
        <v>181</v>
      </c>
      <c r="O392" s="835"/>
    </row>
    <row r="393" spans="1:15" ht="19.5" customHeight="1" x14ac:dyDescent="0.25">
      <c r="A393" s="45">
        <f t="shared" ref="A393:A400" si="51">$A$6</f>
        <v>19.5</v>
      </c>
      <c r="B393" s="78">
        <v>1</v>
      </c>
      <c r="C393" s="791"/>
      <c r="D393" s="791"/>
      <c r="E393" s="791"/>
      <c r="F393" s="262"/>
      <c r="G393" s="791"/>
      <c r="H393" s="791"/>
      <c r="I393" s="262"/>
      <c r="J393" s="262"/>
      <c r="K393" s="266"/>
      <c r="L393" s="791"/>
      <c r="M393" s="791"/>
      <c r="N393" s="850"/>
      <c r="O393" s="851"/>
    </row>
    <row r="394" spans="1:15" ht="19.5" customHeight="1" x14ac:dyDescent="0.25">
      <c r="A394" s="45">
        <f t="shared" si="51"/>
        <v>19.5</v>
      </c>
      <c r="B394" s="78">
        <v>2</v>
      </c>
      <c r="C394" s="791"/>
      <c r="D394" s="791"/>
      <c r="E394" s="791"/>
      <c r="F394" s="262"/>
      <c r="G394" s="791"/>
      <c r="H394" s="791"/>
      <c r="I394" s="262"/>
      <c r="J394" s="262"/>
      <c r="K394" s="266"/>
      <c r="L394" s="791"/>
      <c r="M394" s="791"/>
      <c r="N394" s="850"/>
      <c r="O394" s="851"/>
    </row>
    <row r="395" spans="1:15" ht="19.5" customHeight="1" x14ac:dyDescent="0.25">
      <c r="A395" s="45">
        <f t="shared" si="51"/>
        <v>19.5</v>
      </c>
      <c r="B395" s="78">
        <v>3</v>
      </c>
      <c r="C395" s="791"/>
      <c r="D395" s="791"/>
      <c r="E395" s="791"/>
      <c r="F395" s="262"/>
      <c r="G395" s="791"/>
      <c r="H395" s="791"/>
      <c r="I395" s="262"/>
      <c r="J395" s="262"/>
      <c r="K395" s="266"/>
      <c r="L395" s="791"/>
      <c r="M395" s="791"/>
      <c r="N395" s="850"/>
      <c r="O395" s="851"/>
    </row>
    <row r="396" spans="1:15" ht="19.5" customHeight="1" x14ac:dyDescent="0.25">
      <c r="A396" s="45">
        <f t="shared" si="51"/>
        <v>19.5</v>
      </c>
      <c r="B396" s="78">
        <v>4</v>
      </c>
      <c r="C396" s="791"/>
      <c r="D396" s="791"/>
      <c r="E396" s="791"/>
      <c r="F396" s="262"/>
      <c r="G396" s="791"/>
      <c r="H396" s="791"/>
      <c r="I396" s="262"/>
      <c r="J396" s="262"/>
      <c r="K396" s="266"/>
      <c r="L396" s="791"/>
      <c r="M396" s="791"/>
      <c r="N396" s="850"/>
      <c r="O396" s="851"/>
    </row>
    <row r="397" spans="1:15" ht="19.5" customHeight="1" x14ac:dyDescent="0.25">
      <c r="A397" s="45">
        <f t="shared" si="51"/>
        <v>19.5</v>
      </c>
      <c r="B397" s="78">
        <v>5</v>
      </c>
      <c r="C397" s="791"/>
      <c r="D397" s="791"/>
      <c r="E397" s="791"/>
      <c r="F397" s="262"/>
      <c r="G397" s="791"/>
      <c r="H397" s="791"/>
      <c r="I397" s="262"/>
      <c r="J397" s="262"/>
      <c r="K397" s="266"/>
      <c r="L397" s="791"/>
      <c r="M397" s="791"/>
      <c r="N397" s="850"/>
      <c r="O397" s="851"/>
    </row>
    <row r="398" spans="1:15" ht="19.5" customHeight="1" x14ac:dyDescent="0.25">
      <c r="A398" s="45">
        <f t="shared" si="51"/>
        <v>19.5</v>
      </c>
      <c r="B398" s="78">
        <v>6</v>
      </c>
      <c r="C398" s="791"/>
      <c r="D398" s="791"/>
      <c r="E398" s="791"/>
      <c r="F398" s="262"/>
      <c r="G398" s="791"/>
      <c r="H398" s="791"/>
      <c r="I398" s="262"/>
      <c r="J398" s="262"/>
      <c r="K398" s="266"/>
      <c r="L398" s="791"/>
      <c r="M398" s="791"/>
      <c r="N398" s="850"/>
      <c r="O398" s="851"/>
    </row>
    <row r="399" spans="1:15" ht="19.5" customHeight="1" x14ac:dyDescent="0.25">
      <c r="A399" s="45">
        <f t="shared" si="51"/>
        <v>19.5</v>
      </c>
      <c r="B399" s="78">
        <v>7</v>
      </c>
      <c r="C399" s="791"/>
      <c r="D399" s="791"/>
      <c r="E399" s="791"/>
      <c r="F399" s="262"/>
      <c r="G399" s="791"/>
      <c r="H399" s="791"/>
      <c r="I399" s="262"/>
      <c r="J399" s="262"/>
      <c r="K399" s="266"/>
      <c r="L399" s="791"/>
      <c r="M399" s="791"/>
      <c r="N399" s="850"/>
      <c r="O399" s="851"/>
    </row>
    <row r="400" spans="1:15" ht="19.5" customHeight="1" x14ac:dyDescent="0.25">
      <c r="A400" s="45">
        <f t="shared" si="51"/>
        <v>19.5</v>
      </c>
      <c r="B400" s="78">
        <v>8</v>
      </c>
      <c r="C400" s="791"/>
      <c r="D400" s="791"/>
      <c r="E400" s="791"/>
      <c r="F400" s="262"/>
      <c r="G400" s="791"/>
      <c r="H400" s="791"/>
      <c r="I400" s="262"/>
      <c r="J400" s="262"/>
      <c r="K400" s="266"/>
      <c r="L400" s="791"/>
      <c r="M400" s="791"/>
      <c r="N400" s="850"/>
      <c r="O400" s="851"/>
    </row>
    <row r="401" spans="1:33" ht="9" customHeight="1" x14ac:dyDescent="0.25">
      <c r="A401" s="45">
        <f t="shared" ref="A401:A410" si="52">$A$2</f>
        <v>9</v>
      </c>
    </row>
    <row r="402" spans="1:33" ht="9" customHeight="1" x14ac:dyDescent="0.25">
      <c r="A402" s="45">
        <f t="shared" si="52"/>
        <v>9</v>
      </c>
      <c r="B402" s="79" t="s">
        <v>105</v>
      </c>
      <c r="C402" s="795" t="s">
        <v>202</v>
      </c>
      <c r="D402" s="795"/>
      <c r="E402" s="795"/>
      <c r="F402" s="795"/>
      <c r="G402" s="795"/>
      <c r="H402" s="795"/>
      <c r="I402" s="795"/>
      <c r="J402" s="795"/>
      <c r="K402" s="795"/>
      <c r="L402" s="795"/>
      <c r="M402" s="795"/>
      <c r="N402" s="795"/>
      <c r="O402" s="795"/>
    </row>
    <row r="403" spans="1:33" ht="9" customHeight="1" x14ac:dyDescent="0.25">
      <c r="A403" s="45">
        <f t="shared" si="52"/>
        <v>9</v>
      </c>
      <c r="B403" s="79" t="s">
        <v>103</v>
      </c>
      <c r="C403" s="795" t="s">
        <v>193</v>
      </c>
      <c r="D403" s="795"/>
      <c r="E403" s="795"/>
      <c r="F403" s="795"/>
      <c r="G403" s="795"/>
      <c r="H403" s="795"/>
      <c r="I403" s="795"/>
      <c r="J403" s="795"/>
      <c r="K403" s="795"/>
      <c r="L403" s="795"/>
      <c r="M403" s="795"/>
      <c r="N403" s="795"/>
      <c r="O403" s="795"/>
    </row>
    <row r="404" spans="1:33" ht="9" customHeight="1" x14ac:dyDescent="0.25">
      <c r="A404" s="45">
        <f>$A$2</f>
        <v>9</v>
      </c>
    </row>
    <row r="405" spans="1:33" ht="9" customHeight="1" x14ac:dyDescent="0.25">
      <c r="A405" s="45">
        <f t="shared" si="52"/>
        <v>9</v>
      </c>
    </row>
    <row r="406" spans="1:33" ht="9" customHeight="1" x14ac:dyDescent="0.25">
      <c r="A406" s="45">
        <f t="shared" si="52"/>
        <v>9</v>
      </c>
    </row>
    <row r="407" spans="1:33" ht="9" customHeight="1" x14ac:dyDescent="0.25">
      <c r="A407" s="45">
        <f t="shared" si="52"/>
        <v>9</v>
      </c>
    </row>
    <row r="408" spans="1:33" ht="16.5" customHeight="1" x14ac:dyDescent="0.25">
      <c r="A408" s="61">
        <f>$A$8</f>
        <v>16.5</v>
      </c>
      <c r="C408" s="80" t="s">
        <v>199</v>
      </c>
      <c r="D408" s="81" t="s">
        <v>189</v>
      </c>
      <c r="M408" s="842" t="str">
        <f ca="1">Wersja</f>
        <v>2020..6.15.0.44055</v>
      </c>
      <c r="N408" s="842"/>
    </row>
    <row r="409" spans="1:33" ht="9" customHeight="1" x14ac:dyDescent="0.25">
      <c r="A409" s="45">
        <f t="shared" si="52"/>
        <v>9</v>
      </c>
    </row>
    <row r="410" spans="1:33" ht="9" customHeight="1" x14ac:dyDescent="0.25">
      <c r="A410" s="45">
        <f t="shared" si="52"/>
        <v>9</v>
      </c>
      <c r="B410" s="848" t="s">
        <v>195</v>
      </c>
      <c r="C410" s="796"/>
      <c r="D410" s="796"/>
      <c r="E410" s="796"/>
      <c r="F410" s="796"/>
      <c r="G410" s="796"/>
      <c r="H410" s="796"/>
      <c r="I410" s="796"/>
      <c r="J410" s="796"/>
      <c r="K410" s="796"/>
      <c r="L410" s="796"/>
      <c r="M410" s="796"/>
      <c r="N410" s="796"/>
      <c r="O410" s="796"/>
    </row>
    <row r="411" spans="1:33" ht="9" customHeight="1" x14ac:dyDescent="0.25">
      <c r="A411" s="45">
        <f>$A$2</f>
        <v>9</v>
      </c>
      <c r="B411" s="797" t="s">
        <v>0</v>
      </c>
      <c r="C411" s="797"/>
      <c r="D411" s="797"/>
      <c r="E411" s="797"/>
      <c r="F411" s="797"/>
      <c r="G411" s="797"/>
      <c r="H411" s="797"/>
      <c r="I411" s="797"/>
      <c r="J411" s="797"/>
      <c r="K411" s="797"/>
      <c r="L411" s="797"/>
      <c r="M411" s="797"/>
      <c r="N411" s="797"/>
      <c r="O411" s="797"/>
    </row>
    <row r="412" spans="1:33" ht="4.5" customHeight="1" x14ac:dyDescent="0.25">
      <c r="A412" s="45">
        <f>$A$4</f>
        <v>4.5</v>
      </c>
      <c r="B412" s="61"/>
    </row>
    <row r="413" spans="1:33" ht="9" customHeight="1" x14ac:dyDescent="0.25">
      <c r="A413" s="45">
        <f>$A$2</f>
        <v>9</v>
      </c>
      <c r="B413" s="849" t="s">
        <v>183</v>
      </c>
      <c r="C413" s="799"/>
      <c r="D413" s="799"/>
      <c r="E413" s="799"/>
      <c r="F413" s="799"/>
      <c r="G413" s="799"/>
      <c r="H413" s="800"/>
      <c r="I413" s="801" t="s">
        <v>1</v>
      </c>
      <c r="J413" s="802"/>
      <c r="K413" s="802"/>
      <c r="L413" s="802"/>
      <c r="M413" s="802"/>
      <c r="N413" s="802"/>
      <c r="O413" s="803"/>
    </row>
    <row r="414" spans="1:33" ht="19.5" customHeight="1" x14ac:dyDescent="0.25">
      <c r="A414" s="45">
        <f t="shared" ref="A414" si="53">$A$6</f>
        <v>19.5</v>
      </c>
      <c r="B414" s="65"/>
      <c r="C414" s="819">
        <f>$C$6</f>
        <v>0</v>
      </c>
      <c r="D414" s="819"/>
      <c r="E414" s="819"/>
      <c r="F414" s="819"/>
      <c r="G414" s="819"/>
      <c r="H414" s="66"/>
      <c r="I414" s="820"/>
      <c r="J414" s="821"/>
      <c r="K414" s="821"/>
      <c r="L414" s="821"/>
      <c r="M414" s="821"/>
      <c r="N414" s="821"/>
      <c r="O414" s="822"/>
    </row>
    <row r="415" spans="1:33" ht="9" customHeight="1" x14ac:dyDescent="0.25">
      <c r="A415" s="45">
        <f t="shared" ref="A415" si="54">$A$2</f>
        <v>9</v>
      </c>
    </row>
    <row r="416" spans="1:33" ht="16.5" customHeight="1" x14ac:dyDescent="0.25">
      <c r="A416" s="320">
        <v>16.5</v>
      </c>
      <c r="B416" s="385" t="s">
        <v>392</v>
      </c>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89"/>
      <c r="AE416" s="289"/>
      <c r="AF416" s="289"/>
      <c r="AG416" s="289"/>
    </row>
    <row r="417" spans="1:33" ht="16.5" customHeight="1" x14ac:dyDescent="0.25">
      <c r="A417" s="486">
        <f>$A$8</f>
        <v>16.5</v>
      </c>
      <c r="B417" s="764" t="s">
        <v>157</v>
      </c>
      <c r="C417" s="764"/>
      <c r="D417" s="764"/>
      <c r="E417" s="764"/>
      <c r="F417" s="764"/>
      <c r="G417" s="764"/>
      <c r="H417" s="764"/>
      <c r="I417" s="764"/>
      <c r="J417" s="764"/>
      <c r="K417" s="764"/>
      <c r="L417" s="764"/>
      <c r="M417" s="764"/>
      <c r="N417" s="764"/>
      <c r="O417" s="289"/>
      <c r="P417" s="289"/>
      <c r="Q417" s="289"/>
      <c r="R417" s="289"/>
      <c r="S417" s="289"/>
      <c r="T417" s="289"/>
      <c r="U417" s="289"/>
      <c r="V417" s="289"/>
      <c r="W417" s="289"/>
      <c r="X417" s="289"/>
      <c r="Y417" s="289"/>
      <c r="Z417" s="289"/>
      <c r="AA417" s="289"/>
      <c r="AB417" s="289"/>
      <c r="AC417" s="289"/>
      <c r="AD417" s="289"/>
      <c r="AE417" s="289"/>
      <c r="AF417" s="289"/>
      <c r="AG417" s="289"/>
    </row>
    <row r="418" spans="1:33" ht="16.5" customHeight="1" x14ac:dyDescent="0.25">
      <c r="A418" s="486">
        <f>$A$8</f>
        <v>16.5</v>
      </c>
      <c r="B418" s="765" t="s">
        <v>574</v>
      </c>
      <c r="C418" s="764"/>
      <c r="D418" s="764"/>
      <c r="E418" s="764"/>
      <c r="F418" s="764"/>
      <c r="G418" s="764"/>
      <c r="H418" s="764"/>
      <c r="I418" s="764"/>
      <c r="J418" s="764"/>
      <c r="K418" s="764"/>
      <c r="L418" s="764"/>
      <c r="M418" s="764"/>
      <c r="N418" s="764"/>
      <c r="O418" s="289"/>
      <c r="P418" s="289"/>
      <c r="Q418" s="289"/>
      <c r="R418" s="289"/>
      <c r="S418" s="289"/>
      <c r="T418" s="289"/>
      <c r="U418" s="289"/>
      <c r="V418" s="289"/>
      <c r="W418" s="289"/>
      <c r="X418" s="289"/>
      <c r="Y418" s="289"/>
      <c r="Z418" s="289"/>
      <c r="AA418" s="289"/>
      <c r="AB418" s="289"/>
      <c r="AC418" s="289"/>
      <c r="AD418" s="289"/>
      <c r="AE418" s="289"/>
      <c r="AF418" s="289"/>
      <c r="AG418" s="289"/>
    </row>
    <row r="419" spans="1:33" ht="9" customHeight="1" x14ac:dyDescent="0.25">
      <c r="A419" s="45">
        <f>$A$2</f>
        <v>9</v>
      </c>
      <c r="C419" s="69"/>
      <c r="D419" s="69"/>
      <c r="E419" s="69"/>
      <c r="F419" s="69"/>
      <c r="G419" s="69"/>
      <c r="M419" s="823" t="s">
        <v>877</v>
      </c>
      <c r="N419" s="799"/>
      <c r="O419" s="800"/>
    </row>
    <row r="420" spans="1:33" ht="19.5" customHeight="1" x14ac:dyDescent="0.25">
      <c r="A420" s="45">
        <f>$A$6</f>
        <v>19.5</v>
      </c>
      <c r="C420" s="69"/>
      <c r="D420" s="69"/>
      <c r="E420" s="69"/>
      <c r="F420" s="69"/>
      <c r="G420" s="69"/>
      <c r="M420" s="824">
        <f>M352+1</f>
        <v>7</v>
      </c>
      <c r="N420" s="825"/>
      <c r="O420" s="70"/>
      <c r="Q420" s="62">
        <f>IF(COUNTA(C431:O438,C450:O457,C461:O468)=0,0,1)</f>
        <v>0</v>
      </c>
    </row>
    <row r="421" spans="1:33" ht="4.5" customHeight="1" x14ac:dyDescent="0.25">
      <c r="A421" s="45">
        <f>$A$4</f>
        <v>4.5</v>
      </c>
      <c r="B421" s="69"/>
      <c r="C421" s="69"/>
      <c r="D421" s="69"/>
      <c r="E421" s="69"/>
      <c r="F421" s="69"/>
      <c r="G421" s="69"/>
    </row>
    <row r="422" spans="1:33" ht="4.5" customHeight="1" x14ac:dyDescent="0.25">
      <c r="A422" s="45">
        <f>$A$4</f>
        <v>4.5</v>
      </c>
      <c r="B422" s="807"/>
      <c r="C422" s="807"/>
      <c r="D422" s="807"/>
      <c r="E422" s="807"/>
      <c r="F422" s="807"/>
      <c r="G422" s="807"/>
      <c r="H422" s="807"/>
      <c r="I422" s="807"/>
      <c r="J422" s="807"/>
      <c r="K422" s="807"/>
      <c r="L422" s="807"/>
      <c r="M422" s="807"/>
      <c r="N422" s="807"/>
      <c r="O422" s="807"/>
    </row>
    <row r="423" spans="1:33" ht="24.75" customHeight="1" x14ac:dyDescent="0.25">
      <c r="A423" s="282">
        <f>$A$8*1.5</f>
        <v>24.75</v>
      </c>
      <c r="B423" s="826" t="s">
        <v>186</v>
      </c>
      <c r="C423" s="827"/>
      <c r="D423" s="827"/>
      <c r="E423" s="827"/>
      <c r="F423" s="827"/>
      <c r="G423" s="827"/>
      <c r="H423" s="827"/>
      <c r="I423" s="827"/>
      <c r="J423" s="827"/>
      <c r="K423" s="827"/>
      <c r="L423" s="827"/>
      <c r="M423" s="827"/>
      <c r="N423" s="827"/>
      <c r="O423" s="828"/>
    </row>
    <row r="424" spans="1:33" ht="9" customHeight="1" x14ac:dyDescent="0.25">
      <c r="A424" s="45">
        <f>$A$2</f>
        <v>9</v>
      </c>
      <c r="B424" s="71"/>
      <c r="C424" s="804" t="s">
        <v>158</v>
      </c>
      <c r="D424" s="805"/>
      <c r="E424" s="805"/>
      <c r="F424" s="805"/>
      <c r="G424" s="805"/>
      <c r="H424" s="806"/>
      <c r="I424" s="804" t="s">
        <v>159</v>
      </c>
      <c r="J424" s="805"/>
      <c r="K424" s="805"/>
      <c r="L424" s="805"/>
      <c r="M424" s="805"/>
      <c r="N424" s="805"/>
      <c r="O424" s="806"/>
    </row>
    <row r="425" spans="1:33" ht="19.5" customHeight="1" x14ac:dyDescent="0.25">
      <c r="A425" s="45">
        <f>$A$6</f>
        <v>19.5</v>
      </c>
      <c r="B425" s="72"/>
      <c r="C425" s="829" t="str">
        <f>""&amp;$C$17</f>
        <v/>
      </c>
      <c r="D425" s="830"/>
      <c r="E425" s="830"/>
      <c r="F425" s="830"/>
      <c r="G425" s="830"/>
      <c r="H425" s="831"/>
      <c r="I425" s="829" t="str">
        <f>""&amp;$I$17</f>
        <v/>
      </c>
      <c r="J425" s="830"/>
      <c r="K425" s="830"/>
      <c r="L425" s="830"/>
      <c r="M425" s="830"/>
      <c r="N425" s="830"/>
      <c r="O425" s="831"/>
    </row>
    <row r="426" spans="1:33" ht="4.5" customHeight="1" x14ac:dyDescent="0.25">
      <c r="A426" s="45">
        <f>$A$4</f>
        <v>4.5</v>
      </c>
      <c r="B426" s="807"/>
      <c r="C426" s="807"/>
      <c r="D426" s="807"/>
      <c r="E426" s="807"/>
      <c r="F426" s="807"/>
      <c r="G426" s="807"/>
      <c r="H426" s="807"/>
      <c r="I426" s="807"/>
      <c r="J426" s="807"/>
      <c r="K426" s="807"/>
      <c r="L426" s="807"/>
      <c r="M426" s="807"/>
      <c r="N426" s="807"/>
      <c r="O426" s="807"/>
    </row>
    <row r="427" spans="1:33" ht="16.5" customHeight="1" x14ac:dyDescent="0.25">
      <c r="A427" s="61">
        <f t="shared" ref="A427:A428" si="55">$A$8</f>
        <v>16.5</v>
      </c>
      <c r="B427" s="808" t="s">
        <v>196</v>
      </c>
      <c r="C427" s="809"/>
      <c r="D427" s="809"/>
      <c r="E427" s="809"/>
      <c r="F427" s="809"/>
      <c r="G427" s="809"/>
      <c r="H427" s="809"/>
      <c r="I427" s="809"/>
      <c r="J427" s="809"/>
      <c r="K427" s="809"/>
      <c r="L427" s="809"/>
      <c r="M427" s="809"/>
      <c r="N427" s="809"/>
      <c r="O427" s="810"/>
    </row>
    <row r="428" spans="1:33" ht="16.5" customHeight="1" x14ac:dyDescent="0.25">
      <c r="A428" s="61">
        <f t="shared" si="55"/>
        <v>16.5</v>
      </c>
      <c r="B428" s="811" t="s">
        <v>161</v>
      </c>
      <c r="C428" s="812"/>
      <c r="D428" s="812"/>
      <c r="E428" s="812"/>
      <c r="F428" s="812"/>
      <c r="G428" s="812"/>
      <c r="H428" s="812"/>
      <c r="I428" s="812"/>
      <c r="J428" s="812"/>
      <c r="K428" s="812"/>
      <c r="L428" s="812"/>
      <c r="M428" s="812"/>
      <c r="N428" s="812"/>
      <c r="O428" s="813"/>
    </row>
    <row r="429" spans="1:33" ht="24.75" customHeight="1" x14ac:dyDescent="0.25">
      <c r="A429" s="61">
        <f>$A$8*1.5</f>
        <v>24.75</v>
      </c>
      <c r="B429" s="73" t="s">
        <v>162</v>
      </c>
      <c r="C429" s="814" t="s">
        <v>170</v>
      </c>
      <c r="D429" s="807"/>
      <c r="E429" s="807"/>
      <c r="F429" s="807"/>
      <c r="G429" s="815"/>
      <c r="H429" s="74" t="s">
        <v>171</v>
      </c>
      <c r="I429" s="74" t="s">
        <v>172</v>
      </c>
      <c r="J429" s="73" t="s">
        <v>163</v>
      </c>
      <c r="K429" s="74" t="s">
        <v>173</v>
      </c>
      <c r="L429" s="844" t="s">
        <v>197</v>
      </c>
      <c r="M429" s="815"/>
      <c r="N429" s="845" t="s">
        <v>198</v>
      </c>
      <c r="O429" s="815"/>
    </row>
    <row r="430" spans="1:33" ht="9" customHeight="1" x14ac:dyDescent="0.2">
      <c r="A430" s="45">
        <f>$A$2</f>
        <v>9</v>
      </c>
      <c r="B430" s="76"/>
      <c r="C430" s="816" t="s">
        <v>126</v>
      </c>
      <c r="D430" s="817"/>
      <c r="E430" s="817"/>
      <c r="F430" s="817"/>
      <c r="G430" s="818"/>
      <c r="H430" s="77" t="s">
        <v>164</v>
      </c>
      <c r="I430" s="77" t="s">
        <v>165</v>
      </c>
      <c r="J430" s="77" t="s">
        <v>143</v>
      </c>
      <c r="K430" s="77" t="s">
        <v>166</v>
      </c>
      <c r="L430" s="816" t="s">
        <v>167</v>
      </c>
      <c r="M430" s="818"/>
      <c r="N430" s="816" t="s">
        <v>168</v>
      </c>
      <c r="O430" s="818"/>
    </row>
    <row r="431" spans="1:33" ht="19.5" customHeight="1" x14ac:dyDescent="0.25">
      <c r="A431" s="45">
        <f t="shared" ref="A431:A438" si="56">$A$6</f>
        <v>19.5</v>
      </c>
      <c r="B431" s="78">
        <v>1</v>
      </c>
      <c r="C431" s="832"/>
      <c r="D431" s="832"/>
      <c r="E431" s="832"/>
      <c r="F431" s="832"/>
      <c r="G431" s="832"/>
      <c r="H431" s="262"/>
      <c r="I431" s="262"/>
      <c r="J431" s="262"/>
      <c r="K431" s="266"/>
      <c r="L431" s="846"/>
      <c r="M431" s="846"/>
      <c r="N431" s="846"/>
      <c r="O431" s="847"/>
    </row>
    <row r="432" spans="1:33" ht="19.5" customHeight="1" x14ac:dyDescent="0.25">
      <c r="A432" s="45">
        <f t="shared" si="56"/>
        <v>19.5</v>
      </c>
      <c r="B432" s="78">
        <v>2</v>
      </c>
      <c r="C432" s="832"/>
      <c r="D432" s="832"/>
      <c r="E432" s="832"/>
      <c r="F432" s="832"/>
      <c r="G432" s="832"/>
      <c r="H432" s="262"/>
      <c r="I432" s="262"/>
      <c r="J432" s="262"/>
      <c r="K432" s="266"/>
      <c r="L432" s="846"/>
      <c r="M432" s="846"/>
      <c r="N432" s="846"/>
      <c r="O432" s="847"/>
    </row>
    <row r="433" spans="1:15" ht="19.5" customHeight="1" x14ac:dyDescent="0.25">
      <c r="A433" s="45">
        <f t="shared" si="56"/>
        <v>19.5</v>
      </c>
      <c r="B433" s="78">
        <v>3</v>
      </c>
      <c r="C433" s="832"/>
      <c r="D433" s="832"/>
      <c r="E433" s="832"/>
      <c r="F433" s="832"/>
      <c r="G433" s="832"/>
      <c r="H433" s="262"/>
      <c r="I433" s="262"/>
      <c r="J433" s="262"/>
      <c r="K433" s="266"/>
      <c r="L433" s="846"/>
      <c r="M433" s="846"/>
      <c r="N433" s="846"/>
      <c r="O433" s="847"/>
    </row>
    <row r="434" spans="1:15" ht="19.5" customHeight="1" x14ac:dyDescent="0.25">
      <c r="A434" s="45">
        <f t="shared" si="56"/>
        <v>19.5</v>
      </c>
      <c r="B434" s="78">
        <v>4</v>
      </c>
      <c r="C434" s="832"/>
      <c r="D434" s="832"/>
      <c r="E434" s="832"/>
      <c r="F434" s="832"/>
      <c r="G434" s="832"/>
      <c r="H434" s="262"/>
      <c r="I434" s="262"/>
      <c r="J434" s="262"/>
      <c r="K434" s="266"/>
      <c r="L434" s="846"/>
      <c r="M434" s="846"/>
      <c r="N434" s="846"/>
      <c r="O434" s="847"/>
    </row>
    <row r="435" spans="1:15" ht="19.5" customHeight="1" x14ac:dyDescent="0.25">
      <c r="A435" s="45">
        <f t="shared" si="56"/>
        <v>19.5</v>
      </c>
      <c r="B435" s="78">
        <v>5</v>
      </c>
      <c r="C435" s="832"/>
      <c r="D435" s="832"/>
      <c r="E435" s="832"/>
      <c r="F435" s="832"/>
      <c r="G435" s="832"/>
      <c r="H435" s="262"/>
      <c r="I435" s="262"/>
      <c r="J435" s="262"/>
      <c r="K435" s="266"/>
      <c r="L435" s="846"/>
      <c r="M435" s="846"/>
      <c r="N435" s="846"/>
      <c r="O435" s="847"/>
    </row>
    <row r="436" spans="1:15" ht="19.5" customHeight="1" x14ac:dyDescent="0.25">
      <c r="A436" s="45">
        <f t="shared" si="56"/>
        <v>19.5</v>
      </c>
      <c r="B436" s="78">
        <v>6</v>
      </c>
      <c r="C436" s="832"/>
      <c r="D436" s="832"/>
      <c r="E436" s="832"/>
      <c r="F436" s="832"/>
      <c r="G436" s="832"/>
      <c r="H436" s="262"/>
      <c r="I436" s="262"/>
      <c r="J436" s="262"/>
      <c r="K436" s="266"/>
      <c r="L436" s="846"/>
      <c r="M436" s="846"/>
      <c r="N436" s="846"/>
      <c r="O436" s="847"/>
    </row>
    <row r="437" spans="1:15" ht="19.5" customHeight="1" x14ac:dyDescent="0.25">
      <c r="A437" s="45">
        <f t="shared" si="56"/>
        <v>19.5</v>
      </c>
      <c r="B437" s="78">
        <v>7</v>
      </c>
      <c r="C437" s="832"/>
      <c r="D437" s="832"/>
      <c r="E437" s="832"/>
      <c r="F437" s="832"/>
      <c r="G437" s="832"/>
      <c r="H437" s="262"/>
      <c r="I437" s="262"/>
      <c r="J437" s="262"/>
      <c r="K437" s="266"/>
      <c r="L437" s="846"/>
      <c r="M437" s="846"/>
      <c r="N437" s="846"/>
      <c r="O437" s="847"/>
    </row>
    <row r="438" spans="1:15" ht="19.5" customHeight="1" x14ac:dyDescent="0.25">
      <c r="A438" s="45">
        <f t="shared" si="56"/>
        <v>19.5</v>
      </c>
      <c r="B438" s="78">
        <v>8</v>
      </c>
      <c r="C438" s="832"/>
      <c r="D438" s="832"/>
      <c r="E438" s="832"/>
      <c r="F438" s="832"/>
      <c r="G438" s="832"/>
      <c r="H438" s="262"/>
      <c r="I438" s="262"/>
      <c r="J438" s="262"/>
      <c r="K438" s="266"/>
      <c r="L438" s="846"/>
      <c r="M438" s="846"/>
      <c r="N438" s="846"/>
      <c r="O438" s="847"/>
    </row>
    <row r="439" spans="1:15" ht="9" customHeight="1" x14ac:dyDescent="0.25">
      <c r="A439" s="45">
        <f>$A$2</f>
        <v>9</v>
      </c>
    </row>
    <row r="440" spans="1:15" ht="18" customHeight="1" x14ac:dyDescent="0.25">
      <c r="A440" s="45">
        <f>$A$2*2</f>
        <v>18</v>
      </c>
      <c r="B440" s="79" t="s">
        <v>100</v>
      </c>
      <c r="C440" s="838" t="s">
        <v>200</v>
      </c>
      <c r="D440" s="795"/>
      <c r="E440" s="795"/>
      <c r="F440" s="795"/>
      <c r="G440" s="795"/>
      <c r="H440" s="795"/>
      <c r="I440" s="795"/>
      <c r="J440" s="795"/>
      <c r="K440" s="795"/>
      <c r="L440" s="795"/>
      <c r="M440" s="795"/>
      <c r="N440" s="795"/>
      <c r="O440" s="795"/>
    </row>
    <row r="441" spans="1:15" ht="9" customHeight="1" x14ac:dyDescent="0.25">
      <c r="A441" s="45">
        <f>$A$2</f>
        <v>9</v>
      </c>
      <c r="B441" s="79" t="s">
        <v>101</v>
      </c>
      <c r="C441" s="795" t="s">
        <v>190</v>
      </c>
      <c r="D441" s="795"/>
      <c r="E441" s="795"/>
      <c r="F441" s="795"/>
      <c r="G441" s="795"/>
      <c r="H441" s="795"/>
      <c r="I441" s="795"/>
      <c r="J441" s="795"/>
      <c r="K441" s="795"/>
      <c r="L441" s="795"/>
      <c r="M441" s="795"/>
      <c r="N441" s="795"/>
      <c r="O441" s="795"/>
    </row>
    <row r="442" spans="1:15" ht="18" customHeight="1" x14ac:dyDescent="0.25">
      <c r="A442" s="45">
        <f>$A$2*2</f>
        <v>18</v>
      </c>
      <c r="B442" s="79" t="s">
        <v>102</v>
      </c>
      <c r="C442" s="838" t="s">
        <v>201</v>
      </c>
      <c r="D442" s="795"/>
      <c r="E442" s="795"/>
      <c r="F442" s="795"/>
      <c r="G442" s="795"/>
      <c r="H442" s="795"/>
      <c r="I442" s="795"/>
      <c r="J442" s="795"/>
      <c r="K442" s="795"/>
      <c r="L442" s="795"/>
      <c r="M442" s="795"/>
      <c r="N442" s="795"/>
      <c r="O442" s="795"/>
    </row>
    <row r="443" spans="1:15" ht="16.5" customHeight="1" x14ac:dyDescent="0.25">
      <c r="A443" s="61">
        <f>$A$8</f>
        <v>16.5</v>
      </c>
      <c r="C443" s="843" t="str">
        <f ca="1">Wersja</f>
        <v>2020..6.15.0.44055</v>
      </c>
      <c r="D443" s="843"/>
      <c r="E443" s="69"/>
      <c r="F443" s="69"/>
      <c r="G443" s="69"/>
      <c r="H443" s="69"/>
      <c r="M443" s="80" t="s">
        <v>199</v>
      </c>
      <c r="N443" s="81" t="s">
        <v>187</v>
      </c>
    </row>
    <row r="444" spans="1:15" ht="9" customHeight="1" x14ac:dyDescent="0.25">
      <c r="A444" s="45">
        <f>$A$2</f>
        <v>9</v>
      </c>
    </row>
    <row r="445" spans="1:15" ht="9" customHeight="1" x14ac:dyDescent="0.25">
      <c r="A445" s="45">
        <f>$A$2</f>
        <v>9</v>
      </c>
      <c r="B445" s="797" t="s">
        <v>0</v>
      </c>
      <c r="C445" s="797"/>
      <c r="D445" s="797"/>
      <c r="E445" s="797"/>
      <c r="F445" s="797"/>
      <c r="G445" s="797"/>
      <c r="H445" s="797"/>
      <c r="I445" s="797"/>
      <c r="J445" s="797"/>
      <c r="K445" s="797"/>
      <c r="L445" s="797"/>
      <c r="M445" s="797"/>
      <c r="N445" s="797"/>
      <c r="O445" s="797"/>
    </row>
    <row r="446" spans="1:15" ht="4.5" customHeight="1" x14ac:dyDescent="0.25">
      <c r="A446" s="45">
        <f>$A$4</f>
        <v>4.5</v>
      </c>
      <c r="B446" s="61"/>
    </row>
    <row r="447" spans="1:15" ht="16.5" customHeight="1" x14ac:dyDescent="0.25">
      <c r="A447" s="61">
        <f t="shared" ref="A447" si="57">$A$8</f>
        <v>16.5</v>
      </c>
      <c r="B447" s="811" t="s">
        <v>176</v>
      </c>
      <c r="C447" s="812"/>
      <c r="D447" s="812"/>
      <c r="E447" s="812"/>
      <c r="F447" s="812"/>
      <c r="G447" s="812"/>
      <c r="H447" s="812"/>
      <c r="I447" s="812"/>
      <c r="J447" s="812"/>
      <c r="K447" s="812"/>
      <c r="L447" s="812"/>
      <c r="M447" s="812"/>
      <c r="N447" s="812"/>
      <c r="O447" s="813"/>
    </row>
    <row r="448" spans="1:15" ht="24.75" customHeight="1" x14ac:dyDescent="0.25">
      <c r="A448" s="61">
        <f>$A$8*1.5</f>
        <v>24.75</v>
      </c>
      <c r="B448" s="73" t="s">
        <v>162</v>
      </c>
      <c r="C448" s="834" t="s">
        <v>184</v>
      </c>
      <c r="D448" s="834"/>
      <c r="E448" s="834"/>
      <c r="F448" s="834"/>
      <c r="G448" s="834"/>
      <c r="H448" s="82" t="s">
        <v>171</v>
      </c>
      <c r="I448" s="83" t="s">
        <v>172</v>
      </c>
      <c r="J448" s="73" t="s">
        <v>163</v>
      </c>
      <c r="K448" s="84" t="s">
        <v>185</v>
      </c>
      <c r="L448" s="844" t="s">
        <v>197</v>
      </c>
      <c r="M448" s="815"/>
      <c r="N448" s="845" t="s">
        <v>198</v>
      </c>
      <c r="O448" s="815"/>
    </row>
    <row r="449" spans="1:15" ht="9" customHeight="1" x14ac:dyDescent="0.2">
      <c r="A449" s="45">
        <f>$A$2</f>
        <v>9</v>
      </c>
      <c r="B449" s="85"/>
      <c r="C449" s="835" t="s">
        <v>126</v>
      </c>
      <c r="D449" s="835"/>
      <c r="E449" s="835"/>
      <c r="F449" s="835"/>
      <c r="G449" s="835"/>
      <c r="H449" s="86" t="s">
        <v>164</v>
      </c>
      <c r="I449" s="86" t="s">
        <v>165</v>
      </c>
      <c r="J449" s="86" t="s">
        <v>143</v>
      </c>
      <c r="K449" s="86" t="s">
        <v>166</v>
      </c>
      <c r="L449" s="836" t="s">
        <v>167</v>
      </c>
      <c r="M449" s="837"/>
      <c r="N449" s="835" t="s">
        <v>168</v>
      </c>
      <c r="O449" s="835"/>
    </row>
    <row r="450" spans="1:15" ht="19.5" customHeight="1" x14ac:dyDescent="0.25">
      <c r="A450" s="45">
        <f t="shared" ref="A450:A457" si="58">$A$6</f>
        <v>19.5</v>
      </c>
      <c r="B450" s="78">
        <v>1</v>
      </c>
      <c r="C450" s="832"/>
      <c r="D450" s="832"/>
      <c r="E450" s="832"/>
      <c r="F450" s="832"/>
      <c r="G450" s="832"/>
      <c r="H450" s="262"/>
      <c r="I450" s="262"/>
      <c r="J450" s="262"/>
      <c r="K450" s="266"/>
      <c r="L450" s="846"/>
      <c r="M450" s="846"/>
      <c r="N450" s="753"/>
      <c r="O450" s="753"/>
    </row>
    <row r="451" spans="1:15" ht="19.5" customHeight="1" x14ac:dyDescent="0.25">
      <c r="A451" s="45">
        <f t="shared" si="58"/>
        <v>19.5</v>
      </c>
      <c r="B451" s="78">
        <v>2</v>
      </c>
      <c r="C451" s="832"/>
      <c r="D451" s="832"/>
      <c r="E451" s="832"/>
      <c r="F451" s="832"/>
      <c r="G451" s="832"/>
      <c r="H451" s="262"/>
      <c r="I451" s="262"/>
      <c r="J451" s="262"/>
      <c r="K451" s="266"/>
      <c r="L451" s="846"/>
      <c r="M451" s="846"/>
      <c r="N451" s="753"/>
      <c r="O451" s="753"/>
    </row>
    <row r="452" spans="1:15" ht="19.5" customHeight="1" x14ac:dyDescent="0.25">
      <c r="A452" s="45">
        <f t="shared" si="58"/>
        <v>19.5</v>
      </c>
      <c r="B452" s="78">
        <v>3</v>
      </c>
      <c r="C452" s="832"/>
      <c r="D452" s="832"/>
      <c r="E452" s="832"/>
      <c r="F452" s="832"/>
      <c r="G452" s="832"/>
      <c r="H452" s="262"/>
      <c r="I452" s="262"/>
      <c r="J452" s="262"/>
      <c r="K452" s="266"/>
      <c r="L452" s="846"/>
      <c r="M452" s="846"/>
      <c r="N452" s="753"/>
      <c r="O452" s="753"/>
    </row>
    <row r="453" spans="1:15" ht="19.5" customHeight="1" x14ac:dyDescent="0.25">
      <c r="A453" s="45">
        <f t="shared" si="58"/>
        <v>19.5</v>
      </c>
      <c r="B453" s="78">
        <v>4</v>
      </c>
      <c r="C453" s="832"/>
      <c r="D453" s="832"/>
      <c r="E453" s="832"/>
      <c r="F453" s="832"/>
      <c r="G453" s="832"/>
      <c r="H453" s="262"/>
      <c r="I453" s="262"/>
      <c r="J453" s="262"/>
      <c r="K453" s="266"/>
      <c r="L453" s="846"/>
      <c r="M453" s="846"/>
      <c r="N453" s="753"/>
      <c r="O453" s="753"/>
    </row>
    <row r="454" spans="1:15" ht="19.5" customHeight="1" x14ac:dyDescent="0.25">
      <c r="A454" s="45">
        <f t="shared" si="58"/>
        <v>19.5</v>
      </c>
      <c r="B454" s="78">
        <v>5</v>
      </c>
      <c r="C454" s="832"/>
      <c r="D454" s="832"/>
      <c r="E454" s="832"/>
      <c r="F454" s="832"/>
      <c r="G454" s="832"/>
      <c r="H454" s="262"/>
      <c r="I454" s="262"/>
      <c r="J454" s="262"/>
      <c r="K454" s="266"/>
      <c r="L454" s="846"/>
      <c r="M454" s="846"/>
      <c r="N454" s="753"/>
      <c r="O454" s="753"/>
    </row>
    <row r="455" spans="1:15" ht="19.5" customHeight="1" x14ac:dyDescent="0.25">
      <c r="A455" s="45">
        <f t="shared" si="58"/>
        <v>19.5</v>
      </c>
      <c r="B455" s="78">
        <v>6</v>
      </c>
      <c r="C455" s="832"/>
      <c r="D455" s="832"/>
      <c r="E455" s="832"/>
      <c r="F455" s="832"/>
      <c r="G455" s="832"/>
      <c r="H455" s="262"/>
      <c r="I455" s="262"/>
      <c r="J455" s="262"/>
      <c r="K455" s="266"/>
      <c r="L455" s="846"/>
      <c r="M455" s="846"/>
      <c r="N455" s="753"/>
      <c r="O455" s="753"/>
    </row>
    <row r="456" spans="1:15" ht="19.5" customHeight="1" x14ac:dyDescent="0.25">
      <c r="A456" s="45">
        <f t="shared" si="58"/>
        <v>19.5</v>
      </c>
      <c r="B456" s="78">
        <v>7</v>
      </c>
      <c r="C456" s="832"/>
      <c r="D456" s="832"/>
      <c r="E456" s="832"/>
      <c r="F456" s="832"/>
      <c r="G456" s="832"/>
      <c r="H456" s="262"/>
      <c r="I456" s="262"/>
      <c r="J456" s="262"/>
      <c r="K456" s="266"/>
      <c r="L456" s="846"/>
      <c r="M456" s="846"/>
      <c r="N456" s="753"/>
      <c r="O456" s="753"/>
    </row>
    <row r="457" spans="1:15" ht="19.5" customHeight="1" x14ac:dyDescent="0.25">
      <c r="A457" s="45">
        <f t="shared" si="58"/>
        <v>19.5</v>
      </c>
      <c r="B457" s="78">
        <v>8</v>
      </c>
      <c r="C457" s="832"/>
      <c r="D457" s="832"/>
      <c r="E457" s="832"/>
      <c r="F457" s="832"/>
      <c r="G457" s="832"/>
      <c r="H457" s="262"/>
      <c r="I457" s="262"/>
      <c r="J457" s="262"/>
      <c r="K457" s="266"/>
      <c r="L457" s="846"/>
      <c r="M457" s="846"/>
      <c r="N457" s="753"/>
      <c r="O457" s="753"/>
    </row>
    <row r="458" spans="1:15" ht="16.5" customHeight="1" x14ac:dyDescent="0.25">
      <c r="A458" s="61">
        <f t="shared" ref="A458" si="59">$A$8</f>
        <v>16.5</v>
      </c>
      <c r="B458" s="839" t="s">
        <v>177</v>
      </c>
      <c r="C458" s="839"/>
      <c r="D458" s="839"/>
      <c r="E458" s="839"/>
      <c r="F458" s="839"/>
      <c r="G458" s="839"/>
      <c r="H458" s="839"/>
      <c r="I458" s="839"/>
      <c r="J458" s="839"/>
      <c r="K458" s="839"/>
      <c r="L458" s="839"/>
      <c r="M458" s="839"/>
      <c r="N458" s="839"/>
      <c r="O458" s="839"/>
    </row>
    <row r="459" spans="1:15" ht="24.75" customHeight="1" x14ac:dyDescent="0.25">
      <c r="A459" s="284">
        <f>$A$8*1.5</f>
        <v>24.75</v>
      </c>
      <c r="B459" s="73" t="s">
        <v>162</v>
      </c>
      <c r="C459" s="835" t="s">
        <v>178</v>
      </c>
      <c r="D459" s="835"/>
      <c r="E459" s="835"/>
      <c r="F459" s="86" t="s">
        <v>179</v>
      </c>
      <c r="G459" s="834" t="s">
        <v>170</v>
      </c>
      <c r="H459" s="834"/>
      <c r="I459" s="87" t="s">
        <v>172</v>
      </c>
      <c r="J459" s="86" t="s">
        <v>163</v>
      </c>
      <c r="K459" s="86" t="s">
        <v>180</v>
      </c>
      <c r="L459" s="844" t="s">
        <v>197</v>
      </c>
      <c r="M459" s="815"/>
      <c r="N459" s="845" t="s">
        <v>198</v>
      </c>
      <c r="O459" s="815"/>
    </row>
    <row r="460" spans="1:15" ht="9" customHeight="1" x14ac:dyDescent="0.2">
      <c r="A460" s="45">
        <f>$A$2</f>
        <v>9</v>
      </c>
      <c r="B460" s="85"/>
      <c r="C460" s="835" t="s">
        <v>126</v>
      </c>
      <c r="D460" s="835"/>
      <c r="E460" s="835"/>
      <c r="F460" s="86" t="s">
        <v>164</v>
      </c>
      <c r="G460" s="86"/>
      <c r="H460" s="86" t="s">
        <v>165</v>
      </c>
      <c r="I460" s="86" t="s">
        <v>143</v>
      </c>
      <c r="J460" s="86" t="s">
        <v>166</v>
      </c>
      <c r="K460" s="86" t="s">
        <v>167</v>
      </c>
      <c r="L460" s="835" t="s">
        <v>168</v>
      </c>
      <c r="M460" s="835"/>
      <c r="N460" s="835" t="s">
        <v>181</v>
      </c>
      <c r="O460" s="835"/>
    </row>
    <row r="461" spans="1:15" ht="19.5" customHeight="1" x14ac:dyDescent="0.25">
      <c r="A461" s="45">
        <f t="shared" ref="A461:A468" si="60">$A$6</f>
        <v>19.5</v>
      </c>
      <c r="B461" s="78">
        <v>1</v>
      </c>
      <c r="C461" s="791"/>
      <c r="D461" s="791"/>
      <c r="E461" s="791"/>
      <c r="F461" s="262"/>
      <c r="G461" s="791"/>
      <c r="H461" s="791"/>
      <c r="I461" s="262"/>
      <c r="J461" s="262"/>
      <c r="K461" s="266"/>
      <c r="L461" s="791"/>
      <c r="M461" s="791"/>
      <c r="N461" s="850"/>
      <c r="O461" s="851"/>
    </row>
    <row r="462" spans="1:15" ht="19.5" customHeight="1" x14ac:dyDescent="0.25">
      <c r="A462" s="45">
        <f t="shared" si="60"/>
        <v>19.5</v>
      </c>
      <c r="B462" s="78">
        <v>2</v>
      </c>
      <c r="C462" s="791"/>
      <c r="D462" s="791"/>
      <c r="E462" s="791"/>
      <c r="F462" s="262"/>
      <c r="G462" s="791"/>
      <c r="H462" s="791"/>
      <c r="I462" s="262"/>
      <c r="J462" s="262"/>
      <c r="K462" s="266"/>
      <c r="L462" s="791"/>
      <c r="M462" s="791"/>
      <c r="N462" s="850"/>
      <c r="O462" s="851"/>
    </row>
    <row r="463" spans="1:15" ht="19.5" customHeight="1" x14ac:dyDescent="0.25">
      <c r="A463" s="45">
        <f t="shared" si="60"/>
        <v>19.5</v>
      </c>
      <c r="B463" s="78">
        <v>3</v>
      </c>
      <c r="C463" s="791"/>
      <c r="D463" s="791"/>
      <c r="E463" s="791"/>
      <c r="F463" s="262"/>
      <c r="G463" s="791"/>
      <c r="H463" s="791"/>
      <c r="I463" s="262"/>
      <c r="J463" s="262"/>
      <c r="K463" s="266"/>
      <c r="L463" s="791"/>
      <c r="M463" s="791"/>
      <c r="N463" s="850"/>
      <c r="O463" s="851"/>
    </row>
    <row r="464" spans="1:15" ht="19.5" customHeight="1" x14ac:dyDescent="0.25">
      <c r="A464" s="45">
        <f t="shared" si="60"/>
        <v>19.5</v>
      </c>
      <c r="B464" s="78">
        <v>4</v>
      </c>
      <c r="C464" s="791"/>
      <c r="D464" s="791"/>
      <c r="E464" s="791"/>
      <c r="F464" s="262"/>
      <c r="G464" s="791"/>
      <c r="H464" s="791"/>
      <c r="I464" s="262"/>
      <c r="J464" s="262"/>
      <c r="K464" s="266"/>
      <c r="L464" s="791"/>
      <c r="M464" s="791"/>
      <c r="N464" s="850"/>
      <c r="O464" s="851"/>
    </row>
    <row r="465" spans="1:15" ht="19.5" customHeight="1" x14ac:dyDescent="0.25">
      <c r="A465" s="45">
        <f t="shared" si="60"/>
        <v>19.5</v>
      </c>
      <c r="B465" s="78">
        <v>5</v>
      </c>
      <c r="C465" s="791"/>
      <c r="D465" s="791"/>
      <c r="E465" s="791"/>
      <c r="F465" s="262"/>
      <c r="G465" s="791"/>
      <c r="H465" s="791"/>
      <c r="I465" s="262"/>
      <c r="J465" s="262"/>
      <c r="K465" s="266"/>
      <c r="L465" s="791"/>
      <c r="M465" s="791"/>
      <c r="N465" s="850"/>
      <c r="O465" s="851"/>
    </row>
    <row r="466" spans="1:15" ht="19.5" customHeight="1" x14ac:dyDescent="0.25">
      <c r="A466" s="45">
        <f t="shared" si="60"/>
        <v>19.5</v>
      </c>
      <c r="B466" s="78">
        <v>6</v>
      </c>
      <c r="C466" s="791"/>
      <c r="D466" s="791"/>
      <c r="E466" s="791"/>
      <c r="F466" s="262"/>
      <c r="G466" s="791"/>
      <c r="H466" s="791"/>
      <c r="I466" s="262"/>
      <c r="J466" s="262"/>
      <c r="K466" s="266"/>
      <c r="L466" s="791"/>
      <c r="M466" s="791"/>
      <c r="N466" s="850"/>
      <c r="O466" s="851"/>
    </row>
    <row r="467" spans="1:15" ht="19.5" customHeight="1" x14ac:dyDescent="0.25">
      <c r="A467" s="45">
        <f t="shared" si="60"/>
        <v>19.5</v>
      </c>
      <c r="B467" s="78">
        <v>7</v>
      </c>
      <c r="C467" s="791"/>
      <c r="D467" s="791"/>
      <c r="E467" s="791"/>
      <c r="F467" s="262"/>
      <c r="G467" s="791"/>
      <c r="H467" s="791"/>
      <c r="I467" s="262"/>
      <c r="J467" s="262"/>
      <c r="K467" s="266"/>
      <c r="L467" s="791"/>
      <c r="M467" s="791"/>
      <c r="N467" s="850"/>
      <c r="O467" s="851"/>
    </row>
    <row r="468" spans="1:15" ht="19.5" customHeight="1" x14ac:dyDescent="0.25">
      <c r="A468" s="45">
        <f t="shared" si="60"/>
        <v>19.5</v>
      </c>
      <c r="B468" s="78">
        <v>8</v>
      </c>
      <c r="C468" s="791"/>
      <c r="D468" s="791"/>
      <c r="E468" s="791"/>
      <c r="F468" s="262"/>
      <c r="G468" s="791"/>
      <c r="H468" s="791"/>
      <c r="I468" s="262"/>
      <c r="J468" s="262"/>
      <c r="K468" s="266"/>
      <c r="L468" s="791"/>
      <c r="M468" s="791"/>
      <c r="N468" s="850"/>
      <c r="O468" s="851"/>
    </row>
    <row r="469" spans="1:15" ht="9" customHeight="1" x14ac:dyDescent="0.25">
      <c r="A469" s="45">
        <f t="shared" ref="A469:A478" si="61">$A$2</f>
        <v>9</v>
      </c>
    </row>
    <row r="470" spans="1:15" ht="9" customHeight="1" x14ac:dyDescent="0.25">
      <c r="A470" s="45">
        <f t="shared" si="61"/>
        <v>9</v>
      </c>
      <c r="B470" s="79" t="s">
        <v>105</v>
      </c>
      <c r="C470" s="795" t="s">
        <v>202</v>
      </c>
      <c r="D470" s="795"/>
      <c r="E470" s="795"/>
      <c r="F470" s="795"/>
      <c r="G470" s="795"/>
      <c r="H470" s="795"/>
      <c r="I470" s="795"/>
      <c r="J470" s="795"/>
      <c r="K470" s="795"/>
      <c r="L470" s="795"/>
      <c r="M470" s="795"/>
      <c r="N470" s="795"/>
      <c r="O470" s="795"/>
    </row>
    <row r="471" spans="1:15" ht="9" customHeight="1" x14ac:dyDescent="0.25">
      <c r="A471" s="45">
        <f t="shared" si="61"/>
        <v>9</v>
      </c>
      <c r="B471" s="79" t="s">
        <v>103</v>
      </c>
      <c r="C471" s="795" t="s">
        <v>193</v>
      </c>
      <c r="D471" s="795"/>
      <c r="E471" s="795"/>
      <c r="F471" s="795"/>
      <c r="G471" s="795"/>
      <c r="H471" s="795"/>
      <c r="I471" s="795"/>
      <c r="J471" s="795"/>
      <c r="K471" s="795"/>
      <c r="L471" s="795"/>
      <c r="M471" s="795"/>
      <c r="N471" s="795"/>
      <c r="O471" s="795"/>
    </row>
    <row r="472" spans="1:15" ht="9" customHeight="1" x14ac:dyDescent="0.25">
      <c r="A472" s="45">
        <f>$A$2</f>
        <v>9</v>
      </c>
    </row>
    <row r="473" spans="1:15" ht="9" customHeight="1" x14ac:dyDescent="0.25">
      <c r="A473" s="45">
        <f t="shared" si="61"/>
        <v>9</v>
      </c>
    </row>
    <row r="474" spans="1:15" ht="9" customHeight="1" x14ac:dyDescent="0.25">
      <c r="A474" s="45">
        <f t="shared" si="61"/>
        <v>9</v>
      </c>
    </row>
    <row r="475" spans="1:15" ht="9" customHeight="1" x14ac:dyDescent="0.25">
      <c r="A475" s="45">
        <f t="shared" si="61"/>
        <v>9</v>
      </c>
    </row>
    <row r="476" spans="1:15" ht="16.5" customHeight="1" x14ac:dyDescent="0.25">
      <c r="A476" s="61">
        <f>$A$8</f>
        <v>16.5</v>
      </c>
      <c r="C476" s="80" t="s">
        <v>199</v>
      </c>
      <c r="D476" s="81" t="s">
        <v>189</v>
      </c>
      <c r="M476" s="842" t="str">
        <f ca="1">Wersja</f>
        <v>2020..6.15.0.44055</v>
      </c>
      <c r="N476" s="842"/>
    </row>
    <row r="477" spans="1:15" ht="9" customHeight="1" x14ac:dyDescent="0.25">
      <c r="A477" s="45">
        <f t="shared" si="61"/>
        <v>9</v>
      </c>
    </row>
    <row r="478" spans="1:15" ht="9" customHeight="1" x14ac:dyDescent="0.25">
      <c r="A478" s="45">
        <f t="shared" si="61"/>
        <v>9</v>
      </c>
      <c r="B478" s="848" t="s">
        <v>195</v>
      </c>
      <c r="C478" s="796"/>
      <c r="D478" s="796"/>
      <c r="E478" s="796"/>
      <c r="F478" s="796"/>
      <c r="G478" s="796"/>
      <c r="H478" s="796"/>
      <c r="I478" s="796"/>
      <c r="J478" s="796"/>
      <c r="K478" s="796"/>
      <c r="L478" s="796"/>
      <c r="M478" s="796"/>
      <c r="N478" s="796"/>
      <c r="O478" s="796"/>
    </row>
    <row r="479" spans="1:15" ht="9" customHeight="1" x14ac:dyDescent="0.25">
      <c r="A479" s="45">
        <f>$A$2</f>
        <v>9</v>
      </c>
      <c r="B479" s="797" t="s">
        <v>0</v>
      </c>
      <c r="C479" s="797"/>
      <c r="D479" s="797"/>
      <c r="E479" s="797"/>
      <c r="F479" s="797"/>
      <c r="G479" s="797"/>
      <c r="H479" s="797"/>
      <c r="I479" s="797"/>
      <c r="J479" s="797"/>
      <c r="K479" s="797"/>
      <c r="L479" s="797"/>
      <c r="M479" s="797"/>
      <c r="N479" s="797"/>
      <c r="O479" s="797"/>
    </row>
    <row r="480" spans="1:15" ht="4.5" customHeight="1" x14ac:dyDescent="0.25">
      <c r="A480" s="45">
        <f>$A$4</f>
        <v>4.5</v>
      </c>
      <c r="B480" s="61"/>
    </row>
    <row r="481" spans="1:33" ht="9" customHeight="1" x14ac:dyDescent="0.25">
      <c r="A481" s="45">
        <f>$A$2</f>
        <v>9</v>
      </c>
      <c r="B481" s="849" t="s">
        <v>183</v>
      </c>
      <c r="C481" s="799"/>
      <c r="D481" s="799"/>
      <c r="E481" s="799"/>
      <c r="F481" s="799"/>
      <c r="G481" s="799"/>
      <c r="H481" s="800"/>
      <c r="I481" s="801" t="s">
        <v>1</v>
      </c>
      <c r="J481" s="802"/>
      <c r="K481" s="802"/>
      <c r="L481" s="802"/>
      <c r="M481" s="802"/>
      <c r="N481" s="802"/>
      <c r="O481" s="803"/>
    </row>
    <row r="482" spans="1:33" ht="19.5" customHeight="1" x14ac:dyDescent="0.25">
      <c r="A482" s="45">
        <f t="shared" ref="A482" si="62">$A$6</f>
        <v>19.5</v>
      </c>
      <c r="B482" s="65"/>
      <c r="C482" s="819">
        <f>$C$6</f>
        <v>0</v>
      </c>
      <c r="D482" s="819"/>
      <c r="E482" s="819"/>
      <c r="F482" s="819"/>
      <c r="G482" s="819"/>
      <c r="H482" s="66"/>
      <c r="I482" s="820"/>
      <c r="J482" s="821"/>
      <c r="K482" s="821"/>
      <c r="L482" s="821"/>
      <c r="M482" s="821"/>
      <c r="N482" s="821"/>
      <c r="O482" s="822"/>
    </row>
    <row r="483" spans="1:33" ht="9" customHeight="1" x14ac:dyDescent="0.25">
      <c r="A483" s="45">
        <f t="shared" ref="A483" si="63">$A$2</f>
        <v>9</v>
      </c>
    </row>
    <row r="484" spans="1:33" ht="16.5" customHeight="1" x14ac:dyDescent="0.25">
      <c r="A484" s="320">
        <v>16.5</v>
      </c>
      <c r="B484" s="385" t="s">
        <v>392</v>
      </c>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c r="AC484" s="289"/>
      <c r="AD484" s="289"/>
      <c r="AE484" s="289"/>
      <c r="AF484" s="289"/>
      <c r="AG484" s="289"/>
    </row>
    <row r="485" spans="1:33" ht="16.5" customHeight="1" x14ac:dyDescent="0.25">
      <c r="A485" s="486">
        <f>$A$8</f>
        <v>16.5</v>
      </c>
      <c r="B485" s="764" t="s">
        <v>157</v>
      </c>
      <c r="C485" s="764"/>
      <c r="D485" s="764"/>
      <c r="E485" s="764"/>
      <c r="F485" s="764"/>
      <c r="G485" s="764"/>
      <c r="H485" s="764"/>
      <c r="I485" s="764"/>
      <c r="J485" s="764"/>
      <c r="K485" s="764"/>
      <c r="L485" s="764"/>
      <c r="M485" s="764"/>
      <c r="N485" s="764"/>
      <c r="O485" s="289"/>
      <c r="P485" s="289"/>
      <c r="Q485" s="289"/>
      <c r="R485" s="289"/>
      <c r="S485" s="289"/>
      <c r="T485" s="289"/>
      <c r="U485" s="289"/>
      <c r="V485" s="289"/>
      <c r="W485" s="289"/>
      <c r="X485" s="289"/>
      <c r="Y485" s="289"/>
      <c r="Z485" s="289"/>
      <c r="AA485" s="289"/>
      <c r="AB485" s="289"/>
      <c r="AC485" s="289"/>
      <c r="AD485" s="289"/>
      <c r="AE485" s="289"/>
      <c r="AF485" s="289"/>
      <c r="AG485" s="289"/>
    </row>
    <row r="486" spans="1:33" ht="16.5" customHeight="1" x14ac:dyDescent="0.25">
      <c r="A486" s="486">
        <f>$A$8</f>
        <v>16.5</v>
      </c>
      <c r="B486" s="765" t="s">
        <v>574</v>
      </c>
      <c r="C486" s="764"/>
      <c r="D486" s="764"/>
      <c r="E486" s="764"/>
      <c r="F486" s="764"/>
      <c r="G486" s="764"/>
      <c r="H486" s="764"/>
      <c r="I486" s="764"/>
      <c r="J486" s="764"/>
      <c r="K486" s="764"/>
      <c r="L486" s="764"/>
      <c r="M486" s="764"/>
      <c r="N486" s="764"/>
      <c r="O486" s="289"/>
      <c r="P486" s="289"/>
      <c r="Q486" s="289"/>
      <c r="R486" s="289"/>
      <c r="S486" s="289"/>
      <c r="T486" s="289"/>
      <c r="U486" s="289"/>
      <c r="V486" s="289"/>
      <c r="W486" s="289"/>
      <c r="X486" s="289"/>
      <c r="Y486" s="289"/>
      <c r="Z486" s="289"/>
      <c r="AA486" s="289"/>
      <c r="AB486" s="289"/>
      <c r="AC486" s="289"/>
      <c r="AD486" s="289"/>
      <c r="AE486" s="289"/>
      <c r="AF486" s="289"/>
      <c r="AG486" s="289"/>
    </row>
    <row r="487" spans="1:33" ht="9" customHeight="1" x14ac:dyDescent="0.25">
      <c r="A487" s="45">
        <f>$A$2</f>
        <v>9</v>
      </c>
      <c r="C487" s="69"/>
      <c r="D487" s="69"/>
      <c r="E487" s="69"/>
      <c r="F487" s="69"/>
      <c r="G487" s="69"/>
      <c r="M487" s="823" t="s">
        <v>877</v>
      </c>
      <c r="N487" s="799"/>
      <c r="O487" s="800"/>
    </row>
    <row r="488" spans="1:33" ht="19.5" customHeight="1" x14ac:dyDescent="0.25">
      <c r="A488" s="45">
        <f>$A$6</f>
        <v>19.5</v>
      </c>
      <c r="C488" s="69"/>
      <c r="D488" s="69"/>
      <c r="E488" s="69"/>
      <c r="F488" s="69"/>
      <c r="G488" s="69"/>
      <c r="M488" s="824">
        <f>M420+1</f>
        <v>8</v>
      </c>
      <c r="N488" s="825"/>
      <c r="O488" s="70"/>
      <c r="Q488" s="62">
        <f>IF(COUNTA(C499:O506,C518:O525,C529:O536)=0,0,1)</f>
        <v>0</v>
      </c>
    </row>
    <row r="489" spans="1:33" ht="4.5" customHeight="1" x14ac:dyDescent="0.25">
      <c r="A489" s="45">
        <f>$A$4</f>
        <v>4.5</v>
      </c>
      <c r="B489" s="69"/>
      <c r="C489" s="69"/>
      <c r="D489" s="69"/>
      <c r="E489" s="69"/>
      <c r="F489" s="69"/>
      <c r="G489" s="69"/>
    </row>
    <row r="490" spans="1:33" ht="4.5" customHeight="1" x14ac:dyDescent="0.25">
      <c r="A490" s="45">
        <f>$A$4</f>
        <v>4.5</v>
      </c>
      <c r="B490" s="807"/>
      <c r="C490" s="807"/>
      <c r="D490" s="807"/>
      <c r="E490" s="807"/>
      <c r="F490" s="807"/>
      <c r="G490" s="807"/>
      <c r="H490" s="807"/>
      <c r="I490" s="807"/>
      <c r="J490" s="807"/>
      <c r="K490" s="807"/>
      <c r="L490" s="807"/>
      <c r="M490" s="807"/>
      <c r="N490" s="807"/>
      <c r="O490" s="807"/>
    </row>
    <row r="491" spans="1:33" ht="24.75" customHeight="1" x14ac:dyDescent="0.25">
      <c r="A491" s="282">
        <f>$A$8*1.5</f>
        <v>24.75</v>
      </c>
      <c r="B491" s="826" t="s">
        <v>186</v>
      </c>
      <c r="C491" s="827"/>
      <c r="D491" s="827"/>
      <c r="E491" s="827"/>
      <c r="F491" s="827"/>
      <c r="G491" s="827"/>
      <c r="H491" s="827"/>
      <c r="I491" s="827"/>
      <c r="J491" s="827"/>
      <c r="K491" s="827"/>
      <c r="L491" s="827"/>
      <c r="M491" s="827"/>
      <c r="N491" s="827"/>
      <c r="O491" s="828"/>
    </row>
    <row r="492" spans="1:33" ht="9" customHeight="1" x14ac:dyDescent="0.25">
      <c r="A492" s="45">
        <f>$A$2</f>
        <v>9</v>
      </c>
      <c r="B492" s="71"/>
      <c r="C492" s="804" t="s">
        <v>158</v>
      </c>
      <c r="D492" s="805"/>
      <c r="E492" s="805"/>
      <c r="F492" s="805"/>
      <c r="G492" s="805"/>
      <c r="H492" s="806"/>
      <c r="I492" s="804" t="s">
        <v>159</v>
      </c>
      <c r="J492" s="805"/>
      <c r="K492" s="805"/>
      <c r="L492" s="805"/>
      <c r="M492" s="805"/>
      <c r="N492" s="805"/>
      <c r="O492" s="806"/>
    </row>
    <row r="493" spans="1:33" ht="19.5" customHeight="1" x14ac:dyDescent="0.25">
      <c r="A493" s="45">
        <f>$A$6</f>
        <v>19.5</v>
      </c>
      <c r="B493" s="72"/>
      <c r="C493" s="829" t="str">
        <f>""&amp;$C$17</f>
        <v/>
      </c>
      <c r="D493" s="830"/>
      <c r="E493" s="830"/>
      <c r="F493" s="830"/>
      <c r="G493" s="830"/>
      <c r="H493" s="831"/>
      <c r="I493" s="829" t="str">
        <f>""&amp;$I$17</f>
        <v/>
      </c>
      <c r="J493" s="830"/>
      <c r="K493" s="830"/>
      <c r="L493" s="830"/>
      <c r="M493" s="830"/>
      <c r="N493" s="830"/>
      <c r="O493" s="831"/>
    </row>
    <row r="494" spans="1:33" ht="4.5" customHeight="1" x14ac:dyDescent="0.25">
      <c r="A494" s="45">
        <f>$A$4</f>
        <v>4.5</v>
      </c>
      <c r="B494" s="807"/>
      <c r="C494" s="807"/>
      <c r="D494" s="807"/>
      <c r="E494" s="807"/>
      <c r="F494" s="807"/>
      <c r="G494" s="807"/>
      <c r="H494" s="807"/>
      <c r="I494" s="807"/>
      <c r="J494" s="807"/>
      <c r="K494" s="807"/>
      <c r="L494" s="807"/>
      <c r="M494" s="807"/>
      <c r="N494" s="807"/>
      <c r="O494" s="807"/>
    </row>
    <row r="495" spans="1:33" ht="16.5" customHeight="1" x14ac:dyDescent="0.25">
      <c r="A495" s="61">
        <f t="shared" ref="A495:A496" si="64">$A$8</f>
        <v>16.5</v>
      </c>
      <c r="B495" s="808" t="s">
        <v>196</v>
      </c>
      <c r="C495" s="809"/>
      <c r="D495" s="809"/>
      <c r="E495" s="809"/>
      <c r="F495" s="809"/>
      <c r="G495" s="809"/>
      <c r="H495" s="809"/>
      <c r="I495" s="809"/>
      <c r="J495" s="809"/>
      <c r="K495" s="809"/>
      <c r="L495" s="809"/>
      <c r="M495" s="809"/>
      <c r="N495" s="809"/>
      <c r="O495" s="810"/>
    </row>
    <row r="496" spans="1:33" ht="16.5" customHeight="1" x14ac:dyDescent="0.25">
      <c r="A496" s="61">
        <f t="shared" si="64"/>
        <v>16.5</v>
      </c>
      <c r="B496" s="811" t="s">
        <v>161</v>
      </c>
      <c r="C496" s="812"/>
      <c r="D496" s="812"/>
      <c r="E496" s="812"/>
      <c r="F496" s="812"/>
      <c r="G496" s="812"/>
      <c r="H496" s="812"/>
      <c r="I496" s="812"/>
      <c r="J496" s="812"/>
      <c r="K496" s="812"/>
      <c r="L496" s="812"/>
      <c r="M496" s="812"/>
      <c r="N496" s="812"/>
      <c r="O496" s="813"/>
    </row>
    <row r="497" spans="1:15" ht="24.75" customHeight="1" x14ac:dyDescent="0.25">
      <c r="A497" s="61">
        <f>$A$8*1.5</f>
        <v>24.75</v>
      </c>
      <c r="B497" s="73" t="s">
        <v>162</v>
      </c>
      <c r="C497" s="814" t="s">
        <v>170</v>
      </c>
      <c r="D497" s="807"/>
      <c r="E497" s="807"/>
      <c r="F497" s="807"/>
      <c r="G497" s="815"/>
      <c r="H497" s="74" t="s">
        <v>171</v>
      </c>
      <c r="I497" s="74" t="s">
        <v>172</v>
      </c>
      <c r="J497" s="73" t="s">
        <v>163</v>
      </c>
      <c r="K497" s="74" t="s">
        <v>173</v>
      </c>
      <c r="L497" s="844" t="s">
        <v>197</v>
      </c>
      <c r="M497" s="815"/>
      <c r="N497" s="845" t="s">
        <v>198</v>
      </c>
      <c r="O497" s="815"/>
    </row>
    <row r="498" spans="1:15" ht="9" customHeight="1" x14ac:dyDescent="0.2">
      <c r="A498" s="45">
        <f>$A$2</f>
        <v>9</v>
      </c>
      <c r="B498" s="76"/>
      <c r="C498" s="816" t="s">
        <v>126</v>
      </c>
      <c r="D498" s="817"/>
      <c r="E498" s="817"/>
      <c r="F498" s="817"/>
      <c r="G498" s="818"/>
      <c r="H498" s="77" t="s">
        <v>164</v>
      </c>
      <c r="I498" s="77" t="s">
        <v>165</v>
      </c>
      <c r="J498" s="77" t="s">
        <v>143</v>
      </c>
      <c r="K498" s="77" t="s">
        <v>166</v>
      </c>
      <c r="L498" s="816" t="s">
        <v>167</v>
      </c>
      <c r="M498" s="818"/>
      <c r="N498" s="816" t="s">
        <v>168</v>
      </c>
      <c r="O498" s="818"/>
    </row>
    <row r="499" spans="1:15" ht="19.5" customHeight="1" x14ac:dyDescent="0.25">
      <c r="A499" s="45">
        <f t="shared" ref="A499:A506" si="65">$A$6</f>
        <v>19.5</v>
      </c>
      <c r="B499" s="78">
        <v>1</v>
      </c>
      <c r="C499" s="832"/>
      <c r="D499" s="832"/>
      <c r="E499" s="832"/>
      <c r="F499" s="832"/>
      <c r="G499" s="832"/>
      <c r="H499" s="262"/>
      <c r="I499" s="262"/>
      <c r="J499" s="262"/>
      <c r="K499" s="266"/>
      <c r="L499" s="846"/>
      <c r="M499" s="846"/>
      <c r="N499" s="846"/>
      <c r="O499" s="847"/>
    </row>
    <row r="500" spans="1:15" ht="19.5" customHeight="1" x14ac:dyDescent="0.25">
      <c r="A500" s="45">
        <f t="shared" si="65"/>
        <v>19.5</v>
      </c>
      <c r="B500" s="78">
        <v>2</v>
      </c>
      <c r="C500" s="832"/>
      <c r="D500" s="832"/>
      <c r="E500" s="832"/>
      <c r="F500" s="832"/>
      <c r="G500" s="832"/>
      <c r="H500" s="262"/>
      <c r="I500" s="262"/>
      <c r="J500" s="262"/>
      <c r="K500" s="266"/>
      <c r="L500" s="846"/>
      <c r="M500" s="846"/>
      <c r="N500" s="846"/>
      <c r="O500" s="847"/>
    </row>
    <row r="501" spans="1:15" ht="19.5" customHeight="1" x14ac:dyDescent="0.25">
      <c r="A501" s="45">
        <f t="shared" si="65"/>
        <v>19.5</v>
      </c>
      <c r="B501" s="78">
        <v>3</v>
      </c>
      <c r="C501" s="832"/>
      <c r="D501" s="832"/>
      <c r="E501" s="832"/>
      <c r="F501" s="832"/>
      <c r="G501" s="832"/>
      <c r="H501" s="262"/>
      <c r="I501" s="262"/>
      <c r="J501" s="262"/>
      <c r="K501" s="266"/>
      <c r="L501" s="846"/>
      <c r="M501" s="846"/>
      <c r="N501" s="846"/>
      <c r="O501" s="847"/>
    </row>
    <row r="502" spans="1:15" ht="19.5" customHeight="1" x14ac:dyDescent="0.25">
      <c r="A502" s="45">
        <f t="shared" si="65"/>
        <v>19.5</v>
      </c>
      <c r="B502" s="78">
        <v>4</v>
      </c>
      <c r="C502" s="832"/>
      <c r="D502" s="832"/>
      <c r="E502" s="832"/>
      <c r="F502" s="832"/>
      <c r="G502" s="832"/>
      <c r="H502" s="262"/>
      <c r="I502" s="262"/>
      <c r="J502" s="262"/>
      <c r="K502" s="266"/>
      <c r="L502" s="846"/>
      <c r="M502" s="846"/>
      <c r="N502" s="846"/>
      <c r="O502" s="847"/>
    </row>
    <row r="503" spans="1:15" ht="19.5" customHeight="1" x14ac:dyDescent="0.25">
      <c r="A503" s="45">
        <f t="shared" si="65"/>
        <v>19.5</v>
      </c>
      <c r="B503" s="78">
        <v>5</v>
      </c>
      <c r="C503" s="832"/>
      <c r="D503" s="832"/>
      <c r="E503" s="832"/>
      <c r="F503" s="832"/>
      <c r="G503" s="832"/>
      <c r="H503" s="262"/>
      <c r="I503" s="262"/>
      <c r="J503" s="262"/>
      <c r="K503" s="266"/>
      <c r="L503" s="846"/>
      <c r="M503" s="846"/>
      <c r="N503" s="846"/>
      <c r="O503" s="847"/>
    </row>
    <row r="504" spans="1:15" ht="19.5" customHeight="1" x14ac:dyDescent="0.25">
      <c r="A504" s="45">
        <f t="shared" si="65"/>
        <v>19.5</v>
      </c>
      <c r="B504" s="78">
        <v>6</v>
      </c>
      <c r="C504" s="832"/>
      <c r="D504" s="832"/>
      <c r="E504" s="832"/>
      <c r="F504" s="832"/>
      <c r="G504" s="832"/>
      <c r="H504" s="262"/>
      <c r="I504" s="262"/>
      <c r="J504" s="262"/>
      <c r="K504" s="266"/>
      <c r="L504" s="846"/>
      <c r="M504" s="846"/>
      <c r="N504" s="846"/>
      <c r="O504" s="847"/>
    </row>
    <row r="505" spans="1:15" ht="19.5" customHeight="1" x14ac:dyDescent="0.25">
      <c r="A505" s="45">
        <f t="shared" si="65"/>
        <v>19.5</v>
      </c>
      <c r="B505" s="78">
        <v>7</v>
      </c>
      <c r="C505" s="832"/>
      <c r="D505" s="832"/>
      <c r="E505" s="832"/>
      <c r="F505" s="832"/>
      <c r="G505" s="832"/>
      <c r="H505" s="262"/>
      <c r="I505" s="262"/>
      <c r="J505" s="262"/>
      <c r="K505" s="266"/>
      <c r="L505" s="846"/>
      <c r="M505" s="846"/>
      <c r="N505" s="846"/>
      <c r="O505" s="847"/>
    </row>
    <row r="506" spans="1:15" ht="19.5" customHeight="1" x14ac:dyDescent="0.25">
      <c r="A506" s="45">
        <f t="shared" si="65"/>
        <v>19.5</v>
      </c>
      <c r="B506" s="78">
        <v>8</v>
      </c>
      <c r="C506" s="832"/>
      <c r="D506" s="832"/>
      <c r="E506" s="832"/>
      <c r="F506" s="832"/>
      <c r="G506" s="832"/>
      <c r="H506" s="262"/>
      <c r="I506" s="262"/>
      <c r="J506" s="262"/>
      <c r="K506" s="266"/>
      <c r="L506" s="846"/>
      <c r="M506" s="846"/>
      <c r="N506" s="846"/>
      <c r="O506" s="847"/>
    </row>
    <row r="507" spans="1:15" ht="9" customHeight="1" x14ac:dyDescent="0.25">
      <c r="A507" s="45">
        <f>$A$2</f>
        <v>9</v>
      </c>
    </row>
    <row r="508" spans="1:15" ht="18" customHeight="1" x14ac:dyDescent="0.25">
      <c r="A508" s="45">
        <f>$A$2*2</f>
        <v>18</v>
      </c>
      <c r="B508" s="79" t="s">
        <v>100</v>
      </c>
      <c r="C508" s="838" t="s">
        <v>200</v>
      </c>
      <c r="D508" s="795"/>
      <c r="E508" s="795"/>
      <c r="F508" s="795"/>
      <c r="G508" s="795"/>
      <c r="H508" s="795"/>
      <c r="I508" s="795"/>
      <c r="J508" s="795"/>
      <c r="K508" s="795"/>
      <c r="L508" s="795"/>
      <c r="M508" s="795"/>
      <c r="N508" s="795"/>
      <c r="O508" s="795"/>
    </row>
    <row r="509" spans="1:15" ht="9" customHeight="1" x14ac:dyDescent="0.25">
      <c r="A509" s="45">
        <f>$A$2</f>
        <v>9</v>
      </c>
      <c r="B509" s="79" t="s">
        <v>101</v>
      </c>
      <c r="C509" s="795" t="s">
        <v>190</v>
      </c>
      <c r="D509" s="795"/>
      <c r="E509" s="795"/>
      <c r="F509" s="795"/>
      <c r="G509" s="795"/>
      <c r="H509" s="795"/>
      <c r="I509" s="795"/>
      <c r="J509" s="795"/>
      <c r="K509" s="795"/>
      <c r="L509" s="795"/>
      <c r="M509" s="795"/>
      <c r="N509" s="795"/>
      <c r="O509" s="795"/>
    </row>
    <row r="510" spans="1:15" ht="18" customHeight="1" x14ac:dyDescent="0.25">
      <c r="A510" s="45">
        <f>$A$2*2</f>
        <v>18</v>
      </c>
      <c r="B510" s="79" t="s">
        <v>102</v>
      </c>
      <c r="C510" s="838" t="s">
        <v>201</v>
      </c>
      <c r="D510" s="795"/>
      <c r="E510" s="795"/>
      <c r="F510" s="795"/>
      <c r="G510" s="795"/>
      <c r="H510" s="795"/>
      <c r="I510" s="795"/>
      <c r="J510" s="795"/>
      <c r="K510" s="795"/>
      <c r="L510" s="795"/>
      <c r="M510" s="795"/>
      <c r="N510" s="795"/>
      <c r="O510" s="795"/>
    </row>
    <row r="511" spans="1:15" ht="16.5" customHeight="1" x14ac:dyDescent="0.25">
      <c r="A511" s="61">
        <f>$A$8</f>
        <v>16.5</v>
      </c>
      <c r="C511" s="843" t="str">
        <f ca="1">Wersja</f>
        <v>2020..6.15.0.44055</v>
      </c>
      <c r="D511" s="843"/>
      <c r="E511" s="69"/>
      <c r="F511" s="69"/>
      <c r="G511" s="69"/>
      <c r="H511" s="69"/>
      <c r="M511" s="80" t="s">
        <v>199</v>
      </c>
      <c r="N511" s="81" t="s">
        <v>187</v>
      </c>
    </row>
    <row r="512" spans="1:15" ht="9" customHeight="1" x14ac:dyDescent="0.25">
      <c r="A512" s="45">
        <f>$A$2</f>
        <v>9</v>
      </c>
    </row>
    <row r="513" spans="1:15" ht="9" customHeight="1" x14ac:dyDescent="0.25">
      <c r="A513" s="45">
        <f>$A$2</f>
        <v>9</v>
      </c>
      <c r="B513" s="797" t="s">
        <v>0</v>
      </c>
      <c r="C513" s="797"/>
      <c r="D513" s="797"/>
      <c r="E513" s="797"/>
      <c r="F513" s="797"/>
      <c r="G513" s="797"/>
      <c r="H513" s="797"/>
      <c r="I513" s="797"/>
      <c r="J513" s="797"/>
      <c r="K513" s="797"/>
      <c r="L513" s="797"/>
      <c r="M513" s="797"/>
      <c r="N513" s="797"/>
      <c r="O513" s="797"/>
    </row>
    <row r="514" spans="1:15" ht="4.5" customHeight="1" x14ac:dyDescent="0.25">
      <c r="A514" s="45">
        <f>$A$4</f>
        <v>4.5</v>
      </c>
      <c r="B514" s="61"/>
    </row>
    <row r="515" spans="1:15" ht="16.5" customHeight="1" x14ac:dyDescent="0.25">
      <c r="A515" s="61">
        <f t="shared" ref="A515" si="66">$A$8</f>
        <v>16.5</v>
      </c>
      <c r="B515" s="811" t="s">
        <v>176</v>
      </c>
      <c r="C515" s="812"/>
      <c r="D515" s="812"/>
      <c r="E515" s="812"/>
      <c r="F515" s="812"/>
      <c r="G515" s="812"/>
      <c r="H515" s="812"/>
      <c r="I515" s="812"/>
      <c r="J515" s="812"/>
      <c r="K515" s="812"/>
      <c r="L515" s="812"/>
      <c r="M515" s="812"/>
      <c r="N515" s="812"/>
      <c r="O515" s="813"/>
    </row>
    <row r="516" spans="1:15" ht="24.75" customHeight="1" x14ac:dyDescent="0.25">
      <c r="A516" s="61">
        <f>$A$8*1.5</f>
        <v>24.75</v>
      </c>
      <c r="B516" s="73" t="s">
        <v>162</v>
      </c>
      <c r="C516" s="834" t="s">
        <v>184</v>
      </c>
      <c r="D516" s="834"/>
      <c r="E516" s="834"/>
      <c r="F516" s="834"/>
      <c r="G516" s="834"/>
      <c r="H516" s="82" t="s">
        <v>171</v>
      </c>
      <c r="I516" s="83" t="s">
        <v>172</v>
      </c>
      <c r="J516" s="73" t="s">
        <v>163</v>
      </c>
      <c r="K516" s="84" t="s">
        <v>185</v>
      </c>
      <c r="L516" s="844" t="s">
        <v>197</v>
      </c>
      <c r="M516" s="815"/>
      <c r="N516" s="845" t="s">
        <v>198</v>
      </c>
      <c r="O516" s="815"/>
    </row>
    <row r="517" spans="1:15" ht="9" customHeight="1" x14ac:dyDescent="0.2">
      <c r="A517" s="45">
        <f>$A$2</f>
        <v>9</v>
      </c>
      <c r="B517" s="85"/>
      <c r="C517" s="835" t="s">
        <v>126</v>
      </c>
      <c r="D517" s="835"/>
      <c r="E517" s="835"/>
      <c r="F517" s="835"/>
      <c r="G517" s="835"/>
      <c r="H517" s="86" t="s">
        <v>164</v>
      </c>
      <c r="I517" s="86" t="s">
        <v>165</v>
      </c>
      <c r="J517" s="86" t="s">
        <v>143</v>
      </c>
      <c r="K517" s="86" t="s">
        <v>166</v>
      </c>
      <c r="L517" s="836" t="s">
        <v>167</v>
      </c>
      <c r="M517" s="837"/>
      <c r="N517" s="835" t="s">
        <v>168</v>
      </c>
      <c r="O517" s="835"/>
    </row>
    <row r="518" spans="1:15" ht="19.5" customHeight="1" x14ac:dyDescent="0.25">
      <c r="A518" s="45">
        <f t="shared" ref="A518:A525" si="67">$A$6</f>
        <v>19.5</v>
      </c>
      <c r="B518" s="78">
        <v>1</v>
      </c>
      <c r="C518" s="832"/>
      <c r="D518" s="832"/>
      <c r="E518" s="832"/>
      <c r="F518" s="832"/>
      <c r="G518" s="832"/>
      <c r="H518" s="262"/>
      <c r="I518" s="262"/>
      <c r="J518" s="262"/>
      <c r="K518" s="266"/>
      <c r="L518" s="846"/>
      <c r="M518" s="846"/>
      <c r="N518" s="753"/>
      <c r="O518" s="753"/>
    </row>
    <row r="519" spans="1:15" ht="19.5" customHeight="1" x14ac:dyDescent="0.25">
      <c r="A519" s="45">
        <f t="shared" si="67"/>
        <v>19.5</v>
      </c>
      <c r="B519" s="78">
        <v>2</v>
      </c>
      <c r="C519" s="832"/>
      <c r="D519" s="832"/>
      <c r="E519" s="832"/>
      <c r="F519" s="832"/>
      <c r="G519" s="832"/>
      <c r="H519" s="262"/>
      <c r="I519" s="262"/>
      <c r="J519" s="262"/>
      <c r="K519" s="266"/>
      <c r="L519" s="846"/>
      <c r="M519" s="846"/>
      <c r="N519" s="753"/>
      <c r="O519" s="753"/>
    </row>
    <row r="520" spans="1:15" ht="19.5" customHeight="1" x14ac:dyDescent="0.25">
      <c r="A520" s="45">
        <f t="shared" si="67"/>
        <v>19.5</v>
      </c>
      <c r="B520" s="78">
        <v>3</v>
      </c>
      <c r="C520" s="832"/>
      <c r="D520" s="832"/>
      <c r="E520" s="832"/>
      <c r="F520" s="832"/>
      <c r="G520" s="832"/>
      <c r="H520" s="262"/>
      <c r="I520" s="262"/>
      <c r="J520" s="262"/>
      <c r="K520" s="266"/>
      <c r="L520" s="846"/>
      <c r="M520" s="846"/>
      <c r="N520" s="753"/>
      <c r="O520" s="753"/>
    </row>
    <row r="521" spans="1:15" ht="19.5" customHeight="1" x14ac:dyDescent="0.25">
      <c r="A521" s="45">
        <f t="shared" si="67"/>
        <v>19.5</v>
      </c>
      <c r="B521" s="78">
        <v>4</v>
      </c>
      <c r="C521" s="832"/>
      <c r="D521" s="832"/>
      <c r="E521" s="832"/>
      <c r="F521" s="832"/>
      <c r="G521" s="832"/>
      <c r="H521" s="262"/>
      <c r="I521" s="262"/>
      <c r="J521" s="262"/>
      <c r="K521" s="266"/>
      <c r="L521" s="846"/>
      <c r="M521" s="846"/>
      <c r="N521" s="753"/>
      <c r="O521" s="753"/>
    </row>
    <row r="522" spans="1:15" ht="19.5" customHeight="1" x14ac:dyDescent="0.25">
      <c r="A522" s="45">
        <f t="shared" si="67"/>
        <v>19.5</v>
      </c>
      <c r="B522" s="78">
        <v>5</v>
      </c>
      <c r="C522" s="832"/>
      <c r="D522" s="832"/>
      <c r="E522" s="832"/>
      <c r="F522" s="832"/>
      <c r="G522" s="832"/>
      <c r="H522" s="262"/>
      <c r="I522" s="262"/>
      <c r="J522" s="262"/>
      <c r="K522" s="266"/>
      <c r="L522" s="846"/>
      <c r="M522" s="846"/>
      <c r="N522" s="753"/>
      <c r="O522" s="753"/>
    </row>
    <row r="523" spans="1:15" ht="19.5" customHeight="1" x14ac:dyDescent="0.25">
      <c r="A523" s="45">
        <f t="shared" si="67"/>
        <v>19.5</v>
      </c>
      <c r="B523" s="78">
        <v>6</v>
      </c>
      <c r="C523" s="832"/>
      <c r="D523" s="832"/>
      <c r="E523" s="832"/>
      <c r="F523" s="832"/>
      <c r="G523" s="832"/>
      <c r="H523" s="262"/>
      <c r="I523" s="262"/>
      <c r="J523" s="262"/>
      <c r="K523" s="266"/>
      <c r="L523" s="846"/>
      <c r="M523" s="846"/>
      <c r="N523" s="753"/>
      <c r="O523" s="753"/>
    </row>
    <row r="524" spans="1:15" ht="19.5" customHeight="1" x14ac:dyDescent="0.25">
      <c r="A524" s="45">
        <f t="shared" si="67"/>
        <v>19.5</v>
      </c>
      <c r="B524" s="78">
        <v>7</v>
      </c>
      <c r="C524" s="832"/>
      <c r="D524" s="832"/>
      <c r="E524" s="832"/>
      <c r="F524" s="832"/>
      <c r="G524" s="832"/>
      <c r="H524" s="262"/>
      <c r="I524" s="262"/>
      <c r="J524" s="262"/>
      <c r="K524" s="266"/>
      <c r="L524" s="846"/>
      <c r="M524" s="846"/>
      <c r="N524" s="753"/>
      <c r="O524" s="753"/>
    </row>
    <row r="525" spans="1:15" ht="19.5" customHeight="1" x14ac:dyDescent="0.25">
      <c r="A525" s="45">
        <f t="shared" si="67"/>
        <v>19.5</v>
      </c>
      <c r="B525" s="78">
        <v>8</v>
      </c>
      <c r="C525" s="832"/>
      <c r="D525" s="832"/>
      <c r="E525" s="832"/>
      <c r="F525" s="832"/>
      <c r="G525" s="832"/>
      <c r="H525" s="262"/>
      <c r="I525" s="262"/>
      <c r="J525" s="262"/>
      <c r="K525" s="266"/>
      <c r="L525" s="846"/>
      <c r="M525" s="846"/>
      <c r="N525" s="753"/>
      <c r="O525" s="753"/>
    </row>
    <row r="526" spans="1:15" ht="16.5" customHeight="1" x14ac:dyDescent="0.25">
      <c r="A526" s="61">
        <f t="shared" ref="A526" si="68">$A$8</f>
        <v>16.5</v>
      </c>
      <c r="B526" s="839" t="s">
        <v>177</v>
      </c>
      <c r="C526" s="839"/>
      <c r="D526" s="839"/>
      <c r="E526" s="839"/>
      <c r="F526" s="839"/>
      <c r="G526" s="839"/>
      <c r="H526" s="839"/>
      <c r="I526" s="839"/>
      <c r="J526" s="839"/>
      <c r="K526" s="839"/>
      <c r="L526" s="839"/>
      <c r="M526" s="839"/>
      <c r="N526" s="839"/>
      <c r="O526" s="839"/>
    </row>
    <row r="527" spans="1:15" ht="24.75" customHeight="1" x14ac:dyDescent="0.25">
      <c r="A527" s="284">
        <f>$A$8*1.5</f>
        <v>24.75</v>
      </c>
      <c r="B527" s="73" t="s">
        <v>162</v>
      </c>
      <c r="C527" s="835" t="s">
        <v>178</v>
      </c>
      <c r="D527" s="835"/>
      <c r="E527" s="835"/>
      <c r="F527" s="86" t="s">
        <v>179</v>
      </c>
      <c r="G527" s="834" t="s">
        <v>170</v>
      </c>
      <c r="H527" s="834"/>
      <c r="I527" s="87" t="s">
        <v>172</v>
      </c>
      <c r="J527" s="86" t="s">
        <v>163</v>
      </c>
      <c r="K527" s="86" t="s">
        <v>180</v>
      </c>
      <c r="L527" s="844" t="s">
        <v>197</v>
      </c>
      <c r="M527" s="815"/>
      <c r="N527" s="845" t="s">
        <v>198</v>
      </c>
      <c r="O527" s="815"/>
    </row>
    <row r="528" spans="1:15" ht="9" customHeight="1" x14ac:dyDescent="0.2">
      <c r="A528" s="45">
        <f>$A$2</f>
        <v>9</v>
      </c>
      <c r="B528" s="85"/>
      <c r="C528" s="835" t="s">
        <v>126</v>
      </c>
      <c r="D528" s="835"/>
      <c r="E528" s="835"/>
      <c r="F528" s="86" t="s">
        <v>164</v>
      </c>
      <c r="G528" s="86"/>
      <c r="H528" s="86" t="s">
        <v>165</v>
      </c>
      <c r="I528" s="86" t="s">
        <v>143</v>
      </c>
      <c r="J528" s="86" t="s">
        <v>166</v>
      </c>
      <c r="K528" s="86" t="s">
        <v>167</v>
      </c>
      <c r="L528" s="835" t="s">
        <v>168</v>
      </c>
      <c r="M528" s="835"/>
      <c r="N528" s="835" t="s">
        <v>181</v>
      </c>
      <c r="O528" s="835"/>
    </row>
    <row r="529" spans="1:15" ht="19.5" customHeight="1" x14ac:dyDescent="0.25">
      <c r="A529" s="45">
        <f t="shared" ref="A529:A536" si="69">$A$6</f>
        <v>19.5</v>
      </c>
      <c r="B529" s="78">
        <v>1</v>
      </c>
      <c r="C529" s="791"/>
      <c r="D529" s="791"/>
      <c r="E529" s="791"/>
      <c r="F529" s="262"/>
      <c r="G529" s="791"/>
      <c r="H529" s="791"/>
      <c r="I529" s="262"/>
      <c r="J529" s="262"/>
      <c r="K529" s="266"/>
      <c r="L529" s="791"/>
      <c r="M529" s="791"/>
      <c r="N529" s="850"/>
      <c r="O529" s="851"/>
    </row>
    <row r="530" spans="1:15" ht="19.5" customHeight="1" x14ac:dyDescent="0.25">
      <c r="A530" s="45">
        <f t="shared" si="69"/>
        <v>19.5</v>
      </c>
      <c r="B530" s="78">
        <v>2</v>
      </c>
      <c r="C530" s="791"/>
      <c r="D530" s="791"/>
      <c r="E530" s="791"/>
      <c r="F530" s="262"/>
      <c r="G530" s="791"/>
      <c r="H530" s="791"/>
      <c r="I530" s="262"/>
      <c r="J530" s="262"/>
      <c r="K530" s="266"/>
      <c r="L530" s="791"/>
      <c r="M530" s="791"/>
      <c r="N530" s="850"/>
      <c r="O530" s="851"/>
    </row>
    <row r="531" spans="1:15" ht="19.5" customHeight="1" x14ac:dyDescent="0.25">
      <c r="A531" s="45">
        <f t="shared" si="69"/>
        <v>19.5</v>
      </c>
      <c r="B531" s="78">
        <v>3</v>
      </c>
      <c r="C531" s="791"/>
      <c r="D531" s="791"/>
      <c r="E531" s="791"/>
      <c r="F531" s="262"/>
      <c r="G531" s="791"/>
      <c r="H531" s="791"/>
      <c r="I531" s="262"/>
      <c r="J531" s="262"/>
      <c r="K531" s="266"/>
      <c r="L531" s="791"/>
      <c r="M531" s="791"/>
      <c r="N531" s="850"/>
      <c r="O531" s="851"/>
    </row>
    <row r="532" spans="1:15" ht="19.5" customHeight="1" x14ac:dyDescent="0.25">
      <c r="A532" s="45">
        <f t="shared" si="69"/>
        <v>19.5</v>
      </c>
      <c r="B532" s="78">
        <v>4</v>
      </c>
      <c r="C532" s="791"/>
      <c r="D532" s="791"/>
      <c r="E532" s="791"/>
      <c r="F532" s="262"/>
      <c r="G532" s="791"/>
      <c r="H532" s="791"/>
      <c r="I532" s="262"/>
      <c r="J532" s="262"/>
      <c r="K532" s="266"/>
      <c r="L532" s="791"/>
      <c r="M532" s="791"/>
      <c r="N532" s="850"/>
      <c r="O532" s="851"/>
    </row>
    <row r="533" spans="1:15" ht="19.5" customHeight="1" x14ac:dyDescent="0.25">
      <c r="A533" s="45">
        <f t="shared" si="69"/>
        <v>19.5</v>
      </c>
      <c r="B533" s="78">
        <v>5</v>
      </c>
      <c r="C533" s="791"/>
      <c r="D533" s="791"/>
      <c r="E533" s="791"/>
      <c r="F533" s="262"/>
      <c r="G533" s="791"/>
      <c r="H533" s="791"/>
      <c r="I533" s="262"/>
      <c r="J533" s="262"/>
      <c r="K533" s="266"/>
      <c r="L533" s="791"/>
      <c r="M533" s="791"/>
      <c r="N533" s="850"/>
      <c r="O533" s="851"/>
    </row>
    <row r="534" spans="1:15" ht="19.5" customHeight="1" x14ac:dyDescent="0.25">
      <c r="A534" s="45">
        <f t="shared" si="69"/>
        <v>19.5</v>
      </c>
      <c r="B534" s="78">
        <v>6</v>
      </c>
      <c r="C534" s="791"/>
      <c r="D534" s="791"/>
      <c r="E534" s="791"/>
      <c r="F534" s="262"/>
      <c r="G534" s="791"/>
      <c r="H534" s="791"/>
      <c r="I534" s="262"/>
      <c r="J534" s="262"/>
      <c r="K534" s="266"/>
      <c r="L534" s="791"/>
      <c r="M534" s="791"/>
      <c r="N534" s="850"/>
      <c r="O534" s="851"/>
    </row>
    <row r="535" spans="1:15" ht="19.5" customHeight="1" x14ac:dyDescent="0.25">
      <c r="A535" s="45">
        <f t="shared" si="69"/>
        <v>19.5</v>
      </c>
      <c r="B535" s="78">
        <v>7</v>
      </c>
      <c r="C535" s="791"/>
      <c r="D535" s="791"/>
      <c r="E535" s="791"/>
      <c r="F535" s="262"/>
      <c r="G535" s="791"/>
      <c r="H535" s="791"/>
      <c r="I535" s="262"/>
      <c r="J535" s="262"/>
      <c r="K535" s="266"/>
      <c r="L535" s="791"/>
      <c r="M535" s="791"/>
      <c r="N535" s="850"/>
      <c r="O535" s="851"/>
    </row>
    <row r="536" spans="1:15" ht="19.5" customHeight="1" x14ac:dyDescent="0.25">
      <c r="A536" s="45">
        <f t="shared" si="69"/>
        <v>19.5</v>
      </c>
      <c r="B536" s="78">
        <v>8</v>
      </c>
      <c r="C536" s="791"/>
      <c r="D536" s="791"/>
      <c r="E536" s="791"/>
      <c r="F536" s="262"/>
      <c r="G536" s="791"/>
      <c r="H536" s="791"/>
      <c r="I536" s="262"/>
      <c r="J536" s="262"/>
      <c r="K536" s="266"/>
      <c r="L536" s="791"/>
      <c r="M536" s="791"/>
      <c r="N536" s="850"/>
      <c r="O536" s="851"/>
    </row>
    <row r="537" spans="1:15" ht="9" customHeight="1" x14ac:dyDescent="0.25">
      <c r="A537" s="45">
        <f t="shared" ref="A537:A614" si="70">$A$2</f>
        <v>9</v>
      </c>
    </row>
    <row r="538" spans="1:15" ht="9" customHeight="1" x14ac:dyDescent="0.25">
      <c r="A538" s="45">
        <f t="shared" si="70"/>
        <v>9</v>
      </c>
      <c r="B538" s="79" t="s">
        <v>105</v>
      </c>
      <c r="C538" s="795" t="s">
        <v>202</v>
      </c>
      <c r="D538" s="795"/>
      <c r="E538" s="795"/>
      <c r="F538" s="795"/>
      <c r="G538" s="795"/>
      <c r="H538" s="795"/>
      <c r="I538" s="795"/>
      <c r="J538" s="795"/>
      <c r="K538" s="795"/>
      <c r="L538" s="795"/>
      <c r="M538" s="795"/>
      <c r="N538" s="795"/>
      <c r="O538" s="795"/>
    </row>
    <row r="539" spans="1:15" ht="9" customHeight="1" x14ac:dyDescent="0.25">
      <c r="A539" s="45">
        <f t="shared" si="70"/>
        <v>9</v>
      </c>
      <c r="B539" s="79" t="s">
        <v>103</v>
      </c>
      <c r="C539" s="795" t="s">
        <v>193</v>
      </c>
      <c r="D539" s="795"/>
      <c r="E539" s="795"/>
      <c r="F539" s="795"/>
      <c r="G539" s="795"/>
      <c r="H539" s="795"/>
      <c r="I539" s="795"/>
      <c r="J539" s="795"/>
      <c r="K539" s="795"/>
      <c r="L539" s="795"/>
      <c r="M539" s="795"/>
      <c r="N539" s="795"/>
      <c r="O539" s="795"/>
    </row>
    <row r="540" spans="1:15" ht="9" customHeight="1" x14ac:dyDescent="0.25">
      <c r="A540" s="45">
        <f>$A$2</f>
        <v>9</v>
      </c>
    </row>
    <row r="541" spans="1:15" ht="9" customHeight="1" x14ac:dyDescent="0.25">
      <c r="A541" s="45">
        <f t="shared" si="70"/>
        <v>9</v>
      </c>
    </row>
    <row r="542" spans="1:15" ht="9" customHeight="1" x14ac:dyDescent="0.25">
      <c r="A542" s="45">
        <f t="shared" si="70"/>
        <v>9</v>
      </c>
    </row>
    <row r="543" spans="1:15" ht="9" customHeight="1" x14ac:dyDescent="0.25">
      <c r="A543" s="45">
        <f t="shared" si="70"/>
        <v>9</v>
      </c>
    </row>
    <row r="544" spans="1:15" ht="16.5" customHeight="1" x14ac:dyDescent="0.25">
      <c r="A544" s="61">
        <f>$A$8</f>
        <v>16.5</v>
      </c>
      <c r="C544" s="80" t="s">
        <v>199</v>
      </c>
      <c r="D544" s="81" t="s">
        <v>189</v>
      </c>
      <c r="M544" s="842" t="str">
        <f ca="1">Wersja</f>
        <v>2020..6.15.0.44055</v>
      </c>
      <c r="N544" s="842"/>
    </row>
    <row r="545" spans="1:33" ht="9" customHeight="1" x14ac:dyDescent="0.25">
      <c r="A545" s="45">
        <f t="shared" si="70"/>
        <v>9</v>
      </c>
    </row>
    <row r="546" spans="1:33" ht="9" customHeight="1" x14ac:dyDescent="0.25">
      <c r="A546" s="45">
        <f t="shared" si="70"/>
        <v>9</v>
      </c>
      <c r="B546" s="848" t="s">
        <v>195</v>
      </c>
      <c r="C546" s="796"/>
      <c r="D546" s="796"/>
      <c r="E546" s="796"/>
      <c r="F546" s="796"/>
      <c r="G546" s="796"/>
      <c r="H546" s="796"/>
      <c r="I546" s="796"/>
      <c r="J546" s="796"/>
      <c r="K546" s="796"/>
      <c r="L546" s="796"/>
      <c r="M546" s="796"/>
      <c r="N546" s="796"/>
      <c r="O546" s="796"/>
    </row>
    <row r="547" spans="1:33" ht="9" customHeight="1" x14ac:dyDescent="0.25">
      <c r="A547" s="45">
        <f>$A$2</f>
        <v>9</v>
      </c>
      <c r="B547" s="797" t="s">
        <v>0</v>
      </c>
      <c r="C547" s="797"/>
      <c r="D547" s="797"/>
      <c r="E547" s="797"/>
      <c r="F547" s="797"/>
      <c r="G547" s="797"/>
      <c r="H547" s="797"/>
      <c r="I547" s="797"/>
      <c r="J547" s="797"/>
      <c r="K547" s="797"/>
      <c r="L547" s="797"/>
      <c r="M547" s="797"/>
      <c r="N547" s="797"/>
      <c r="O547" s="797"/>
    </row>
    <row r="548" spans="1:33" ht="4.5" customHeight="1" x14ac:dyDescent="0.25">
      <c r="A548" s="45">
        <f>$A$4</f>
        <v>4.5</v>
      </c>
      <c r="B548" s="61"/>
    </row>
    <row r="549" spans="1:33" ht="9" customHeight="1" x14ac:dyDescent="0.25">
      <c r="A549" s="45">
        <f>$A$2</f>
        <v>9</v>
      </c>
      <c r="B549" s="849" t="s">
        <v>183</v>
      </c>
      <c r="C549" s="799"/>
      <c r="D549" s="799"/>
      <c r="E549" s="799"/>
      <c r="F549" s="799"/>
      <c r="G549" s="799"/>
      <c r="H549" s="800"/>
      <c r="I549" s="801" t="s">
        <v>1</v>
      </c>
      <c r="J549" s="802"/>
      <c r="K549" s="802"/>
      <c r="L549" s="802"/>
      <c r="M549" s="802"/>
      <c r="N549" s="802"/>
      <c r="O549" s="803"/>
    </row>
    <row r="550" spans="1:33" ht="19.5" customHeight="1" x14ac:dyDescent="0.25">
      <c r="A550" s="45">
        <f t="shared" ref="A550" si="71">$A$6</f>
        <v>19.5</v>
      </c>
      <c r="B550" s="65"/>
      <c r="C550" s="819">
        <f>$C$6</f>
        <v>0</v>
      </c>
      <c r="D550" s="819"/>
      <c r="E550" s="819"/>
      <c r="F550" s="819"/>
      <c r="G550" s="819"/>
      <c r="H550" s="66"/>
      <c r="I550" s="820"/>
      <c r="J550" s="821"/>
      <c r="K550" s="821"/>
      <c r="L550" s="821"/>
      <c r="M550" s="821"/>
      <c r="N550" s="821"/>
      <c r="O550" s="822"/>
    </row>
    <row r="551" spans="1:33" ht="9" customHeight="1" x14ac:dyDescent="0.25">
      <c r="A551" s="45">
        <f t="shared" ref="A551" si="72">$A$2</f>
        <v>9</v>
      </c>
    </row>
    <row r="552" spans="1:33" ht="16.5" customHeight="1" x14ac:dyDescent="0.25">
      <c r="A552" s="320">
        <v>16.5</v>
      </c>
      <c r="B552" s="385" t="s">
        <v>392</v>
      </c>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89"/>
      <c r="AE552" s="289"/>
      <c r="AF552" s="289"/>
      <c r="AG552" s="289"/>
    </row>
    <row r="553" spans="1:33" ht="16.5" customHeight="1" x14ac:dyDescent="0.25">
      <c r="A553" s="486">
        <f>$A$8</f>
        <v>16.5</v>
      </c>
      <c r="B553" s="764" t="s">
        <v>157</v>
      </c>
      <c r="C553" s="764"/>
      <c r="D553" s="764"/>
      <c r="E553" s="764"/>
      <c r="F553" s="764"/>
      <c r="G553" s="764"/>
      <c r="H553" s="764"/>
      <c r="I553" s="764"/>
      <c r="J553" s="764"/>
      <c r="K553" s="764"/>
      <c r="L553" s="764"/>
      <c r="M553" s="764"/>
      <c r="N553" s="764"/>
      <c r="O553" s="289"/>
      <c r="P553" s="289"/>
      <c r="Q553" s="289"/>
      <c r="R553" s="289"/>
      <c r="S553" s="289"/>
      <c r="T553" s="289"/>
      <c r="U553" s="289"/>
      <c r="V553" s="289"/>
      <c r="W553" s="289"/>
      <c r="X553" s="289"/>
      <c r="Y553" s="289"/>
      <c r="Z553" s="289"/>
      <c r="AA553" s="289"/>
      <c r="AB553" s="289"/>
      <c r="AC553" s="289"/>
      <c r="AD553" s="289"/>
      <c r="AE553" s="289"/>
      <c r="AF553" s="289"/>
      <c r="AG553" s="289"/>
    </row>
    <row r="554" spans="1:33" ht="16.5" customHeight="1" x14ac:dyDescent="0.25">
      <c r="A554" s="486">
        <f>$A$8</f>
        <v>16.5</v>
      </c>
      <c r="B554" s="765" t="s">
        <v>574</v>
      </c>
      <c r="C554" s="764"/>
      <c r="D554" s="764"/>
      <c r="E554" s="764"/>
      <c r="F554" s="764"/>
      <c r="G554" s="764"/>
      <c r="H554" s="764"/>
      <c r="I554" s="764"/>
      <c r="J554" s="764"/>
      <c r="K554" s="764"/>
      <c r="L554" s="764"/>
      <c r="M554" s="764"/>
      <c r="N554" s="764"/>
      <c r="O554" s="289"/>
      <c r="P554" s="289"/>
      <c r="Q554" s="289"/>
      <c r="R554" s="289"/>
      <c r="S554" s="289"/>
      <c r="T554" s="289"/>
      <c r="U554" s="289"/>
      <c r="V554" s="289"/>
      <c r="W554" s="289"/>
      <c r="X554" s="289"/>
      <c r="Y554" s="289"/>
      <c r="Z554" s="289"/>
      <c r="AA554" s="289"/>
      <c r="AB554" s="289"/>
      <c r="AC554" s="289"/>
      <c r="AD554" s="289"/>
      <c r="AE554" s="289"/>
      <c r="AF554" s="289"/>
      <c r="AG554" s="289"/>
    </row>
    <row r="555" spans="1:33" ht="9" customHeight="1" x14ac:dyDescent="0.25">
      <c r="A555" s="45">
        <f>$A$2</f>
        <v>9</v>
      </c>
      <c r="C555" s="69"/>
      <c r="D555" s="69"/>
      <c r="E555" s="69"/>
      <c r="F555" s="69"/>
      <c r="G555" s="69"/>
      <c r="M555" s="823" t="s">
        <v>877</v>
      </c>
      <c r="N555" s="799"/>
      <c r="O555" s="800"/>
    </row>
    <row r="556" spans="1:33" ht="19.5" customHeight="1" x14ac:dyDescent="0.25">
      <c r="A556" s="45">
        <f>$A$6</f>
        <v>19.5</v>
      </c>
      <c r="C556" s="69"/>
      <c r="D556" s="69"/>
      <c r="E556" s="69"/>
      <c r="F556" s="69"/>
      <c r="G556" s="69"/>
      <c r="M556" s="824">
        <f>M488+1</f>
        <v>9</v>
      </c>
      <c r="N556" s="825"/>
      <c r="O556" s="70"/>
      <c r="Q556" s="62">
        <f>IF(COUNTA(C567:O574,C586:O593,C597:O604)=0,0,1)</f>
        <v>0</v>
      </c>
    </row>
    <row r="557" spans="1:33" ht="4.5" customHeight="1" x14ac:dyDescent="0.25">
      <c r="A557" s="45">
        <f>$A$4</f>
        <v>4.5</v>
      </c>
      <c r="B557" s="69"/>
      <c r="C557" s="69"/>
      <c r="D557" s="69"/>
      <c r="E557" s="69"/>
      <c r="F557" s="69"/>
      <c r="G557" s="69"/>
    </row>
    <row r="558" spans="1:33" ht="4.5" customHeight="1" x14ac:dyDescent="0.25">
      <c r="A558" s="45">
        <f>$A$4</f>
        <v>4.5</v>
      </c>
      <c r="B558" s="807"/>
      <c r="C558" s="807"/>
      <c r="D558" s="807"/>
      <c r="E558" s="807"/>
      <c r="F558" s="807"/>
      <c r="G558" s="807"/>
      <c r="H558" s="807"/>
      <c r="I558" s="807"/>
      <c r="J558" s="807"/>
      <c r="K558" s="807"/>
      <c r="L558" s="807"/>
      <c r="M558" s="807"/>
      <c r="N558" s="807"/>
      <c r="O558" s="807"/>
    </row>
    <row r="559" spans="1:33" ht="24.75" customHeight="1" x14ac:dyDescent="0.25">
      <c r="A559" s="282">
        <f>$A$8*1.5</f>
        <v>24.75</v>
      </c>
      <c r="B559" s="826" t="s">
        <v>186</v>
      </c>
      <c r="C559" s="827"/>
      <c r="D559" s="827"/>
      <c r="E559" s="827"/>
      <c r="F559" s="827"/>
      <c r="G559" s="827"/>
      <c r="H559" s="827"/>
      <c r="I559" s="827"/>
      <c r="J559" s="827"/>
      <c r="K559" s="827"/>
      <c r="L559" s="827"/>
      <c r="M559" s="827"/>
      <c r="N559" s="827"/>
      <c r="O559" s="828"/>
    </row>
    <row r="560" spans="1:33" ht="9" customHeight="1" x14ac:dyDescent="0.25">
      <c r="A560" s="45">
        <f>$A$2</f>
        <v>9</v>
      </c>
      <c r="B560" s="71"/>
      <c r="C560" s="804" t="s">
        <v>158</v>
      </c>
      <c r="D560" s="805"/>
      <c r="E560" s="805"/>
      <c r="F560" s="805"/>
      <c r="G560" s="805"/>
      <c r="H560" s="806"/>
      <c r="I560" s="804" t="s">
        <v>159</v>
      </c>
      <c r="J560" s="805"/>
      <c r="K560" s="805"/>
      <c r="L560" s="805"/>
      <c r="M560" s="805"/>
      <c r="N560" s="805"/>
      <c r="O560" s="806"/>
    </row>
    <row r="561" spans="1:15" ht="19.5" customHeight="1" x14ac:dyDescent="0.25">
      <c r="A561" s="45">
        <f>$A$6</f>
        <v>19.5</v>
      </c>
      <c r="B561" s="72"/>
      <c r="C561" s="829" t="str">
        <f>""&amp;$C$17</f>
        <v/>
      </c>
      <c r="D561" s="830"/>
      <c r="E561" s="830"/>
      <c r="F561" s="830"/>
      <c r="G561" s="830"/>
      <c r="H561" s="831"/>
      <c r="I561" s="829" t="str">
        <f>""&amp;$I$17</f>
        <v/>
      </c>
      <c r="J561" s="830"/>
      <c r="K561" s="830"/>
      <c r="L561" s="830"/>
      <c r="M561" s="830"/>
      <c r="N561" s="830"/>
      <c r="O561" s="831"/>
    </row>
    <row r="562" spans="1:15" ht="4.5" customHeight="1" x14ac:dyDescent="0.25">
      <c r="A562" s="45">
        <f>$A$4</f>
        <v>4.5</v>
      </c>
      <c r="B562" s="807"/>
      <c r="C562" s="807"/>
      <c r="D562" s="807"/>
      <c r="E562" s="807"/>
      <c r="F562" s="807"/>
      <c r="G562" s="807"/>
      <c r="H562" s="807"/>
      <c r="I562" s="807"/>
      <c r="J562" s="807"/>
      <c r="K562" s="807"/>
      <c r="L562" s="807"/>
      <c r="M562" s="807"/>
      <c r="N562" s="807"/>
      <c r="O562" s="807"/>
    </row>
    <row r="563" spans="1:15" ht="16.5" customHeight="1" x14ac:dyDescent="0.25">
      <c r="A563" s="61">
        <f t="shared" ref="A563:A564" si="73">$A$8</f>
        <v>16.5</v>
      </c>
      <c r="B563" s="808" t="s">
        <v>196</v>
      </c>
      <c r="C563" s="809"/>
      <c r="D563" s="809"/>
      <c r="E563" s="809"/>
      <c r="F563" s="809"/>
      <c r="G563" s="809"/>
      <c r="H563" s="809"/>
      <c r="I563" s="809"/>
      <c r="J563" s="809"/>
      <c r="K563" s="809"/>
      <c r="L563" s="809"/>
      <c r="M563" s="809"/>
      <c r="N563" s="809"/>
      <c r="O563" s="810"/>
    </row>
    <row r="564" spans="1:15" ht="16.5" customHeight="1" x14ac:dyDescent="0.25">
      <c r="A564" s="61">
        <f t="shared" si="73"/>
        <v>16.5</v>
      </c>
      <c r="B564" s="811" t="s">
        <v>161</v>
      </c>
      <c r="C564" s="812"/>
      <c r="D564" s="812"/>
      <c r="E564" s="812"/>
      <c r="F564" s="812"/>
      <c r="G564" s="812"/>
      <c r="H564" s="812"/>
      <c r="I564" s="812"/>
      <c r="J564" s="812"/>
      <c r="K564" s="812"/>
      <c r="L564" s="812"/>
      <c r="M564" s="812"/>
      <c r="N564" s="812"/>
      <c r="O564" s="813"/>
    </row>
    <row r="565" spans="1:15" ht="24.75" customHeight="1" x14ac:dyDescent="0.25">
      <c r="A565" s="61">
        <f>$A$8*1.5</f>
        <v>24.75</v>
      </c>
      <c r="B565" s="73" t="s">
        <v>162</v>
      </c>
      <c r="C565" s="814" t="s">
        <v>170</v>
      </c>
      <c r="D565" s="807"/>
      <c r="E565" s="807"/>
      <c r="F565" s="807"/>
      <c r="G565" s="815"/>
      <c r="H565" s="74" t="s">
        <v>171</v>
      </c>
      <c r="I565" s="74" t="s">
        <v>172</v>
      </c>
      <c r="J565" s="73" t="s">
        <v>163</v>
      </c>
      <c r="K565" s="74" t="s">
        <v>173</v>
      </c>
      <c r="L565" s="844" t="s">
        <v>197</v>
      </c>
      <c r="M565" s="815"/>
      <c r="N565" s="845" t="s">
        <v>198</v>
      </c>
      <c r="O565" s="815"/>
    </row>
    <row r="566" spans="1:15" ht="9" customHeight="1" x14ac:dyDescent="0.2">
      <c r="A566" s="45">
        <f>$A$2</f>
        <v>9</v>
      </c>
      <c r="B566" s="76"/>
      <c r="C566" s="816" t="s">
        <v>126</v>
      </c>
      <c r="D566" s="817"/>
      <c r="E566" s="817"/>
      <c r="F566" s="817"/>
      <c r="G566" s="818"/>
      <c r="H566" s="77" t="s">
        <v>164</v>
      </c>
      <c r="I566" s="77" t="s">
        <v>165</v>
      </c>
      <c r="J566" s="77" t="s">
        <v>143</v>
      </c>
      <c r="K566" s="77" t="s">
        <v>166</v>
      </c>
      <c r="L566" s="816" t="s">
        <v>167</v>
      </c>
      <c r="M566" s="818"/>
      <c r="N566" s="816" t="s">
        <v>168</v>
      </c>
      <c r="O566" s="818"/>
    </row>
    <row r="567" spans="1:15" ht="19.5" customHeight="1" x14ac:dyDescent="0.25">
      <c r="A567" s="45">
        <f t="shared" ref="A567:A574" si="74">$A$6</f>
        <v>19.5</v>
      </c>
      <c r="B567" s="78">
        <v>1</v>
      </c>
      <c r="C567" s="832"/>
      <c r="D567" s="832"/>
      <c r="E567" s="832"/>
      <c r="F567" s="832"/>
      <c r="G567" s="832"/>
      <c r="H567" s="262"/>
      <c r="I567" s="262"/>
      <c r="J567" s="262"/>
      <c r="K567" s="266"/>
      <c r="L567" s="846"/>
      <c r="M567" s="846"/>
      <c r="N567" s="846"/>
      <c r="O567" s="847"/>
    </row>
    <row r="568" spans="1:15" ht="19.5" customHeight="1" x14ac:dyDescent="0.25">
      <c r="A568" s="45">
        <f t="shared" si="74"/>
        <v>19.5</v>
      </c>
      <c r="B568" s="78">
        <v>2</v>
      </c>
      <c r="C568" s="832"/>
      <c r="D568" s="832"/>
      <c r="E568" s="832"/>
      <c r="F568" s="832"/>
      <c r="G568" s="832"/>
      <c r="H568" s="262"/>
      <c r="I568" s="262"/>
      <c r="J568" s="262"/>
      <c r="K568" s="266"/>
      <c r="L568" s="846"/>
      <c r="M568" s="846"/>
      <c r="N568" s="846"/>
      <c r="O568" s="847"/>
    </row>
    <row r="569" spans="1:15" ht="19.5" customHeight="1" x14ac:dyDescent="0.25">
      <c r="A569" s="45">
        <f t="shared" si="74"/>
        <v>19.5</v>
      </c>
      <c r="B569" s="78">
        <v>3</v>
      </c>
      <c r="C569" s="832"/>
      <c r="D569" s="832"/>
      <c r="E569" s="832"/>
      <c r="F569" s="832"/>
      <c r="G569" s="832"/>
      <c r="H569" s="262"/>
      <c r="I569" s="262"/>
      <c r="J569" s="262"/>
      <c r="K569" s="266"/>
      <c r="L569" s="846"/>
      <c r="M569" s="846"/>
      <c r="N569" s="846"/>
      <c r="O569" s="847"/>
    </row>
    <row r="570" spans="1:15" ht="19.5" customHeight="1" x14ac:dyDescent="0.25">
      <c r="A570" s="45">
        <f t="shared" si="74"/>
        <v>19.5</v>
      </c>
      <c r="B570" s="78">
        <v>4</v>
      </c>
      <c r="C570" s="832"/>
      <c r="D570" s="832"/>
      <c r="E570" s="832"/>
      <c r="F570" s="832"/>
      <c r="G570" s="832"/>
      <c r="H570" s="262"/>
      <c r="I570" s="262"/>
      <c r="J570" s="262"/>
      <c r="K570" s="266"/>
      <c r="L570" s="846"/>
      <c r="M570" s="846"/>
      <c r="N570" s="846"/>
      <c r="O570" s="847"/>
    </row>
    <row r="571" spans="1:15" ht="19.5" customHeight="1" x14ac:dyDescent="0.25">
      <c r="A571" s="45">
        <f t="shared" si="74"/>
        <v>19.5</v>
      </c>
      <c r="B571" s="78">
        <v>5</v>
      </c>
      <c r="C571" s="832"/>
      <c r="D571" s="832"/>
      <c r="E571" s="832"/>
      <c r="F571" s="832"/>
      <c r="G571" s="832"/>
      <c r="H571" s="262"/>
      <c r="I571" s="262"/>
      <c r="J571" s="262"/>
      <c r="K571" s="266"/>
      <c r="L571" s="846"/>
      <c r="M571" s="846"/>
      <c r="N571" s="846"/>
      <c r="O571" s="847"/>
    </row>
    <row r="572" spans="1:15" ht="19.5" customHeight="1" x14ac:dyDescent="0.25">
      <c r="A572" s="45">
        <f t="shared" si="74"/>
        <v>19.5</v>
      </c>
      <c r="B572" s="78">
        <v>6</v>
      </c>
      <c r="C572" s="832"/>
      <c r="D572" s="832"/>
      <c r="E572" s="832"/>
      <c r="F572" s="832"/>
      <c r="G572" s="832"/>
      <c r="H572" s="262"/>
      <c r="I572" s="262"/>
      <c r="J572" s="262"/>
      <c r="K572" s="266"/>
      <c r="L572" s="846"/>
      <c r="M572" s="846"/>
      <c r="N572" s="846"/>
      <c r="O572" s="847"/>
    </row>
    <row r="573" spans="1:15" ht="19.5" customHeight="1" x14ac:dyDescent="0.25">
      <c r="A573" s="45">
        <f t="shared" si="74"/>
        <v>19.5</v>
      </c>
      <c r="B573" s="78">
        <v>7</v>
      </c>
      <c r="C573" s="832"/>
      <c r="D573" s="832"/>
      <c r="E573" s="832"/>
      <c r="F573" s="832"/>
      <c r="G573" s="832"/>
      <c r="H573" s="262"/>
      <c r="I573" s="262"/>
      <c r="J573" s="262"/>
      <c r="K573" s="266"/>
      <c r="L573" s="846"/>
      <c r="M573" s="846"/>
      <c r="N573" s="846"/>
      <c r="O573" s="847"/>
    </row>
    <row r="574" spans="1:15" ht="19.5" customHeight="1" x14ac:dyDescent="0.25">
      <c r="A574" s="45">
        <f t="shared" si="74"/>
        <v>19.5</v>
      </c>
      <c r="B574" s="78">
        <v>8</v>
      </c>
      <c r="C574" s="832"/>
      <c r="D574" s="832"/>
      <c r="E574" s="832"/>
      <c r="F574" s="832"/>
      <c r="G574" s="832"/>
      <c r="H574" s="262"/>
      <c r="I574" s="262"/>
      <c r="J574" s="262"/>
      <c r="K574" s="266"/>
      <c r="L574" s="846"/>
      <c r="M574" s="846"/>
      <c r="N574" s="846"/>
      <c r="O574" s="847"/>
    </row>
    <row r="575" spans="1:15" ht="9" customHeight="1" x14ac:dyDescent="0.25">
      <c r="A575" s="45">
        <f>$A$2</f>
        <v>9</v>
      </c>
    </row>
    <row r="576" spans="1:15" ht="18" customHeight="1" x14ac:dyDescent="0.25">
      <c r="A576" s="45">
        <f>$A$2*2</f>
        <v>18</v>
      </c>
      <c r="B576" s="79" t="s">
        <v>100</v>
      </c>
      <c r="C576" s="838" t="s">
        <v>200</v>
      </c>
      <c r="D576" s="795"/>
      <c r="E576" s="795"/>
      <c r="F576" s="795"/>
      <c r="G576" s="795"/>
      <c r="H576" s="795"/>
      <c r="I576" s="795"/>
      <c r="J576" s="795"/>
      <c r="K576" s="795"/>
      <c r="L576" s="795"/>
      <c r="M576" s="795"/>
      <c r="N576" s="795"/>
      <c r="O576" s="795"/>
    </row>
    <row r="577" spans="1:15" ht="9" customHeight="1" x14ac:dyDescent="0.25">
      <c r="A577" s="45">
        <f>$A$2</f>
        <v>9</v>
      </c>
      <c r="B577" s="79" t="s">
        <v>101</v>
      </c>
      <c r="C577" s="795" t="s">
        <v>190</v>
      </c>
      <c r="D577" s="795"/>
      <c r="E577" s="795"/>
      <c r="F577" s="795"/>
      <c r="G577" s="795"/>
      <c r="H577" s="795"/>
      <c r="I577" s="795"/>
      <c r="J577" s="795"/>
      <c r="K577" s="795"/>
      <c r="L577" s="795"/>
      <c r="M577" s="795"/>
      <c r="N577" s="795"/>
      <c r="O577" s="795"/>
    </row>
    <row r="578" spans="1:15" ht="18" customHeight="1" x14ac:dyDescent="0.25">
      <c r="A578" s="45">
        <f>$A$2*2</f>
        <v>18</v>
      </c>
      <c r="B578" s="79" t="s">
        <v>102</v>
      </c>
      <c r="C578" s="838" t="s">
        <v>201</v>
      </c>
      <c r="D578" s="795"/>
      <c r="E578" s="795"/>
      <c r="F578" s="795"/>
      <c r="G578" s="795"/>
      <c r="H578" s="795"/>
      <c r="I578" s="795"/>
      <c r="J578" s="795"/>
      <c r="K578" s="795"/>
      <c r="L578" s="795"/>
      <c r="M578" s="795"/>
      <c r="N578" s="795"/>
      <c r="O578" s="795"/>
    </row>
    <row r="579" spans="1:15" ht="16.5" customHeight="1" x14ac:dyDescent="0.25">
      <c r="A579" s="61">
        <f>$A$8</f>
        <v>16.5</v>
      </c>
      <c r="C579" s="843" t="str">
        <f ca="1">Wersja</f>
        <v>2020..6.15.0.44055</v>
      </c>
      <c r="D579" s="843"/>
      <c r="E579" s="69"/>
      <c r="F579" s="69"/>
      <c r="G579" s="69"/>
      <c r="H579" s="69"/>
      <c r="M579" s="80" t="s">
        <v>199</v>
      </c>
      <c r="N579" s="81" t="s">
        <v>187</v>
      </c>
    </row>
    <row r="580" spans="1:15" ht="9" customHeight="1" x14ac:dyDescent="0.25">
      <c r="A580" s="45">
        <f>$A$2</f>
        <v>9</v>
      </c>
    </row>
    <row r="581" spans="1:15" ht="9" customHeight="1" x14ac:dyDescent="0.25">
      <c r="A581" s="45">
        <f>$A$2</f>
        <v>9</v>
      </c>
      <c r="B581" s="797" t="s">
        <v>0</v>
      </c>
      <c r="C581" s="797"/>
      <c r="D581" s="797"/>
      <c r="E581" s="797"/>
      <c r="F581" s="797"/>
      <c r="G581" s="797"/>
      <c r="H581" s="797"/>
      <c r="I581" s="797"/>
      <c r="J581" s="797"/>
      <c r="K581" s="797"/>
      <c r="L581" s="797"/>
      <c r="M581" s="797"/>
      <c r="N581" s="797"/>
      <c r="O581" s="797"/>
    </row>
    <row r="582" spans="1:15" ht="4.5" customHeight="1" x14ac:dyDescent="0.25">
      <c r="A582" s="45">
        <f>$A$4</f>
        <v>4.5</v>
      </c>
      <c r="B582" s="61"/>
    </row>
    <row r="583" spans="1:15" ht="16.5" customHeight="1" x14ac:dyDescent="0.25">
      <c r="A583" s="61">
        <f t="shared" ref="A583" si="75">$A$8</f>
        <v>16.5</v>
      </c>
      <c r="B583" s="811" t="s">
        <v>176</v>
      </c>
      <c r="C583" s="812"/>
      <c r="D583" s="812"/>
      <c r="E583" s="812"/>
      <c r="F583" s="812"/>
      <c r="G583" s="812"/>
      <c r="H583" s="812"/>
      <c r="I583" s="812"/>
      <c r="J583" s="812"/>
      <c r="K583" s="812"/>
      <c r="L583" s="812"/>
      <c r="M583" s="812"/>
      <c r="N583" s="812"/>
      <c r="O583" s="813"/>
    </row>
    <row r="584" spans="1:15" ht="24.75" customHeight="1" x14ac:dyDescent="0.25">
      <c r="A584" s="61">
        <f>$A$8*1.5</f>
        <v>24.75</v>
      </c>
      <c r="B584" s="73" t="s">
        <v>162</v>
      </c>
      <c r="C584" s="834" t="s">
        <v>184</v>
      </c>
      <c r="D584" s="834"/>
      <c r="E584" s="834"/>
      <c r="F584" s="834"/>
      <c r="G584" s="834"/>
      <c r="H584" s="82" t="s">
        <v>171</v>
      </c>
      <c r="I584" s="83" t="s">
        <v>172</v>
      </c>
      <c r="J584" s="73" t="s">
        <v>163</v>
      </c>
      <c r="K584" s="84" t="s">
        <v>185</v>
      </c>
      <c r="L584" s="844" t="s">
        <v>197</v>
      </c>
      <c r="M584" s="815"/>
      <c r="N584" s="845" t="s">
        <v>198</v>
      </c>
      <c r="O584" s="815"/>
    </row>
    <row r="585" spans="1:15" ht="9" customHeight="1" x14ac:dyDescent="0.2">
      <c r="A585" s="45">
        <f>$A$2</f>
        <v>9</v>
      </c>
      <c r="B585" s="85"/>
      <c r="C585" s="835" t="s">
        <v>126</v>
      </c>
      <c r="D585" s="835"/>
      <c r="E585" s="835"/>
      <c r="F585" s="835"/>
      <c r="G585" s="835"/>
      <c r="H585" s="86" t="s">
        <v>164</v>
      </c>
      <c r="I585" s="86" t="s">
        <v>165</v>
      </c>
      <c r="J585" s="86" t="s">
        <v>143</v>
      </c>
      <c r="K585" s="86" t="s">
        <v>166</v>
      </c>
      <c r="L585" s="836" t="s">
        <v>167</v>
      </c>
      <c r="M585" s="837"/>
      <c r="N585" s="835" t="s">
        <v>168</v>
      </c>
      <c r="O585" s="835"/>
    </row>
    <row r="586" spans="1:15" ht="19.5" customHeight="1" x14ac:dyDescent="0.25">
      <c r="A586" s="45">
        <f t="shared" ref="A586:A593" si="76">$A$6</f>
        <v>19.5</v>
      </c>
      <c r="B586" s="78">
        <v>1</v>
      </c>
      <c r="C586" s="832"/>
      <c r="D586" s="832"/>
      <c r="E586" s="832"/>
      <c r="F586" s="832"/>
      <c r="G586" s="832"/>
      <c r="H586" s="262"/>
      <c r="I586" s="262"/>
      <c r="J586" s="262"/>
      <c r="K586" s="266"/>
      <c r="L586" s="846"/>
      <c r="M586" s="846"/>
      <c r="N586" s="753"/>
      <c r="O586" s="753"/>
    </row>
    <row r="587" spans="1:15" ht="19.5" customHeight="1" x14ac:dyDescent="0.25">
      <c r="A587" s="45">
        <f t="shared" si="76"/>
        <v>19.5</v>
      </c>
      <c r="B587" s="78">
        <v>2</v>
      </c>
      <c r="C587" s="832"/>
      <c r="D587" s="832"/>
      <c r="E587" s="832"/>
      <c r="F587" s="832"/>
      <c r="G587" s="832"/>
      <c r="H587" s="262"/>
      <c r="I587" s="262"/>
      <c r="J587" s="262"/>
      <c r="K587" s="266"/>
      <c r="L587" s="846"/>
      <c r="M587" s="846"/>
      <c r="N587" s="753"/>
      <c r="O587" s="753"/>
    </row>
    <row r="588" spans="1:15" ht="19.5" customHeight="1" x14ac:dyDescent="0.25">
      <c r="A588" s="45">
        <f t="shared" si="76"/>
        <v>19.5</v>
      </c>
      <c r="B588" s="78">
        <v>3</v>
      </c>
      <c r="C588" s="832"/>
      <c r="D588" s="832"/>
      <c r="E588" s="832"/>
      <c r="F588" s="832"/>
      <c r="G588" s="832"/>
      <c r="H588" s="262"/>
      <c r="I588" s="262"/>
      <c r="J588" s="262"/>
      <c r="K588" s="266"/>
      <c r="L588" s="846"/>
      <c r="M588" s="846"/>
      <c r="N588" s="753"/>
      <c r="O588" s="753"/>
    </row>
    <row r="589" spans="1:15" ht="19.5" customHeight="1" x14ac:dyDescent="0.25">
      <c r="A589" s="45">
        <f t="shared" si="76"/>
        <v>19.5</v>
      </c>
      <c r="B589" s="78">
        <v>4</v>
      </c>
      <c r="C589" s="832"/>
      <c r="D589" s="832"/>
      <c r="E589" s="832"/>
      <c r="F589" s="832"/>
      <c r="G589" s="832"/>
      <c r="H589" s="262"/>
      <c r="I589" s="262"/>
      <c r="J589" s="262"/>
      <c r="K589" s="266"/>
      <c r="L589" s="846"/>
      <c r="M589" s="846"/>
      <c r="N589" s="753"/>
      <c r="O589" s="753"/>
    </row>
    <row r="590" spans="1:15" ht="19.5" customHeight="1" x14ac:dyDescent="0.25">
      <c r="A590" s="45">
        <f t="shared" si="76"/>
        <v>19.5</v>
      </c>
      <c r="B590" s="78">
        <v>5</v>
      </c>
      <c r="C590" s="832"/>
      <c r="D590" s="832"/>
      <c r="E590" s="832"/>
      <c r="F590" s="832"/>
      <c r="G590" s="832"/>
      <c r="H590" s="262"/>
      <c r="I590" s="262"/>
      <c r="J590" s="262"/>
      <c r="K590" s="266"/>
      <c r="L590" s="846"/>
      <c r="M590" s="846"/>
      <c r="N590" s="753"/>
      <c r="O590" s="753"/>
    </row>
    <row r="591" spans="1:15" ht="19.5" customHeight="1" x14ac:dyDescent="0.25">
      <c r="A591" s="45">
        <f t="shared" si="76"/>
        <v>19.5</v>
      </c>
      <c r="B591" s="78">
        <v>6</v>
      </c>
      <c r="C591" s="832"/>
      <c r="D591" s="832"/>
      <c r="E591" s="832"/>
      <c r="F591" s="832"/>
      <c r="G591" s="832"/>
      <c r="H591" s="262"/>
      <c r="I591" s="262"/>
      <c r="J591" s="262"/>
      <c r="K591" s="266"/>
      <c r="L591" s="846"/>
      <c r="M591" s="846"/>
      <c r="N591" s="753"/>
      <c r="O591" s="753"/>
    </row>
    <row r="592" spans="1:15" ht="19.5" customHeight="1" x14ac:dyDescent="0.25">
      <c r="A592" s="45">
        <f t="shared" si="76"/>
        <v>19.5</v>
      </c>
      <c r="B592" s="78">
        <v>7</v>
      </c>
      <c r="C592" s="832"/>
      <c r="D592" s="832"/>
      <c r="E592" s="832"/>
      <c r="F592" s="832"/>
      <c r="G592" s="832"/>
      <c r="H592" s="262"/>
      <c r="I592" s="262"/>
      <c r="J592" s="262"/>
      <c r="K592" s="266"/>
      <c r="L592" s="846"/>
      <c r="M592" s="846"/>
      <c r="N592" s="753"/>
      <c r="O592" s="753"/>
    </row>
    <row r="593" spans="1:15" ht="19.5" customHeight="1" x14ac:dyDescent="0.25">
      <c r="A593" s="45">
        <f t="shared" si="76"/>
        <v>19.5</v>
      </c>
      <c r="B593" s="78">
        <v>8</v>
      </c>
      <c r="C593" s="832"/>
      <c r="D593" s="832"/>
      <c r="E593" s="832"/>
      <c r="F593" s="832"/>
      <c r="G593" s="832"/>
      <c r="H593" s="262"/>
      <c r="I593" s="262"/>
      <c r="J593" s="262"/>
      <c r="K593" s="266"/>
      <c r="L593" s="846"/>
      <c r="M593" s="846"/>
      <c r="N593" s="753"/>
      <c r="O593" s="753"/>
    </row>
    <row r="594" spans="1:15" ht="16.5" customHeight="1" x14ac:dyDescent="0.25">
      <c r="A594" s="61">
        <f t="shared" ref="A594" si="77">$A$8</f>
        <v>16.5</v>
      </c>
      <c r="B594" s="839" t="s">
        <v>177</v>
      </c>
      <c r="C594" s="839"/>
      <c r="D594" s="839"/>
      <c r="E594" s="839"/>
      <c r="F594" s="839"/>
      <c r="G594" s="839"/>
      <c r="H594" s="839"/>
      <c r="I594" s="839"/>
      <c r="J594" s="839"/>
      <c r="K594" s="839"/>
      <c r="L594" s="839"/>
      <c r="M594" s="839"/>
      <c r="N594" s="839"/>
      <c r="O594" s="839"/>
    </row>
    <row r="595" spans="1:15" ht="24.75" customHeight="1" x14ac:dyDescent="0.25">
      <c r="A595" s="284">
        <f>$A$8*1.5</f>
        <v>24.75</v>
      </c>
      <c r="B595" s="73" t="s">
        <v>162</v>
      </c>
      <c r="C595" s="835" t="s">
        <v>178</v>
      </c>
      <c r="D595" s="835"/>
      <c r="E595" s="835"/>
      <c r="F595" s="86" t="s">
        <v>179</v>
      </c>
      <c r="G595" s="834" t="s">
        <v>170</v>
      </c>
      <c r="H595" s="834"/>
      <c r="I595" s="87" t="s">
        <v>172</v>
      </c>
      <c r="J595" s="86" t="s">
        <v>163</v>
      </c>
      <c r="K595" s="86" t="s">
        <v>180</v>
      </c>
      <c r="L595" s="844" t="s">
        <v>197</v>
      </c>
      <c r="M595" s="815"/>
      <c r="N595" s="845" t="s">
        <v>198</v>
      </c>
      <c r="O595" s="815"/>
    </row>
    <row r="596" spans="1:15" ht="9" customHeight="1" x14ac:dyDescent="0.2">
      <c r="A596" s="45">
        <f>$A$2</f>
        <v>9</v>
      </c>
      <c r="B596" s="85"/>
      <c r="C596" s="835" t="s">
        <v>126</v>
      </c>
      <c r="D596" s="835"/>
      <c r="E596" s="835"/>
      <c r="F596" s="86" t="s">
        <v>164</v>
      </c>
      <c r="G596" s="86"/>
      <c r="H596" s="86" t="s">
        <v>165</v>
      </c>
      <c r="I596" s="86" t="s">
        <v>143</v>
      </c>
      <c r="J596" s="86" t="s">
        <v>166</v>
      </c>
      <c r="K596" s="86" t="s">
        <v>167</v>
      </c>
      <c r="L596" s="835" t="s">
        <v>168</v>
      </c>
      <c r="M596" s="835"/>
      <c r="N596" s="835" t="s">
        <v>181</v>
      </c>
      <c r="O596" s="835"/>
    </row>
    <row r="597" spans="1:15" ht="19.5" customHeight="1" x14ac:dyDescent="0.25">
      <c r="A597" s="45">
        <f t="shared" ref="A597:A604" si="78">$A$6</f>
        <v>19.5</v>
      </c>
      <c r="B597" s="78">
        <v>1</v>
      </c>
      <c r="C597" s="791"/>
      <c r="D597" s="791"/>
      <c r="E597" s="791"/>
      <c r="F597" s="262"/>
      <c r="G597" s="791"/>
      <c r="H597" s="791"/>
      <c r="I597" s="262"/>
      <c r="J597" s="262"/>
      <c r="K597" s="266"/>
      <c r="L597" s="791"/>
      <c r="M597" s="791"/>
      <c r="N597" s="749"/>
      <c r="O597" s="749"/>
    </row>
    <row r="598" spans="1:15" ht="19.5" customHeight="1" x14ac:dyDescent="0.25">
      <c r="A598" s="45">
        <f t="shared" si="78"/>
        <v>19.5</v>
      </c>
      <c r="B598" s="78">
        <v>2</v>
      </c>
      <c r="C598" s="791"/>
      <c r="D598" s="791"/>
      <c r="E598" s="791"/>
      <c r="F598" s="262"/>
      <c r="G598" s="791"/>
      <c r="H598" s="791"/>
      <c r="I598" s="262"/>
      <c r="J598" s="262"/>
      <c r="K598" s="266"/>
      <c r="L598" s="791"/>
      <c r="M598" s="791"/>
      <c r="N598" s="749"/>
      <c r="O598" s="749"/>
    </row>
    <row r="599" spans="1:15" ht="19.5" customHeight="1" x14ac:dyDescent="0.25">
      <c r="A599" s="45">
        <f t="shared" si="78"/>
        <v>19.5</v>
      </c>
      <c r="B599" s="78">
        <v>3</v>
      </c>
      <c r="C599" s="791"/>
      <c r="D599" s="791"/>
      <c r="E599" s="791"/>
      <c r="F599" s="262"/>
      <c r="G599" s="791"/>
      <c r="H599" s="791"/>
      <c r="I599" s="262"/>
      <c r="J599" s="262"/>
      <c r="K599" s="266"/>
      <c r="L599" s="791"/>
      <c r="M599" s="791"/>
      <c r="N599" s="749"/>
      <c r="O599" s="749"/>
    </row>
    <row r="600" spans="1:15" ht="19.5" customHeight="1" x14ac:dyDescent="0.25">
      <c r="A600" s="45">
        <f t="shared" si="78"/>
        <v>19.5</v>
      </c>
      <c r="B600" s="78">
        <v>4</v>
      </c>
      <c r="C600" s="791"/>
      <c r="D600" s="791"/>
      <c r="E600" s="791"/>
      <c r="F600" s="262"/>
      <c r="G600" s="791"/>
      <c r="H600" s="791"/>
      <c r="I600" s="262"/>
      <c r="J600" s="262"/>
      <c r="K600" s="266"/>
      <c r="L600" s="791"/>
      <c r="M600" s="791"/>
      <c r="N600" s="749"/>
      <c r="O600" s="749"/>
    </row>
    <row r="601" spans="1:15" ht="19.5" customHeight="1" x14ac:dyDescent="0.25">
      <c r="A601" s="45">
        <f t="shared" si="78"/>
        <v>19.5</v>
      </c>
      <c r="B601" s="78">
        <v>5</v>
      </c>
      <c r="C601" s="791"/>
      <c r="D601" s="791"/>
      <c r="E601" s="791"/>
      <c r="F601" s="262"/>
      <c r="G601" s="791"/>
      <c r="H601" s="791"/>
      <c r="I601" s="262"/>
      <c r="J601" s="262"/>
      <c r="K601" s="266"/>
      <c r="L601" s="791"/>
      <c r="M601" s="791"/>
      <c r="N601" s="749"/>
      <c r="O601" s="749"/>
    </row>
    <row r="602" spans="1:15" ht="19.5" customHeight="1" x14ac:dyDescent="0.25">
      <c r="A602" s="45">
        <f t="shared" si="78"/>
        <v>19.5</v>
      </c>
      <c r="B602" s="78">
        <v>6</v>
      </c>
      <c r="C602" s="791"/>
      <c r="D602" s="791"/>
      <c r="E602" s="791"/>
      <c r="F602" s="262"/>
      <c r="G602" s="791"/>
      <c r="H602" s="791"/>
      <c r="I602" s="262"/>
      <c r="J602" s="262"/>
      <c r="K602" s="266"/>
      <c r="L602" s="791"/>
      <c r="M602" s="791"/>
      <c r="N602" s="749"/>
      <c r="O602" s="749"/>
    </row>
    <row r="603" spans="1:15" ht="19.5" customHeight="1" x14ac:dyDescent="0.25">
      <c r="A603" s="45">
        <f t="shared" si="78"/>
        <v>19.5</v>
      </c>
      <c r="B603" s="78">
        <v>7</v>
      </c>
      <c r="C603" s="791"/>
      <c r="D603" s="791"/>
      <c r="E603" s="791"/>
      <c r="F603" s="262"/>
      <c r="G603" s="791"/>
      <c r="H603" s="791"/>
      <c r="I603" s="262"/>
      <c r="J603" s="262"/>
      <c r="K603" s="266"/>
      <c r="L603" s="791"/>
      <c r="M603" s="791"/>
      <c r="N603" s="749"/>
      <c r="O603" s="749"/>
    </row>
    <row r="604" spans="1:15" ht="19.5" customHeight="1" x14ac:dyDescent="0.25">
      <c r="A604" s="45">
        <f t="shared" si="78"/>
        <v>19.5</v>
      </c>
      <c r="B604" s="78">
        <v>8</v>
      </c>
      <c r="C604" s="791"/>
      <c r="D604" s="791"/>
      <c r="E604" s="791"/>
      <c r="F604" s="262"/>
      <c r="G604" s="791"/>
      <c r="H604" s="791"/>
      <c r="I604" s="262"/>
      <c r="J604" s="262"/>
      <c r="K604" s="266"/>
      <c r="L604" s="791"/>
      <c r="M604" s="791"/>
      <c r="N604" s="749"/>
      <c r="O604" s="749"/>
    </row>
    <row r="605" spans="1:15" ht="9" customHeight="1" x14ac:dyDescent="0.25">
      <c r="A605" s="45">
        <f t="shared" ref="A605:A613" si="79">$A$2</f>
        <v>9</v>
      </c>
    </row>
    <row r="606" spans="1:15" ht="9" customHeight="1" x14ac:dyDescent="0.25">
      <c r="A606" s="45">
        <f t="shared" si="79"/>
        <v>9</v>
      </c>
      <c r="B606" s="79" t="s">
        <v>105</v>
      </c>
      <c r="C606" s="795" t="s">
        <v>202</v>
      </c>
      <c r="D606" s="795"/>
      <c r="E606" s="795"/>
      <c r="F606" s="795"/>
      <c r="G606" s="795"/>
      <c r="H606" s="795"/>
      <c r="I606" s="795"/>
      <c r="J606" s="795"/>
      <c r="K606" s="795"/>
      <c r="L606" s="795"/>
      <c r="M606" s="795"/>
      <c r="N606" s="795"/>
      <c r="O606" s="795"/>
    </row>
    <row r="607" spans="1:15" ht="9" customHeight="1" x14ac:dyDescent="0.25">
      <c r="A607" s="45">
        <f t="shared" si="79"/>
        <v>9</v>
      </c>
      <c r="B607" s="79" t="s">
        <v>103</v>
      </c>
      <c r="C607" s="795" t="s">
        <v>193</v>
      </c>
      <c r="D607" s="795"/>
      <c r="E607" s="795"/>
      <c r="F607" s="795"/>
      <c r="G607" s="795"/>
      <c r="H607" s="795"/>
      <c r="I607" s="795"/>
      <c r="J607" s="795"/>
      <c r="K607" s="795"/>
      <c r="L607" s="795"/>
      <c r="M607" s="795"/>
      <c r="N607" s="795"/>
      <c r="O607" s="795"/>
    </row>
    <row r="608" spans="1:15" ht="9" customHeight="1" x14ac:dyDescent="0.25">
      <c r="A608" s="45">
        <f>$A$2</f>
        <v>9</v>
      </c>
    </row>
    <row r="609" spans="1:33" ht="9" customHeight="1" x14ac:dyDescent="0.25">
      <c r="A609" s="45">
        <f t="shared" si="79"/>
        <v>9</v>
      </c>
    </row>
    <row r="610" spans="1:33" ht="9" customHeight="1" x14ac:dyDescent="0.25">
      <c r="A610" s="45">
        <f t="shared" si="79"/>
        <v>9</v>
      </c>
    </row>
    <row r="611" spans="1:33" ht="9" customHeight="1" x14ac:dyDescent="0.25">
      <c r="A611" s="45">
        <f t="shared" si="79"/>
        <v>9</v>
      </c>
    </row>
    <row r="612" spans="1:33" ht="16.5" customHeight="1" x14ac:dyDescent="0.25">
      <c r="A612" s="61">
        <f>$A$8</f>
        <v>16.5</v>
      </c>
      <c r="C612" s="80" t="s">
        <v>199</v>
      </c>
      <c r="D612" s="81" t="s">
        <v>189</v>
      </c>
      <c r="M612" s="842" t="str">
        <f ca="1">Wersja</f>
        <v>2020..6.15.0.44055</v>
      </c>
      <c r="N612" s="842"/>
    </row>
    <row r="613" spans="1:33" ht="9" customHeight="1" x14ac:dyDescent="0.25">
      <c r="A613" s="45">
        <f t="shared" si="79"/>
        <v>9</v>
      </c>
    </row>
    <row r="614" spans="1:33" ht="9" customHeight="1" x14ac:dyDescent="0.25">
      <c r="A614" s="45">
        <f t="shared" si="70"/>
        <v>9</v>
      </c>
      <c r="B614" s="848" t="s">
        <v>195</v>
      </c>
      <c r="C614" s="796"/>
      <c r="D614" s="796"/>
      <c r="E614" s="796"/>
      <c r="F614" s="796"/>
      <c r="G614" s="796"/>
      <c r="H614" s="796"/>
      <c r="I614" s="796"/>
      <c r="J614" s="796"/>
      <c r="K614" s="796"/>
      <c r="L614" s="796"/>
      <c r="M614" s="796"/>
      <c r="N614" s="796"/>
      <c r="O614" s="796"/>
    </row>
    <row r="615" spans="1:33" ht="9" customHeight="1" x14ac:dyDescent="0.25">
      <c r="A615" s="45">
        <f>$A$2</f>
        <v>9</v>
      </c>
      <c r="B615" s="797" t="s">
        <v>0</v>
      </c>
      <c r="C615" s="797"/>
      <c r="D615" s="797"/>
      <c r="E615" s="797"/>
      <c r="F615" s="797"/>
      <c r="G615" s="797"/>
      <c r="H615" s="797"/>
      <c r="I615" s="797"/>
      <c r="J615" s="797"/>
      <c r="K615" s="797"/>
      <c r="L615" s="797"/>
      <c r="M615" s="797"/>
      <c r="N615" s="797"/>
      <c r="O615" s="797"/>
    </row>
    <row r="616" spans="1:33" ht="4.5" customHeight="1" x14ac:dyDescent="0.25">
      <c r="A616" s="45">
        <f>$A$4</f>
        <v>4.5</v>
      </c>
      <c r="B616" s="61"/>
    </row>
    <row r="617" spans="1:33" ht="9" customHeight="1" x14ac:dyDescent="0.25">
      <c r="A617" s="45">
        <f>$A$2</f>
        <v>9</v>
      </c>
      <c r="B617" s="849" t="s">
        <v>183</v>
      </c>
      <c r="C617" s="799"/>
      <c r="D617" s="799"/>
      <c r="E617" s="799"/>
      <c r="F617" s="799"/>
      <c r="G617" s="799"/>
      <c r="H617" s="800"/>
      <c r="I617" s="801" t="s">
        <v>1</v>
      </c>
      <c r="J617" s="802"/>
      <c r="K617" s="802"/>
      <c r="L617" s="802"/>
      <c r="M617" s="802"/>
      <c r="N617" s="802"/>
      <c r="O617" s="803"/>
    </row>
    <row r="618" spans="1:33" ht="19.5" customHeight="1" x14ac:dyDescent="0.25">
      <c r="A618" s="45">
        <f t="shared" ref="A618" si="80">$A$6</f>
        <v>19.5</v>
      </c>
      <c r="B618" s="65"/>
      <c r="C618" s="819">
        <f>$C$6</f>
        <v>0</v>
      </c>
      <c r="D618" s="819"/>
      <c r="E618" s="819"/>
      <c r="F618" s="819"/>
      <c r="G618" s="819"/>
      <c r="H618" s="66"/>
      <c r="I618" s="820"/>
      <c r="J618" s="821"/>
      <c r="K618" s="821"/>
      <c r="L618" s="821"/>
      <c r="M618" s="821"/>
      <c r="N618" s="821"/>
      <c r="O618" s="822"/>
    </row>
    <row r="619" spans="1:33" ht="9" customHeight="1" x14ac:dyDescent="0.25">
      <c r="A619" s="45">
        <f t="shared" ref="A619" si="81">$A$2</f>
        <v>9</v>
      </c>
    </row>
    <row r="620" spans="1:33" ht="16.5" customHeight="1" x14ac:dyDescent="0.25">
      <c r="A620" s="320">
        <v>16.5</v>
      </c>
      <c r="B620" s="385" t="s">
        <v>392</v>
      </c>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89"/>
      <c r="AE620" s="289"/>
      <c r="AF620" s="289"/>
      <c r="AG620" s="289"/>
    </row>
    <row r="621" spans="1:33" ht="16.5" customHeight="1" x14ac:dyDescent="0.25">
      <c r="A621" s="486">
        <f>$A$8</f>
        <v>16.5</v>
      </c>
      <c r="B621" s="764" t="s">
        <v>157</v>
      </c>
      <c r="C621" s="764"/>
      <c r="D621" s="764"/>
      <c r="E621" s="764"/>
      <c r="F621" s="764"/>
      <c r="G621" s="764"/>
      <c r="H621" s="764"/>
      <c r="I621" s="764"/>
      <c r="J621" s="764"/>
      <c r="K621" s="764"/>
      <c r="L621" s="764"/>
      <c r="M621" s="764"/>
      <c r="N621" s="764"/>
      <c r="O621" s="289"/>
      <c r="P621" s="289"/>
      <c r="Q621" s="289"/>
      <c r="R621" s="289"/>
      <c r="S621" s="289"/>
      <c r="T621" s="289"/>
      <c r="U621" s="289"/>
      <c r="V621" s="289"/>
      <c r="W621" s="289"/>
      <c r="X621" s="289"/>
      <c r="Y621" s="289"/>
      <c r="Z621" s="289"/>
      <c r="AA621" s="289"/>
      <c r="AB621" s="289"/>
      <c r="AC621" s="289"/>
      <c r="AD621" s="289"/>
      <c r="AE621" s="289"/>
      <c r="AF621" s="289"/>
      <c r="AG621" s="289"/>
    </row>
    <row r="622" spans="1:33" ht="16.5" customHeight="1" x14ac:dyDescent="0.25">
      <c r="A622" s="486">
        <f>$A$8</f>
        <v>16.5</v>
      </c>
      <c r="B622" s="765" t="s">
        <v>574</v>
      </c>
      <c r="C622" s="764"/>
      <c r="D622" s="764"/>
      <c r="E622" s="764"/>
      <c r="F622" s="764"/>
      <c r="G622" s="764"/>
      <c r="H622" s="764"/>
      <c r="I622" s="764"/>
      <c r="J622" s="764"/>
      <c r="K622" s="764"/>
      <c r="L622" s="764"/>
      <c r="M622" s="764"/>
      <c r="N622" s="764"/>
      <c r="O622" s="289"/>
      <c r="P622" s="289"/>
      <c r="Q622" s="289"/>
      <c r="R622" s="289"/>
      <c r="S622" s="289"/>
      <c r="T622" s="289"/>
      <c r="U622" s="289"/>
      <c r="V622" s="289"/>
      <c r="W622" s="289"/>
      <c r="X622" s="289"/>
      <c r="Y622" s="289"/>
      <c r="Z622" s="289"/>
      <c r="AA622" s="289"/>
      <c r="AB622" s="289"/>
      <c r="AC622" s="289"/>
      <c r="AD622" s="289"/>
      <c r="AE622" s="289"/>
      <c r="AF622" s="289"/>
      <c r="AG622" s="289"/>
    </row>
    <row r="623" spans="1:33" ht="9" customHeight="1" x14ac:dyDescent="0.25">
      <c r="A623" s="45">
        <f>$A$2</f>
        <v>9</v>
      </c>
      <c r="C623" s="69"/>
      <c r="D623" s="69"/>
      <c r="E623" s="69"/>
      <c r="F623" s="69"/>
      <c r="G623" s="69"/>
      <c r="M623" s="823" t="s">
        <v>877</v>
      </c>
      <c r="N623" s="799"/>
      <c r="O623" s="800"/>
    </row>
    <row r="624" spans="1:33" ht="19.5" customHeight="1" x14ac:dyDescent="0.25">
      <c r="A624" s="45">
        <f>$A$6</f>
        <v>19.5</v>
      </c>
      <c r="C624" s="69"/>
      <c r="D624" s="69"/>
      <c r="E624" s="69"/>
      <c r="F624" s="69"/>
      <c r="G624" s="69"/>
      <c r="M624" s="824">
        <f>M556+1</f>
        <v>10</v>
      </c>
      <c r="N624" s="825"/>
      <c r="O624" s="70"/>
      <c r="Q624" s="62">
        <f>IF(COUNTA(C635:O642,C654:O661,C665:O672)=0,0,1)</f>
        <v>0</v>
      </c>
    </row>
    <row r="625" spans="1:15" ht="4.5" customHeight="1" x14ac:dyDescent="0.25">
      <c r="A625" s="45">
        <f>$A$4</f>
        <v>4.5</v>
      </c>
      <c r="B625" s="69"/>
      <c r="C625" s="69"/>
      <c r="D625" s="69"/>
      <c r="E625" s="69"/>
      <c r="F625" s="69"/>
      <c r="G625" s="69"/>
    </row>
    <row r="626" spans="1:15" ht="4.5" customHeight="1" x14ac:dyDescent="0.25">
      <c r="A626" s="45">
        <f>$A$4</f>
        <v>4.5</v>
      </c>
      <c r="B626" s="807"/>
      <c r="C626" s="807"/>
      <c r="D626" s="807"/>
      <c r="E626" s="807"/>
      <c r="F626" s="807"/>
      <c r="G626" s="807"/>
      <c r="H626" s="807"/>
      <c r="I626" s="807"/>
      <c r="J626" s="807"/>
      <c r="K626" s="807"/>
      <c r="L626" s="807"/>
      <c r="M626" s="807"/>
      <c r="N626" s="807"/>
      <c r="O626" s="807"/>
    </row>
    <row r="627" spans="1:15" ht="24.75" customHeight="1" x14ac:dyDescent="0.25">
      <c r="A627" s="282">
        <f>$A$8*1.5</f>
        <v>24.75</v>
      </c>
      <c r="B627" s="826" t="s">
        <v>186</v>
      </c>
      <c r="C627" s="827"/>
      <c r="D627" s="827"/>
      <c r="E627" s="827"/>
      <c r="F627" s="827"/>
      <c r="G627" s="827"/>
      <c r="H627" s="827"/>
      <c r="I627" s="827"/>
      <c r="J627" s="827"/>
      <c r="K627" s="827"/>
      <c r="L627" s="827"/>
      <c r="M627" s="827"/>
      <c r="N627" s="827"/>
      <c r="O627" s="828"/>
    </row>
    <row r="628" spans="1:15" ht="9" customHeight="1" x14ac:dyDescent="0.25">
      <c r="A628" s="45">
        <f>$A$2</f>
        <v>9</v>
      </c>
      <c r="B628" s="71"/>
      <c r="C628" s="804" t="s">
        <v>158</v>
      </c>
      <c r="D628" s="805"/>
      <c r="E628" s="805"/>
      <c r="F628" s="805"/>
      <c r="G628" s="805"/>
      <c r="H628" s="806"/>
      <c r="I628" s="804" t="s">
        <v>159</v>
      </c>
      <c r="J628" s="805"/>
      <c r="K628" s="805"/>
      <c r="L628" s="805"/>
      <c r="M628" s="805"/>
      <c r="N628" s="805"/>
      <c r="O628" s="806"/>
    </row>
    <row r="629" spans="1:15" ht="19.5" customHeight="1" x14ac:dyDescent="0.25">
      <c r="A629" s="45">
        <f>$A$6</f>
        <v>19.5</v>
      </c>
      <c r="B629" s="72"/>
      <c r="C629" s="829" t="str">
        <f>""&amp;$C$17</f>
        <v/>
      </c>
      <c r="D629" s="830"/>
      <c r="E629" s="830"/>
      <c r="F629" s="830"/>
      <c r="G629" s="830"/>
      <c r="H629" s="831"/>
      <c r="I629" s="829" t="str">
        <f>""&amp;$I$17</f>
        <v/>
      </c>
      <c r="J629" s="830"/>
      <c r="K629" s="830"/>
      <c r="L629" s="830"/>
      <c r="M629" s="830"/>
      <c r="N629" s="830"/>
      <c r="O629" s="831"/>
    </row>
    <row r="630" spans="1:15" ht="4.5" customHeight="1" x14ac:dyDescent="0.25">
      <c r="A630" s="45">
        <f>$A$4</f>
        <v>4.5</v>
      </c>
      <c r="B630" s="807"/>
      <c r="C630" s="807"/>
      <c r="D630" s="807"/>
      <c r="E630" s="807"/>
      <c r="F630" s="807"/>
      <c r="G630" s="807"/>
      <c r="H630" s="807"/>
      <c r="I630" s="807"/>
      <c r="J630" s="807"/>
      <c r="K630" s="807"/>
      <c r="L630" s="807"/>
      <c r="M630" s="807"/>
      <c r="N630" s="807"/>
      <c r="O630" s="807"/>
    </row>
    <row r="631" spans="1:15" ht="16.5" customHeight="1" x14ac:dyDescent="0.25">
      <c r="A631" s="61">
        <f t="shared" ref="A631:A632" si="82">$A$8</f>
        <v>16.5</v>
      </c>
      <c r="B631" s="808" t="s">
        <v>196</v>
      </c>
      <c r="C631" s="809"/>
      <c r="D631" s="809"/>
      <c r="E631" s="809"/>
      <c r="F631" s="809"/>
      <c r="G631" s="809"/>
      <c r="H631" s="809"/>
      <c r="I631" s="809"/>
      <c r="J631" s="809"/>
      <c r="K631" s="809"/>
      <c r="L631" s="809"/>
      <c r="M631" s="809"/>
      <c r="N631" s="809"/>
      <c r="O631" s="810"/>
    </row>
    <row r="632" spans="1:15" ht="16.5" customHeight="1" x14ac:dyDescent="0.25">
      <c r="A632" s="61">
        <f t="shared" si="82"/>
        <v>16.5</v>
      </c>
      <c r="B632" s="811" t="s">
        <v>161</v>
      </c>
      <c r="C632" s="812"/>
      <c r="D632" s="812"/>
      <c r="E632" s="812"/>
      <c r="F632" s="812"/>
      <c r="G632" s="812"/>
      <c r="H632" s="812"/>
      <c r="I632" s="812"/>
      <c r="J632" s="812"/>
      <c r="K632" s="812"/>
      <c r="L632" s="812"/>
      <c r="M632" s="812"/>
      <c r="N632" s="812"/>
      <c r="O632" s="813"/>
    </row>
    <row r="633" spans="1:15" ht="24.75" customHeight="1" x14ac:dyDescent="0.25">
      <c r="A633" s="61">
        <f>$A$8*1.5</f>
        <v>24.75</v>
      </c>
      <c r="B633" s="73" t="s">
        <v>162</v>
      </c>
      <c r="C633" s="814" t="s">
        <v>170</v>
      </c>
      <c r="D633" s="807"/>
      <c r="E633" s="807"/>
      <c r="F633" s="807"/>
      <c r="G633" s="815"/>
      <c r="H633" s="74" t="s">
        <v>171</v>
      </c>
      <c r="I633" s="74" t="s">
        <v>172</v>
      </c>
      <c r="J633" s="73" t="s">
        <v>163</v>
      </c>
      <c r="K633" s="74" t="s">
        <v>173</v>
      </c>
      <c r="L633" s="844" t="s">
        <v>197</v>
      </c>
      <c r="M633" s="815"/>
      <c r="N633" s="845" t="s">
        <v>198</v>
      </c>
      <c r="O633" s="815"/>
    </row>
    <row r="634" spans="1:15" ht="9" customHeight="1" x14ac:dyDescent="0.2">
      <c r="A634" s="45">
        <f>$A$2</f>
        <v>9</v>
      </c>
      <c r="B634" s="76"/>
      <c r="C634" s="816" t="s">
        <v>126</v>
      </c>
      <c r="D634" s="817"/>
      <c r="E634" s="817"/>
      <c r="F634" s="817"/>
      <c r="G634" s="818"/>
      <c r="H634" s="77" t="s">
        <v>164</v>
      </c>
      <c r="I634" s="77" t="s">
        <v>165</v>
      </c>
      <c r="J634" s="77" t="s">
        <v>143</v>
      </c>
      <c r="K634" s="77" t="s">
        <v>166</v>
      </c>
      <c r="L634" s="816" t="s">
        <v>167</v>
      </c>
      <c r="M634" s="818"/>
      <c r="N634" s="816" t="s">
        <v>168</v>
      </c>
      <c r="O634" s="818"/>
    </row>
    <row r="635" spans="1:15" ht="19.5" customHeight="1" x14ac:dyDescent="0.25">
      <c r="A635" s="45">
        <f t="shared" ref="A635:A642" si="83">$A$6</f>
        <v>19.5</v>
      </c>
      <c r="B635" s="78">
        <v>1</v>
      </c>
      <c r="C635" s="832"/>
      <c r="D635" s="832"/>
      <c r="E635" s="832"/>
      <c r="F635" s="832"/>
      <c r="G635" s="832"/>
      <c r="H635" s="262"/>
      <c r="I635" s="262"/>
      <c r="J635" s="262"/>
      <c r="K635" s="266"/>
      <c r="L635" s="846"/>
      <c r="M635" s="846"/>
      <c r="N635" s="846"/>
      <c r="O635" s="847"/>
    </row>
    <row r="636" spans="1:15" ht="19.5" customHeight="1" x14ac:dyDescent="0.25">
      <c r="A636" s="45">
        <f t="shared" si="83"/>
        <v>19.5</v>
      </c>
      <c r="B636" s="78">
        <v>2</v>
      </c>
      <c r="C636" s="832"/>
      <c r="D636" s="832"/>
      <c r="E636" s="832"/>
      <c r="F636" s="832"/>
      <c r="G636" s="832"/>
      <c r="H636" s="262"/>
      <c r="I636" s="262"/>
      <c r="J636" s="262"/>
      <c r="K636" s="266"/>
      <c r="L636" s="846"/>
      <c r="M636" s="846"/>
      <c r="N636" s="846"/>
      <c r="O636" s="847"/>
    </row>
    <row r="637" spans="1:15" ht="19.5" customHeight="1" x14ac:dyDescent="0.25">
      <c r="A637" s="45">
        <f t="shared" si="83"/>
        <v>19.5</v>
      </c>
      <c r="B637" s="78">
        <v>3</v>
      </c>
      <c r="C637" s="832"/>
      <c r="D637" s="832"/>
      <c r="E637" s="832"/>
      <c r="F637" s="832"/>
      <c r="G637" s="832"/>
      <c r="H637" s="262"/>
      <c r="I637" s="262"/>
      <c r="J637" s="262"/>
      <c r="K637" s="266"/>
      <c r="L637" s="846"/>
      <c r="M637" s="846"/>
      <c r="N637" s="846"/>
      <c r="O637" s="847"/>
    </row>
    <row r="638" spans="1:15" ht="19.5" customHeight="1" x14ac:dyDescent="0.25">
      <c r="A638" s="45">
        <f t="shared" si="83"/>
        <v>19.5</v>
      </c>
      <c r="B638" s="78">
        <v>4</v>
      </c>
      <c r="C638" s="832"/>
      <c r="D638" s="832"/>
      <c r="E638" s="832"/>
      <c r="F638" s="832"/>
      <c r="G638" s="832"/>
      <c r="H638" s="262"/>
      <c r="I638" s="262"/>
      <c r="J638" s="262"/>
      <c r="K638" s="266"/>
      <c r="L638" s="846"/>
      <c r="M638" s="846"/>
      <c r="N638" s="846"/>
      <c r="O638" s="847"/>
    </row>
    <row r="639" spans="1:15" ht="19.5" customHeight="1" x14ac:dyDescent="0.25">
      <c r="A639" s="45">
        <f t="shared" si="83"/>
        <v>19.5</v>
      </c>
      <c r="B639" s="78">
        <v>5</v>
      </c>
      <c r="C639" s="832"/>
      <c r="D639" s="832"/>
      <c r="E639" s="832"/>
      <c r="F639" s="832"/>
      <c r="G639" s="832"/>
      <c r="H639" s="262"/>
      <c r="I639" s="262"/>
      <c r="J639" s="262"/>
      <c r="K639" s="266"/>
      <c r="L639" s="846"/>
      <c r="M639" s="846"/>
      <c r="N639" s="846"/>
      <c r="O639" s="847"/>
    </row>
    <row r="640" spans="1:15" ht="19.5" customHeight="1" x14ac:dyDescent="0.25">
      <c r="A640" s="45">
        <f t="shared" si="83"/>
        <v>19.5</v>
      </c>
      <c r="B640" s="78">
        <v>6</v>
      </c>
      <c r="C640" s="832"/>
      <c r="D640" s="832"/>
      <c r="E640" s="832"/>
      <c r="F640" s="832"/>
      <c r="G640" s="832"/>
      <c r="H640" s="262"/>
      <c r="I640" s="262"/>
      <c r="J640" s="262"/>
      <c r="K640" s="266"/>
      <c r="L640" s="846"/>
      <c r="M640" s="846"/>
      <c r="N640" s="846"/>
      <c r="O640" s="847"/>
    </row>
    <row r="641" spans="1:15" ht="19.5" customHeight="1" x14ac:dyDescent="0.25">
      <c r="A641" s="45">
        <f t="shared" si="83"/>
        <v>19.5</v>
      </c>
      <c r="B641" s="78">
        <v>7</v>
      </c>
      <c r="C641" s="832"/>
      <c r="D641" s="832"/>
      <c r="E641" s="832"/>
      <c r="F641" s="832"/>
      <c r="G641" s="832"/>
      <c r="H641" s="262"/>
      <c r="I641" s="262"/>
      <c r="J641" s="262"/>
      <c r="K641" s="266"/>
      <c r="L641" s="846"/>
      <c r="M641" s="846"/>
      <c r="N641" s="846"/>
      <c r="O641" s="847"/>
    </row>
    <row r="642" spans="1:15" ht="19.5" customHeight="1" x14ac:dyDescent="0.25">
      <c r="A642" s="45">
        <f t="shared" si="83"/>
        <v>19.5</v>
      </c>
      <c r="B642" s="78">
        <v>8</v>
      </c>
      <c r="C642" s="832"/>
      <c r="D642" s="832"/>
      <c r="E642" s="832"/>
      <c r="F642" s="832"/>
      <c r="G642" s="832"/>
      <c r="H642" s="262"/>
      <c r="I642" s="262"/>
      <c r="J642" s="262"/>
      <c r="K642" s="266"/>
      <c r="L642" s="846"/>
      <c r="M642" s="846"/>
      <c r="N642" s="846"/>
      <c r="O642" s="847"/>
    </row>
    <row r="643" spans="1:15" ht="9" customHeight="1" x14ac:dyDescent="0.25">
      <c r="A643" s="45">
        <f>$A$2</f>
        <v>9</v>
      </c>
    </row>
    <row r="644" spans="1:15" ht="18" customHeight="1" x14ac:dyDescent="0.25">
      <c r="A644" s="45">
        <f>$A$2*2</f>
        <v>18</v>
      </c>
      <c r="B644" s="79" t="s">
        <v>100</v>
      </c>
      <c r="C644" s="838" t="s">
        <v>200</v>
      </c>
      <c r="D644" s="795"/>
      <c r="E644" s="795"/>
      <c r="F644" s="795"/>
      <c r="G644" s="795"/>
      <c r="H644" s="795"/>
      <c r="I644" s="795"/>
      <c r="J644" s="795"/>
      <c r="K644" s="795"/>
      <c r="L644" s="795"/>
      <c r="M644" s="795"/>
      <c r="N644" s="795"/>
      <c r="O644" s="795"/>
    </row>
    <row r="645" spans="1:15" ht="9" customHeight="1" x14ac:dyDescent="0.25">
      <c r="A645" s="45">
        <f>$A$2</f>
        <v>9</v>
      </c>
      <c r="B645" s="79" t="s">
        <v>101</v>
      </c>
      <c r="C645" s="795" t="s">
        <v>190</v>
      </c>
      <c r="D645" s="795"/>
      <c r="E645" s="795"/>
      <c r="F645" s="795"/>
      <c r="G645" s="795"/>
      <c r="H645" s="795"/>
      <c r="I645" s="795"/>
      <c r="J645" s="795"/>
      <c r="K645" s="795"/>
      <c r="L645" s="795"/>
      <c r="M645" s="795"/>
      <c r="N645" s="795"/>
      <c r="O645" s="795"/>
    </row>
    <row r="646" spans="1:15" ht="18" customHeight="1" x14ac:dyDescent="0.25">
      <c r="A646" s="45">
        <f>$A$2*2</f>
        <v>18</v>
      </c>
      <c r="B646" s="79" t="s">
        <v>102</v>
      </c>
      <c r="C646" s="838" t="s">
        <v>201</v>
      </c>
      <c r="D646" s="795"/>
      <c r="E646" s="795"/>
      <c r="F646" s="795"/>
      <c r="G646" s="795"/>
      <c r="H646" s="795"/>
      <c r="I646" s="795"/>
      <c r="J646" s="795"/>
      <c r="K646" s="795"/>
      <c r="L646" s="795"/>
      <c r="M646" s="795"/>
      <c r="N646" s="795"/>
      <c r="O646" s="795"/>
    </row>
    <row r="647" spans="1:15" ht="16.5" customHeight="1" x14ac:dyDescent="0.25">
      <c r="A647" s="61">
        <f>$A$8</f>
        <v>16.5</v>
      </c>
      <c r="C647" s="843" t="str">
        <f ca="1">Wersja</f>
        <v>2020..6.15.0.44055</v>
      </c>
      <c r="D647" s="843"/>
      <c r="E647" s="69"/>
      <c r="F647" s="69"/>
      <c r="G647" s="69"/>
      <c r="H647" s="69"/>
      <c r="M647" s="80" t="s">
        <v>199</v>
      </c>
      <c r="N647" s="81" t="s">
        <v>187</v>
      </c>
    </row>
    <row r="648" spans="1:15" ht="9" customHeight="1" x14ac:dyDescent="0.25">
      <c r="A648" s="45">
        <f>$A$2</f>
        <v>9</v>
      </c>
    </row>
    <row r="649" spans="1:15" ht="9" customHeight="1" x14ac:dyDescent="0.25">
      <c r="A649" s="45">
        <f>$A$2</f>
        <v>9</v>
      </c>
      <c r="B649" s="797" t="s">
        <v>0</v>
      </c>
      <c r="C649" s="797"/>
      <c r="D649" s="797"/>
      <c r="E649" s="797"/>
      <c r="F649" s="797"/>
      <c r="G649" s="797"/>
      <c r="H649" s="797"/>
      <c r="I649" s="797"/>
      <c r="J649" s="797"/>
      <c r="K649" s="797"/>
      <c r="L649" s="797"/>
      <c r="M649" s="797"/>
      <c r="N649" s="797"/>
      <c r="O649" s="797"/>
    </row>
    <row r="650" spans="1:15" ht="4.5" customHeight="1" x14ac:dyDescent="0.25">
      <c r="A650" s="45">
        <f>$A$4</f>
        <v>4.5</v>
      </c>
      <c r="B650" s="61"/>
    </row>
    <row r="651" spans="1:15" ht="16.5" customHeight="1" x14ac:dyDescent="0.25">
      <c r="A651" s="61">
        <f t="shared" ref="A651" si="84">$A$8</f>
        <v>16.5</v>
      </c>
      <c r="B651" s="811" t="s">
        <v>176</v>
      </c>
      <c r="C651" s="812"/>
      <c r="D651" s="812"/>
      <c r="E651" s="812"/>
      <c r="F651" s="812"/>
      <c r="G651" s="812"/>
      <c r="H651" s="812"/>
      <c r="I651" s="812"/>
      <c r="J651" s="812"/>
      <c r="K651" s="812"/>
      <c r="L651" s="812"/>
      <c r="M651" s="812"/>
      <c r="N651" s="812"/>
      <c r="O651" s="813"/>
    </row>
    <row r="652" spans="1:15" ht="24.75" customHeight="1" x14ac:dyDescent="0.25">
      <c r="A652" s="61">
        <f>$A$8*1.5</f>
        <v>24.75</v>
      </c>
      <c r="B652" s="73" t="s">
        <v>162</v>
      </c>
      <c r="C652" s="834" t="s">
        <v>184</v>
      </c>
      <c r="D652" s="834"/>
      <c r="E652" s="834"/>
      <c r="F652" s="834"/>
      <c r="G652" s="834"/>
      <c r="H652" s="82" t="s">
        <v>171</v>
      </c>
      <c r="I652" s="83" t="s">
        <v>172</v>
      </c>
      <c r="J652" s="73" t="s">
        <v>163</v>
      </c>
      <c r="K652" s="84" t="s">
        <v>185</v>
      </c>
      <c r="L652" s="844" t="s">
        <v>197</v>
      </c>
      <c r="M652" s="815"/>
      <c r="N652" s="845" t="s">
        <v>198</v>
      </c>
      <c r="O652" s="815"/>
    </row>
    <row r="653" spans="1:15" ht="9" customHeight="1" x14ac:dyDescent="0.2">
      <c r="A653" s="45">
        <f>$A$2</f>
        <v>9</v>
      </c>
      <c r="B653" s="85"/>
      <c r="C653" s="835" t="s">
        <v>126</v>
      </c>
      <c r="D653" s="835"/>
      <c r="E653" s="835"/>
      <c r="F653" s="835"/>
      <c r="G653" s="835"/>
      <c r="H653" s="86" t="s">
        <v>164</v>
      </c>
      <c r="I653" s="86" t="s">
        <v>165</v>
      </c>
      <c r="J653" s="86" t="s">
        <v>143</v>
      </c>
      <c r="K653" s="86" t="s">
        <v>166</v>
      </c>
      <c r="L653" s="836" t="s">
        <v>167</v>
      </c>
      <c r="M653" s="837"/>
      <c r="N653" s="835" t="s">
        <v>168</v>
      </c>
      <c r="O653" s="835"/>
    </row>
    <row r="654" spans="1:15" ht="19.5" customHeight="1" x14ac:dyDescent="0.25">
      <c r="A654" s="45">
        <f t="shared" ref="A654:A661" si="85">$A$6</f>
        <v>19.5</v>
      </c>
      <c r="B654" s="78">
        <v>1</v>
      </c>
      <c r="C654" s="832"/>
      <c r="D654" s="832"/>
      <c r="E654" s="832"/>
      <c r="F654" s="832"/>
      <c r="G654" s="832"/>
      <c r="H654" s="262"/>
      <c r="I654" s="262"/>
      <c r="J654" s="262"/>
      <c r="K654" s="266"/>
      <c r="L654" s="846"/>
      <c r="M654" s="846"/>
      <c r="N654" s="753"/>
      <c r="O654" s="753"/>
    </row>
    <row r="655" spans="1:15" ht="19.5" customHeight="1" x14ac:dyDescent="0.25">
      <c r="A655" s="45">
        <f t="shared" si="85"/>
        <v>19.5</v>
      </c>
      <c r="B655" s="78">
        <v>2</v>
      </c>
      <c r="C655" s="832"/>
      <c r="D655" s="832"/>
      <c r="E655" s="832"/>
      <c r="F655" s="832"/>
      <c r="G655" s="832"/>
      <c r="H655" s="262"/>
      <c r="I655" s="262"/>
      <c r="J655" s="262"/>
      <c r="K655" s="266"/>
      <c r="L655" s="846"/>
      <c r="M655" s="846"/>
      <c r="N655" s="753"/>
      <c r="O655" s="753"/>
    </row>
    <row r="656" spans="1:15" ht="19.5" customHeight="1" x14ac:dyDescent="0.25">
      <c r="A656" s="45">
        <f t="shared" si="85"/>
        <v>19.5</v>
      </c>
      <c r="B656" s="78">
        <v>3</v>
      </c>
      <c r="C656" s="832"/>
      <c r="D656" s="832"/>
      <c r="E656" s="832"/>
      <c r="F656" s="832"/>
      <c r="G656" s="832"/>
      <c r="H656" s="262"/>
      <c r="I656" s="262"/>
      <c r="J656" s="262"/>
      <c r="K656" s="266"/>
      <c r="L656" s="846"/>
      <c r="M656" s="846"/>
      <c r="N656" s="753"/>
      <c r="O656" s="753"/>
    </row>
    <row r="657" spans="1:15" ht="19.5" customHeight="1" x14ac:dyDescent="0.25">
      <c r="A657" s="45">
        <f t="shared" si="85"/>
        <v>19.5</v>
      </c>
      <c r="B657" s="78">
        <v>4</v>
      </c>
      <c r="C657" s="832"/>
      <c r="D657" s="832"/>
      <c r="E657" s="832"/>
      <c r="F657" s="832"/>
      <c r="G657" s="832"/>
      <c r="H657" s="262"/>
      <c r="I657" s="262"/>
      <c r="J657" s="262"/>
      <c r="K657" s="266"/>
      <c r="L657" s="846"/>
      <c r="M657" s="846"/>
      <c r="N657" s="753"/>
      <c r="O657" s="753"/>
    </row>
    <row r="658" spans="1:15" ht="19.5" customHeight="1" x14ac:dyDescent="0.25">
      <c r="A658" s="45">
        <f t="shared" si="85"/>
        <v>19.5</v>
      </c>
      <c r="B658" s="78">
        <v>5</v>
      </c>
      <c r="C658" s="832"/>
      <c r="D658" s="832"/>
      <c r="E658" s="832"/>
      <c r="F658" s="832"/>
      <c r="G658" s="832"/>
      <c r="H658" s="262"/>
      <c r="I658" s="262"/>
      <c r="J658" s="262"/>
      <c r="K658" s="266"/>
      <c r="L658" s="846"/>
      <c r="M658" s="846"/>
      <c r="N658" s="753"/>
      <c r="O658" s="753"/>
    </row>
    <row r="659" spans="1:15" ht="19.5" customHeight="1" x14ac:dyDescent="0.25">
      <c r="A659" s="45">
        <f t="shared" si="85"/>
        <v>19.5</v>
      </c>
      <c r="B659" s="78">
        <v>6</v>
      </c>
      <c r="C659" s="832"/>
      <c r="D659" s="832"/>
      <c r="E659" s="832"/>
      <c r="F659" s="832"/>
      <c r="G659" s="832"/>
      <c r="H659" s="262"/>
      <c r="I659" s="262"/>
      <c r="J659" s="262"/>
      <c r="K659" s="266"/>
      <c r="L659" s="846"/>
      <c r="M659" s="846"/>
      <c r="N659" s="753"/>
      <c r="O659" s="753"/>
    </row>
    <row r="660" spans="1:15" ht="19.5" customHeight="1" x14ac:dyDescent="0.25">
      <c r="A660" s="45">
        <f t="shared" si="85"/>
        <v>19.5</v>
      </c>
      <c r="B660" s="78">
        <v>7</v>
      </c>
      <c r="C660" s="832"/>
      <c r="D660" s="832"/>
      <c r="E660" s="832"/>
      <c r="F660" s="832"/>
      <c r="G660" s="832"/>
      <c r="H660" s="262"/>
      <c r="I660" s="262"/>
      <c r="J660" s="262"/>
      <c r="K660" s="266"/>
      <c r="L660" s="846"/>
      <c r="M660" s="846"/>
      <c r="N660" s="753"/>
      <c r="O660" s="753"/>
    </row>
    <row r="661" spans="1:15" ht="19.5" customHeight="1" x14ac:dyDescent="0.25">
      <c r="A661" s="45">
        <f t="shared" si="85"/>
        <v>19.5</v>
      </c>
      <c r="B661" s="78">
        <v>8</v>
      </c>
      <c r="C661" s="832"/>
      <c r="D661" s="832"/>
      <c r="E661" s="832"/>
      <c r="F661" s="832"/>
      <c r="G661" s="832"/>
      <c r="H661" s="262"/>
      <c r="I661" s="262"/>
      <c r="J661" s="262"/>
      <c r="K661" s="266"/>
      <c r="L661" s="846"/>
      <c r="M661" s="846"/>
      <c r="N661" s="753"/>
      <c r="O661" s="753"/>
    </row>
    <row r="662" spans="1:15" ht="16.5" customHeight="1" x14ac:dyDescent="0.25">
      <c r="A662" s="61">
        <f t="shared" ref="A662" si="86">$A$8</f>
        <v>16.5</v>
      </c>
      <c r="B662" s="839" t="s">
        <v>177</v>
      </c>
      <c r="C662" s="839"/>
      <c r="D662" s="839"/>
      <c r="E662" s="839"/>
      <c r="F662" s="839"/>
      <c r="G662" s="839"/>
      <c r="H662" s="839"/>
      <c r="I662" s="839"/>
      <c r="J662" s="839"/>
      <c r="K662" s="839"/>
      <c r="L662" s="839"/>
      <c r="M662" s="839"/>
      <c r="N662" s="839"/>
      <c r="O662" s="839"/>
    </row>
    <row r="663" spans="1:15" ht="24.75" customHeight="1" x14ac:dyDescent="0.25">
      <c r="A663" s="284">
        <f>$A$8*1.5</f>
        <v>24.75</v>
      </c>
      <c r="B663" s="73" t="s">
        <v>162</v>
      </c>
      <c r="C663" s="835" t="s">
        <v>178</v>
      </c>
      <c r="D663" s="835"/>
      <c r="E663" s="835"/>
      <c r="F663" s="86" t="s">
        <v>179</v>
      </c>
      <c r="G663" s="834" t="s">
        <v>170</v>
      </c>
      <c r="H663" s="834"/>
      <c r="I663" s="87" t="s">
        <v>172</v>
      </c>
      <c r="J663" s="86" t="s">
        <v>163</v>
      </c>
      <c r="K663" s="86" t="s">
        <v>180</v>
      </c>
      <c r="L663" s="844" t="s">
        <v>197</v>
      </c>
      <c r="M663" s="815"/>
      <c r="N663" s="845" t="s">
        <v>198</v>
      </c>
      <c r="O663" s="815"/>
    </row>
    <row r="664" spans="1:15" ht="9" customHeight="1" x14ac:dyDescent="0.2">
      <c r="A664" s="45">
        <f>$A$2</f>
        <v>9</v>
      </c>
      <c r="B664" s="85"/>
      <c r="C664" s="835" t="s">
        <v>126</v>
      </c>
      <c r="D664" s="835"/>
      <c r="E664" s="835"/>
      <c r="F664" s="86" t="s">
        <v>164</v>
      </c>
      <c r="G664" s="86"/>
      <c r="H664" s="86" t="s">
        <v>165</v>
      </c>
      <c r="I664" s="86" t="s">
        <v>143</v>
      </c>
      <c r="J664" s="86" t="s">
        <v>166</v>
      </c>
      <c r="K664" s="86" t="s">
        <v>167</v>
      </c>
      <c r="L664" s="835" t="s">
        <v>168</v>
      </c>
      <c r="M664" s="835"/>
      <c r="N664" s="835" t="s">
        <v>181</v>
      </c>
      <c r="O664" s="835"/>
    </row>
    <row r="665" spans="1:15" ht="19.5" customHeight="1" x14ac:dyDescent="0.25">
      <c r="A665" s="45">
        <f t="shared" ref="A665:A672" si="87">$A$6</f>
        <v>19.5</v>
      </c>
      <c r="B665" s="78">
        <v>1</v>
      </c>
      <c r="C665" s="791"/>
      <c r="D665" s="791"/>
      <c r="E665" s="791"/>
      <c r="F665" s="262"/>
      <c r="G665" s="791"/>
      <c r="H665" s="791"/>
      <c r="I665" s="262"/>
      <c r="J665" s="262"/>
      <c r="K665" s="266"/>
      <c r="L665" s="791"/>
      <c r="M665" s="791"/>
      <c r="N665" s="749"/>
      <c r="O665" s="749"/>
    </row>
    <row r="666" spans="1:15" ht="19.5" customHeight="1" x14ac:dyDescent="0.25">
      <c r="A666" s="45">
        <f t="shared" si="87"/>
        <v>19.5</v>
      </c>
      <c r="B666" s="78">
        <v>2</v>
      </c>
      <c r="C666" s="791"/>
      <c r="D666" s="791"/>
      <c r="E666" s="791"/>
      <c r="F666" s="262"/>
      <c r="G666" s="791"/>
      <c r="H666" s="791"/>
      <c r="I666" s="262"/>
      <c r="J666" s="262"/>
      <c r="K666" s="266"/>
      <c r="L666" s="791"/>
      <c r="M666" s="791"/>
      <c r="N666" s="749"/>
      <c r="O666" s="749"/>
    </row>
    <row r="667" spans="1:15" ht="19.5" customHeight="1" x14ac:dyDescent="0.25">
      <c r="A667" s="45">
        <f t="shared" si="87"/>
        <v>19.5</v>
      </c>
      <c r="B667" s="78">
        <v>3</v>
      </c>
      <c r="C667" s="791"/>
      <c r="D667" s="791"/>
      <c r="E667" s="791"/>
      <c r="F667" s="262"/>
      <c r="G667" s="791"/>
      <c r="H667" s="791"/>
      <c r="I667" s="262"/>
      <c r="J667" s="262"/>
      <c r="K667" s="266"/>
      <c r="L667" s="791"/>
      <c r="M667" s="791"/>
      <c r="N667" s="749"/>
      <c r="O667" s="749"/>
    </row>
    <row r="668" spans="1:15" ht="19.5" customHeight="1" x14ac:dyDescent="0.25">
      <c r="A668" s="45">
        <f t="shared" si="87"/>
        <v>19.5</v>
      </c>
      <c r="B668" s="78">
        <v>4</v>
      </c>
      <c r="C668" s="791"/>
      <c r="D668" s="791"/>
      <c r="E668" s="791"/>
      <c r="F668" s="262"/>
      <c r="G668" s="791"/>
      <c r="H668" s="791"/>
      <c r="I668" s="262"/>
      <c r="J668" s="262"/>
      <c r="K668" s="266"/>
      <c r="L668" s="791"/>
      <c r="M668" s="791"/>
      <c r="N668" s="749"/>
      <c r="O668" s="749"/>
    </row>
    <row r="669" spans="1:15" ht="19.5" customHeight="1" x14ac:dyDescent="0.25">
      <c r="A669" s="45">
        <f t="shared" si="87"/>
        <v>19.5</v>
      </c>
      <c r="B669" s="78">
        <v>5</v>
      </c>
      <c r="C669" s="791"/>
      <c r="D669" s="791"/>
      <c r="E669" s="791"/>
      <c r="F669" s="262"/>
      <c r="G669" s="791"/>
      <c r="H669" s="791"/>
      <c r="I669" s="262"/>
      <c r="J669" s="262"/>
      <c r="K669" s="266"/>
      <c r="L669" s="791"/>
      <c r="M669" s="791"/>
      <c r="N669" s="749"/>
      <c r="O669" s="749"/>
    </row>
    <row r="670" spans="1:15" ht="19.5" customHeight="1" x14ac:dyDescent="0.25">
      <c r="A670" s="45">
        <f t="shared" si="87"/>
        <v>19.5</v>
      </c>
      <c r="B670" s="78">
        <v>6</v>
      </c>
      <c r="C670" s="791"/>
      <c r="D670" s="791"/>
      <c r="E670" s="791"/>
      <c r="F670" s="262"/>
      <c r="G670" s="791"/>
      <c r="H670" s="791"/>
      <c r="I670" s="262"/>
      <c r="J670" s="262"/>
      <c r="K670" s="266"/>
      <c r="L670" s="791"/>
      <c r="M670" s="791"/>
      <c r="N670" s="749"/>
      <c r="O670" s="749"/>
    </row>
    <row r="671" spans="1:15" ht="19.5" customHeight="1" x14ac:dyDescent="0.25">
      <c r="A671" s="45">
        <f t="shared" si="87"/>
        <v>19.5</v>
      </c>
      <c r="B671" s="78">
        <v>7</v>
      </c>
      <c r="C671" s="791"/>
      <c r="D671" s="791"/>
      <c r="E671" s="791"/>
      <c r="F671" s="262"/>
      <c r="G671" s="791"/>
      <c r="H671" s="791"/>
      <c r="I671" s="262"/>
      <c r="J671" s="262"/>
      <c r="K671" s="266"/>
      <c r="L671" s="791"/>
      <c r="M671" s="791"/>
      <c r="N671" s="749"/>
      <c r="O671" s="749"/>
    </row>
    <row r="672" spans="1:15" ht="19.5" customHeight="1" x14ac:dyDescent="0.25">
      <c r="A672" s="45">
        <f t="shared" si="87"/>
        <v>19.5</v>
      </c>
      <c r="B672" s="78">
        <v>8</v>
      </c>
      <c r="C672" s="791"/>
      <c r="D672" s="791"/>
      <c r="E672" s="791"/>
      <c r="F672" s="262"/>
      <c r="G672" s="791"/>
      <c r="H672" s="791"/>
      <c r="I672" s="262"/>
      <c r="J672" s="262"/>
      <c r="K672" s="266"/>
      <c r="L672" s="791"/>
      <c r="M672" s="791"/>
      <c r="N672" s="749"/>
      <c r="O672" s="749"/>
    </row>
    <row r="673" spans="1:15" ht="9" customHeight="1" x14ac:dyDescent="0.25">
      <c r="A673" s="45">
        <f t="shared" ref="A673:A681" si="88">$A$2</f>
        <v>9</v>
      </c>
    </row>
    <row r="674" spans="1:15" ht="9" customHeight="1" x14ac:dyDescent="0.25">
      <c r="A674" s="45">
        <f t="shared" si="88"/>
        <v>9</v>
      </c>
      <c r="B674" s="79" t="s">
        <v>105</v>
      </c>
      <c r="C674" s="795" t="s">
        <v>202</v>
      </c>
      <c r="D674" s="795"/>
      <c r="E674" s="795"/>
      <c r="F674" s="795"/>
      <c r="G674" s="795"/>
      <c r="H674" s="795"/>
      <c r="I674" s="795"/>
      <c r="J674" s="795"/>
      <c r="K674" s="795"/>
      <c r="L674" s="795"/>
      <c r="M674" s="795"/>
      <c r="N674" s="795"/>
      <c r="O674" s="795"/>
    </row>
    <row r="675" spans="1:15" ht="9" customHeight="1" x14ac:dyDescent="0.25">
      <c r="A675" s="45">
        <f t="shared" si="88"/>
        <v>9</v>
      </c>
      <c r="B675" s="79" t="s">
        <v>103</v>
      </c>
      <c r="C675" s="795" t="s">
        <v>193</v>
      </c>
      <c r="D675" s="795"/>
      <c r="E675" s="795"/>
      <c r="F675" s="795"/>
      <c r="G675" s="795"/>
      <c r="H675" s="795"/>
      <c r="I675" s="795"/>
      <c r="J675" s="795"/>
      <c r="K675" s="795"/>
      <c r="L675" s="795"/>
      <c r="M675" s="795"/>
      <c r="N675" s="795"/>
      <c r="O675" s="795"/>
    </row>
    <row r="676" spans="1:15" ht="9" customHeight="1" x14ac:dyDescent="0.25">
      <c r="A676" s="45">
        <f>$A$2</f>
        <v>9</v>
      </c>
    </row>
    <row r="677" spans="1:15" ht="9" customHeight="1" x14ac:dyDescent="0.25">
      <c r="A677" s="45">
        <f t="shared" si="88"/>
        <v>9</v>
      </c>
    </row>
    <row r="678" spans="1:15" ht="9" customHeight="1" x14ac:dyDescent="0.25">
      <c r="A678" s="45">
        <f t="shared" si="88"/>
        <v>9</v>
      </c>
    </row>
    <row r="679" spans="1:15" ht="9" customHeight="1" x14ac:dyDescent="0.25">
      <c r="A679" s="45">
        <f t="shared" si="88"/>
        <v>9</v>
      </c>
    </row>
    <row r="680" spans="1:15" ht="16.5" customHeight="1" x14ac:dyDescent="0.25">
      <c r="A680" s="61">
        <f>$A$8</f>
        <v>16.5</v>
      </c>
      <c r="C680" s="80" t="s">
        <v>199</v>
      </c>
      <c r="D680" s="81" t="s">
        <v>189</v>
      </c>
      <c r="M680" s="842" t="str">
        <f ca="1">Wersja</f>
        <v>2020..6.15.0.44055</v>
      </c>
      <c r="N680" s="842"/>
    </row>
    <row r="681" spans="1:15" ht="9" customHeight="1" x14ac:dyDescent="0.25">
      <c r="A681" s="45">
        <f t="shared" si="88"/>
        <v>9</v>
      </c>
    </row>
  </sheetData>
  <sheetProtection algorithmName="SHA-512" hashValue="c3Ykloka19j7YcVM8MNIBMph6zytCtUIAA92pMR4Ko10AOdYVWm4TIbifEa2T4vnsd3JchyQqQixyg6HHSv2xw==" saltValue="3xE+TOFaYx/5FDp5VACXEg==" spinCount="100000" sheet="1" objects="1" scenarios="1" formatCells="0"/>
  <mergeCells count="1280">
    <mergeCell ref="C12:D12"/>
    <mergeCell ref="M68:N68"/>
    <mergeCell ref="M136:N136"/>
    <mergeCell ref="M204:N204"/>
    <mergeCell ref="M272:N272"/>
    <mergeCell ref="M340:N340"/>
    <mergeCell ref="M408:N408"/>
    <mergeCell ref="M476:N476"/>
    <mergeCell ref="M544:N544"/>
    <mergeCell ref="M612:N612"/>
    <mergeCell ref="M680:N680"/>
    <mergeCell ref="C647:D647"/>
    <mergeCell ref="C579:D579"/>
    <mergeCell ref="C511:D511"/>
    <mergeCell ref="C443:D443"/>
    <mergeCell ref="C375:D375"/>
    <mergeCell ref="C307:D307"/>
    <mergeCell ref="C239:D239"/>
    <mergeCell ref="C171:D171"/>
    <mergeCell ref="C103:D103"/>
    <mergeCell ref="C62:O62"/>
    <mergeCell ref="C63:O63"/>
    <mergeCell ref="L56:M56"/>
    <mergeCell ref="N56:O56"/>
    <mergeCell ref="C53:E53"/>
    <mergeCell ref="G53:H53"/>
    <mergeCell ref="L53:M53"/>
    <mergeCell ref="N53:O53"/>
    <mergeCell ref="C54:E54"/>
    <mergeCell ref="G54:H54"/>
    <mergeCell ref="L54:M54"/>
    <mergeCell ref="N54:O54"/>
    <mergeCell ref="B2:O2"/>
    <mergeCell ref="C59:E59"/>
    <mergeCell ref="G59:H59"/>
    <mergeCell ref="L59:M59"/>
    <mergeCell ref="N59:O59"/>
    <mergeCell ref="C60:E60"/>
    <mergeCell ref="G60:H60"/>
    <mergeCell ref="L60:M60"/>
    <mergeCell ref="N60:O60"/>
    <mergeCell ref="C57:E57"/>
    <mergeCell ref="G57:H57"/>
    <mergeCell ref="L57:M57"/>
    <mergeCell ref="N57:O57"/>
    <mergeCell ref="C58:E58"/>
    <mergeCell ref="G58:H58"/>
    <mergeCell ref="L58:M58"/>
    <mergeCell ref="N58:O58"/>
    <mergeCell ref="C55:E55"/>
    <mergeCell ref="G55:H55"/>
    <mergeCell ref="L55:M55"/>
    <mergeCell ref="N55:O55"/>
    <mergeCell ref="C56:E56"/>
    <mergeCell ref="C52:E52"/>
    <mergeCell ref="L52:M52"/>
    <mergeCell ref="N52:O52"/>
    <mergeCell ref="C48:G48"/>
    <mergeCell ref="L48:M48"/>
    <mergeCell ref="N48:O48"/>
    <mergeCell ref="C49:G49"/>
    <mergeCell ref="L49:M49"/>
    <mergeCell ref="N49:O49"/>
    <mergeCell ref="G56:H56"/>
    <mergeCell ref="C46:G46"/>
    <mergeCell ref="L46:M46"/>
    <mergeCell ref="N46:O46"/>
    <mergeCell ref="C47:G47"/>
    <mergeCell ref="L47:M47"/>
    <mergeCell ref="N47:O47"/>
    <mergeCell ref="C44:G44"/>
    <mergeCell ref="L44:M44"/>
    <mergeCell ref="N44:O44"/>
    <mergeCell ref="C45:G45"/>
    <mergeCell ref="L45:M45"/>
    <mergeCell ref="N45:O45"/>
    <mergeCell ref="B50:O50"/>
    <mergeCell ref="C51:E51"/>
    <mergeCell ref="G51:H51"/>
    <mergeCell ref="L51:M51"/>
    <mergeCell ref="N51:O51"/>
    <mergeCell ref="C32:O32"/>
    <mergeCell ref="C33:O33"/>
    <mergeCell ref="C34:O34"/>
    <mergeCell ref="C28:G28"/>
    <mergeCell ref="L28:M28"/>
    <mergeCell ref="N28:O28"/>
    <mergeCell ref="C29:G29"/>
    <mergeCell ref="L29:M29"/>
    <mergeCell ref="N29:O29"/>
    <mergeCell ref="C42:G42"/>
    <mergeCell ref="L42:M42"/>
    <mergeCell ref="N42:O42"/>
    <mergeCell ref="C43:G43"/>
    <mergeCell ref="L43:M43"/>
    <mergeCell ref="N43:O43"/>
    <mergeCell ref="B37:O37"/>
    <mergeCell ref="B39:O39"/>
    <mergeCell ref="C40:G40"/>
    <mergeCell ref="L40:M40"/>
    <mergeCell ref="N40:O40"/>
    <mergeCell ref="C41:G41"/>
    <mergeCell ref="L41:M41"/>
    <mergeCell ref="N41:O41"/>
    <mergeCell ref="B20:O20"/>
    <mergeCell ref="C21:G21"/>
    <mergeCell ref="L21:M21"/>
    <mergeCell ref="N21:O21"/>
    <mergeCell ref="C26:G26"/>
    <mergeCell ref="L26:M26"/>
    <mergeCell ref="N26:O26"/>
    <mergeCell ref="C27:G27"/>
    <mergeCell ref="L27:M27"/>
    <mergeCell ref="N27:O27"/>
    <mergeCell ref="C24:G24"/>
    <mergeCell ref="L24:M24"/>
    <mergeCell ref="N24:O24"/>
    <mergeCell ref="C25:G25"/>
    <mergeCell ref="L25:M25"/>
    <mergeCell ref="N25:O25"/>
    <mergeCell ref="C30:G30"/>
    <mergeCell ref="L30:M30"/>
    <mergeCell ref="N30:O30"/>
    <mergeCell ref="B70:O70"/>
    <mergeCell ref="B71:O71"/>
    <mergeCell ref="B73:H73"/>
    <mergeCell ref="I73:O73"/>
    <mergeCell ref="C74:G74"/>
    <mergeCell ref="I74:O74"/>
    <mergeCell ref="B77:N77"/>
    <mergeCell ref="B78:N78"/>
    <mergeCell ref="M79:O79"/>
    <mergeCell ref="B10:N10"/>
    <mergeCell ref="M11:O11"/>
    <mergeCell ref="M12:N12"/>
    <mergeCell ref="B14:O14"/>
    <mergeCell ref="B15:O15"/>
    <mergeCell ref="C17:H17"/>
    <mergeCell ref="I17:O17"/>
    <mergeCell ref="B3:O3"/>
    <mergeCell ref="B5:H5"/>
    <mergeCell ref="I5:O5"/>
    <mergeCell ref="C6:G6"/>
    <mergeCell ref="I6:O6"/>
    <mergeCell ref="B9:N9"/>
    <mergeCell ref="I16:O16"/>
    <mergeCell ref="C16:H16"/>
    <mergeCell ref="C22:G22"/>
    <mergeCell ref="L22:M22"/>
    <mergeCell ref="N22:O22"/>
    <mergeCell ref="C23:G23"/>
    <mergeCell ref="L23:M23"/>
    <mergeCell ref="N23:O23"/>
    <mergeCell ref="B18:O18"/>
    <mergeCell ref="B19:O19"/>
    <mergeCell ref="B88:O88"/>
    <mergeCell ref="C89:G89"/>
    <mergeCell ref="L89:M89"/>
    <mergeCell ref="N89:O89"/>
    <mergeCell ref="C90:G90"/>
    <mergeCell ref="L90:M90"/>
    <mergeCell ref="N90:O90"/>
    <mergeCell ref="C91:G91"/>
    <mergeCell ref="L91:M91"/>
    <mergeCell ref="N91:O91"/>
    <mergeCell ref="M80:N80"/>
    <mergeCell ref="B82:O82"/>
    <mergeCell ref="B83:O83"/>
    <mergeCell ref="C84:H84"/>
    <mergeCell ref="I84:O84"/>
    <mergeCell ref="C85:H85"/>
    <mergeCell ref="I85:O85"/>
    <mergeCell ref="B86:O86"/>
    <mergeCell ref="B87:O87"/>
    <mergeCell ref="C95:G95"/>
    <mergeCell ref="L95:M95"/>
    <mergeCell ref="N95:O95"/>
    <mergeCell ref="C96:G96"/>
    <mergeCell ref="L96:M96"/>
    <mergeCell ref="N96:O96"/>
    <mergeCell ref="C97:G97"/>
    <mergeCell ref="L97:M97"/>
    <mergeCell ref="N97:O97"/>
    <mergeCell ref="C92:G92"/>
    <mergeCell ref="L92:M92"/>
    <mergeCell ref="N92:O92"/>
    <mergeCell ref="C93:G93"/>
    <mergeCell ref="L93:M93"/>
    <mergeCell ref="N93:O93"/>
    <mergeCell ref="C94:G94"/>
    <mergeCell ref="L94:M94"/>
    <mergeCell ref="N94:O94"/>
    <mergeCell ref="C109:G109"/>
    <mergeCell ref="L109:M109"/>
    <mergeCell ref="N109:O109"/>
    <mergeCell ref="C110:G110"/>
    <mergeCell ref="L110:M110"/>
    <mergeCell ref="N110:O110"/>
    <mergeCell ref="C111:G111"/>
    <mergeCell ref="L111:M111"/>
    <mergeCell ref="N111:O111"/>
    <mergeCell ref="C98:G98"/>
    <mergeCell ref="L98:M98"/>
    <mergeCell ref="N98:O98"/>
    <mergeCell ref="C100:O100"/>
    <mergeCell ref="C101:O101"/>
    <mergeCell ref="C102:O102"/>
    <mergeCell ref="B105:O105"/>
    <mergeCell ref="B107:O107"/>
    <mergeCell ref="C108:G108"/>
    <mergeCell ref="L108:M108"/>
    <mergeCell ref="N108:O108"/>
    <mergeCell ref="C115:G115"/>
    <mergeCell ref="L115:M115"/>
    <mergeCell ref="N115:O115"/>
    <mergeCell ref="C116:G116"/>
    <mergeCell ref="L116:M116"/>
    <mergeCell ref="N116:O116"/>
    <mergeCell ref="C117:G117"/>
    <mergeCell ref="L117:M117"/>
    <mergeCell ref="N117:O117"/>
    <mergeCell ref="C112:G112"/>
    <mergeCell ref="L112:M112"/>
    <mergeCell ref="N112:O112"/>
    <mergeCell ref="C113:G113"/>
    <mergeCell ref="L113:M113"/>
    <mergeCell ref="N113:O113"/>
    <mergeCell ref="C114:G114"/>
    <mergeCell ref="L114:M114"/>
    <mergeCell ref="N114:O114"/>
    <mergeCell ref="C122:E122"/>
    <mergeCell ref="G122:H122"/>
    <mergeCell ref="L122:M122"/>
    <mergeCell ref="N122:O122"/>
    <mergeCell ref="C123:E123"/>
    <mergeCell ref="G123:H123"/>
    <mergeCell ref="L123:M123"/>
    <mergeCell ref="N123:O123"/>
    <mergeCell ref="C124:E124"/>
    <mergeCell ref="G124:H124"/>
    <mergeCell ref="L124:M124"/>
    <mergeCell ref="N124:O124"/>
    <mergeCell ref="B118:O118"/>
    <mergeCell ref="C119:E119"/>
    <mergeCell ref="G119:H119"/>
    <mergeCell ref="L119:M119"/>
    <mergeCell ref="N119:O119"/>
    <mergeCell ref="C120:E120"/>
    <mergeCell ref="L120:M120"/>
    <mergeCell ref="N120:O120"/>
    <mergeCell ref="C121:E121"/>
    <mergeCell ref="G121:H121"/>
    <mergeCell ref="L121:M121"/>
    <mergeCell ref="N121:O121"/>
    <mergeCell ref="C128:E128"/>
    <mergeCell ref="G128:H128"/>
    <mergeCell ref="L128:M128"/>
    <mergeCell ref="N128:O128"/>
    <mergeCell ref="C130:O130"/>
    <mergeCell ref="C131:O131"/>
    <mergeCell ref="B138:O138"/>
    <mergeCell ref="B139:O139"/>
    <mergeCell ref="B141:H141"/>
    <mergeCell ref="I141:O141"/>
    <mergeCell ref="C125:E125"/>
    <mergeCell ref="G125:H125"/>
    <mergeCell ref="L125:M125"/>
    <mergeCell ref="N125:O125"/>
    <mergeCell ref="C126:E126"/>
    <mergeCell ref="G126:H126"/>
    <mergeCell ref="L126:M126"/>
    <mergeCell ref="N126:O126"/>
    <mergeCell ref="C127:E127"/>
    <mergeCell ref="G127:H127"/>
    <mergeCell ref="L127:M127"/>
    <mergeCell ref="N127:O127"/>
    <mergeCell ref="C153:H153"/>
    <mergeCell ref="I153:O153"/>
    <mergeCell ref="B154:O154"/>
    <mergeCell ref="B155:O155"/>
    <mergeCell ref="B156:O156"/>
    <mergeCell ref="C157:G157"/>
    <mergeCell ref="L157:M157"/>
    <mergeCell ref="N157:O157"/>
    <mergeCell ref="C158:G158"/>
    <mergeCell ref="L158:M158"/>
    <mergeCell ref="N158:O158"/>
    <mergeCell ref="C142:G142"/>
    <mergeCell ref="I142:O142"/>
    <mergeCell ref="B145:N145"/>
    <mergeCell ref="B146:N146"/>
    <mergeCell ref="M147:O147"/>
    <mergeCell ref="M148:N148"/>
    <mergeCell ref="B150:O150"/>
    <mergeCell ref="B151:O151"/>
    <mergeCell ref="C152:H152"/>
    <mergeCell ref="I152:O152"/>
    <mergeCell ref="C162:G162"/>
    <mergeCell ref="L162:M162"/>
    <mergeCell ref="N162:O162"/>
    <mergeCell ref="C163:G163"/>
    <mergeCell ref="L163:M163"/>
    <mergeCell ref="N163:O163"/>
    <mergeCell ref="C164:G164"/>
    <mergeCell ref="L164:M164"/>
    <mergeCell ref="N164:O164"/>
    <mergeCell ref="C159:G159"/>
    <mergeCell ref="L159:M159"/>
    <mergeCell ref="N159:O159"/>
    <mergeCell ref="C160:G160"/>
    <mergeCell ref="L160:M160"/>
    <mergeCell ref="N160:O160"/>
    <mergeCell ref="C161:G161"/>
    <mergeCell ref="L161:M161"/>
    <mergeCell ref="N161:O161"/>
    <mergeCell ref="B173:O173"/>
    <mergeCell ref="B175:O175"/>
    <mergeCell ref="C176:G176"/>
    <mergeCell ref="L176:M176"/>
    <mergeCell ref="N176:O176"/>
    <mergeCell ref="C177:G177"/>
    <mergeCell ref="L177:M177"/>
    <mergeCell ref="N177:O177"/>
    <mergeCell ref="C178:G178"/>
    <mergeCell ref="L178:M178"/>
    <mergeCell ref="N178:O178"/>
    <mergeCell ref="C165:G165"/>
    <mergeCell ref="L165:M165"/>
    <mergeCell ref="N165:O165"/>
    <mergeCell ref="C166:G166"/>
    <mergeCell ref="L166:M166"/>
    <mergeCell ref="N166:O166"/>
    <mergeCell ref="C168:O168"/>
    <mergeCell ref="C169:O169"/>
    <mergeCell ref="C170:O170"/>
    <mergeCell ref="C182:G182"/>
    <mergeCell ref="L182:M182"/>
    <mergeCell ref="N182:O182"/>
    <mergeCell ref="C183:G183"/>
    <mergeCell ref="L183:M183"/>
    <mergeCell ref="N183:O183"/>
    <mergeCell ref="C184:G184"/>
    <mergeCell ref="L184:M184"/>
    <mergeCell ref="N184:O184"/>
    <mergeCell ref="C179:G179"/>
    <mergeCell ref="L179:M179"/>
    <mergeCell ref="N179:O179"/>
    <mergeCell ref="C180:G180"/>
    <mergeCell ref="L180:M180"/>
    <mergeCell ref="N180:O180"/>
    <mergeCell ref="C181:G181"/>
    <mergeCell ref="L181:M181"/>
    <mergeCell ref="N181:O181"/>
    <mergeCell ref="C189:E189"/>
    <mergeCell ref="G189:H189"/>
    <mergeCell ref="L189:M189"/>
    <mergeCell ref="N189:O189"/>
    <mergeCell ref="C190:E190"/>
    <mergeCell ref="G190:H190"/>
    <mergeCell ref="L190:M190"/>
    <mergeCell ref="N190:O190"/>
    <mergeCell ref="C191:E191"/>
    <mergeCell ref="G191:H191"/>
    <mergeCell ref="L191:M191"/>
    <mergeCell ref="N191:O191"/>
    <mergeCell ref="C185:G185"/>
    <mergeCell ref="L185:M185"/>
    <mergeCell ref="N185:O185"/>
    <mergeCell ref="B186:O186"/>
    <mergeCell ref="C187:E187"/>
    <mergeCell ref="G187:H187"/>
    <mergeCell ref="L187:M187"/>
    <mergeCell ref="N187:O187"/>
    <mergeCell ref="C188:E188"/>
    <mergeCell ref="L188:M188"/>
    <mergeCell ref="N188:O188"/>
    <mergeCell ref="C195:E195"/>
    <mergeCell ref="G195:H195"/>
    <mergeCell ref="L195:M195"/>
    <mergeCell ref="N195:O195"/>
    <mergeCell ref="C196:E196"/>
    <mergeCell ref="G196:H196"/>
    <mergeCell ref="L196:M196"/>
    <mergeCell ref="N196:O196"/>
    <mergeCell ref="C198:O198"/>
    <mergeCell ref="C192:E192"/>
    <mergeCell ref="G192:H192"/>
    <mergeCell ref="L192:M192"/>
    <mergeCell ref="N192:O192"/>
    <mergeCell ref="C193:E193"/>
    <mergeCell ref="G193:H193"/>
    <mergeCell ref="L193:M193"/>
    <mergeCell ref="N193:O193"/>
    <mergeCell ref="C194:E194"/>
    <mergeCell ref="G194:H194"/>
    <mergeCell ref="L194:M194"/>
    <mergeCell ref="N194:O194"/>
    <mergeCell ref="M215:O215"/>
    <mergeCell ref="M216:N216"/>
    <mergeCell ref="B218:O218"/>
    <mergeCell ref="B219:O219"/>
    <mergeCell ref="C220:H220"/>
    <mergeCell ref="I220:O220"/>
    <mergeCell ref="C221:H221"/>
    <mergeCell ref="I221:O221"/>
    <mergeCell ref="B222:O222"/>
    <mergeCell ref="C199:O199"/>
    <mergeCell ref="B206:O206"/>
    <mergeCell ref="B207:O207"/>
    <mergeCell ref="B209:H209"/>
    <mergeCell ref="I209:O209"/>
    <mergeCell ref="C210:G210"/>
    <mergeCell ref="I210:O210"/>
    <mergeCell ref="B213:N213"/>
    <mergeCell ref="B214:N214"/>
    <mergeCell ref="C228:G228"/>
    <mergeCell ref="L228:M228"/>
    <mergeCell ref="N228:O228"/>
    <mergeCell ref="C229:G229"/>
    <mergeCell ref="L229:M229"/>
    <mergeCell ref="N229:O229"/>
    <mergeCell ref="C230:G230"/>
    <mergeCell ref="L230:M230"/>
    <mergeCell ref="N230:O230"/>
    <mergeCell ref="B223:O223"/>
    <mergeCell ref="B224:O224"/>
    <mergeCell ref="C225:G225"/>
    <mergeCell ref="L225:M225"/>
    <mergeCell ref="N225:O225"/>
    <mergeCell ref="C226:G226"/>
    <mergeCell ref="L226:M226"/>
    <mergeCell ref="N226:O226"/>
    <mergeCell ref="C227:G227"/>
    <mergeCell ref="L227:M227"/>
    <mergeCell ref="N227:O227"/>
    <mergeCell ref="C234:G234"/>
    <mergeCell ref="L234:M234"/>
    <mergeCell ref="N234:O234"/>
    <mergeCell ref="C236:O236"/>
    <mergeCell ref="C237:O237"/>
    <mergeCell ref="C238:O238"/>
    <mergeCell ref="B241:O241"/>
    <mergeCell ref="B243:O243"/>
    <mergeCell ref="C244:G244"/>
    <mergeCell ref="L244:M244"/>
    <mergeCell ref="N244:O244"/>
    <mergeCell ref="C231:G231"/>
    <mergeCell ref="L231:M231"/>
    <mergeCell ref="N231:O231"/>
    <mergeCell ref="C232:G232"/>
    <mergeCell ref="L232:M232"/>
    <mergeCell ref="N232:O232"/>
    <mergeCell ref="C233:G233"/>
    <mergeCell ref="L233:M233"/>
    <mergeCell ref="N233:O233"/>
    <mergeCell ref="C248:G248"/>
    <mergeCell ref="L248:M248"/>
    <mergeCell ref="N248:O248"/>
    <mergeCell ref="C249:G249"/>
    <mergeCell ref="L249:M249"/>
    <mergeCell ref="N249:O249"/>
    <mergeCell ref="C250:G250"/>
    <mergeCell ref="L250:M250"/>
    <mergeCell ref="N250:O250"/>
    <mergeCell ref="C245:G245"/>
    <mergeCell ref="L245:M245"/>
    <mergeCell ref="N245:O245"/>
    <mergeCell ref="C246:G246"/>
    <mergeCell ref="L246:M246"/>
    <mergeCell ref="N246:O246"/>
    <mergeCell ref="C247:G247"/>
    <mergeCell ref="L247:M247"/>
    <mergeCell ref="N247:O247"/>
    <mergeCell ref="B254:O254"/>
    <mergeCell ref="C255:E255"/>
    <mergeCell ref="G255:H255"/>
    <mergeCell ref="L255:M255"/>
    <mergeCell ref="N255:O255"/>
    <mergeCell ref="C256:E256"/>
    <mergeCell ref="L256:M256"/>
    <mergeCell ref="N256:O256"/>
    <mergeCell ref="C257:E257"/>
    <mergeCell ref="G257:H257"/>
    <mergeCell ref="L257:M257"/>
    <mergeCell ref="N257:O257"/>
    <mergeCell ref="C251:G251"/>
    <mergeCell ref="L251:M251"/>
    <mergeCell ref="N251:O251"/>
    <mergeCell ref="C252:G252"/>
    <mergeCell ref="L252:M252"/>
    <mergeCell ref="N252:O252"/>
    <mergeCell ref="C253:G253"/>
    <mergeCell ref="L253:M253"/>
    <mergeCell ref="N253:O253"/>
    <mergeCell ref="C261:E261"/>
    <mergeCell ref="G261:H261"/>
    <mergeCell ref="L261:M261"/>
    <mergeCell ref="N261:O261"/>
    <mergeCell ref="C262:E262"/>
    <mergeCell ref="G262:H262"/>
    <mergeCell ref="L262:M262"/>
    <mergeCell ref="N262:O262"/>
    <mergeCell ref="C263:E263"/>
    <mergeCell ref="G263:H263"/>
    <mergeCell ref="L263:M263"/>
    <mergeCell ref="N263:O263"/>
    <mergeCell ref="C258:E258"/>
    <mergeCell ref="G258:H258"/>
    <mergeCell ref="L258:M258"/>
    <mergeCell ref="N258:O258"/>
    <mergeCell ref="C259:E259"/>
    <mergeCell ref="G259:H259"/>
    <mergeCell ref="L259:M259"/>
    <mergeCell ref="N259:O259"/>
    <mergeCell ref="C260:E260"/>
    <mergeCell ref="G260:H260"/>
    <mergeCell ref="L260:M260"/>
    <mergeCell ref="N260:O260"/>
    <mergeCell ref="C278:G278"/>
    <mergeCell ref="I278:O278"/>
    <mergeCell ref="B281:N281"/>
    <mergeCell ref="B282:N282"/>
    <mergeCell ref="M283:O283"/>
    <mergeCell ref="M284:N284"/>
    <mergeCell ref="B286:O286"/>
    <mergeCell ref="B287:O287"/>
    <mergeCell ref="C288:H288"/>
    <mergeCell ref="I288:O288"/>
    <mergeCell ref="C264:E264"/>
    <mergeCell ref="G264:H264"/>
    <mergeCell ref="L264:M264"/>
    <mergeCell ref="N264:O264"/>
    <mergeCell ref="C266:O266"/>
    <mergeCell ref="C267:O267"/>
    <mergeCell ref="B274:O274"/>
    <mergeCell ref="B275:O275"/>
    <mergeCell ref="B277:H277"/>
    <mergeCell ref="I277:O277"/>
    <mergeCell ref="C295:G295"/>
    <mergeCell ref="L295:M295"/>
    <mergeCell ref="N295:O295"/>
    <mergeCell ref="C296:G296"/>
    <mergeCell ref="L296:M296"/>
    <mergeCell ref="N296:O296"/>
    <mergeCell ref="C297:G297"/>
    <mergeCell ref="L297:M297"/>
    <mergeCell ref="N297:O297"/>
    <mergeCell ref="C289:H289"/>
    <mergeCell ref="I289:O289"/>
    <mergeCell ref="B290:O290"/>
    <mergeCell ref="B291:O291"/>
    <mergeCell ref="B292:O292"/>
    <mergeCell ref="C293:G293"/>
    <mergeCell ref="L293:M293"/>
    <mergeCell ref="N293:O293"/>
    <mergeCell ref="C294:G294"/>
    <mergeCell ref="L294:M294"/>
    <mergeCell ref="N294:O294"/>
    <mergeCell ref="C301:G301"/>
    <mergeCell ref="L301:M301"/>
    <mergeCell ref="N301:O301"/>
    <mergeCell ref="C302:G302"/>
    <mergeCell ref="L302:M302"/>
    <mergeCell ref="N302:O302"/>
    <mergeCell ref="C304:O304"/>
    <mergeCell ref="C305:O305"/>
    <mergeCell ref="C306:O306"/>
    <mergeCell ref="C298:G298"/>
    <mergeCell ref="L298:M298"/>
    <mergeCell ref="N298:O298"/>
    <mergeCell ref="C299:G299"/>
    <mergeCell ref="L299:M299"/>
    <mergeCell ref="N299:O299"/>
    <mergeCell ref="C300:G300"/>
    <mergeCell ref="L300:M300"/>
    <mergeCell ref="N300:O300"/>
    <mergeCell ref="C315:G315"/>
    <mergeCell ref="L315:M315"/>
    <mergeCell ref="N315:O315"/>
    <mergeCell ref="C316:G316"/>
    <mergeCell ref="L316:M316"/>
    <mergeCell ref="N316:O316"/>
    <mergeCell ref="C317:G317"/>
    <mergeCell ref="L317:M317"/>
    <mergeCell ref="N317:O317"/>
    <mergeCell ref="B309:O309"/>
    <mergeCell ref="B311:O311"/>
    <mergeCell ref="C312:G312"/>
    <mergeCell ref="L312:M312"/>
    <mergeCell ref="N312:O312"/>
    <mergeCell ref="C313:G313"/>
    <mergeCell ref="L313:M313"/>
    <mergeCell ref="N313:O313"/>
    <mergeCell ref="C314:G314"/>
    <mergeCell ref="L314:M314"/>
    <mergeCell ref="N314:O314"/>
    <mergeCell ref="C321:G321"/>
    <mergeCell ref="L321:M321"/>
    <mergeCell ref="N321:O321"/>
    <mergeCell ref="B322:O322"/>
    <mergeCell ref="C323:E323"/>
    <mergeCell ref="G323:H323"/>
    <mergeCell ref="L323:M323"/>
    <mergeCell ref="N323:O323"/>
    <mergeCell ref="C324:E324"/>
    <mergeCell ref="L324:M324"/>
    <mergeCell ref="N324:O324"/>
    <mergeCell ref="C318:G318"/>
    <mergeCell ref="L318:M318"/>
    <mergeCell ref="N318:O318"/>
    <mergeCell ref="C319:G319"/>
    <mergeCell ref="L319:M319"/>
    <mergeCell ref="N319:O319"/>
    <mergeCell ref="C320:G320"/>
    <mergeCell ref="L320:M320"/>
    <mergeCell ref="N320:O320"/>
    <mergeCell ref="C328:E328"/>
    <mergeCell ref="G328:H328"/>
    <mergeCell ref="L328:M328"/>
    <mergeCell ref="N328:O328"/>
    <mergeCell ref="C329:E329"/>
    <mergeCell ref="G329:H329"/>
    <mergeCell ref="L329:M329"/>
    <mergeCell ref="N329:O329"/>
    <mergeCell ref="C330:E330"/>
    <mergeCell ref="G330:H330"/>
    <mergeCell ref="L330:M330"/>
    <mergeCell ref="N330:O330"/>
    <mergeCell ref="C325:E325"/>
    <mergeCell ref="G325:H325"/>
    <mergeCell ref="L325:M325"/>
    <mergeCell ref="N325:O325"/>
    <mergeCell ref="C326:E326"/>
    <mergeCell ref="G326:H326"/>
    <mergeCell ref="L326:M326"/>
    <mergeCell ref="N326:O326"/>
    <mergeCell ref="C327:E327"/>
    <mergeCell ref="G327:H327"/>
    <mergeCell ref="L327:M327"/>
    <mergeCell ref="N327:O327"/>
    <mergeCell ref="C335:O335"/>
    <mergeCell ref="B342:O342"/>
    <mergeCell ref="B343:O343"/>
    <mergeCell ref="B345:H345"/>
    <mergeCell ref="I345:O345"/>
    <mergeCell ref="C346:G346"/>
    <mergeCell ref="I346:O346"/>
    <mergeCell ref="B349:N349"/>
    <mergeCell ref="B350:N350"/>
    <mergeCell ref="C331:E331"/>
    <mergeCell ref="G331:H331"/>
    <mergeCell ref="L331:M331"/>
    <mergeCell ref="N331:O331"/>
    <mergeCell ref="C332:E332"/>
    <mergeCell ref="G332:H332"/>
    <mergeCell ref="L332:M332"/>
    <mergeCell ref="N332:O332"/>
    <mergeCell ref="C334:O334"/>
    <mergeCell ref="B359:O359"/>
    <mergeCell ref="B360:O360"/>
    <mergeCell ref="C361:G361"/>
    <mergeCell ref="L361:M361"/>
    <mergeCell ref="N361:O361"/>
    <mergeCell ref="C362:G362"/>
    <mergeCell ref="L362:M362"/>
    <mergeCell ref="N362:O362"/>
    <mergeCell ref="C363:G363"/>
    <mergeCell ref="L363:M363"/>
    <mergeCell ref="N363:O363"/>
    <mergeCell ref="M351:O351"/>
    <mergeCell ref="M352:N352"/>
    <mergeCell ref="B354:O354"/>
    <mergeCell ref="B355:O355"/>
    <mergeCell ref="C356:H356"/>
    <mergeCell ref="I356:O356"/>
    <mergeCell ref="C357:H357"/>
    <mergeCell ref="I357:O357"/>
    <mergeCell ref="B358:O358"/>
    <mergeCell ref="C367:G367"/>
    <mergeCell ref="L367:M367"/>
    <mergeCell ref="N367:O367"/>
    <mergeCell ref="C368:G368"/>
    <mergeCell ref="L368:M368"/>
    <mergeCell ref="N368:O368"/>
    <mergeCell ref="C369:G369"/>
    <mergeCell ref="L369:M369"/>
    <mergeCell ref="N369:O369"/>
    <mergeCell ref="C364:G364"/>
    <mergeCell ref="L364:M364"/>
    <mergeCell ref="N364:O364"/>
    <mergeCell ref="C365:G365"/>
    <mergeCell ref="L365:M365"/>
    <mergeCell ref="N365:O365"/>
    <mergeCell ref="C366:G366"/>
    <mergeCell ref="L366:M366"/>
    <mergeCell ref="N366:O366"/>
    <mergeCell ref="C381:G381"/>
    <mergeCell ref="L381:M381"/>
    <mergeCell ref="N381:O381"/>
    <mergeCell ref="C382:G382"/>
    <mergeCell ref="L382:M382"/>
    <mergeCell ref="N382:O382"/>
    <mergeCell ref="C383:G383"/>
    <mergeCell ref="L383:M383"/>
    <mergeCell ref="N383:O383"/>
    <mergeCell ref="C370:G370"/>
    <mergeCell ref="L370:M370"/>
    <mergeCell ref="N370:O370"/>
    <mergeCell ref="C372:O372"/>
    <mergeCell ref="C373:O373"/>
    <mergeCell ref="C374:O374"/>
    <mergeCell ref="B377:O377"/>
    <mergeCell ref="B379:O379"/>
    <mergeCell ref="C380:G380"/>
    <mergeCell ref="L380:M380"/>
    <mergeCell ref="N380:O380"/>
    <mergeCell ref="C387:G387"/>
    <mergeCell ref="L387:M387"/>
    <mergeCell ref="N387:O387"/>
    <mergeCell ref="C388:G388"/>
    <mergeCell ref="L388:M388"/>
    <mergeCell ref="N388:O388"/>
    <mergeCell ref="C389:G389"/>
    <mergeCell ref="L389:M389"/>
    <mergeCell ref="N389:O389"/>
    <mergeCell ref="C384:G384"/>
    <mergeCell ref="L384:M384"/>
    <mergeCell ref="N384:O384"/>
    <mergeCell ref="C385:G385"/>
    <mergeCell ref="L385:M385"/>
    <mergeCell ref="N385:O385"/>
    <mergeCell ref="C386:G386"/>
    <mergeCell ref="L386:M386"/>
    <mergeCell ref="N386:O386"/>
    <mergeCell ref="C394:E394"/>
    <mergeCell ref="G394:H394"/>
    <mergeCell ref="L394:M394"/>
    <mergeCell ref="N394:O394"/>
    <mergeCell ref="C395:E395"/>
    <mergeCell ref="G395:H395"/>
    <mergeCell ref="L395:M395"/>
    <mergeCell ref="N395:O395"/>
    <mergeCell ref="C396:E396"/>
    <mergeCell ref="G396:H396"/>
    <mergeCell ref="L396:M396"/>
    <mergeCell ref="N396:O396"/>
    <mergeCell ref="B390:O390"/>
    <mergeCell ref="C391:E391"/>
    <mergeCell ref="G391:H391"/>
    <mergeCell ref="L391:M391"/>
    <mergeCell ref="N391:O391"/>
    <mergeCell ref="C392:E392"/>
    <mergeCell ref="L392:M392"/>
    <mergeCell ref="N392:O392"/>
    <mergeCell ref="C393:E393"/>
    <mergeCell ref="G393:H393"/>
    <mergeCell ref="L393:M393"/>
    <mergeCell ref="N393:O393"/>
    <mergeCell ref="C400:E400"/>
    <mergeCell ref="G400:H400"/>
    <mergeCell ref="L400:M400"/>
    <mergeCell ref="N400:O400"/>
    <mergeCell ref="C402:O402"/>
    <mergeCell ref="C403:O403"/>
    <mergeCell ref="B410:O410"/>
    <mergeCell ref="B411:O411"/>
    <mergeCell ref="B413:H413"/>
    <mergeCell ref="I413:O413"/>
    <mergeCell ref="C397:E397"/>
    <mergeCell ref="G397:H397"/>
    <mergeCell ref="L397:M397"/>
    <mergeCell ref="N397:O397"/>
    <mergeCell ref="C398:E398"/>
    <mergeCell ref="G398:H398"/>
    <mergeCell ref="L398:M398"/>
    <mergeCell ref="N398:O398"/>
    <mergeCell ref="C399:E399"/>
    <mergeCell ref="G399:H399"/>
    <mergeCell ref="L399:M399"/>
    <mergeCell ref="N399:O399"/>
    <mergeCell ref="C425:H425"/>
    <mergeCell ref="I425:O425"/>
    <mergeCell ref="B426:O426"/>
    <mergeCell ref="B427:O427"/>
    <mergeCell ref="B428:O428"/>
    <mergeCell ref="C429:G429"/>
    <mergeCell ref="L429:M429"/>
    <mergeCell ref="N429:O429"/>
    <mergeCell ref="C430:G430"/>
    <mergeCell ref="L430:M430"/>
    <mergeCell ref="N430:O430"/>
    <mergeCell ref="C414:G414"/>
    <mergeCell ref="I414:O414"/>
    <mergeCell ref="B417:N417"/>
    <mergeCell ref="B418:N418"/>
    <mergeCell ref="M419:O419"/>
    <mergeCell ref="M420:N420"/>
    <mergeCell ref="B422:O422"/>
    <mergeCell ref="B423:O423"/>
    <mergeCell ref="C424:H424"/>
    <mergeCell ref="I424:O424"/>
    <mergeCell ref="C434:G434"/>
    <mergeCell ref="L434:M434"/>
    <mergeCell ref="N434:O434"/>
    <mergeCell ref="C435:G435"/>
    <mergeCell ref="L435:M435"/>
    <mergeCell ref="N435:O435"/>
    <mergeCell ref="C436:G436"/>
    <mergeCell ref="L436:M436"/>
    <mergeCell ref="N436:O436"/>
    <mergeCell ref="C431:G431"/>
    <mergeCell ref="L431:M431"/>
    <mergeCell ref="N431:O431"/>
    <mergeCell ref="C432:G432"/>
    <mergeCell ref="L432:M432"/>
    <mergeCell ref="N432:O432"/>
    <mergeCell ref="C433:G433"/>
    <mergeCell ref="L433:M433"/>
    <mergeCell ref="N433:O433"/>
    <mergeCell ref="B445:O445"/>
    <mergeCell ref="B447:O447"/>
    <mergeCell ref="C448:G448"/>
    <mergeCell ref="L448:M448"/>
    <mergeCell ref="N448:O448"/>
    <mergeCell ref="C449:G449"/>
    <mergeCell ref="L449:M449"/>
    <mergeCell ref="N449:O449"/>
    <mergeCell ref="C450:G450"/>
    <mergeCell ref="L450:M450"/>
    <mergeCell ref="N450:O450"/>
    <mergeCell ref="C437:G437"/>
    <mergeCell ref="L437:M437"/>
    <mergeCell ref="N437:O437"/>
    <mergeCell ref="C438:G438"/>
    <mergeCell ref="L438:M438"/>
    <mergeCell ref="N438:O438"/>
    <mergeCell ref="C440:O440"/>
    <mergeCell ref="C441:O441"/>
    <mergeCell ref="C442:O442"/>
    <mergeCell ref="C454:G454"/>
    <mergeCell ref="L454:M454"/>
    <mergeCell ref="N454:O454"/>
    <mergeCell ref="C455:G455"/>
    <mergeCell ref="L455:M455"/>
    <mergeCell ref="N455:O455"/>
    <mergeCell ref="C456:G456"/>
    <mergeCell ref="L456:M456"/>
    <mergeCell ref="N456:O456"/>
    <mergeCell ref="C451:G451"/>
    <mergeCell ref="L451:M451"/>
    <mergeCell ref="N451:O451"/>
    <mergeCell ref="C452:G452"/>
    <mergeCell ref="L452:M452"/>
    <mergeCell ref="N452:O452"/>
    <mergeCell ref="C453:G453"/>
    <mergeCell ref="L453:M453"/>
    <mergeCell ref="N453:O453"/>
    <mergeCell ref="C461:E461"/>
    <mergeCell ref="G461:H461"/>
    <mergeCell ref="L461:M461"/>
    <mergeCell ref="N461:O461"/>
    <mergeCell ref="C462:E462"/>
    <mergeCell ref="G462:H462"/>
    <mergeCell ref="L462:M462"/>
    <mergeCell ref="N462:O462"/>
    <mergeCell ref="C463:E463"/>
    <mergeCell ref="G463:H463"/>
    <mergeCell ref="L463:M463"/>
    <mergeCell ref="N463:O463"/>
    <mergeCell ref="C457:G457"/>
    <mergeCell ref="L457:M457"/>
    <mergeCell ref="N457:O457"/>
    <mergeCell ref="B458:O458"/>
    <mergeCell ref="C459:E459"/>
    <mergeCell ref="G459:H459"/>
    <mergeCell ref="L459:M459"/>
    <mergeCell ref="N459:O459"/>
    <mergeCell ref="C460:E460"/>
    <mergeCell ref="L460:M460"/>
    <mergeCell ref="N460:O460"/>
    <mergeCell ref="C467:E467"/>
    <mergeCell ref="G467:H467"/>
    <mergeCell ref="L467:M467"/>
    <mergeCell ref="N467:O467"/>
    <mergeCell ref="C468:E468"/>
    <mergeCell ref="G468:H468"/>
    <mergeCell ref="L468:M468"/>
    <mergeCell ref="N468:O468"/>
    <mergeCell ref="C470:O470"/>
    <mergeCell ref="C464:E464"/>
    <mergeCell ref="G464:H464"/>
    <mergeCell ref="L464:M464"/>
    <mergeCell ref="N464:O464"/>
    <mergeCell ref="C465:E465"/>
    <mergeCell ref="G465:H465"/>
    <mergeCell ref="L465:M465"/>
    <mergeCell ref="N465:O465"/>
    <mergeCell ref="C466:E466"/>
    <mergeCell ref="G466:H466"/>
    <mergeCell ref="L466:M466"/>
    <mergeCell ref="N466:O466"/>
    <mergeCell ref="M487:O487"/>
    <mergeCell ref="M488:N488"/>
    <mergeCell ref="B490:O490"/>
    <mergeCell ref="B491:O491"/>
    <mergeCell ref="C492:H492"/>
    <mergeCell ref="I492:O492"/>
    <mergeCell ref="C493:H493"/>
    <mergeCell ref="I493:O493"/>
    <mergeCell ref="B494:O494"/>
    <mergeCell ref="C471:O471"/>
    <mergeCell ref="B478:O478"/>
    <mergeCell ref="B479:O479"/>
    <mergeCell ref="B481:H481"/>
    <mergeCell ref="I481:O481"/>
    <mergeCell ref="C482:G482"/>
    <mergeCell ref="I482:O482"/>
    <mergeCell ref="B485:N485"/>
    <mergeCell ref="B486:N486"/>
    <mergeCell ref="C500:G500"/>
    <mergeCell ref="L500:M500"/>
    <mergeCell ref="N500:O500"/>
    <mergeCell ref="C501:G501"/>
    <mergeCell ref="L501:M501"/>
    <mergeCell ref="N501:O501"/>
    <mergeCell ref="C502:G502"/>
    <mergeCell ref="L502:M502"/>
    <mergeCell ref="N502:O502"/>
    <mergeCell ref="B495:O495"/>
    <mergeCell ref="B496:O496"/>
    <mergeCell ref="C497:G497"/>
    <mergeCell ref="L497:M497"/>
    <mergeCell ref="N497:O497"/>
    <mergeCell ref="C498:G498"/>
    <mergeCell ref="L498:M498"/>
    <mergeCell ref="N498:O498"/>
    <mergeCell ref="C499:G499"/>
    <mergeCell ref="L499:M499"/>
    <mergeCell ref="N499:O499"/>
    <mergeCell ref="C506:G506"/>
    <mergeCell ref="L506:M506"/>
    <mergeCell ref="N506:O506"/>
    <mergeCell ref="C508:O508"/>
    <mergeCell ref="C509:O509"/>
    <mergeCell ref="C510:O510"/>
    <mergeCell ref="B513:O513"/>
    <mergeCell ref="B515:O515"/>
    <mergeCell ref="C516:G516"/>
    <mergeCell ref="L516:M516"/>
    <mergeCell ref="N516:O516"/>
    <mergeCell ref="C503:G503"/>
    <mergeCell ref="L503:M503"/>
    <mergeCell ref="N503:O503"/>
    <mergeCell ref="C504:G504"/>
    <mergeCell ref="L504:M504"/>
    <mergeCell ref="N504:O504"/>
    <mergeCell ref="C505:G505"/>
    <mergeCell ref="L505:M505"/>
    <mergeCell ref="N505:O505"/>
    <mergeCell ref="C520:G520"/>
    <mergeCell ref="L520:M520"/>
    <mergeCell ref="N520:O520"/>
    <mergeCell ref="C521:G521"/>
    <mergeCell ref="L521:M521"/>
    <mergeCell ref="N521:O521"/>
    <mergeCell ref="C522:G522"/>
    <mergeCell ref="L522:M522"/>
    <mergeCell ref="N522:O522"/>
    <mergeCell ref="C517:G517"/>
    <mergeCell ref="L517:M517"/>
    <mergeCell ref="N517:O517"/>
    <mergeCell ref="C518:G518"/>
    <mergeCell ref="L518:M518"/>
    <mergeCell ref="N518:O518"/>
    <mergeCell ref="C519:G519"/>
    <mergeCell ref="L519:M519"/>
    <mergeCell ref="N519:O519"/>
    <mergeCell ref="B526:O526"/>
    <mergeCell ref="C527:E527"/>
    <mergeCell ref="G527:H527"/>
    <mergeCell ref="L527:M527"/>
    <mergeCell ref="N527:O527"/>
    <mergeCell ref="C528:E528"/>
    <mergeCell ref="L528:M528"/>
    <mergeCell ref="N528:O528"/>
    <mergeCell ref="C529:E529"/>
    <mergeCell ref="G529:H529"/>
    <mergeCell ref="L529:M529"/>
    <mergeCell ref="N529:O529"/>
    <mergeCell ref="C523:G523"/>
    <mergeCell ref="L523:M523"/>
    <mergeCell ref="N523:O523"/>
    <mergeCell ref="C524:G524"/>
    <mergeCell ref="L524:M524"/>
    <mergeCell ref="N524:O524"/>
    <mergeCell ref="C525:G525"/>
    <mergeCell ref="L525:M525"/>
    <mergeCell ref="N525:O525"/>
    <mergeCell ref="L570:M570"/>
    <mergeCell ref="N570:O570"/>
    <mergeCell ref="C533:E533"/>
    <mergeCell ref="G533:H533"/>
    <mergeCell ref="L533:M533"/>
    <mergeCell ref="N533:O533"/>
    <mergeCell ref="C534:E534"/>
    <mergeCell ref="G534:H534"/>
    <mergeCell ref="L534:M534"/>
    <mergeCell ref="N534:O534"/>
    <mergeCell ref="C535:E535"/>
    <mergeCell ref="G535:H535"/>
    <mergeCell ref="L535:M535"/>
    <mergeCell ref="N535:O535"/>
    <mergeCell ref="C530:E530"/>
    <mergeCell ref="G530:H530"/>
    <mergeCell ref="L530:M530"/>
    <mergeCell ref="N530:O530"/>
    <mergeCell ref="C531:E531"/>
    <mergeCell ref="G531:H531"/>
    <mergeCell ref="L531:M531"/>
    <mergeCell ref="N531:O531"/>
    <mergeCell ref="C532:E532"/>
    <mergeCell ref="G532:H532"/>
    <mergeCell ref="L532:M532"/>
    <mergeCell ref="N532:O532"/>
    <mergeCell ref="C566:G566"/>
    <mergeCell ref="C618:G618"/>
    <mergeCell ref="I618:O618"/>
    <mergeCell ref="B621:N621"/>
    <mergeCell ref="B622:N622"/>
    <mergeCell ref="M623:O623"/>
    <mergeCell ref="M624:N624"/>
    <mergeCell ref="B626:O626"/>
    <mergeCell ref="B627:O627"/>
    <mergeCell ref="C628:H628"/>
    <mergeCell ref="I628:O628"/>
    <mergeCell ref="C536:E536"/>
    <mergeCell ref="G536:H536"/>
    <mergeCell ref="L536:M536"/>
    <mergeCell ref="N536:O536"/>
    <mergeCell ref="C538:O538"/>
    <mergeCell ref="C539:O539"/>
    <mergeCell ref="B614:O614"/>
    <mergeCell ref="B615:O615"/>
    <mergeCell ref="B617:H617"/>
    <mergeCell ref="I617:O617"/>
    <mergeCell ref="L566:M566"/>
    <mergeCell ref="N566:O566"/>
    <mergeCell ref="C567:G567"/>
    <mergeCell ref="L567:M567"/>
    <mergeCell ref="N567:O567"/>
    <mergeCell ref="C568:G568"/>
    <mergeCell ref="L568:M568"/>
    <mergeCell ref="N568:O568"/>
    <mergeCell ref="C569:G569"/>
    <mergeCell ref="L569:M569"/>
    <mergeCell ref="N569:O569"/>
    <mergeCell ref="C570:G570"/>
    <mergeCell ref="C635:G635"/>
    <mergeCell ref="L635:M635"/>
    <mergeCell ref="N635:O635"/>
    <mergeCell ref="C636:G636"/>
    <mergeCell ref="L636:M636"/>
    <mergeCell ref="N636:O636"/>
    <mergeCell ref="C637:G637"/>
    <mergeCell ref="L637:M637"/>
    <mergeCell ref="N637:O637"/>
    <mergeCell ref="C629:H629"/>
    <mergeCell ref="I629:O629"/>
    <mergeCell ref="B630:O630"/>
    <mergeCell ref="B631:O631"/>
    <mergeCell ref="B632:O632"/>
    <mergeCell ref="C633:G633"/>
    <mergeCell ref="L633:M633"/>
    <mergeCell ref="N633:O633"/>
    <mergeCell ref="C634:G634"/>
    <mergeCell ref="L634:M634"/>
    <mergeCell ref="N634:O634"/>
    <mergeCell ref="C641:G641"/>
    <mergeCell ref="L641:M641"/>
    <mergeCell ref="N641:O641"/>
    <mergeCell ref="C642:G642"/>
    <mergeCell ref="L642:M642"/>
    <mergeCell ref="N642:O642"/>
    <mergeCell ref="C644:O644"/>
    <mergeCell ref="C645:O645"/>
    <mergeCell ref="C646:O646"/>
    <mergeCell ref="C638:G638"/>
    <mergeCell ref="L638:M638"/>
    <mergeCell ref="N638:O638"/>
    <mergeCell ref="C639:G639"/>
    <mergeCell ref="L639:M639"/>
    <mergeCell ref="N639:O639"/>
    <mergeCell ref="C640:G640"/>
    <mergeCell ref="L640:M640"/>
    <mergeCell ref="N640:O640"/>
    <mergeCell ref="C655:G655"/>
    <mergeCell ref="L655:M655"/>
    <mergeCell ref="N655:O655"/>
    <mergeCell ref="C656:G656"/>
    <mergeCell ref="L656:M656"/>
    <mergeCell ref="N656:O656"/>
    <mergeCell ref="C657:G657"/>
    <mergeCell ref="L657:M657"/>
    <mergeCell ref="N657:O657"/>
    <mergeCell ref="B649:O649"/>
    <mergeCell ref="B651:O651"/>
    <mergeCell ref="C652:G652"/>
    <mergeCell ref="L652:M652"/>
    <mergeCell ref="N652:O652"/>
    <mergeCell ref="C653:G653"/>
    <mergeCell ref="L653:M653"/>
    <mergeCell ref="N653:O653"/>
    <mergeCell ref="C654:G654"/>
    <mergeCell ref="L654:M654"/>
    <mergeCell ref="N654:O654"/>
    <mergeCell ref="L667:M667"/>
    <mergeCell ref="N667:O667"/>
    <mergeCell ref="C661:G661"/>
    <mergeCell ref="L661:M661"/>
    <mergeCell ref="N661:O661"/>
    <mergeCell ref="B662:O662"/>
    <mergeCell ref="C663:E663"/>
    <mergeCell ref="G663:H663"/>
    <mergeCell ref="L663:M663"/>
    <mergeCell ref="N663:O663"/>
    <mergeCell ref="C664:E664"/>
    <mergeCell ref="L664:M664"/>
    <mergeCell ref="N664:O664"/>
    <mergeCell ref="C658:G658"/>
    <mergeCell ref="L658:M658"/>
    <mergeCell ref="N658:O658"/>
    <mergeCell ref="C659:G659"/>
    <mergeCell ref="L659:M659"/>
    <mergeCell ref="N659:O659"/>
    <mergeCell ref="C660:G660"/>
    <mergeCell ref="L660:M660"/>
    <mergeCell ref="N660:O660"/>
    <mergeCell ref="C665:E665"/>
    <mergeCell ref="G665:H665"/>
    <mergeCell ref="L665:M665"/>
    <mergeCell ref="N665:O665"/>
    <mergeCell ref="C666:E666"/>
    <mergeCell ref="G666:H666"/>
    <mergeCell ref="L666:M666"/>
    <mergeCell ref="N666:O666"/>
    <mergeCell ref="C667:E667"/>
    <mergeCell ref="G667:H667"/>
    <mergeCell ref="C671:E671"/>
    <mergeCell ref="G671:H671"/>
    <mergeCell ref="L671:M671"/>
    <mergeCell ref="N671:O671"/>
    <mergeCell ref="C672:E672"/>
    <mergeCell ref="G672:H672"/>
    <mergeCell ref="L672:M672"/>
    <mergeCell ref="N672:O672"/>
    <mergeCell ref="C674:O674"/>
    <mergeCell ref="C668:E668"/>
    <mergeCell ref="G668:H668"/>
    <mergeCell ref="L668:M668"/>
    <mergeCell ref="N668:O668"/>
    <mergeCell ref="C669:E669"/>
    <mergeCell ref="G669:H669"/>
    <mergeCell ref="L669:M669"/>
    <mergeCell ref="N669:O669"/>
    <mergeCell ref="C670:E670"/>
    <mergeCell ref="G670:H670"/>
    <mergeCell ref="L670:M670"/>
    <mergeCell ref="N670:O670"/>
    <mergeCell ref="C571:G571"/>
    <mergeCell ref="L571:M571"/>
    <mergeCell ref="N571:O571"/>
    <mergeCell ref="C572:G572"/>
    <mergeCell ref="L572:M572"/>
    <mergeCell ref="N572:O572"/>
    <mergeCell ref="C573:G573"/>
    <mergeCell ref="L573:M573"/>
    <mergeCell ref="N573:O573"/>
    <mergeCell ref="C675:O675"/>
    <mergeCell ref="B546:O546"/>
    <mergeCell ref="B547:O547"/>
    <mergeCell ref="B549:H549"/>
    <mergeCell ref="I549:O549"/>
    <mergeCell ref="C550:G550"/>
    <mergeCell ref="I550:O550"/>
    <mergeCell ref="B553:N553"/>
    <mergeCell ref="B554:N554"/>
    <mergeCell ref="M555:O555"/>
    <mergeCell ref="M556:N556"/>
    <mergeCell ref="B558:O558"/>
    <mergeCell ref="B559:O559"/>
    <mergeCell ref="C560:H560"/>
    <mergeCell ref="I560:O560"/>
    <mergeCell ref="C561:H561"/>
    <mergeCell ref="I561:O561"/>
    <mergeCell ref="B562:O562"/>
    <mergeCell ref="B563:O563"/>
    <mergeCell ref="B564:O564"/>
    <mergeCell ref="C565:G565"/>
    <mergeCell ref="L565:M565"/>
    <mergeCell ref="N565:O565"/>
    <mergeCell ref="C585:G585"/>
    <mergeCell ref="L585:M585"/>
    <mergeCell ref="N585:O585"/>
    <mergeCell ref="C586:G586"/>
    <mergeCell ref="L586:M586"/>
    <mergeCell ref="N586:O586"/>
    <mergeCell ref="C587:G587"/>
    <mergeCell ref="L587:M587"/>
    <mergeCell ref="N587:O587"/>
    <mergeCell ref="C574:G574"/>
    <mergeCell ref="L574:M574"/>
    <mergeCell ref="N574:O574"/>
    <mergeCell ref="C576:O576"/>
    <mergeCell ref="C577:O577"/>
    <mergeCell ref="C578:O578"/>
    <mergeCell ref="B581:O581"/>
    <mergeCell ref="B583:O583"/>
    <mergeCell ref="C584:G584"/>
    <mergeCell ref="L584:M584"/>
    <mergeCell ref="N584:O584"/>
    <mergeCell ref="C591:G591"/>
    <mergeCell ref="L591:M591"/>
    <mergeCell ref="N591:O591"/>
    <mergeCell ref="C592:G592"/>
    <mergeCell ref="L592:M592"/>
    <mergeCell ref="N592:O592"/>
    <mergeCell ref="C593:G593"/>
    <mergeCell ref="L593:M593"/>
    <mergeCell ref="N593:O593"/>
    <mergeCell ref="C588:G588"/>
    <mergeCell ref="L588:M588"/>
    <mergeCell ref="N588:O588"/>
    <mergeCell ref="C589:G589"/>
    <mergeCell ref="L589:M589"/>
    <mergeCell ref="N589:O589"/>
    <mergeCell ref="C590:G590"/>
    <mergeCell ref="L590:M590"/>
    <mergeCell ref="N590:O590"/>
    <mergeCell ref="C598:E598"/>
    <mergeCell ref="G598:H598"/>
    <mergeCell ref="L598:M598"/>
    <mergeCell ref="N598:O598"/>
    <mergeCell ref="C599:E599"/>
    <mergeCell ref="G599:H599"/>
    <mergeCell ref="L599:M599"/>
    <mergeCell ref="N599:O599"/>
    <mergeCell ref="C600:E600"/>
    <mergeCell ref="G600:H600"/>
    <mergeCell ref="L600:M600"/>
    <mergeCell ref="N600:O600"/>
    <mergeCell ref="B594:O594"/>
    <mergeCell ref="C595:E595"/>
    <mergeCell ref="G595:H595"/>
    <mergeCell ref="L595:M595"/>
    <mergeCell ref="N595:O595"/>
    <mergeCell ref="C596:E596"/>
    <mergeCell ref="L596:M596"/>
    <mergeCell ref="N596:O596"/>
    <mergeCell ref="C597:E597"/>
    <mergeCell ref="G597:H597"/>
    <mergeCell ref="L597:M597"/>
    <mergeCell ref="N597:O597"/>
    <mergeCell ref="C604:E604"/>
    <mergeCell ref="G604:H604"/>
    <mergeCell ref="L604:M604"/>
    <mergeCell ref="N604:O604"/>
    <mergeCell ref="C606:O606"/>
    <mergeCell ref="C607:O607"/>
    <mergeCell ref="C601:E601"/>
    <mergeCell ref="G601:H601"/>
    <mergeCell ref="L601:M601"/>
    <mergeCell ref="N601:O601"/>
    <mergeCell ref="C602:E602"/>
    <mergeCell ref="G602:H602"/>
    <mergeCell ref="L602:M602"/>
    <mergeCell ref="N602:O602"/>
    <mergeCell ref="C603:E603"/>
    <mergeCell ref="G603:H603"/>
    <mergeCell ref="L603:M603"/>
    <mergeCell ref="N603:O603"/>
  </mergeCells>
  <dataValidations count="4">
    <dataValidation type="list" allowBlank="1" showInputMessage="1" showErrorMessage="1" sqref="N23:O30 N363:O370 N567:O574 N91:O98 N431:O438 N499:O506 N159:O166 N635:O642 N295:O302 N227:O234">
      <formula1>StawkaGrunt</formula1>
    </dataValidation>
    <dataValidation type="list" allowBlank="1" showInputMessage="1" showErrorMessage="1" sqref="L23:M30 L42:M49 L53:M60">
      <formula1>ZDN2F</formula1>
    </dataValidation>
    <dataValidation type="list" allowBlank="1" showInputMessage="1" showErrorMessage="1" sqref="N53:O60 N529:O536 N665:O672 N597:O604 N461:O468 N393:O400 N325:O332 N257:O264 N189:O196 N121:O128">
      <formula1>StawkaBudowle</formula1>
    </dataValidation>
    <dataValidation type="list" allowBlank="1" showInputMessage="1" showErrorMessage="1" sqref="N42:O49 N110:O117 N178:O185 N246:O253 N314:O321 N382:O389 N450:O457 N518:O525 N586:O593 N654:O661">
      <formula1>StawkaBudynki</formula1>
    </dataValidation>
  </dataValidations>
  <pageMargins left="0.59055118110236227" right="0.59055118110236227" top="0.59055118110236227" bottom="0.59055118110236227" header="0.31496062992125984" footer="0.31496062992125984"/>
  <pageSetup paperSize="9" orientation="landscape" horizontalDpi="4294967293" r:id="rId1"/>
  <rowBreaks count="19" manualBreakCount="19">
    <brk id="36" min="1" max="14" man="1"/>
    <brk id="69" min="1" max="14" man="1"/>
    <brk id="104" min="1" max="14" man="1"/>
    <brk id="137" min="1" max="14" man="1"/>
    <brk id="172" min="1" max="14" man="1"/>
    <brk id="205" min="1" max="14" man="1"/>
    <brk id="240" min="1" max="14" man="1"/>
    <brk id="273" min="1" max="14" man="1"/>
    <brk id="308" min="1" max="14" man="1"/>
    <brk id="341" min="1" max="14" man="1"/>
    <brk id="376" min="1" max="14" man="1"/>
    <brk id="409" min="1" max="14" man="1"/>
    <brk id="444" min="1" max="14" man="1"/>
    <brk id="477" min="1" max="14" man="1"/>
    <brk id="512" min="1" max="14" man="1"/>
    <brk id="545" min="1" max="14" man="1"/>
    <brk id="580" min="1" max="14" man="1"/>
    <brk id="613" min="1" max="14" man="1"/>
    <brk id="648" min="1" max="1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_DR1">
    <tabColor theme="6" tint="-0.499984740745262"/>
  </sheetPr>
  <dimension ref="A1:XFD257"/>
  <sheetViews>
    <sheetView showGridLines="0" showRowColHeaders="0" view="pageBreakPreview" topLeftCell="B141" zoomScale="160" zoomScaleNormal="175" zoomScaleSheetLayoutView="160" workbookViewId="0">
      <selection activeCell="U133" sqref="U133:V133"/>
    </sheetView>
  </sheetViews>
  <sheetFormatPr defaultRowHeight="10.199999999999999" x14ac:dyDescent="0.25"/>
  <cols>
    <col min="1" max="1" width="3.44140625" style="57" hidden="1" customWidth="1"/>
    <col min="2" max="2" width="3.33203125" style="90" customWidth="1"/>
    <col min="3" max="4" width="4.6640625" style="90" customWidth="1"/>
    <col min="5" max="5" width="3.33203125" style="90" customWidth="1"/>
    <col min="6" max="7" width="2.109375" style="90" customWidth="1"/>
    <col min="8" max="8" width="3.33203125" style="90" customWidth="1"/>
    <col min="9" max="10" width="4.6640625" style="90" customWidth="1"/>
    <col min="11" max="11" width="3.33203125" style="90" customWidth="1"/>
    <col min="12" max="12" width="2.109375" style="90" customWidth="1"/>
    <col min="13" max="15" width="4.6640625" style="90" customWidth="1"/>
    <col min="16" max="16" width="3.33203125" style="90" customWidth="1"/>
    <col min="17" max="17" width="2.109375" style="90" customWidth="1"/>
    <col min="18" max="26" width="4.6640625" style="90" customWidth="1"/>
    <col min="27" max="27" width="9.6640625" style="142" hidden="1" customWidth="1"/>
    <col min="28" max="33" width="2.6640625" style="45" hidden="1" customWidth="1"/>
    <col min="34" max="41" width="3.44140625" style="45" hidden="1" customWidth="1"/>
    <col min="42" max="50" width="9.33203125" style="45" hidden="1" customWidth="1"/>
    <col min="51" max="51" width="6.77734375" style="178" hidden="1" customWidth="1"/>
    <col min="52" max="52" width="9.109375" style="178" hidden="1" customWidth="1"/>
    <col min="53" max="53" width="12.44140625" style="144" hidden="1" customWidth="1"/>
    <col min="54" max="54" width="3.33203125" style="144" hidden="1" customWidth="1"/>
    <col min="55" max="55" width="72.33203125" style="157" hidden="1" customWidth="1"/>
    <col min="56" max="57" width="5.109375" style="151" hidden="1" customWidth="1"/>
    <col min="58" max="16383" width="8.88671875" style="45" hidden="1" customWidth="1"/>
    <col min="16384" max="16384" width="3.109375" style="45" customWidth="1"/>
  </cols>
  <sheetData>
    <row r="1" spans="1:58" hidden="1" x14ac:dyDescent="0.2">
      <c r="A1" s="285">
        <v>15</v>
      </c>
      <c r="B1" s="286">
        <v>2.5</v>
      </c>
      <c r="C1" s="287">
        <v>3.83</v>
      </c>
      <c r="D1" s="286">
        <f t="shared" ref="D1" si="0">$C$1</f>
        <v>3.83</v>
      </c>
      <c r="E1" s="287">
        <v>2.5</v>
      </c>
      <c r="F1" s="287">
        <f>$C$1-E1</f>
        <v>1.33</v>
      </c>
      <c r="G1" s="286">
        <f>$C$1-H1</f>
        <v>1.33</v>
      </c>
      <c r="H1" s="286">
        <v>2.5</v>
      </c>
      <c r="I1" s="287">
        <f t="shared" ref="I1:Z1" si="1">$C$1</f>
        <v>3.83</v>
      </c>
      <c r="J1" s="286">
        <f t="shared" si="1"/>
        <v>3.83</v>
      </c>
      <c r="K1" s="287">
        <v>2.5</v>
      </c>
      <c r="L1" s="287">
        <f>$C$1-K1</f>
        <v>1.33</v>
      </c>
      <c r="M1" s="286">
        <f t="shared" si="1"/>
        <v>3.83</v>
      </c>
      <c r="N1" s="287">
        <f t="shared" si="1"/>
        <v>3.83</v>
      </c>
      <c r="O1" s="286">
        <f t="shared" si="1"/>
        <v>3.83</v>
      </c>
      <c r="P1" s="287">
        <v>2.5</v>
      </c>
      <c r="Q1" s="287">
        <f>C1-P1</f>
        <v>1.33</v>
      </c>
      <c r="R1" s="286">
        <f t="shared" si="1"/>
        <v>3.83</v>
      </c>
      <c r="S1" s="287">
        <f t="shared" si="1"/>
        <v>3.83</v>
      </c>
      <c r="T1" s="286">
        <f t="shared" si="1"/>
        <v>3.83</v>
      </c>
      <c r="U1" s="287">
        <f t="shared" si="1"/>
        <v>3.83</v>
      </c>
      <c r="V1" s="286">
        <f t="shared" si="1"/>
        <v>3.83</v>
      </c>
      <c r="W1" s="287">
        <f t="shared" si="1"/>
        <v>3.83</v>
      </c>
      <c r="X1" s="286">
        <f t="shared" si="1"/>
        <v>3.83</v>
      </c>
      <c r="Y1" s="287">
        <f t="shared" si="1"/>
        <v>3.83</v>
      </c>
      <c r="Z1" s="286">
        <f t="shared" si="1"/>
        <v>3.83</v>
      </c>
      <c r="AA1" s="453" t="s">
        <v>411</v>
      </c>
      <c r="AB1" s="289"/>
      <c r="AC1" s="289"/>
      <c r="AD1" s="289"/>
      <c r="AE1" s="289"/>
      <c r="AF1" s="289"/>
      <c r="AG1" s="289"/>
      <c r="BA1" s="144">
        <f>COUNTA(BC:BC)</f>
        <v>61</v>
      </c>
      <c r="BC1" s="48" t="b">
        <f>B6&amp;";"&amp;K21&amp;";"&amp;P21&amp;";"&amp;Q24&amp;";"&amp;E28&amp;";"&amp;P28&amp;";"&amp;E35&amp;";"&amp;K35&amp;";"&amp;P35&amp;";"&amp;C38&amp;";"&amp;P38&amp;";"&amp;J40&amp;";"&amp;C43&amp;";"&amp;N43&amp;";"&amp;U43&amp;";"&amp;C46&amp;";"&amp;J46&amp;";"&amp;S46&amp;";"&amp;C48&amp;";"&amp;K48&amp;";"&amp;U48&amp;";"&amp;X48&amp;";"&amp;C50&amp;";"&amp;P50&amp;";"&amp;C53&amp;";"&amp;J53&amp;";"&amp;S53&amp;";"&amp;C55&amp;";"&amp;K55&amp;";"&amp;U55&amp;";"&amp;X55&amp;";"&amp;C57&amp;";"&amp;P57&amp;";"&amp;C137&amp;";"&amp;P137&amp;";"&amp;C144&amp;";"&amp;P144&amp;";"&amp;F146&amp;";"&amp;C154&amp;";"&amp;P154&amp;";"&amp;F156&amp;";"&amp;C158&amp;";"&amp;P158&amp;";"&amp;F160=Dane!E19</f>
        <v>1</v>
      </c>
    </row>
    <row r="2" spans="1:58" ht="9" customHeight="1" x14ac:dyDescent="0.25">
      <c r="A2" s="285">
        <f>$A$3</f>
        <v>9</v>
      </c>
      <c r="B2" s="725" t="s">
        <v>422</v>
      </c>
      <c r="C2" s="725"/>
      <c r="D2" s="725"/>
      <c r="E2" s="725"/>
      <c r="F2" s="725"/>
      <c r="G2" s="725"/>
      <c r="H2" s="725"/>
      <c r="I2" s="725"/>
      <c r="J2" s="725"/>
      <c r="K2" s="725"/>
      <c r="L2" s="725"/>
      <c r="M2" s="725"/>
      <c r="N2" s="725"/>
      <c r="O2" s="725"/>
      <c r="P2" s="725"/>
      <c r="Q2" s="725"/>
      <c r="R2" s="725"/>
      <c r="S2" s="725"/>
      <c r="T2" s="725"/>
      <c r="U2" s="725"/>
      <c r="V2" s="725"/>
      <c r="W2" s="725"/>
      <c r="X2" s="725"/>
      <c r="Y2" s="725"/>
      <c r="Z2" s="725"/>
      <c r="AA2" s="453" t="s">
        <v>412</v>
      </c>
      <c r="AB2" s="289"/>
      <c r="AC2" s="289"/>
      <c r="AD2" s="289"/>
      <c r="AE2" s="289"/>
      <c r="AF2" s="289"/>
      <c r="AG2" s="289"/>
      <c r="BA2" s="144">
        <f>SUM(BB:BB)</f>
        <v>18</v>
      </c>
    </row>
    <row r="3" spans="1:58" ht="9" customHeight="1" thickBot="1" x14ac:dyDescent="0.25">
      <c r="A3" s="290">
        <v>9</v>
      </c>
      <c r="B3" s="552" t="s">
        <v>0</v>
      </c>
      <c r="C3" s="552"/>
      <c r="D3" s="552"/>
      <c r="E3" s="552"/>
      <c r="F3" s="552"/>
      <c r="G3" s="552"/>
      <c r="H3" s="552"/>
      <c r="I3" s="552"/>
      <c r="J3" s="552"/>
      <c r="K3" s="552"/>
      <c r="L3" s="552"/>
      <c r="M3" s="552"/>
      <c r="N3" s="552"/>
      <c r="O3" s="552"/>
      <c r="P3" s="552"/>
      <c r="Q3" s="552"/>
      <c r="R3" s="552"/>
      <c r="S3" s="552"/>
      <c r="T3" s="552"/>
      <c r="U3" s="552"/>
      <c r="V3" s="552"/>
      <c r="W3" s="552"/>
      <c r="X3" s="552"/>
      <c r="Y3" s="552"/>
      <c r="Z3" s="552"/>
      <c r="AA3" s="453"/>
      <c r="AB3" s="289"/>
      <c r="AC3" s="289"/>
      <c r="AD3" s="289"/>
      <c r="AE3" s="289"/>
      <c r="AF3" s="289"/>
      <c r="AG3" s="289"/>
      <c r="BA3" s="144">
        <f>IF(LEN(C137&amp;P137)=0,1,0)</f>
        <v>1</v>
      </c>
      <c r="BC3" s="158" t="s">
        <v>754</v>
      </c>
      <c r="BE3" s="152"/>
      <c r="BF3" s="47"/>
    </row>
    <row r="4" spans="1:58" ht="4.5" customHeight="1" x14ac:dyDescent="0.25">
      <c r="A4" s="290">
        <v>4.5</v>
      </c>
      <c r="B4" s="292"/>
      <c r="C4" s="292"/>
      <c r="D4" s="292"/>
      <c r="E4" s="292"/>
      <c r="F4" s="292"/>
      <c r="G4" s="292"/>
      <c r="H4" s="292"/>
      <c r="I4" s="292"/>
      <c r="J4" s="292"/>
      <c r="K4" s="292"/>
      <c r="L4" s="292"/>
      <c r="M4" s="292"/>
      <c r="N4" s="292"/>
      <c r="O4" s="292"/>
      <c r="P4" s="292"/>
      <c r="Q4" s="292"/>
      <c r="R4" s="292"/>
      <c r="S4" s="292"/>
      <c r="T4" s="292"/>
      <c r="U4" s="292"/>
      <c r="V4" s="292"/>
      <c r="W4" s="292"/>
      <c r="X4" s="292"/>
      <c r="Y4" s="292"/>
      <c r="Z4" s="292"/>
      <c r="AA4" s="453"/>
      <c r="AB4" s="289"/>
      <c r="AC4" s="289"/>
      <c r="AD4" s="289"/>
      <c r="AE4" s="289"/>
      <c r="AF4" s="289"/>
      <c r="AG4" s="289"/>
      <c r="BA4" s="144">
        <v>137</v>
      </c>
    </row>
    <row r="5" spans="1:58" ht="9" customHeight="1" x14ac:dyDescent="0.25">
      <c r="A5" s="285">
        <f>$A$3</f>
        <v>9</v>
      </c>
      <c r="B5" s="540" t="s">
        <v>86</v>
      </c>
      <c r="C5" s="541"/>
      <c r="D5" s="541"/>
      <c r="E5" s="541"/>
      <c r="F5" s="541"/>
      <c r="G5" s="541"/>
      <c r="H5" s="541"/>
      <c r="I5" s="541"/>
      <c r="J5" s="541"/>
      <c r="K5" s="541"/>
      <c r="L5" s="541"/>
      <c r="M5" s="541"/>
      <c r="N5" s="542"/>
      <c r="O5" s="588" t="s">
        <v>1</v>
      </c>
      <c r="P5" s="589"/>
      <c r="Q5" s="589"/>
      <c r="R5" s="589"/>
      <c r="S5" s="589"/>
      <c r="T5" s="589"/>
      <c r="U5" s="589"/>
      <c r="V5" s="589"/>
      <c r="W5" s="589"/>
      <c r="X5" s="589"/>
      <c r="Y5" s="589"/>
      <c r="Z5" s="590"/>
      <c r="AA5" s="453"/>
      <c r="AB5" s="289"/>
      <c r="AC5" s="289"/>
      <c r="AD5" s="289"/>
      <c r="AE5" s="289"/>
      <c r="AF5" s="289"/>
      <c r="AG5" s="289"/>
      <c r="AY5" s="178" t="s">
        <v>839</v>
      </c>
      <c r="AZ5" s="178" t="s">
        <v>840</v>
      </c>
      <c r="BA5" s="144">
        <v>3</v>
      </c>
    </row>
    <row r="6" spans="1:58" ht="16.5" customHeight="1" x14ac:dyDescent="0.25">
      <c r="A6" s="290">
        <v>16.5</v>
      </c>
      <c r="B6" s="729"/>
      <c r="C6" s="730"/>
      <c r="D6" s="730"/>
      <c r="E6" s="730"/>
      <c r="F6" s="730"/>
      <c r="G6" s="730"/>
      <c r="H6" s="730"/>
      <c r="I6" s="730"/>
      <c r="J6" s="730"/>
      <c r="K6" s="730"/>
      <c r="L6" s="730"/>
      <c r="M6" s="293"/>
      <c r="N6" s="294"/>
      <c r="O6" s="731"/>
      <c r="P6" s="732"/>
      <c r="Q6" s="732"/>
      <c r="R6" s="732"/>
      <c r="S6" s="732"/>
      <c r="T6" s="732"/>
      <c r="U6" s="732"/>
      <c r="V6" s="732"/>
      <c r="W6" s="732"/>
      <c r="X6" s="732"/>
      <c r="Y6" s="732"/>
      <c r="Z6" s="733"/>
      <c r="AA6" s="453">
        <f>LEN(B6)</f>
        <v>0</v>
      </c>
      <c r="AB6" s="289"/>
      <c r="AC6" s="289"/>
      <c r="AD6" s="289"/>
      <c r="AE6" s="289"/>
      <c r="AF6" s="289"/>
      <c r="AG6" s="289"/>
      <c r="AY6" s="178">
        <v>6</v>
      </c>
      <c r="AZ6" s="178">
        <v>2</v>
      </c>
      <c r="BA6" s="145">
        <v>1</v>
      </c>
      <c r="BB6" s="145">
        <f>IF(E35&lt;&gt;"",IF(B6&lt;&gt;"",0,1),IF(B6&lt;&gt;"",0,1))</f>
        <v>1</v>
      </c>
      <c r="BC6" s="159" t="str">
        <f>IF(E35&lt;&gt;"",IF(B6&lt;&gt;"","ok","Pole 1 [Identyfikator podatkowy NIP/numer PESEL]. Jeżeli deklarację składa osoba fizyczna nieprowadząca działalności gospodarczej, której nie nadano nr PESEL należy wpisać -brak."),IF(B6&lt;&gt;"","ok","Pole 1 [Identyfikator podatkowy NIP/numer PESEL]. Jeżeli deklarację składa inny podmiot niż osoba fizyczna należy wipsać NIP."))</f>
        <v>Pole 1 [Identyfikator podatkowy NIP/numer PESEL]. Jeżeli deklarację składa inny podmiot niż osoba fizyczna należy wipsać NIP.</v>
      </c>
    </row>
    <row r="7" spans="1:58" ht="16.5" customHeight="1" x14ac:dyDescent="0.25">
      <c r="A7" s="290">
        <v>16.5</v>
      </c>
      <c r="B7" s="742" t="s">
        <v>479</v>
      </c>
      <c r="C7" s="743"/>
      <c r="D7" s="743"/>
      <c r="E7" s="743"/>
      <c r="F7" s="743"/>
      <c r="G7" s="743"/>
      <c r="H7" s="743"/>
      <c r="I7" s="743"/>
      <c r="J7" s="743"/>
      <c r="K7" s="743"/>
      <c r="L7" s="743"/>
      <c r="M7" s="743"/>
      <c r="N7" s="743"/>
      <c r="O7" s="743"/>
      <c r="P7" s="743"/>
      <c r="Q7" s="743"/>
      <c r="R7" s="743"/>
      <c r="S7" s="743"/>
      <c r="T7" s="743"/>
      <c r="U7" s="743"/>
      <c r="V7" s="743"/>
      <c r="W7" s="743"/>
      <c r="X7" s="743"/>
      <c r="Y7" s="743"/>
      <c r="Z7" s="744"/>
      <c r="AA7" s="453">
        <f>SUM(BB7:BB10)</f>
        <v>1</v>
      </c>
      <c r="AB7" s="289"/>
      <c r="AC7" s="289"/>
      <c r="AD7" s="289"/>
      <c r="AE7" s="289"/>
      <c r="AF7" s="289"/>
      <c r="AG7" s="289"/>
      <c r="AY7" s="178">
        <v>6</v>
      </c>
      <c r="AZ7" s="178">
        <v>2</v>
      </c>
      <c r="BA7" s="145" t="s">
        <v>123</v>
      </c>
      <c r="BB7" s="145">
        <f>IF(OR(LEN(B6)=10,LEN(B6)=11,B6="brak"),0,1)</f>
        <v>1</v>
      </c>
      <c r="BC7" s="159" t="s">
        <v>410</v>
      </c>
    </row>
    <row r="8" spans="1:58" ht="16.5" customHeight="1" x14ac:dyDescent="0.25">
      <c r="A8" s="285">
        <f>$A$7</f>
        <v>16.5</v>
      </c>
      <c r="B8" s="745" t="s">
        <v>480</v>
      </c>
      <c r="C8" s="746"/>
      <c r="D8" s="746"/>
      <c r="E8" s="746"/>
      <c r="F8" s="746"/>
      <c r="G8" s="746"/>
      <c r="H8" s="746"/>
      <c r="I8" s="746"/>
      <c r="J8" s="746"/>
      <c r="K8" s="746"/>
      <c r="L8" s="746"/>
      <c r="M8" s="746"/>
      <c r="N8" s="746"/>
      <c r="O8" s="746"/>
      <c r="P8" s="746"/>
      <c r="Q8" s="746"/>
      <c r="R8" s="746"/>
      <c r="S8" s="746"/>
      <c r="T8" s="746"/>
      <c r="U8" s="746"/>
      <c r="V8" s="746"/>
      <c r="W8" s="746"/>
      <c r="X8" s="746"/>
      <c r="Y8" s="746"/>
      <c r="Z8" s="747"/>
      <c r="AA8" s="453"/>
      <c r="AB8" s="289"/>
      <c r="AC8" s="289"/>
      <c r="AD8" s="289"/>
      <c r="AE8" s="289"/>
      <c r="AF8" s="289"/>
      <c r="AG8" s="289"/>
      <c r="AY8" s="178">
        <v>6</v>
      </c>
      <c r="AZ8" s="178">
        <v>2</v>
      </c>
      <c r="BA8" s="145" t="s">
        <v>121</v>
      </c>
      <c r="BB8" s="145">
        <f>IF(LEN(B6)=10,IF(MOD(MOD(6*MID(B6,1,1)+5*MID(B6,2,1)+7*MID(B6,3,1)+2*MID(B6,4,1)+3*MID(B6,5,1)+4*MID(B6,6,1)+5*MID(B6,7,1)+6*MID(B6,8,1)+7*MID(B6,9,1),11),10) = 1*MID(B6,10,1),0,1),0)</f>
        <v>0</v>
      </c>
      <c r="BC8" s="159" t="s">
        <v>124</v>
      </c>
    </row>
    <row r="9" spans="1:58" ht="9" customHeight="1" x14ac:dyDescent="0.25">
      <c r="A9" s="285">
        <f>$A$3</f>
        <v>9</v>
      </c>
      <c r="B9" s="295"/>
      <c r="C9" s="296"/>
      <c r="D9" s="296"/>
      <c r="E9" s="296"/>
      <c r="F9" s="296"/>
      <c r="G9" s="296"/>
      <c r="H9" s="296"/>
      <c r="I9" s="296"/>
      <c r="J9" s="296"/>
      <c r="K9" s="296"/>
      <c r="L9" s="296"/>
      <c r="M9" s="510" t="s">
        <v>75</v>
      </c>
      <c r="N9" s="511"/>
      <c r="O9" s="511"/>
      <c r="P9" s="511"/>
      <c r="Q9" s="512"/>
      <c r="R9" s="502"/>
      <c r="S9" s="503"/>
      <c r="T9" s="503"/>
      <c r="U9" s="503"/>
      <c r="V9" s="503"/>
      <c r="W9" s="503"/>
      <c r="X9" s="503"/>
      <c r="Y9" s="503"/>
      <c r="Z9" s="504"/>
      <c r="AA9" s="453"/>
      <c r="AB9" s="289"/>
      <c r="AC9" s="289"/>
      <c r="AD9" s="289"/>
      <c r="AE9" s="289"/>
      <c r="AF9" s="289"/>
      <c r="AG9" s="289"/>
      <c r="AY9" s="178">
        <v>6</v>
      </c>
      <c r="AZ9" s="178">
        <v>2</v>
      </c>
      <c r="BA9" s="145" t="s">
        <v>122</v>
      </c>
      <c r="BB9" s="145">
        <f>IF(LEN(B6)=11,IF(MOD(10-MOD(1*MID(B6,1,1)+3*MID(B6,2,1)+7*MID(B6,3,1)+9*MID(B6,4,1)+1*MID(B6,5,1)+3*MID(B6,6,1)+5*MID(B6,7,1)+9*MID(B6,8,1)+1*MID(B6,9,1)+ 3*MID(B6,10,1),10),10)=1*MID(B6,11,1),0,1),0)</f>
        <v>0</v>
      </c>
      <c r="BC9" s="159" t="s">
        <v>125</v>
      </c>
    </row>
    <row r="10" spans="1:58" ht="16.5" customHeight="1" x14ac:dyDescent="0.25">
      <c r="A10" s="285">
        <f>$A$6</f>
        <v>16.5</v>
      </c>
      <c r="B10" s="737" t="s">
        <v>4</v>
      </c>
      <c r="C10" s="738"/>
      <c r="D10" s="738"/>
      <c r="E10" s="738"/>
      <c r="F10" s="738"/>
      <c r="G10" s="738"/>
      <c r="H10" s="738"/>
      <c r="I10" s="738"/>
      <c r="J10" s="738"/>
      <c r="K10" s="738"/>
      <c r="L10" s="739"/>
      <c r="M10" s="734">
        <f>Dane!AN1</f>
        <v>2020</v>
      </c>
      <c r="N10" s="735"/>
      <c r="O10" s="735"/>
      <c r="P10" s="735"/>
      <c r="Q10" s="736"/>
      <c r="R10" s="502"/>
      <c r="S10" s="503"/>
      <c r="T10" s="503"/>
      <c r="U10" s="503"/>
      <c r="V10" s="503"/>
      <c r="W10" s="503"/>
      <c r="X10" s="503"/>
      <c r="Y10" s="503"/>
      <c r="Z10" s="504"/>
      <c r="AA10" s="453"/>
      <c r="AB10" s="289"/>
      <c r="AC10" s="289"/>
      <c r="AD10" s="289"/>
      <c r="AE10" s="289"/>
      <c r="AF10" s="289"/>
      <c r="AG10" s="289"/>
      <c r="AY10" s="178">
        <v>6</v>
      </c>
      <c r="AZ10" s="178">
        <v>2</v>
      </c>
      <c r="BA10" s="145" t="s">
        <v>122</v>
      </c>
      <c r="BB10" s="145">
        <f>IF(AND(LEN(B6)=11,OR(K35&lt;&gt;"",P35&lt;&gt;"")       ),1,0)</f>
        <v>0</v>
      </c>
      <c r="BC10" s="159" t="s">
        <v>421</v>
      </c>
    </row>
    <row r="11" spans="1:58" ht="4.5" customHeight="1" x14ac:dyDescent="0.25">
      <c r="A11" s="285">
        <f>$A$4</f>
        <v>4.5</v>
      </c>
      <c r="B11" s="299"/>
      <c r="C11" s="297"/>
      <c r="D11" s="297"/>
      <c r="E11" s="297"/>
      <c r="F11" s="300"/>
      <c r="G11" s="300"/>
      <c r="H11" s="300"/>
      <c r="I11" s="300"/>
      <c r="J11" s="300"/>
      <c r="K11" s="300"/>
      <c r="L11" s="300"/>
      <c r="M11" s="300"/>
      <c r="N11" s="297"/>
      <c r="O11" s="297"/>
      <c r="P11" s="297"/>
      <c r="Q11" s="297"/>
      <c r="R11" s="297"/>
      <c r="S11" s="297"/>
      <c r="T11" s="297"/>
      <c r="U11" s="297"/>
      <c r="V11" s="297"/>
      <c r="W11" s="297"/>
      <c r="X11" s="297"/>
      <c r="Y11" s="297"/>
      <c r="Z11" s="298"/>
      <c r="AA11" s="453"/>
      <c r="AB11" s="289"/>
      <c r="AC11" s="289"/>
      <c r="AD11" s="289"/>
      <c r="AE11" s="289"/>
      <c r="AF11" s="289"/>
      <c r="AG11" s="289"/>
      <c r="BA11" s="145"/>
      <c r="BB11" s="145"/>
      <c r="BC11" s="159"/>
    </row>
    <row r="12" spans="1:58" ht="17.25" customHeight="1" x14ac:dyDescent="0.25">
      <c r="A12" s="285">
        <v>17.25</v>
      </c>
      <c r="B12" s="675" t="s">
        <v>63</v>
      </c>
      <c r="C12" s="676"/>
      <c r="D12" s="676"/>
      <c r="E12" s="589" t="s">
        <v>481</v>
      </c>
      <c r="F12" s="589"/>
      <c r="G12" s="589"/>
      <c r="H12" s="589"/>
      <c r="I12" s="589"/>
      <c r="J12" s="589"/>
      <c r="K12" s="589"/>
      <c r="L12" s="589"/>
      <c r="M12" s="589"/>
      <c r="N12" s="589"/>
      <c r="O12" s="589"/>
      <c r="P12" s="589"/>
      <c r="Q12" s="589"/>
      <c r="R12" s="589"/>
      <c r="S12" s="589"/>
      <c r="T12" s="589"/>
      <c r="U12" s="589"/>
      <c r="V12" s="589"/>
      <c r="W12" s="589"/>
      <c r="X12" s="589"/>
      <c r="Y12" s="589"/>
      <c r="Z12" s="590"/>
      <c r="AA12" s="453"/>
      <c r="AB12" s="289"/>
      <c r="AC12" s="289"/>
      <c r="AD12" s="289"/>
      <c r="AE12" s="289"/>
      <c r="AF12" s="289"/>
      <c r="AG12" s="289"/>
      <c r="BA12" s="145"/>
      <c r="BB12" s="145"/>
      <c r="BC12" s="159"/>
    </row>
    <row r="13" spans="1:58" ht="51" customHeight="1" x14ac:dyDescent="0.25">
      <c r="A13" s="285">
        <v>51</v>
      </c>
      <c r="B13" s="652" t="s">
        <v>65</v>
      </c>
      <c r="C13" s="653"/>
      <c r="D13" s="653"/>
      <c r="E13" s="659" t="s">
        <v>482</v>
      </c>
      <c r="F13" s="659"/>
      <c r="G13" s="659"/>
      <c r="H13" s="659"/>
      <c r="I13" s="659"/>
      <c r="J13" s="659"/>
      <c r="K13" s="659"/>
      <c r="L13" s="659"/>
      <c r="M13" s="659"/>
      <c r="N13" s="659"/>
      <c r="O13" s="659"/>
      <c r="P13" s="659"/>
      <c r="Q13" s="659"/>
      <c r="R13" s="659"/>
      <c r="S13" s="659"/>
      <c r="T13" s="659"/>
      <c r="U13" s="659"/>
      <c r="V13" s="659"/>
      <c r="W13" s="659"/>
      <c r="X13" s="659"/>
      <c r="Y13" s="659"/>
      <c r="Z13" s="660"/>
      <c r="AA13" s="453"/>
      <c r="AB13" s="289"/>
      <c r="AC13" s="289"/>
      <c r="AD13" s="289"/>
      <c r="AE13" s="289"/>
      <c r="AF13" s="289"/>
      <c r="AG13" s="289"/>
      <c r="BA13" s="145"/>
      <c r="BB13" s="145"/>
      <c r="BC13" s="159"/>
    </row>
    <row r="14" spans="1:58" ht="24.75" customHeight="1" x14ac:dyDescent="0.25">
      <c r="A14" s="285">
        <v>24.75</v>
      </c>
      <c r="B14" s="652" t="s">
        <v>67</v>
      </c>
      <c r="C14" s="653"/>
      <c r="D14" s="653"/>
      <c r="E14" s="659" t="s">
        <v>483</v>
      </c>
      <c r="F14" s="659"/>
      <c r="G14" s="659"/>
      <c r="H14" s="659"/>
      <c r="I14" s="659"/>
      <c r="J14" s="659"/>
      <c r="K14" s="659"/>
      <c r="L14" s="659"/>
      <c r="M14" s="659"/>
      <c r="N14" s="659"/>
      <c r="O14" s="659"/>
      <c r="P14" s="659"/>
      <c r="Q14" s="659"/>
      <c r="R14" s="659"/>
      <c r="S14" s="659"/>
      <c r="T14" s="659"/>
      <c r="U14" s="659"/>
      <c r="V14" s="659"/>
      <c r="W14" s="659"/>
      <c r="X14" s="659"/>
      <c r="Y14" s="659"/>
      <c r="Z14" s="660"/>
      <c r="AA14" s="453"/>
      <c r="AB14" s="289"/>
      <c r="AC14" s="289"/>
      <c r="AD14" s="289"/>
      <c r="AE14" s="289"/>
      <c r="AF14" s="289"/>
      <c r="AG14" s="289"/>
      <c r="BA14" s="145"/>
      <c r="BB14" s="145"/>
      <c r="BC14" s="159"/>
    </row>
    <row r="15" spans="1:58" ht="9" customHeight="1" thickBot="1" x14ac:dyDescent="0.3">
      <c r="A15" s="285">
        <f>$A$3</f>
        <v>9</v>
      </c>
      <c r="B15" s="664" t="s">
        <v>69</v>
      </c>
      <c r="C15" s="665"/>
      <c r="D15" s="665"/>
      <c r="E15" s="617" t="s">
        <v>70</v>
      </c>
      <c r="F15" s="617"/>
      <c r="G15" s="617"/>
      <c r="H15" s="617"/>
      <c r="I15" s="617"/>
      <c r="J15" s="617"/>
      <c r="K15" s="617"/>
      <c r="L15" s="617"/>
      <c r="M15" s="617"/>
      <c r="N15" s="617"/>
      <c r="O15" s="617"/>
      <c r="P15" s="617"/>
      <c r="Q15" s="617"/>
      <c r="R15" s="617"/>
      <c r="S15" s="617"/>
      <c r="T15" s="617"/>
      <c r="U15" s="617"/>
      <c r="V15" s="617"/>
      <c r="W15" s="617"/>
      <c r="X15" s="617"/>
      <c r="Y15" s="617"/>
      <c r="Z15" s="618"/>
      <c r="AA15" s="453"/>
      <c r="AB15" s="289"/>
      <c r="AC15" s="289"/>
      <c r="AD15" s="289"/>
      <c r="AE15" s="289"/>
      <c r="AF15" s="289"/>
      <c r="AG15" s="289"/>
      <c r="BA15" s="145"/>
      <c r="BB15" s="145"/>
      <c r="BC15" s="159"/>
    </row>
    <row r="16" spans="1:58" ht="4.5" customHeight="1" thickBot="1" x14ac:dyDescent="0.3">
      <c r="A16" s="285">
        <f>$A$4</f>
        <v>4.5</v>
      </c>
      <c r="B16" s="858"/>
      <c r="C16" s="859"/>
      <c r="D16" s="859"/>
      <c r="E16" s="859"/>
      <c r="F16" s="859"/>
      <c r="G16" s="859"/>
      <c r="H16" s="859"/>
      <c r="I16" s="859"/>
      <c r="J16" s="859"/>
      <c r="K16" s="859"/>
      <c r="L16" s="859"/>
      <c r="M16" s="859"/>
      <c r="N16" s="859"/>
      <c r="O16" s="859"/>
      <c r="P16" s="859"/>
      <c r="Q16" s="859"/>
      <c r="R16" s="859"/>
      <c r="S16" s="859"/>
      <c r="T16" s="859"/>
      <c r="U16" s="859"/>
      <c r="V16" s="859"/>
      <c r="W16" s="859"/>
      <c r="X16" s="859"/>
      <c r="Y16" s="859"/>
      <c r="Z16" s="860"/>
      <c r="AA16" s="453"/>
      <c r="AB16" s="289"/>
      <c r="AC16" s="289"/>
      <c r="AD16" s="289"/>
      <c r="AE16" s="289"/>
      <c r="AF16" s="289"/>
      <c r="AG16" s="289"/>
      <c r="BA16" s="145"/>
      <c r="BB16" s="145"/>
      <c r="BC16" s="159"/>
    </row>
    <row r="17" spans="1:55" ht="16.5" customHeight="1" x14ac:dyDescent="0.25">
      <c r="A17" s="285">
        <f>$A$7</f>
        <v>16.5</v>
      </c>
      <c r="B17" s="570" t="s">
        <v>423</v>
      </c>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2"/>
      <c r="AA17" s="453"/>
      <c r="AB17" s="289"/>
      <c r="AC17" s="289"/>
      <c r="AD17" s="289"/>
      <c r="AE17" s="289"/>
      <c r="AF17" s="289"/>
      <c r="AG17" s="289"/>
      <c r="BA17" s="145"/>
      <c r="BB17" s="145"/>
      <c r="BC17" s="159"/>
    </row>
    <row r="18" spans="1:55" ht="9" customHeight="1" x14ac:dyDescent="0.25">
      <c r="A18" s="285">
        <f>$A$3</f>
        <v>9</v>
      </c>
      <c r="B18" s="304"/>
      <c r="C18" s="510" t="s">
        <v>5</v>
      </c>
      <c r="D18" s="511"/>
      <c r="E18" s="511"/>
      <c r="F18" s="511"/>
      <c r="G18" s="511"/>
      <c r="H18" s="511"/>
      <c r="I18" s="511"/>
      <c r="J18" s="511"/>
      <c r="K18" s="511"/>
      <c r="L18" s="511"/>
      <c r="M18" s="511"/>
      <c r="N18" s="511"/>
      <c r="O18" s="511"/>
      <c r="P18" s="511"/>
      <c r="Q18" s="511"/>
      <c r="R18" s="511"/>
      <c r="S18" s="511"/>
      <c r="T18" s="511"/>
      <c r="U18" s="511"/>
      <c r="V18" s="511"/>
      <c r="W18" s="511"/>
      <c r="X18" s="511"/>
      <c r="Y18" s="511"/>
      <c r="Z18" s="512"/>
      <c r="AA18" s="453"/>
      <c r="AB18" s="289"/>
      <c r="AC18" s="289"/>
      <c r="AD18" s="289"/>
      <c r="AE18" s="289"/>
      <c r="AF18" s="289"/>
      <c r="AG18" s="289"/>
      <c r="BA18" s="145"/>
      <c r="BB18" s="145"/>
      <c r="BC18" s="159"/>
    </row>
    <row r="19" spans="1:55" ht="16.5" customHeight="1" x14ac:dyDescent="0.25">
      <c r="A19" s="285">
        <f>$A$6</f>
        <v>16.5</v>
      </c>
      <c r="B19" s="304"/>
      <c r="C19" s="726" t="str">
        <f>Organ</f>
        <v>Burmistrz Miasta Kluczborka, ul.Katowicka 1, 46-200 Kluczbork</v>
      </c>
      <c r="D19" s="727"/>
      <c r="E19" s="727"/>
      <c r="F19" s="727"/>
      <c r="G19" s="727"/>
      <c r="H19" s="727"/>
      <c r="I19" s="727"/>
      <c r="J19" s="727"/>
      <c r="K19" s="727"/>
      <c r="L19" s="727"/>
      <c r="M19" s="727"/>
      <c r="N19" s="727"/>
      <c r="O19" s="727"/>
      <c r="P19" s="727"/>
      <c r="Q19" s="727"/>
      <c r="R19" s="727"/>
      <c r="S19" s="727"/>
      <c r="T19" s="727"/>
      <c r="U19" s="727"/>
      <c r="V19" s="727"/>
      <c r="W19" s="727"/>
      <c r="X19" s="727"/>
      <c r="Y19" s="727"/>
      <c r="Z19" s="728"/>
      <c r="AA19" s="453"/>
      <c r="AB19" s="289"/>
      <c r="AC19" s="289"/>
      <c r="AD19" s="289"/>
      <c r="AE19" s="289"/>
      <c r="AF19" s="289"/>
      <c r="AG19" s="289"/>
      <c r="BA19" s="145"/>
      <c r="BB19" s="145"/>
      <c r="BC19" s="159"/>
    </row>
    <row r="20" spans="1:55" ht="9" customHeight="1" x14ac:dyDescent="0.25">
      <c r="A20" s="285">
        <f>$A$3</f>
        <v>9</v>
      </c>
      <c r="B20" s="304"/>
      <c r="C20" s="510" t="s">
        <v>87</v>
      </c>
      <c r="D20" s="511"/>
      <c r="E20" s="511"/>
      <c r="F20" s="511"/>
      <c r="G20" s="511"/>
      <c r="H20" s="511"/>
      <c r="I20" s="511"/>
      <c r="J20" s="511"/>
      <c r="K20" s="511"/>
      <c r="L20" s="511"/>
      <c r="M20" s="511"/>
      <c r="N20" s="511"/>
      <c r="O20" s="511"/>
      <c r="P20" s="511"/>
      <c r="Q20" s="511"/>
      <c r="R20" s="511"/>
      <c r="S20" s="511"/>
      <c r="T20" s="511"/>
      <c r="U20" s="511"/>
      <c r="V20" s="511"/>
      <c r="W20" s="511"/>
      <c r="X20" s="511"/>
      <c r="Y20" s="511"/>
      <c r="Z20" s="512"/>
      <c r="AA20" s="453"/>
      <c r="AB20" s="289"/>
      <c r="AC20" s="289"/>
      <c r="AD20" s="289"/>
      <c r="AE20" s="289"/>
      <c r="AF20" s="289"/>
      <c r="AG20" s="289"/>
      <c r="BA20" s="145"/>
      <c r="BB20" s="145"/>
      <c r="BC20" s="159"/>
    </row>
    <row r="21" spans="1:55" ht="15" customHeight="1" thickBot="1" x14ac:dyDescent="0.35">
      <c r="A21" s="290">
        <v>15</v>
      </c>
      <c r="B21" s="305"/>
      <c r="C21" s="306"/>
      <c r="D21" s="307"/>
      <c r="E21" s="307"/>
      <c r="F21" s="307"/>
      <c r="G21" s="307"/>
      <c r="H21" s="307"/>
      <c r="I21" s="307"/>
      <c r="J21" s="307"/>
      <c r="K21" s="308"/>
      <c r="L21" s="309" t="s">
        <v>84</v>
      </c>
      <c r="M21" s="307"/>
      <c r="N21" s="307"/>
      <c r="O21" s="307"/>
      <c r="P21" s="308"/>
      <c r="Q21" s="310" t="s">
        <v>424</v>
      </c>
      <c r="R21" s="292"/>
      <c r="S21" s="307"/>
      <c r="T21" s="307"/>
      <c r="U21" s="307"/>
      <c r="V21" s="307"/>
      <c r="W21" s="307"/>
      <c r="X21" s="307"/>
      <c r="Y21" s="307"/>
      <c r="Z21" s="311"/>
      <c r="AA21" s="453"/>
      <c r="AB21" s="289"/>
      <c r="AC21" s="289"/>
      <c r="AD21" s="289"/>
      <c r="AE21" s="289"/>
      <c r="AF21" s="289"/>
      <c r="AG21" s="289"/>
      <c r="AY21" s="178">
        <v>21</v>
      </c>
      <c r="AZ21" s="178">
        <v>11</v>
      </c>
      <c r="BA21" s="145" t="s">
        <v>119</v>
      </c>
      <c r="BB21" s="145">
        <f>IF(LEN(K21&amp;P21)=1,0,1)</f>
        <v>1</v>
      </c>
      <c r="BC21" s="159" t="s">
        <v>414</v>
      </c>
    </row>
    <row r="22" spans="1:55" ht="4.5" customHeight="1" x14ac:dyDescent="0.25">
      <c r="A22" s="285">
        <f>$A$4</f>
        <v>4.5</v>
      </c>
      <c r="B22" s="304"/>
      <c r="C22" s="661"/>
      <c r="D22" s="662"/>
      <c r="E22" s="662"/>
      <c r="F22" s="662"/>
      <c r="G22" s="662"/>
      <c r="H22" s="662"/>
      <c r="I22" s="662"/>
      <c r="J22" s="662"/>
      <c r="K22" s="662"/>
      <c r="L22" s="662"/>
      <c r="M22" s="662"/>
      <c r="N22" s="662"/>
      <c r="O22" s="662"/>
      <c r="P22" s="662"/>
      <c r="Q22" s="662"/>
      <c r="R22" s="662"/>
      <c r="S22" s="662"/>
      <c r="T22" s="662"/>
      <c r="U22" s="662"/>
      <c r="V22" s="662"/>
      <c r="W22" s="662"/>
      <c r="X22" s="662"/>
      <c r="Y22" s="662"/>
      <c r="Z22" s="663"/>
      <c r="AA22" s="453"/>
      <c r="AB22" s="289"/>
      <c r="AC22" s="289"/>
      <c r="AD22" s="289"/>
      <c r="AE22" s="289"/>
      <c r="AF22" s="289"/>
      <c r="AG22" s="289"/>
      <c r="BA22" s="145"/>
      <c r="BB22" s="145"/>
      <c r="BC22" s="159"/>
    </row>
    <row r="23" spans="1:55" ht="9" customHeight="1" x14ac:dyDescent="0.25">
      <c r="A23" s="285">
        <f>$A$3</f>
        <v>9</v>
      </c>
      <c r="B23" s="304"/>
      <c r="C23" s="510" t="s">
        <v>85</v>
      </c>
      <c r="D23" s="511"/>
      <c r="E23" s="511"/>
      <c r="F23" s="511"/>
      <c r="G23" s="511"/>
      <c r="H23" s="511"/>
      <c r="I23" s="511"/>
      <c r="J23" s="511"/>
      <c r="K23" s="511"/>
      <c r="L23" s="511"/>
      <c r="M23" s="511"/>
      <c r="N23" s="511"/>
      <c r="O23" s="511"/>
      <c r="P23" s="511"/>
      <c r="Q23" s="511"/>
      <c r="R23" s="511"/>
      <c r="S23" s="511"/>
      <c r="T23" s="511"/>
      <c r="U23" s="511"/>
      <c r="V23" s="511"/>
      <c r="W23" s="511"/>
      <c r="X23" s="511"/>
      <c r="Y23" s="511"/>
      <c r="Z23" s="512"/>
      <c r="AA23" s="453"/>
      <c r="AB23" s="289"/>
      <c r="AC23" s="289"/>
      <c r="AD23" s="289"/>
      <c r="AE23" s="289"/>
      <c r="AF23" s="289"/>
      <c r="AG23" s="289"/>
      <c r="BA23" s="145"/>
      <c r="BB23" s="145"/>
      <c r="BC23" s="159"/>
    </row>
    <row r="24" spans="1:55" ht="16.5" customHeight="1" thickBot="1" x14ac:dyDescent="0.3">
      <c r="A24" s="285">
        <f>$A$6</f>
        <v>16.5</v>
      </c>
      <c r="B24" s="312"/>
      <c r="C24" s="657" t="s">
        <v>76</v>
      </c>
      <c r="D24" s="658"/>
      <c r="E24" s="658"/>
      <c r="F24" s="658"/>
      <c r="G24" s="658"/>
      <c r="H24" s="658"/>
      <c r="I24" s="658"/>
      <c r="J24" s="658"/>
      <c r="K24" s="658"/>
      <c r="L24" s="658"/>
      <c r="M24" s="658"/>
      <c r="N24" s="658"/>
      <c r="O24" s="658"/>
      <c r="P24" s="658"/>
      <c r="Q24" s="740"/>
      <c r="R24" s="741"/>
      <c r="S24" s="500"/>
      <c r="T24" s="500"/>
      <c r="U24" s="313"/>
      <c r="V24" s="313"/>
      <c r="W24" s="313"/>
      <c r="X24" s="313"/>
      <c r="Y24" s="313"/>
      <c r="Z24" s="314"/>
      <c r="AA24" s="453">
        <f>IF(Q24="",0,13-Q24)</f>
        <v>0</v>
      </c>
      <c r="AB24" s="289"/>
      <c r="AC24" s="289"/>
      <c r="AD24" s="289"/>
      <c r="AE24" s="289"/>
      <c r="AF24" s="289"/>
      <c r="AG24" s="289"/>
      <c r="AY24" s="178">
        <v>24</v>
      </c>
      <c r="AZ24" s="178">
        <v>17</v>
      </c>
      <c r="BA24" s="145">
        <v>6</v>
      </c>
      <c r="BB24" s="145">
        <f>IF(AND(Q24&gt;=1,Q24&lt;=12),0,1)</f>
        <v>1</v>
      </c>
      <c r="BC24" s="159" t="s">
        <v>413</v>
      </c>
    </row>
    <row r="25" spans="1:55" ht="4.5" customHeight="1" thickBot="1" x14ac:dyDescent="0.3">
      <c r="A25" s="285">
        <f>$A$4</f>
        <v>4.5</v>
      </c>
      <c r="B25" s="858"/>
      <c r="C25" s="859"/>
      <c r="D25" s="859"/>
      <c r="E25" s="859"/>
      <c r="F25" s="859"/>
      <c r="G25" s="859"/>
      <c r="H25" s="859"/>
      <c r="I25" s="859"/>
      <c r="J25" s="859"/>
      <c r="K25" s="859"/>
      <c r="L25" s="859"/>
      <c r="M25" s="859"/>
      <c r="N25" s="859"/>
      <c r="O25" s="859"/>
      <c r="P25" s="859"/>
      <c r="Q25" s="859"/>
      <c r="R25" s="859"/>
      <c r="S25" s="859"/>
      <c r="T25" s="859"/>
      <c r="U25" s="859"/>
      <c r="V25" s="859"/>
      <c r="W25" s="859"/>
      <c r="X25" s="859"/>
      <c r="Y25" s="859"/>
      <c r="Z25" s="860"/>
      <c r="AA25" s="453"/>
      <c r="AB25" s="289"/>
      <c r="AC25" s="289"/>
      <c r="AD25" s="289"/>
      <c r="AE25" s="289"/>
      <c r="AF25" s="289"/>
      <c r="AG25" s="289"/>
      <c r="BA25" s="145"/>
      <c r="BB25" s="145"/>
      <c r="BC25" s="159"/>
    </row>
    <row r="26" spans="1:55" ht="16.5" customHeight="1" x14ac:dyDescent="0.25">
      <c r="A26" s="285">
        <f>$A$7</f>
        <v>16.5</v>
      </c>
      <c r="B26" s="570" t="s">
        <v>6</v>
      </c>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2"/>
      <c r="AA26" s="453"/>
      <c r="AB26" s="289"/>
      <c r="AC26" s="289"/>
      <c r="AD26" s="289"/>
      <c r="AE26" s="289"/>
      <c r="AF26" s="289"/>
      <c r="AG26" s="289"/>
      <c r="BA26" s="145"/>
      <c r="BB26" s="145"/>
      <c r="BC26" s="159"/>
    </row>
    <row r="27" spans="1:55" ht="9" customHeight="1" x14ac:dyDescent="0.25">
      <c r="A27" s="285">
        <f>$A$3</f>
        <v>9</v>
      </c>
      <c r="B27" s="315"/>
      <c r="C27" s="510" t="s">
        <v>88</v>
      </c>
      <c r="D27" s="511"/>
      <c r="E27" s="511"/>
      <c r="F27" s="511"/>
      <c r="G27" s="511"/>
      <c r="H27" s="511"/>
      <c r="I27" s="511"/>
      <c r="J27" s="511"/>
      <c r="K27" s="511"/>
      <c r="L27" s="511"/>
      <c r="M27" s="511"/>
      <c r="N27" s="511"/>
      <c r="O27" s="511"/>
      <c r="P27" s="511"/>
      <c r="Q27" s="511"/>
      <c r="R27" s="511"/>
      <c r="S27" s="511"/>
      <c r="T27" s="511"/>
      <c r="U27" s="511"/>
      <c r="V27" s="511"/>
      <c r="W27" s="511"/>
      <c r="X27" s="511"/>
      <c r="Y27" s="511"/>
      <c r="Z27" s="512"/>
      <c r="AA27" s="453"/>
      <c r="AB27" s="289"/>
      <c r="AC27" s="289"/>
      <c r="AD27" s="289"/>
      <c r="AE27" s="289"/>
      <c r="AF27" s="289"/>
      <c r="AG27" s="289"/>
      <c r="BA27" s="145"/>
      <c r="BB27" s="145"/>
      <c r="BC27" s="159"/>
    </row>
    <row r="28" spans="1:55" ht="15" customHeight="1" thickBot="1" x14ac:dyDescent="0.35">
      <c r="A28" s="285">
        <f>$A$21</f>
        <v>15</v>
      </c>
      <c r="B28" s="305"/>
      <c r="C28" s="299"/>
      <c r="D28" s="297"/>
      <c r="E28" s="308"/>
      <c r="F28" s="310" t="s">
        <v>83</v>
      </c>
      <c r="G28" s="297"/>
      <c r="H28" s="297"/>
      <c r="I28" s="297"/>
      <c r="J28" s="297"/>
      <c r="K28" s="297"/>
      <c r="L28" s="297"/>
      <c r="M28" s="297"/>
      <c r="N28" s="297"/>
      <c r="O28" s="297"/>
      <c r="P28" s="308"/>
      <c r="Q28" s="310" t="s">
        <v>79</v>
      </c>
      <c r="R28" s="292"/>
      <c r="S28" s="297"/>
      <c r="T28" s="297"/>
      <c r="U28" s="297"/>
      <c r="V28" s="297"/>
      <c r="W28" s="297"/>
      <c r="X28" s="297"/>
      <c r="Y28" s="297"/>
      <c r="Z28" s="298"/>
      <c r="AA28" s="453"/>
      <c r="AB28" s="289"/>
      <c r="AC28" s="289"/>
      <c r="AD28" s="289"/>
      <c r="AE28" s="289"/>
      <c r="AF28" s="289"/>
      <c r="AG28" s="289"/>
      <c r="AY28" s="178">
        <v>28</v>
      </c>
      <c r="AZ28" s="178">
        <v>5</v>
      </c>
      <c r="BA28" s="145" t="s">
        <v>127</v>
      </c>
      <c r="BB28" s="145">
        <f>IF(LEN(E28&amp;P28)=1,0,1)</f>
        <v>1</v>
      </c>
      <c r="BC28" s="159" t="s">
        <v>409</v>
      </c>
    </row>
    <row r="29" spans="1:55" ht="4.5" customHeight="1" thickBot="1" x14ac:dyDescent="0.3">
      <c r="A29" s="285">
        <f t="shared" ref="A29:A30" si="2">$A$4</f>
        <v>4.5</v>
      </c>
      <c r="B29" s="312"/>
      <c r="C29" s="316"/>
      <c r="D29" s="317"/>
      <c r="E29" s="317"/>
      <c r="F29" s="317"/>
      <c r="G29" s="317"/>
      <c r="H29" s="317"/>
      <c r="I29" s="317"/>
      <c r="J29" s="317"/>
      <c r="K29" s="317"/>
      <c r="L29" s="317"/>
      <c r="M29" s="317"/>
      <c r="N29" s="317"/>
      <c r="O29" s="317"/>
      <c r="P29" s="317"/>
      <c r="Q29" s="317"/>
      <c r="R29" s="317"/>
      <c r="S29" s="317"/>
      <c r="T29" s="317"/>
      <c r="U29" s="317"/>
      <c r="V29" s="317"/>
      <c r="W29" s="317"/>
      <c r="X29" s="317"/>
      <c r="Y29" s="317"/>
      <c r="Z29" s="318"/>
      <c r="AA29" s="453"/>
      <c r="AB29" s="289"/>
      <c r="AC29" s="289"/>
      <c r="AD29" s="289"/>
      <c r="AE29" s="289"/>
      <c r="AF29" s="289"/>
      <c r="AG29" s="289"/>
      <c r="BA29" s="145"/>
      <c r="BB29" s="145"/>
      <c r="BC29" s="159"/>
    </row>
    <row r="30" spans="1:55" ht="4.5" customHeight="1" thickBot="1" x14ac:dyDescent="0.3">
      <c r="A30" s="285">
        <f t="shared" si="2"/>
        <v>4.5</v>
      </c>
      <c r="B30" s="858"/>
      <c r="C30" s="859"/>
      <c r="D30" s="859"/>
      <c r="E30" s="859"/>
      <c r="F30" s="859"/>
      <c r="G30" s="859"/>
      <c r="H30" s="859"/>
      <c r="I30" s="859"/>
      <c r="J30" s="859"/>
      <c r="K30" s="859"/>
      <c r="L30" s="859"/>
      <c r="M30" s="859"/>
      <c r="N30" s="859"/>
      <c r="O30" s="859"/>
      <c r="P30" s="859"/>
      <c r="Q30" s="859"/>
      <c r="R30" s="859"/>
      <c r="S30" s="859"/>
      <c r="T30" s="859"/>
      <c r="U30" s="859"/>
      <c r="V30" s="859"/>
      <c r="W30" s="859"/>
      <c r="X30" s="859"/>
      <c r="Y30" s="859"/>
      <c r="Z30" s="860"/>
      <c r="AA30" s="453"/>
      <c r="AB30" s="289"/>
      <c r="AC30" s="289"/>
      <c r="AD30" s="289"/>
      <c r="AE30" s="289"/>
      <c r="AF30" s="289"/>
      <c r="AG30" s="289"/>
      <c r="BA30" s="145"/>
      <c r="BB30" s="145"/>
      <c r="BC30" s="159"/>
    </row>
    <row r="31" spans="1:55" ht="16.5" customHeight="1" x14ac:dyDescent="0.25">
      <c r="A31" s="285">
        <f>$A$7</f>
        <v>16.5</v>
      </c>
      <c r="B31" s="570" t="s">
        <v>77</v>
      </c>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2"/>
      <c r="AA31" s="453"/>
      <c r="AB31" s="289"/>
      <c r="AC31" s="289"/>
      <c r="AD31" s="289"/>
      <c r="AE31" s="289"/>
      <c r="AF31" s="289"/>
      <c r="AG31" s="289"/>
      <c r="BA31" s="145"/>
      <c r="BB31" s="145"/>
      <c r="BC31" s="159"/>
    </row>
    <row r="32" spans="1:55" ht="9" customHeight="1" x14ac:dyDescent="0.25">
      <c r="A32" s="285">
        <f>$A$3</f>
        <v>9</v>
      </c>
      <c r="B32" s="688" t="s">
        <v>78</v>
      </c>
      <c r="C32" s="689"/>
      <c r="D32" s="689"/>
      <c r="E32" s="689"/>
      <c r="F32" s="689"/>
      <c r="G32" s="689"/>
      <c r="H32" s="689"/>
      <c r="I32" s="689"/>
      <c r="J32" s="689"/>
      <c r="K32" s="689"/>
      <c r="L32" s="689"/>
      <c r="M32" s="689"/>
      <c r="N32" s="689"/>
      <c r="O32" s="689"/>
      <c r="P32" s="689"/>
      <c r="Q32" s="689"/>
      <c r="R32" s="689"/>
      <c r="S32" s="689"/>
      <c r="T32" s="689"/>
      <c r="U32" s="689"/>
      <c r="V32" s="689"/>
      <c r="W32" s="689"/>
      <c r="X32" s="689"/>
      <c r="Y32" s="689"/>
      <c r="Z32" s="690"/>
      <c r="AA32" s="453"/>
      <c r="AB32" s="289"/>
      <c r="AC32" s="289"/>
      <c r="AD32" s="289"/>
      <c r="AE32" s="289"/>
      <c r="AF32" s="289"/>
      <c r="AG32" s="289"/>
      <c r="AY32" s="178">
        <v>35</v>
      </c>
      <c r="AZ32" s="178">
        <v>5</v>
      </c>
      <c r="BA32" s="145" t="s">
        <v>128</v>
      </c>
      <c r="BB32" s="145">
        <f>IF(LEN(E35&amp;K35&amp;P35)&lt;&gt;1,1,0)</f>
        <v>1</v>
      </c>
      <c r="BC32" s="159" t="s">
        <v>135</v>
      </c>
    </row>
    <row r="33" spans="1:55" ht="16.5" customHeight="1" x14ac:dyDescent="0.25">
      <c r="A33" s="285">
        <f>$A$7</f>
        <v>16.5</v>
      </c>
      <c r="B33" s="549" t="s">
        <v>7</v>
      </c>
      <c r="C33" s="550"/>
      <c r="D33" s="550"/>
      <c r="E33" s="550"/>
      <c r="F33" s="550"/>
      <c r="G33" s="550"/>
      <c r="H33" s="550"/>
      <c r="I33" s="550"/>
      <c r="J33" s="550"/>
      <c r="K33" s="550"/>
      <c r="L33" s="550"/>
      <c r="M33" s="550"/>
      <c r="N33" s="550"/>
      <c r="O33" s="550"/>
      <c r="P33" s="550"/>
      <c r="Q33" s="550"/>
      <c r="R33" s="550"/>
      <c r="S33" s="550"/>
      <c r="T33" s="550"/>
      <c r="U33" s="550"/>
      <c r="V33" s="550"/>
      <c r="W33" s="550"/>
      <c r="X33" s="550"/>
      <c r="Y33" s="550"/>
      <c r="Z33" s="551"/>
      <c r="AA33" s="453"/>
      <c r="AB33" s="289"/>
      <c r="AC33" s="289"/>
      <c r="AD33" s="289"/>
      <c r="AE33" s="289"/>
      <c r="AF33" s="289"/>
      <c r="AG33" s="289"/>
      <c r="AY33" s="62">
        <v>35</v>
      </c>
      <c r="AZ33" s="62">
        <v>5</v>
      </c>
      <c r="BA33" s="145" t="s">
        <v>129</v>
      </c>
      <c r="BB33" s="145">
        <f>IF(AND(LEN(B6)&lt;&gt;10,K35&lt;&gt;""),1-BB32,0)</f>
        <v>0</v>
      </c>
      <c r="BC33" s="159" t="s">
        <v>408</v>
      </c>
    </row>
    <row r="34" spans="1:55" ht="9" customHeight="1" x14ac:dyDescent="0.25">
      <c r="A34" s="285">
        <f>$A$3</f>
        <v>9</v>
      </c>
      <c r="B34" s="304"/>
      <c r="C34" s="510" t="s">
        <v>71</v>
      </c>
      <c r="D34" s="511"/>
      <c r="E34" s="511"/>
      <c r="F34" s="511"/>
      <c r="G34" s="511"/>
      <c r="H34" s="511"/>
      <c r="I34" s="511"/>
      <c r="J34" s="511"/>
      <c r="K34" s="511"/>
      <c r="L34" s="511"/>
      <c r="M34" s="511"/>
      <c r="N34" s="511"/>
      <c r="O34" s="511"/>
      <c r="P34" s="511"/>
      <c r="Q34" s="511"/>
      <c r="R34" s="511"/>
      <c r="S34" s="511"/>
      <c r="T34" s="511"/>
      <c r="U34" s="511"/>
      <c r="V34" s="511"/>
      <c r="W34" s="511"/>
      <c r="X34" s="511"/>
      <c r="Y34" s="511"/>
      <c r="Z34" s="512"/>
      <c r="AA34" s="453"/>
      <c r="AB34" s="289"/>
      <c r="AC34" s="289"/>
      <c r="AD34" s="289"/>
      <c r="AE34" s="289"/>
      <c r="AF34" s="289"/>
      <c r="AG34" s="289"/>
      <c r="AY34" s="62">
        <v>35</v>
      </c>
      <c r="AZ34" s="62">
        <v>5</v>
      </c>
      <c r="BA34" s="145" t="s">
        <v>130</v>
      </c>
      <c r="BB34" s="145">
        <f>IF(AND(LEN(B6)&lt;&gt;10,P35&lt;&gt;""),1-BB32,0)</f>
        <v>0</v>
      </c>
      <c r="BC34" s="159" t="s">
        <v>407</v>
      </c>
    </row>
    <row r="35" spans="1:55" ht="15" customHeight="1" thickBot="1" x14ac:dyDescent="0.35">
      <c r="A35" s="285">
        <f>$A$21</f>
        <v>15</v>
      </c>
      <c r="B35" s="305"/>
      <c r="C35" s="299"/>
      <c r="D35" s="297"/>
      <c r="E35" s="308"/>
      <c r="F35" s="654" t="s">
        <v>82</v>
      </c>
      <c r="G35" s="654"/>
      <c r="H35" s="654"/>
      <c r="I35" s="654"/>
      <c r="J35" s="319"/>
      <c r="K35" s="308"/>
      <c r="L35" s="655" t="s">
        <v>81</v>
      </c>
      <c r="M35" s="654"/>
      <c r="N35" s="654"/>
      <c r="O35" s="656"/>
      <c r="P35" s="308"/>
      <c r="Q35" s="655" t="s">
        <v>80</v>
      </c>
      <c r="R35" s="654"/>
      <c r="S35" s="654"/>
      <c r="T35" s="654"/>
      <c r="U35" s="654"/>
      <c r="V35" s="654"/>
      <c r="W35" s="654"/>
      <c r="X35" s="654"/>
      <c r="Y35" s="654"/>
      <c r="Z35" s="656"/>
      <c r="AA35" s="453">
        <f>SUM(BB32:BB34)</f>
        <v>1</v>
      </c>
      <c r="AB35" s="289"/>
      <c r="AC35" s="289"/>
      <c r="AD35" s="289"/>
      <c r="AE35" s="289"/>
      <c r="AF35" s="289"/>
      <c r="AG35" s="289"/>
      <c r="BA35" s="145"/>
      <c r="BB35" s="145"/>
      <c r="BC35" s="159"/>
    </row>
    <row r="36" spans="1:55" ht="4.5" customHeight="1" x14ac:dyDescent="0.25">
      <c r="A36" s="285">
        <f>$A$4</f>
        <v>4.5</v>
      </c>
      <c r="B36" s="304"/>
      <c r="C36" s="685"/>
      <c r="D36" s="686"/>
      <c r="E36" s="686"/>
      <c r="F36" s="686"/>
      <c r="G36" s="686"/>
      <c r="H36" s="686"/>
      <c r="I36" s="686"/>
      <c r="J36" s="686"/>
      <c r="K36" s="686"/>
      <c r="L36" s="686"/>
      <c r="M36" s="686"/>
      <c r="N36" s="686"/>
      <c r="O36" s="686"/>
      <c r="P36" s="686"/>
      <c r="Q36" s="686"/>
      <c r="R36" s="686"/>
      <c r="S36" s="686"/>
      <c r="T36" s="686"/>
      <c r="U36" s="686"/>
      <c r="V36" s="686"/>
      <c r="W36" s="686"/>
      <c r="X36" s="686"/>
      <c r="Y36" s="686"/>
      <c r="Z36" s="687"/>
      <c r="AA36" s="453"/>
      <c r="AB36" s="289"/>
      <c r="AC36" s="289"/>
      <c r="AD36" s="289"/>
      <c r="AE36" s="289"/>
      <c r="AF36" s="289"/>
      <c r="AG36" s="289"/>
      <c r="BA36" s="145"/>
      <c r="BB36" s="145"/>
      <c r="BC36" s="159"/>
    </row>
    <row r="37" spans="1:55" ht="9" customHeight="1" x14ac:dyDescent="0.25">
      <c r="A37" s="285">
        <f>$A$3</f>
        <v>9</v>
      </c>
      <c r="B37" s="304"/>
      <c r="C37" s="540" t="s">
        <v>8</v>
      </c>
      <c r="D37" s="541"/>
      <c r="E37" s="541"/>
      <c r="F37" s="541"/>
      <c r="G37" s="541"/>
      <c r="H37" s="541"/>
      <c r="I37" s="541"/>
      <c r="J37" s="541"/>
      <c r="K37" s="541"/>
      <c r="L37" s="541"/>
      <c r="M37" s="541"/>
      <c r="N37" s="541"/>
      <c r="O37" s="542"/>
      <c r="P37" s="510" t="s">
        <v>9</v>
      </c>
      <c r="Q37" s="511"/>
      <c r="R37" s="511"/>
      <c r="S37" s="511"/>
      <c r="T37" s="511"/>
      <c r="U37" s="511"/>
      <c r="V37" s="511"/>
      <c r="W37" s="511"/>
      <c r="X37" s="511"/>
      <c r="Y37" s="511"/>
      <c r="Z37" s="512"/>
      <c r="AA37" s="453"/>
      <c r="AB37" s="289">
        <v>12345678512347</v>
      </c>
      <c r="AC37" s="289"/>
      <c r="AD37" s="289"/>
      <c r="AE37" s="289"/>
      <c r="AF37" s="289"/>
      <c r="AG37" s="289"/>
      <c r="BA37" s="145"/>
      <c r="BB37" s="145"/>
      <c r="BC37" s="159"/>
    </row>
    <row r="38" spans="1:55" ht="16.5" customHeight="1" x14ac:dyDescent="0.3">
      <c r="A38" s="285">
        <f>$A$6</f>
        <v>16.5</v>
      </c>
      <c r="B38" s="304"/>
      <c r="C38" s="680"/>
      <c r="D38" s="683"/>
      <c r="E38" s="683"/>
      <c r="F38" s="683"/>
      <c r="G38" s="683"/>
      <c r="H38" s="683"/>
      <c r="I38" s="683"/>
      <c r="J38" s="683"/>
      <c r="K38" s="683"/>
      <c r="L38" s="683"/>
      <c r="M38" s="683"/>
      <c r="N38" s="683"/>
      <c r="O38" s="684"/>
      <c r="P38" s="680"/>
      <c r="Q38" s="681"/>
      <c r="R38" s="681"/>
      <c r="S38" s="681"/>
      <c r="T38" s="681"/>
      <c r="U38" s="681"/>
      <c r="V38" s="681"/>
      <c r="W38" s="681"/>
      <c r="X38" s="681"/>
      <c r="Y38" s="681"/>
      <c r="Z38" s="682"/>
      <c r="AA38" s="453"/>
      <c r="AB38" s="320" t="str">
        <f>"00000000000000"&amp;J40</f>
        <v>00000000000000</v>
      </c>
      <c r="AC38" s="289"/>
      <c r="AD38" s="289"/>
      <c r="AE38" s="289"/>
      <c r="AF38" s="289"/>
      <c r="AG38" s="289"/>
      <c r="AY38" s="178">
        <v>38</v>
      </c>
      <c r="AZ38" s="178">
        <v>3</v>
      </c>
      <c r="BA38" s="145">
        <v>9</v>
      </c>
      <c r="BB38" s="145">
        <f>IF(C38="",1,0)</f>
        <v>1</v>
      </c>
      <c r="BC38" s="159" t="s">
        <v>136</v>
      </c>
    </row>
    <row r="39" spans="1:55" ht="9" customHeight="1" x14ac:dyDescent="0.25">
      <c r="A39" s="285">
        <f>$A$3</f>
        <v>9</v>
      </c>
      <c r="B39" s="304"/>
      <c r="C39" s="510" t="s">
        <v>89</v>
      </c>
      <c r="D39" s="511"/>
      <c r="E39" s="511"/>
      <c r="F39" s="511"/>
      <c r="G39" s="511"/>
      <c r="H39" s="511"/>
      <c r="I39" s="511"/>
      <c r="J39" s="511"/>
      <c r="K39" s="511"/>
      <c r="L39" s="511"/>
      <c r="M39" s="511"/>
      <c r="N39" s="511"/>
      <c r="O39" s="511"/>
      <c r="P39" s="511"/>
      <c r="Q39" s="511"/>
      <c r="R39" s="511"/>
      <c r="S39" s="511"/>
      <c r="T39" s="511"/>
      <c r="U39" s="511"/>
      <c r="V39" s="511"/>
      <c r="W39" s="511"/>
      <c r="X39" s="511"/>
      <c r="Y39" s="511"/>
      <c r="Z39" s="512"/>
      <c r="AA39" s="453"/>
      <c r="AB39" s="321"/>
      <c r="AC39" s="321" t="s">
        <v>131</v>
      </c>
      <c r="AD39" s="321" t="s">
        <v>211</v>
      </c>
      <c r="AE39" s="321" t="s">
        <v>465</v>
      </c>
      <c r="AF39" s="321" t="s">
        <v>211</v>
      </c>
      <c r="AG39" s="321" t="s">
        <v>465</v>
      </c>
      <c r="AH39" s="62"/>
      <c r="AI39" s="62"/>
      <c r="AY39" s="178">
        <v>38</v>
      </c>
      <c r="AZ39" s="178">
        <v>16</v>
      </c>
      <c r="BA39" s="145">
        <v>10</v>
      </c>
      <c r="BB39" s="145">
        <f>IF(P38="",1,0)</f>
        <v>1</v>
      </c>
      <c r="BC39" s="159" t="s">
        <v>137</v>
      </c>
    </row>
    <row r="40" spans="1:55" ht="16.5" customHeight="1" x14ac:dyDescent="0.25">
      <c r="A40" s="285">
        <f>$A$6</f>
        <v>16.5</v>
      </c>
      <c r="B40" s="304"/>
      <c r="C40" s="322"/>
      <c r="D40" s="323"/>
      <c r="E40" s="323"/>
      <c r="F40" s="323"/>
      <c r="G40" s="323"/>
      <c r="H40" s="323"/>
      <c r="I40" s="323"/>
      <c r="J40" s="722"/>
      <c r="K40" s="723"/>
      <c r="L40" s="723"/>
      <c r="M40" s="723"/>
      <c r="N40" s="723"/>
      <c r="O40" s="723"/>
      <c r="P40" s="723"/>
      <c r="Q40" s="723"/>
      <c r="R40" s="723"/>
      <c r="S40" s="723"/>
      <c r="T40" s="723"/>
      <c r="U40" s="323"/>
      <c r="V40" s="323"/>
      <c r="W40" s="323"/>
      <c r="X40" s="323"/>
      <c r="Y40" s="323"/>
      <c r="Z40" s="324"/>
      <c r="AA40" s="453">
        <f>LEN(J40)</f>
        <v>0</v>
      </c>
      <c r="AB40" s="321">
        <v>14</v>
      </c>
      <c r="AC40" s="321" t="str">
        <f>LEFT(RIGHT($AB$38,AB40),1)</f>
        <v>0</v>
      </c>
      <c r="AD40" s="325"/>
      <c r="AE40" s="321">
        <v>2</v>
      </c>
      <c r="AF40" s="321">
        <f>AD40*$AC40</f>
        <v>0</v>
      </c>
      <c r="AG40" s="321">
        <f t="shared" ref="AG40:AG52" si="3">AE40*$AC40</f>
        <v>0</v>
      </c>
      <c r="AH40" s="62"/>
      <c r="AI40" s="62"/>
      <c r="AY40" s="178">
        <v>40</v>
      </c>
      <c r="AZ40" s="178">
        <v>10</v>
      </c>
      <c r="BA40" s="145" t="s">
        <v>131</v>
      </c>
      <c r="BB40" s="145">
        <f>IF(LEN(J40)&gt;14,"Podany REGON jest za długi.",IF(LEN(J40)&lt;=9,IF(AC53+0=AF53,0,1),IF(LEN(J40)&gt;9,IF(AC53+0=AG53,0,1),1)))</f>
        <v>0</v>
      </c>
      <c r="BC40" s="159" t="str">
        <f>IF(LEN(J40)&gt;14,"Podany REGON jest za długi.",IF(LEN(J40)&lt;=9,IF(AC53+0=AF53,"REGON 9 cyfr ok","Podany REGON jest błędny"),IF(LEN(J40)&gt;9,IF(AC53+0=AG53,"REGON 14 cyfr ok","Podany REGON jest błędny"),1)))</f>
        <v>REGON 9 cyfr ok</v>
      </c>
    </row>
    <row r="41" spans="1:55" ht="9" customHeight="1" x14ac:dyDescent="0.25">
      <c r="A41" s="285">
        <f>$A$3</f>
        <v>9</v>
      </c>
      <c r="B41" s="691" t="s">
        <v>10</v>
      </c>
      <c r="C41" s="692"/>
      <c r="D41" s="692"/>
      <c r="E41" s="692"/>
      <c r="F41" s="692"/>
      <c r="G41" s="692"/>
      <c r="H41" s="692"/>
      <c r="I41" s="692"/>
      <c r="J41" s="692"/>
      <c r="K41" s="692"/>
      <c r="L41" s="692"/>
      <c r="M41" s="692"/>
      <c r="N41" s="692"/>
      <c r="O41" s="692"/>
      <c r="P41" s="692"/>
      <c r="Q41" s="692"/>
      <c r="R41" s="692"/>
      <c r="S41" s="692"/>
      <c r="T41" s="692"/>
      <c r="U41" s="692"/>
      <c r="V41" s="692"/>
      <c r="W41" s="692"/>
      <c r="X41" s="692"/>
      <c r="Y41" s="692"/>
      <c r="Z41" s="693"/>
      <c r="AA41" s="453"/>
      <c r="AB41" s="321">
        <f>AB40-1</f>
        <v>13</v>
      </c>
      <c r="AC41" s="321" t="str">
        <f t="shared" ref="AC41:AC53" si="4">LEFT(RIGHT($AB$38,AB41),1)</f>
        <v>0</v>
      </c>
      <c r="AD41" s="325"/>
      <c r="AE41" s="321">
        <v>4</v>
      </c>
      <c r="AF41" s="321">
        <f t="shared" ref="AF41:AF52" si="5">AD41*$AC41</f>
        <v>0</v>
      </c>
      <c r="AG41" s="321">
        <f t="shared" si="3"/>
        <v>0</v>
      </c>
      <c r="AH41" s="62"/>
      <c r="AI41" s="62"/>
      <c r="AL41" s="62"/>
      <c r="AM41" s="62"/>
      <c r="BA41" s="145"/>
      <c r="BB41" s="145"/>
      <c r="BC41" s="159"/>
    </row>
    <row r="42" spans="1:55" ht="9" customHeight="1" x14ac:dyDescent="0.25">
      <c r="A42" s="285">
        <f>$A$3</f>
        <v>9</v>
      </c>
      <c r="B42" s="304"/>
      <c r="C42" s="510" t="s">
        <v>96</v>
      </c>
      <c r="D42" s="511"/>
      <c r="E42" s="511"/>
      <c r="F42" s="511"/>
      <c r="G42" s="511"/>
      <c r="H42" s="511"/>
      <c r="I42" s="511"/>
      <c r="J42" s="511"/>
      <c r="K42" s="511"/>
      <c r="L42" s="511"/>
      <c r="M42" s="512"/>
      <c r="N42" s="510" t="s">
        <v>11</v>
      </c>
      <c r="O42" s="511"/>
      <c r="P42" s="511"/>
      <c r="Q42" s="511"/>
      <c r="R42" s="511"/>
      <c r="S42" s="511"/>
      <c r="T42" s="512"/>
      <c r="U42" s="510" t="s">
        <v>12</v>
      </c>
      <c r="V42" s="511"/>
      <c r="W42" s="511"/>
      <c r="X42" s="511"/>
      <c r="Y42" s="511"/>
      <c r="Z42" s="512"/>
      <c r="AA42" s="453"/>
      <c r="AB42" s="321">
        <f t="shared" ref="AB42:AB53" si="6">AB41-1</f>
        <v>12</v>
      </c>
      <c r="AC42" s="321" t="str">
        <f t="shared" si="4"/>
        <v>0</v>
      </c>
      <c r="AD42" s="325"/>
      <c r="AE42" s="321">
        <v>8</v>
      </c>
      <c r="AF42" s="321">
        <f t="shared" si="5"/>
        <v>0</v>
      </c>
      <c r="AG42" s="321">
        <f t="shared" si="3"/>
        <v>0</v>
      </c>
      <c r="AH42" s="62"/>
      <c r="AI42" s="62"/>
      <c r="AL42" s="62"/>
      <c r="AM42" s="62"/>
      <c r="AY42" s="178">
        <v>43</v>
      </c>
      <c r="AZ42" s="178">
        <v>3</v>
      </c>
      <c r="BA42" s="145">
        <v>12</v>
      </c>
      <c r="BB42" s="145">
        <f>IF(AND(E35&lt;&gt;"",C43="",B6="brak"),1,0)</f>
        <v>0</v>
      </c>
      <c r="BC42" s="159" t="s">
        <v>132</v>
      </c>
    </row>
    <row r="43" spans="1:55" ht="16.5" customHeight="1" x14ac:dyDescent="0.3">
      <c r="A43" s="285">
        <f>$A$6</f>
        <v>16.5</v>
      </c>
      <c r="B43" s="304"/>
      <c r="C43" s="694"/>
      <c r="D43" s="695"/>
      <c r="E43" s="695"/>
      <c r="F43" s="695"/>
      <c r="G43" s="695"/>
      <c r="H43" s="695"/>
      <c r="I43" s="695"/>
      <c r="J43" s="695"/>
      <c r="K43" s="695"/>
      <c r="L43" s="695"/>
      <c r="M43" s="696"/>
      <c r="N43" s="559"/>
      <c r="O43" s="560"/>
      <c r="P43" s="560"/>
      <c r="Q43" s="560"/>
      <c r="R43" s="560"/>
      <c r="S43" s="560"/>
      <c r="T43" s="561"/>
      <c r="U43" s="559"/>
      <c r="V43" s="574"/>
      <c r="W43" s="574"/>
      <c r="X43" s="574"/>
      <c r="Y43" s="574"/>
      <c r="Z43" s="575"/>
      <c r="AA43" s="453"/>
      <c r="AB43" s="321">
        <f t="shared" si="6"/>
        <v>11</v>
      </c>
      <c r="AC43" s="321" t="str">
        <f t="shared" si="4"/>
        <v>0</v>
      </c>
      <c r="AD43" s="325"/>
      <c r="AE43" s="321">
        <v>5</v>
      </c>
      <c r="AF43" s="321">
        <f t="shared" si="5"/>
        <v>0</v>
      </c>
      <c r="AG43" s="321">
        <f t="shared" si="3"/>
        <v>0</v>
      </c>
      <c r="AH43" s="62"/>
      <c r="AI43" s="62"/>
      <c r="AL43" s="62"/>
      <c r="AM43" s="62"/>
      <c r="AY43" s="178">
        <v>43</v>
      </c>
      <c r="AZ43" s="178">
        <v>14</v>
      </c>
      <c r="BA43" s="145">
        <v>13</v>
      </c>
      <c r="BB43" s="145">
        <f>IF(AND(E35&lt;&gt;"",N43="",B6="brak"),1,0)</f>
        <v>0</v>
      </c>
      <c r="BC43" s="159" t="s">
        <v>133</v>
      </c>
    </row>
    <row r="44" spans="1:55" ht="16.5" customHeight="1" x14ac:dyDescent="0.25">
      <c r="A44" s="285">
        <f>$A$7</f>
        <v>16.5</v>
      </c>
      <c r="B44" s="570" t="s">
        <v>425</v>
      </c>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2"/>
      <c r="AA44" s="453"/>
      <c r="AB44" s="321">
        <f t="shared" si="6"/>
        <v>10</v>
      </c>
      <c r="AC44" s="321" t="str">
        <f t="shared" si="4"/>
        <v>0</v>
      </c>
      <c r="AD44" s="325"/>
      <c r="AE44" s="321">
        <v>0</v>
      </c>
      <c r="AF44" s="321">
        <f t="shared" si="5"/>
        <v>0</v>
      </c>
      <c r="AG44" s="321">
        <f t="shared" si="3"/>
        <v>0</v>
      </c>
      <c r="AH44" s="62"/>
      <c r="AI44" s="62"/>
      <c r="AL44" s="62"/>
      <c r="AM44" s="62"/>
      <c r="AY44" s="178">
        <v>43</v>
      </c>
      <c r="AZ44" s="178">
        <v>21</v>
      </c>
      <c r="BA44" s="145">
        <v>14</v>
      </c>
      <c r="BB44" s="145">
        <f>IF(AND(E35&lt;&gt;"",U43="",B6="brak"),1,0)</f>
        <v>0</v>
      </c>
      <c r="BC44" s="159" t="s">
        <v>134</v>
      </c>
    </row>
    <row r="45" spans="1:55" ht="9" customHeight="1" x14ac:dyDescent="0.25">
      <c r="A45" s="285">
        <f>$A$3</f>
        <v>9</v>
      </c>
      <c r="B45" s="304"/>
      <c r="C45" s="540" t="s">
        <v>13</v>
      </c>
      <c r="D45" s="541"/>
      <c r="E45" s="541"/>
      <c r="F45" s="541"/>
      <c r="G45" s="541"/>
      <c r="H45" s="541"/>
      <c r="I45" s="542"/>
      <c r="J45" s="540" t="s">
        <v>14</v>
      </c>
      <c r="K45" s="541"/>
      <c r="L45" s="541"/>
      <c r="M45" s="541"/>
      <c r="N45" s="541"/>
      <c r="O45" s="541"/>
      <c r="P45" s="541"/>
      <c r="Q45" s="541"/>
      <c r="R45" s="542"/>
      <c r="S45" s="540" t="s">
        <v>15</v>
      </c>
      <c r="T45" s="541"/>
      <c r="U45" s="541"/>
      <c r="V45" s="541"/>
      <c r="W45" s="541"/>
      <c r="X45" s="541"/>
      <c r="Y45" s="541"/>
      <c r="Z45" s="542"/>
      <c r="AA45" s="453"/>
      <c r="AB45" s="321">
        <f t="shared" si="6"/>
        <v>9</v>
      </c>
      <c r="AC45" s="321" t="str">
        <f t="shared" si="4"/>
        <v>0</v>
      </c>
      <c r="AD45" s="321">
        <v>8</v>
      </c>
      <c r="AE45" s="321">
        <v>9</v>
      </c>
      <c r="AF45" s="321">
        <f t="shared" si="5"/>
        <v>0</v>
      </c>
      <c r="AG45" s="321">
        <f t="shared" si="3"/>
        <v>0</v>
      </c>
      <c r="AH45" s="62"/>
      <c r="AI45" s="62"/>
      <c r="AL45" s="62"/>
      <c r="AM45" s="62"/>
      <c r="AY45" s="178">
        <v>46</v>
      </c>
      <c r="AZ45" s="178">
        <v>3</v>
      </c>
      <c r="BA45" s="145">
        <v>15</v>
      </c>
      <c r="BB45" s="145">
        <f>IF(C46="",1,0)</f>
        <v>1</v>
      </c>
      <c r="BC45" s="159" t="s">
        <v>138</v>
      </c>
    </row>
    <row r="46" spans="1:55" ht="16.5" customHeight="1" x14ac:dyDescent="0.3">
      <c r="A46" s="285">
        <f>$A$6</f>
        <v>16.5</v>
      </c>
      <c r="B46" s="304"/>
      <c r="C46" s="559"/>
      <c r="D46" s="560"/>
      <c r="E46" s="560"/>
      <c r="F46" s="560"/>
      <c r="G46" s="560"/>
      <c r="H46" s="560"/>
      <c r="I46" s="561"/>
      <c r="J46" s="559"/>
      <c r="K46" s="560"/>
      <c r="L46" s="560"/>
      <c r="M46" s="560"/>
      <c r="N46" s="560"/>
      <c r="O46" s="560"/>
      <c r="P46" s="560"/>
      <c r="Q46" s="560"/>
      <c r="R46" s="561"/>
      <c r="S46" s="559"/>
      <c r="T46" s="574"/>
      <c r="U46" s="574"/>
      <c r="V46" s="574"/>
      <c r="W46" s="574"/>
      <c r="X46" s="574"/>
      <c r="Y46" s="574"/>
      <c r="Z46" s="575"/>
      <c r="AA46" s="453"/>
      <c r="AB46" s="321">
        <f t="shared" si="6"/>
        <v>8</v>
      </c>
      <c r="AC46" s="321" t="str">
        <f t="shared" si="4"/>
        <v>0</v>
      </c>
      <c r="AD46" s="321">
        <v>9</v>
      </c>
      <c r="AE46" s="321">
        <v>7</v>
      </c>
      <c r="AF46" s="321">
        <f t="shared" si="5"/>
        <v>0</v>
      </c>
      <c r="AG46" s="321">
        <f t="shared" si="3"/>
        <v>0</v>
      </c>
      <c r="AH46" s="62"/>
      <c r="AI46" s="62"/>
      <c r="AL46" s="62"/>
      <c r="AM46" s="62"/>
      <c r="AY46" s="178">
        <v>46</v>
      </c>
      <c r="AZ46" s="178">
        <v>10</v>
      </c>
      <c r="BA46" s="145">
        <v>16</v>
      </c>
      <c r="BB46" s="145">
        <f>IF(J46="",1,0)</f>
        <v>1</v>
      </c>
      <c r="BC46" s="159" t="s">
        <v>139</v>
      </c>
    </row>
    <row r="47" spans="1:55" ht="9" customHeight="1" x14ac:dyDescent="0.25">
      <c r="A47" s="285">
        <f>$A$3</f>
        <v>9</v>
      </c>
      <c r="B47" s="304"/>
      <c r="C47" s="540" t="s">
        <v>16</v>
      </c>
      <c r="D47" s="541"/>
      <c r="E47" s="541"/>
      <c r="F47" s="541"/>
      <c r="G47" s="541"/>
      <c r="H47" s="541"/>
      <c r="I47" s="541"/>
      <c r="J47" s="542"/>
      <c r="K47" s="540" t="s">
        <v>17</v>
      </c>
      <c r="L47" s="541"/>
      <c r="M47" s="541"/>
      <c r="N47" s="541"/>
      <c r="O47" s="541"/>
      <c r="P47" s="541"/>
      <c r="Q47" s="541"/>
      <c r="R47" s="541"/>
      <c r="S47" s="541"/>
      <c r="T47" s="542"/>
      <c r="U47" s="540" t="s">
        <v>18</v>
      </c>
      <c r="V47" s="541"/>
      <c r="W47" s="542"/>
      <c r="X47" s="540" t="s">
        <v>19</v>
      </c>
      <c r="Y47" s="541"/>
      <c r="Z47" s="542"/>
      <c r="AA47" s="453"/>
      <c r="AB47" s="321">
        <f t="shared" si="6"/>
        <v>7</v>
      </c>
      <c r="AC47" s="321" t="str">
        <f t="shared" si="4"/>
        <v>0</v>
      </c>
      <c r="AD47" s="321">
        <v>2</v>
      </c>
      <c r="AE47" s="321">
        <v>3</v>
      </c>
      <c r="AF47" s="321">
        <f t="shared" si="5"/>
        <v>0</v>
      </c>
      <c r="AG47" s="321">
        <f t="shared" si="3"/>
        <v>0</v>
      </c>
      <c r="AH47" s="62"/>
      <c r="AI47" s="62"/>
      <c r="AL47" s="62"/>
      <c r="AM47" s="62"/>
      <c r="AY47" s="178">
        <v>46</v>
      </c>
      <c r="AZ47" s="178">
        <v>19</v>
      </c>
      <c r="BA47" s="145">
        <v>17</v>
      </c>
      <c r="BB47" s="145">
        <f>IF(S46="",1,0)</f>
        <v>1</v>
      </c>
      <c r="BC47" s="159" t="s">
        <v>140</v>
      </c>
    </row>
    <row r="48" spans="1:55" ht="16.5" customHeight="1" x14ac:dyDescent="0.3">
      <c r="A48" s="285">
        <f>$A$6</f>
        <v>16.5</v>
      </c>
      <c r="B48" s="304"/>
      <c r="C48" s="559"/>
      <c r="D48" s="560"/>
      <c r="E48" s="560"/>
      <c r="F48" s="560"/>
      <c r="G48" s="560"/>
      <c r="H48" s="560"/>
      <c r="I48" s="560"/>
      <c r="J48" s="561"/>
      <c r="K48" s="559"/>
      <c r="L48" s="560"/>
      <c r="M48" s="560"/>
      <c r="N48" s="560"/>
      <c r="O48" s="560"/>
      <c r="P48" s="560"/>
      <c r="Q48" s="560"/>
      <c r="R48" s="560"/>
      <c r="S48" s="560"/>
      <c r="T48" s="561"/>
      <c r="U48" s="559"/>
      <c r="V48" s="560"/>
      <c r="W48" s="561"/>
      <c r="X48" s="559"/>
      <c r="Y48" s="574"/>
      <c r="Z48" s="575"/>
      <c r="AA48" s="453"/>
      <c r="AB48" s="321">
        <f t="shared" si="6"/>
        <v>6</v>
      </c>
      <c r="AC48" s="321" t="str">
        <f t="shared" si="4"/>
        <v>0</v>
      </c>
      <c r="AD48" s="321">
        <v>3</v>
      </c>
      <c r="AE48" s="321">
        <v>6</v>
      </c>
      <c r="AF48" s="321">
        <f t="shared" si="5"/>
        <v>0</v>
      </c>
      <c r="AG48" s="321">
        <f t="shared" si="3"/>
        <v>0</v>
      </c>
      <c r="AH48" s="62"/>
      <c r="AI48" s="62"/>
      <c r="AL48" s="62"/>
      <c r="AM48" s="62"/>
      <c r="AY48" s="178">
        <v>48</v>
      </c>
      <c r="AZ48" s="178">
        <v>3</v>
      </c>
      <c r="BA48" s="145">
        <v>18</v>
      </c>
      <c r="BB48" s="145">
        <f>IF(C48="",1,0)</f>
        <v>1</v>
      </c>
      <c r="BC48" s="159" t="s">
        <v>141</v>
      </c>
    </row>
    <row r="49" spans="1:55" ht="9" customHeight="1" x14ac:dyDescent="0.25">
      <c r="A49" s="285">
        <f>$A$3</f>
        <v>9</v>
      </c>
      <c r="B49" s="304"/>
      <c r="C49" s="540" t="s">
        <v>20</v>
      </c>
      <c r="D49" s="541"/>
      <c r="E49" s="541"/>
      <c r="F49" s="541"/>
      <c r="G49" s="541"/>
      <c r="H49" s="541"/>
      <c r="I49" s="541"/>
      <c r="J49" s="541"/>
      <c r="K49" s="541"/>
      <c r="L49" s="541"/>
      <c r="M49" s="541"/>
      <c r="N49" s="541"/>
      <c r="O49" s="542"/>
      <c r="P49" s="540" t="s">
        <v>21</v>
      </c>
      <c r="Q49" s="541"/>
      <c r="R49" s="541"/>
      <c r="S49" s="541"/>
      <c r="T49" s="541"/>
      <c r="U49" s="541"/>
      <c r="V49" s="541"/>
      <c r="W49" s="541"/>
      <c r="X49" s="541"/>
      <c r="Y49" s="541"/>
      <c r="Z49" s="542"/>
      <c r="AA49" s="453"/>
      <c r="AB49" s="321">
        <f t="shared" si="6"/>
        <v>5</v>
      </c>
      <c r="AC49" s="321" t="str">
        <f t="shared" si="4"/>
        <v>0</v>
      </c>
      <c r="AD49" s="321">
        <v>4</v>
      </c>
      <c r="AE49" s="321">
        <v>1</v>
      </c>
      <c r="AF49" s="321">
        <f t="shared" si="5"/>
        <v>0</v>
      </c>
      <c r="AG49" s="321">
        <f t="shared" si="3"/>
        <v>0</v>
      </c>
      <c r="AH49" s="62"/>
      <c r="AI49" s="62"/>
      <c r="AL49" s="62"/>
      <c r="AM49" s="62"/>
      <c r="AY49" s="178">
        <v>48</v>
      </c>
      <c r="AZ49" s="178">
        <v>11</v>
      </c>
      <c r="BA49" s="145" t="s">
        <v>142</v>
      </c>
      <c r="BB49" s="145">
        <f>IF(AND(K48="",U48="",X48=""),1,0)</f>
        <v>1</v>
      </c>
      <c r="BC49" s="159" t="s">
        <v>144</v>
      </c>
    </row>
    <row r="50" spans="1:55" ht="16.5" customHeight="1" x14ac:dyDescent="0.3">
      <c r="A50" s="285">
        <f>$A$6</f>
        <v>16.5</v>
      </c>
      <c r="B50" s="312"/>
      <c r="C50" s="559"/>
      <c r="D50" s="560"/>
      <c r="E50" s="560"/>
      <c r="F50" s="560"/>
      <c r="G50" s="560"/>
      <c r="H50" s="560"/>
      <c r="I50" s="560"/>
      <c r="J50" s="560"/>
      <c r="K50" s="560"/>
      <c r="L50" s="560"/>
      <c r="M50" s="560"/>
      <c r="N50" s="560"/>
      <c r="O50" s="561"/>
      <c r="P50" s="559"/>
      <c r="Q50" s="574"/>
      <c r="R50" s="574"/>
      <c r="S50" s="574"/>
      <c r="T50" s="574"/>
      <c r="U50" s="574"/>
      <c r="V50" s="574"/>
      <c r="W50" s="574"/>
      <c r="X50" s="574"/>
      <c r="Y50" s="574"/>
      <c r="Z50" s="575"/>
      <c r="AA50" s="453"/>
      <c r="AB50" s="321">
        <f t="shared" si="6"/>
        <v>4</v>
      </c>
      <c r="AC50" s="321" t="str">
        <f t="shared" si="4"/>
        <v>0</v>
      </c>
      <c r="AD50" s="321">
        <v>5</v>
      </c>
      <c r="AE50" s="321">
        <v>2</v>
      </c>
      <c r="AF50" s="321">
        <f t="shared" si="5"/>
        <v>0</v>
      </c>
      <c r="AG50" s="321">
        <f t="shared" si="3"/>
        <v>0</v>
      </c>
      <c r="AH50" s="62"/>
      <c r="AI50" s="62"/>
      <c r="AL50" s="62"/>
      <c r="AM50" s="62"/>
      <c r="AY50" s="178">
        <v>50</v>
      </c>
      <c r="AZ50" s="178">
        <v>3</v>
      </c>
      <c r="BA50" s="145">
        <v>22</v>
      </c>
      <c r="BB50" s="145">
        <f t="shared" ref="BB50" si="7">IF(C50="",1,0)</f>
        <v>1</v>
      </c>
      <c r="BC50" s="159" t="s">
        <v>145</v>
      </c>
    </row>
    <row r="51" spans="1:55" ht="16.5" customHeight="1" x14ac:dyDescent="0.25">
      <c r="A51" s="285">
        <f>$A$7</f>
        <v>16.5</v>
      </c>
      <c r="B51" s="570" t="s">
        <v>90</v>
      </c>
      <c r="C51" s="550"/>
      <c r="D51" s="550"/>
      <c r="E51" s="550"/>
      <c r="F51" s="550"/>
      <c r="G51" s="550"/>
      <c r="H51" s="550"/>
      <c r="I51" s="550"/>
      <c r="J51" s="550"/>
      <c r="K51" s="550"/>
      <c r="L51" s="550"/>
      <c r="M51" s="550"/>
      <c r="N51" s="550"/>
      <c r="O51" s="550"/>
      <c r="P51" s="550"/>
      <c r="Q51" s="550"/>
      <c r="R51" s="550"/>
      <c r="S51" s="550"/>
      <c r="T51" s="550"/>
      <c r="U51" s="550"/>
      <c r="V51" s="550"/>
      <c r="W51" s="550"/>
      <c r="X51" s="550"/>
      <c r="Y51" s="550"/>
      <c r="Z51" s="551"/>
      <c r="AA51" s="453"/>
      <c r="AB51" s="321">
        <f t="shared" si="6"/>
        <v>3</v>
      </c>
      <c r="AC51" s="321" t="str">
        <f t="shared" si="4"/>
        <v>0</v>
      </c>
      <c r="AD51" s="321">
        <v>6</v>
      </c>
      <c r="AE51" s="321">
        <v>4</v>
      </c>
      <c r="AF51" s="321">
        <f t="shared" si="5"/>
        <v>0</v>
      </c>
      <c r="AG51" s="321">
        <f t="shared" si="3"/>
        <v>0</v>
      </c>
      <c r="AH51" s="62"/>
      <c r="AI51" s="62"/>
      <c r="AL51" s="62"/>
      <c r="AM51" s="62"/>
      <c r="AY51" s="178">
        <v>50</v>
      </c>
      <c r="AZ51" s="178">
        <v>16</v>
      </c>
      <c r="BA51" s="145">
        <v>23</v>
      </c>
      <c r="BB51" s="145">
        <f>IF(P50="",1,0)</f>
        <v>1</v>
      </c>
      <c r="BC51" s="159" t="s">
        <v>146</v>
      </c>
    </row>
    <row r="52" spans="1:55" ht="9" customHeight="1" x14ac:dyDescent="0.25">
      <c r="A52" s="285">
        <f>$A$3</f>
        <v>9</v>
      </c>
      <c r="B52" s="304"/>
      <c r="C52" s="540" t="s">
        <v>22</v>
      </c>
      <c r="D52" s="541"/>
      <c r="E52" s="541"/>
      <c r="F52" s="541"/>
      <c r="G52" s="541"/>
      <c r="H52" s="541"/>
      <c r="I52" s="542"/>
      <c r="J52" s="540" t="s">
        <v>23</v>
      </c>
      <c r="K52" s="541"/>
      <c r="L52" s="541"/>
      <c r="M52" s="541"/>
      <c r="N52" s="541"/>
      <c r="O52" s="541"/>
      <c r="P52" s="541"/>
      <c r="Q52" s="541"/>
      <c r="R52" s="542"/>
      <c r="S52" s="540" t="s">
        <v>24</v>
      </c>
      <c r="T52" s="541"/>
      <c r="U52" s="541"/>
      <c r="V52" s="541"/>
      <c r="W52" s="541"/>
      <c r="X52" s="541"/>
      <c r="Y52" s="541"/>
      <c r="Z52" s="542"/>
      <c r="AA52" s="453"/>
      <c r="AB52" s="321">
        <f t="shared" si="6"/>
        <v>2</v>
      </c>
      <c r="AC52" s="321" t="str">
        <f t="shared" si="4"/>
        <v>0</v>
      </c>
      <c r="AD52" s="321">
        <v>7</v>
      </c>
      <c r="AE52" s="321">
        <v>8</v>
      </c>
      <c r="AF52" s="321">
        <f t="shared" si="5"/>
        <v>0</v>
      </c>
      <c r="AG52" s="321">
        <f t="shared" si="3"/>
        <v>0</v>
      </c>
      <c r="AH52" s="62"/>
      <c r="AI52" s="62"/>
      <c r="AL52" s="62"/>
      <c r="AM52" s="62"/>
      <c r="BA52" s="145"/>
      <c r="BB52" s="145"/>
      <c r="BC52" s="159"/>
    </row>
    <row r="53" spans="1:55" ht="16.5" customHeight="1" x14ac:dyDescent="0.3">
      <c r="A53" s="285">
        <f>$A$6</f>
        <v>16.5</v>
      </c>
      <c r="B53" s="304"/>
      <c r="C53" s="559"/>
      <c r="D53" s="560"/>
      <c r="E53" s="560"/>
      <c r="F53" s="560"/>
      <c r="G53" s="560"/>
      <c r="H53" s="560"/>
      <c r="I53" s="561"/>
      <c r="J53" s="559"/>
      <c r="K53" s="560"/>
      <c r="L53" s="560"/>
      <c r="M53" s="560"/>
      <c r="N53" s="560"/>
      <c r="O53" s="560"/>
      <c r="P53" s="560"/>
      <c r="Q53" s="560"/>
      <c r="R53" s="561"/>
      <c r="S53" s="559"/>
      <c r="T53" s="574"/>
      <c r="U53" s="574"/>
      <c r="V53" s="574"/>
      <c r="W53" s="574"/>
      <c r="X53" s="574"/>
      <c r="Y53" s="574"/>
      <c r="Z53" s="575"/>
      <c r="AA53" s="453"/>
      <c r="AB53" s="321">
        <f t="shared" si="6"/>
        <v>1</v>
      </c>
      <c r="AC53" s="321" t="str">
        <f t="shared" si="4"/>
        <v>0</v>
      </c>
      <c r="AD53" s="325"/>
      <c r="AE53" s="325"/>
      <c r="AF53" s="321">
        <f>MOD(MOD(SUM(AF40:AF52),11),10)</f>
        <v>0</v>
      </c>
      <c r="AG53" s="321">
        <f>MOD(MOD(SUM(AG40:AG52),11),10)</f>
        <v>0</v>
      </c>
      <c r="AH53" s="62"/>
      <c r="AI53" s="62"/>
      <c r="AL53" s="62"/>
      <c r="AM53" s="62"/>
      <c r="AY53" s="178">
        <v>53</v>
      </c>
      <c r="AZ53" s="178">
        <v>3</v>
      </c>
      <c r="BA53" s="145" t="s">
        <v>415</v>
      </c>
      <c r="BB53" s="145">
        <f>IF(AND(C46=C53,J46=J53,S46=S53,C48=C55,K48=K55,U48=U55,X48=X55,C50=C57,P50=P57),1,0)</f>
        <v>1</v>
      </c>
      <c r="BC53" s="159" t="s">
        <v>416</v>
      </c>
    </row>
    <row r="54" spans="1:55" ht="9" customHeight="1" x14ac:dyDescent="0.25">
      <c r="A54" s="285">
        <f>$A$3</f>
        <v>9</v>
      </c>
      <c r="B54" s="304"/>
      <c r="C54" s="540" t="s">
        <v>25</v>
      </c>
      <c r="D54" s="541"/>
      <c r="E54" s="541"/>
      <c r="F54" s="541"/>
      <c r="G54" s="541"/>
      <c r="H54" s="541"/>
      <c r="I54" s="541"/>
      <c r="J54" s="542"/>
      <c r="K54" s="540" t="s">
        <v>26</v>
      </c>
      <c r="L54" s="541"/>
      <c r="M54" s="541"/>
      <c r="N54" s="541"/>
      <c r="O54" s="541"/>
      <c r="P54" s="541"/>
      <c r="Q54" s="541"/>
      <c r="R54" s="541"/>
      <c r="S54" s="541"/>
      <c r="T54" s="542"/>
      <c r="U54" s="540" t="s">
        <v>27</v>
      </c>
      <c r="V54" s="541"/>
      <c r="W54" s="542"/>
      <c r="X54" s="540" t="s">
        <v>28</v>
      </c>
      <c r="Y54" s="541"/>
      <c r="Z54" s="542"/>
      <c r="AA54" s="453"/>
      <c r="AB54" s="289"/>
      <c r="AC54" s="289"/>
      <c r="AD54" s="289"/>
      <c r="AE54" s="289"/>
      <c r="AF54" s="289"/>
      <c r="AG54" s="289"/>
      <c r="BA54" s="145"/>
      <c r="BB54" s="145"/>
      <c r="BC54" s="159"/>
    </row>
    <row r="55" spans="1:55" ht="16.5" customHeight="1" x14ac:dyDescent="0.3">
      <c r="A55" s="285">
        <f>$A$6</f>
        <v>16.5</v>
      </c>
      <c r="B55" s="304"/>
      <c r="C55" s="559"/>
      <c r="D55" s="560"/>
      <c r="E55" s="560"/>
      <c r="F55" s="560"/>
      <c r="G55" s="560"/>
      <c r="H55" s="560"/>
      <c r="I55" s="560"/>
      <c r="J55" s="561"/>
      <c r="K55" s="559"/>
      <c r="L55" s="560"/>
      <c r="M55" s="560"/>
      <c r="N55" s="560"/>
      <c r="O55" s="560"/>
      <c r="P55" s="560"/>
      <c r="Q55" s="560"/>
      <c r="R55" s="560"/>
      <c r="S55" s="560"/>
      <c r="T55" s="561"/>
      <c r="U55" s="559"/>
      <c r="V55" s="560"/>
      <c r="W55" s="561"/>
      <c r="X55" s="559"/>
      <c r="Y55" s="574"/>
      <c r="Z55" s="575"/>
      <c r="AA55" s="453"/>
      <c r="AB55" s="289"/>
      <c r="AC55" s="289"/>
      <c r="AD55" s="289"/>
      <c r="AE55" s="289"/>
      <c r="AF55" s="289"/>
      <c r="AG55" s="289"/>
      <c r="BA55" s="145"/>
      <c r="BB55" s="145"/>
      <c r="BC55" s="159"/>
    </row>
    <row r="56" spans="1:55" ht="9" customHeight="1" x14ac:dyDescent="0.25">
      <c r="A56" s="285">
        <f>$A$3</f>
        <v>9</v>
      </c>
      <c r="B56" s="304"/>
      <c r="C56" s="540" t="s">
        <v>29</v>
      </c>
      <c r="D56" s="541"/>
      <c r="E56" s="541"/>
      <c r="F56" s="541"/>
      <c r="G56" s="541"/>
      <c r="H56" s="541"/>
      <c r="I56" s="541"/>
      <c r="J56" s="541"/>
      <c r="K56" s="541"/>
      <c r="L56" s="541"/>
      <c r="M56" s="541"/>
      <c r="N56" s="541"/>
      <c r="O56" s="542"/>
      <c r="P56" s="540" t="s">
        <v>30</v>
      </c>
      <c r="Q56" s="541"/>
      <c r="R56" s="541"/>
      <c r="S56" s="541"/>
      <c r="T56" s="541"/>
      <c r="U56" s="541"/>
      <c r="V56" s="541"/>
      <c r="W56" s="541"/>
      <c r="X56" s="541"/>
      <c r="Y56" s="541"/>
      <c r="Z56" s="542"/>
      <c r="AA56" s="453"/>
      <c r="AB56" s="289"/>
      <c r="AC56" s="289"/>
      <c r="AD56" s="289"/>
      <c r="AE56" s="289"/>
      <c r="AF56" s="289"/>
      <c r="AG56" s="289"/>
      <c r="BA56" s="145"/>
      <c r="BB56" s="145"/>
      <c r="BC56" s="159"/>
    </row>
    <row r="57" spans="1:55" ht="16.5" customHeight="1" x14ac:dyDescent="0.3">
      <c r="A57" s="285">
        <f>$A$6</f>
        <v>16.5</v>
      </c>
      <c r="B57" s="312"/>
      <c r="C57" s="559"/>
      <c r="D57" s="560"/>
      <c r="E57" s="560"/>
      <c r="F57" s="560"/>
      <c r="G57" s="560"/>
      <c r="H57" s="560"/>
      <c r="I57" s="560"/>
      <c r="J57" s="560"/>
      <c r="K57" s="560"/>
      <c r="L57" s="560"/>
      <c r="M57" s="560"/>
      <c r="N57" s="560"/>
      <c r="O57" s="561"/>
      <c r="P57" s="559"/>
      <c r="Q57" s="574"/>
      <c r="R57" s="574"/>
      <c r="S57" s="574"/>
      <c r="T57" s="574"/>
      <c r="U57" s="574"/>
      <c r="V57" s="574"/>
      <c r="W57" s="574"/>
      <c r="X57" s="574"/>
      <c r="Y57" s="574"/>
      <c r="Z57" s="575"/>
      <c r="AA57" s="453"/>
      <c r="AB57" s="289"/>
      <c r="AC57" s="289"/>
      <c r="AD57" s="289"/>
      <c r="AE57" s="289"/>
      <c r="AF57" s="289"/>
      <c r="AG57" s="289"/>
      <c r="BA57" s="145"/>
      <c r="BB57" s="145"/>
      <c r="BC57" s="159"/>
    </row>
    <row r="58" spans="1:55" ht="9" customHeight="1" x14ac:dyDescent="0.25">
      <c r="A58" s="285">
        <f>$A$3</f>
        <v>9</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453"/>
      <c r="AB58" s="289"/>
      <c r="AC58" s="289"/>
      <c r="AD58" s="289"/>
      <c r="AE58" s="289"/>
      <c r="AF58" s="289"/>
      <c r="AG58" s="289"/>
      <c r="BA58" s="145"/>
      <c r="BB58" s="145"/>
      <c r="BC58" s="159"/>
    </row>
    <row r="59" spans="1:55" ht="9" customHeight="1" x14ac:dyDescent="0.25">
      <c r="A59" s="285">
        <f t="shared" ref="A59" si="8">$A$3</f>
        <v>9</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453"/>
      <c r="AB59" s="289"/>
      <c r="AC59" s="289"/>
      <c r="AD59" s="289"/>
      <c r="AE59" s="289"/>
      <c r="AF59" s="289"/>
      <c r="AG59" s="289"/>
      <c r="BA59" s="145"/>
      <c r="BB59" s="145"/>
      <c r="BC59" s="159"/>
    </row>
    <row r="60" spans="1:55" ht="16.5" customHeight="1" x14ac:dyDescent="0.25">
      <c r="A60" s="285">
        <f>$A$6</f>
        <v>16.5</v>
      </c>
      <c r="B60" s="292"/>
      <c r="C60" s="843" t="str">
        <f ca="1">Wersja</f>
        <v>2020..6.15.0.44055</v>
      </c>
      <c r="D60" s="843"/>
      <c r="E60" s="843"/>
      <c r="F60" s="843"/>
      <c r="G60" s="843"/>
      <c r="H60" s="843"/>
      <c r="I60" s="843"/>
      <c r="J60" s="300"/>
      <c r="K60" s="300"/>
      <c r="L60" s="300"/>
      <c r="M60" s="292"/>
      <c r="N60" s="300"/>
      <c r="O60" s="297"/>
      <c r="P60" s="297"/>
      <c r="Q60" s="297"/>
      <c r="R60" s="297"/>
      <c r="S60" s="297"/>
      <c r="T60" s="297"/>
      <c r="U60" s="297"/>
      <c r="V60" s="553" t="s">
        <v>484</v>
      </c>
      <c r="W60" s="554"/>
      <c r="X60" s="554"/>
      <c r="Y60" s="555"/>
      <c r="Z60" s="326" t="s">
        <v>497</v>
      </c>
      <c r="AA60" s="453"/>
      <c r="AB60" s="289"/>
      <c r="AC60" s="289"/>
      <c r="AD60" s="289"/>
      <c r="AE60" s="289"/>
      <c r="AF60" s="289"/>
      <c r="AG60" s="289"/>
      <c r="BA60" s="145"/>
      <c r="BB60" s="145"/>
      <c r="BC60" s="159"/>
    </row>
    <row r="61" spans="1:55" ht="9" customHeight="1" x14ac:dyDescent="0.25">
      <c r="A61" s="285">
        <f t="shared" ref="A61:A62" si="9">$A$3</f>
        <v>9</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453"/>
      <c r="AB61" s="289"/>
      <c r="AC61" s="289"/>
      <c r="AD61" s="289"/>
      <c r="AE61" s="289"/>
      <c r="AF61" s="289"/>
      <c r="AG61" s="289"/>
      <c r="BA61" s="145"/>
      <c r="BB61" s="145"/>
      <c r="BC61" s="159"/>
    </row>
    <row r="62" spans="1:55" ht="9" customHeight="1" thickBot="1" x14ac:dyDescent="0.3">
      <c r="A62" s="285">
        <f t="shared" si="9"/>
        <v>9</v>
      </c>
      <c r="B62" s="552" t="s">
        <v>0</v>
      </c>
      <c r="C62" s="552"/>
      <c r="D62" s="552"/>
      <c r="E62" s="552"/>
      <c r="F62" s="552"/>
      <c r="G62" s="552"/>
      <c r="H62" s="552"/>
      <c r="I62" s="552"/>
      <c r="J62" s="552"/>
      <c r="K62" s="552"/>
      <c r="L62" s="552"/>
      <c r="M62" s="552"/>
      <c r="N62" s="552"/>
      <c r="O62" s="552"/>
      <c r="P62" s="552"/>
      <c r="Q62" s="552"/>
      <c r="R62" s="552"/>
      <c r="S62" s="552"/>
      <c r="T62" s="552"/>
      <c r="U62" s="552"/>
      <c r="V62" s="552"/>
      <c r="W62" s="552"/>
      <c r="X62" s="552"/>
      <c r="Y62" s="552"/>
      <c r="Z62" s="552"/>
      <c r="AA62" s="453"/>
      <c r="AB62" s="289"/>
      <c r="AC62" s="289"/>
      <c r="AD62" s="289"/>
      <c r="AE62" s="289"/>
      <c r="AF62" s="289"/>
      <c r="AG62" s="289"/>
      <c r="BA62" s="145"/>
      <c r="BB62" s="145"/>
      <c r="BC62" s="159"/>
    </row>
    <row r="63" spans="1:55" ht="4.5" customHeight="1" x14ac:dyDescent="0.25">
      <c r="A63" s="285">
        <f t="shared" ref="A63:A64" si="10">$A$4</f>
        <v>4.5</v>
      </c>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453"/>
      <c r="AB63" s="289"/>
      <c r="AC63" s="289"/>
      <c r="AD63" s="289"/>
      <c r="AE63" s="289"/>
      <c r="AF63" s="289"/>
      <c r="AG63" s="289"/>
      <c r="BA63" s="145"/>
      <c r="BB63" s="145"/>
      <c r="BC63" s="159"/>
    </row>
    <row r="64" spans="1:55" ht="4.5" customHeight="1" x14ac:dyDescent="0.25">
      <c r="A64" s="285">
        <f t="shared" si="10"/>
        <v>4.5</v>
      </c>
      <c r="B64" s="454"/>
      <c r="C64" s="455"/>
      <c r="D64" s="455"/>
      <c r="E64" s="455"/>
      <c r="F64" s="455"/>
      <c r="G64" s="455"/>
      <c r="H64" s="455"/>
      <c r="I64" s="455"/>
      <c r="J64" s="455"/>
      <c r="K64" s="455"/>
      <c r="L64" s="455"/>
      <c r="M64" s="455"/>
      <c r="N64" s="455"/>
      <c r="O64" s="455"/>
      <c r="P64" s="455"/>
      <c r="Q64" s="455"/>
      <c r="R64" s="455"/>
      <c r="S64" s="455"/>
      <c r="T64" s="455"/>
      <c r="U64" s="455"/>
      <c r="V64" s="455"/>
      <c r="W64" s="455"/>
      <c r="X64" s="455"/>
      <c r="Y64" s="455"/>
      <c r="Z64" s="456"/>
      <c r="AA64" s="453"/>
      <c r="AB64" s="289"/>
      <c r="AC64" s="289"/>
      <c r="AD64" s="289"/>
      <c r="AE64" s="289"/>
      <c r="AF64" s="289"/>
      <c r="AG64" s="289"/>
      <c r="BA64" s="145"/>
      <c r="BB64" s="145"/>
      <c r="BC64" s="159"/>
    </row>
    <row r="65" spans="1:57" s="91" customFormat="1" ht="16.5" customHeight="1" x14ac:dyDescent="0.25">
      <c r="A65" s="285">
        <f>$A$7</f>
        <v>16.5</v>
      </c>
      <c r="B65" s="893" t="s">
        <v>543</v>
      </c>
      <c r="C65" s="894"/>
      <c r="D65" s="894"/>
      <c r="E65" s="894"/>
      <c r="F65" s="894"/>
      <c r="G65" s="894"/>
      <c r="H65" s="894"/>
      <c r="I65" s="894"/>
      <c r="J65" s="894"/>
      <c r="K65" s="894"/>
      <c r="L65" s="894"/>
      <c r="M65" s="894"/>
      <c r="N65" s="894"/>
      <c r="O65" s="894"/>
      <c r="P65" s="894"/>
      <c r="Q65" s="894"/>
      <c r="R65" s="894"/>
      <c r="S65" s="894"/>
      <c r="T65" s="894"/>
      <c r="U65" s="894"/>
      <c r="V65" s="894"/>
      <c r="W65" s="894"/>
      <c r="X65" s="894"/>
      <c r="Y65" s="894"/>
      <c r="Z65" s="895"/>
      <c r="AA65" s="457"/>
      <c r="AB65" s="458"/>
      <c r="AC65" s="458"/>
      <c r="AD65" s="458"/>
      <c r="AE65" s="458"/>
      <c r="AF65" s="458"/>
      <c r="AG65" s="458"/>
      <c r="AY65" s="188"/>
      <c r="AZ65" s="188"/>
      <c r="BA65" s="146">
        <v>33</v>
      </c>
      <c r="BB65" s="146">
        <f>IF(AND(P67&lt;&gt;"",AA117&gt;1),1,0)</f>
        <v>0</v>
      </c>
      <c r="BC65" s="160" t="s">
        <v>837</v>
      </c>
      <c r="BD65" s="153"/>
      <c r="BE65" s="153"/>
    </row>
    <row r="66" spans="1:57" s="91" customFormat="1" ht="9" customHeight="1" x14ac:dyDescent="0.25">
      <c r="A66" s="285">
        <f t="shared" ref="A66" si="11">$A$3</f>
        <v>9</v>
      </c>
      <c r="B66" s="435"/>
      <c r="C66" s="510" t="s">
        <v>544</v>
      </c>
      <c r="D66" s="511"/>
      <c r="E66" s="511"/>
      <c r="F66" s="511"/>
      <c r="G66" s="511"/>
      <c r="H66" s="511"/>
      <c r="I66" s="511"/>
      <c r="J66" s="511"/>
      <c r="K66" s="511"/>
      <c r="L66" s="511"/>
      <c r="M66" s="511"/>
      <c r="N66" s="511"/>
      <c r="O66" s="511"/>
      <c r="P66" s="511"/>
      <c r="Q66" s="511"/>
      <c r="R66" s="511"/>
      <c r="S66" s="511"/>
      <c r="T66" s="511"/>
      <c r="U66" s="511"/>
      <c r="V66" s="511"/>
      <c r="W66" s="511"/>
      <c r="X66" s="511"/>
      <c r="Y66" s="511"/>
      <c r="Z66" s="512"/>
      <c r="AA66" s="457">
        <f>IF(P67&lt;&gt;"",1,0)</f>
        <v>0</v>
      </c>
      <c r="AB66" s="458"/>
      <c r="AC66" s="458"/>
      <c r="AD66" s="458"/>
      <c r="AE66" s="458"/>
      <c r="AF66" s="458"/>
      <c r="AG66" s="458"/>
      <c r="AY66" s="188"/>
      <c r="AZ66" s="188"/>
      <c r="BA66" s="146">
        <v>33</v>
      </c>
      <c r="BB66" s="146">
        <f>IF(AND(P67&lt;&gt;"",SUM(G74:M79,G83:M86,G90:M95,D100,D110)&gt;0),1,0)</f>
        <v>0</v>
      </c>
      <c r="BC66" s="160" t="s">
        <v>836</v>
      </c>
      <c r="BD66" s="153"/>
      <c r="BE66" s="153"/>
    </row>
    <row r="67" spans="1:57" ht="15" customHeight="1" thickBot="1" x14ac:dyDescent="0.3">
      <c r="A67" s="285">
        <f>$A$21</f>
        <v>15</v>
      </c>
      <c r="B67" s="305"/>
      <c r="C67" s="299"/>
      <c r="D67" s="297"/>
      <c r="E67" s="459"/>
      <c r="F67" s="960" t="s">
        <v>486</v>
      </c>
      <c r="G67" s="960"/>
      <c r="H67" s="960"/>
      <c r="I67" s="960"/>
      <c r="J67" s="960"/>
      <c r="K67" s="960"/>
      <c r="L67" s="960"/>
      <c r="M67" s="960"/>
      <c r="N67" s="960"/>
      <c r="O67" s="960"/>
      <c r="P67" s="459"/>
      <c r="Q67" s="960" t="s">
        <v>485</v>
      </c>
      <c r="R67" s="960"/>
      <c r="S67" s="960"/>
      <c r="T67" s="960"/>
      <c r="U67" s="960"/>
      <c r="V67" s="960"/>
      <c r="W67" s="960"/>
      <c r="X67" s="960"/>
      <c r="Y67" s="960"/>
      <c r="Z67" s="961"/>
      <c r="AA67" s="453">
        <f>IF(E67&lt;&gt;"",1,0)</f>
        <v>0</v>
      </c>
      <c r="AB67" s="289"/>
      <c r="AC67" s="289"/>
      <c r="AD67" s="289"/>
      <c r="AE67" s="289"/>
      <c r="AF67" s="289"/>
      <c r="AG67" s="289"/>
      <c r="BA67" s="145">
        <v>33</v>
      </c>
      <c r="BB67" s="145">
        <f>IF(LEN(E67&amp;P67)=1,0,1)</f>
        <v>1</v>
      </c>
      <c r="BC67" s="159" t="s">
        <v>580</v>
      </c>
    </row>
    <row r="68" spans="1:57" ht="4.5" customHeight="1" thickBot="1" x14ac:dyDescent="0.3">
      <c r="A68" s="285">
        <f t="shared" ref="A68:A69" si="12">$A$4</f>
        <v>4.5</v>
      </c>
      <c r="B68" s="460"/>
      <c r="C68" s="336"/>
      <c r="D68" s="461"/>
      <c r="E68" s="462"/>
      <c r="F68" s="463"/>
      <c r="G68" s="463"/>
      <c r="H68" s="463"/>
      <c r="I68" s="463"/>
      <c r="J68" s="463"/>
      <c r="K68" s="463"/>
      <c r="L68" s="463"/>
      <c r="M68" s="463"/>
      <c r="N68" s="463"/>
      <c r="O68" s="463"/>
      <c r="P68" s="462"/>
      <c r="Q68" s="463"/>
      <c r="R68" s="463"/>
      <c r="S68" s="463"/>
      <c r="T68" s="463"/>
      <c r="U68" s="463"/>
      <c r="V68" s="463"/>
      <c r="W68" s="463"/>
      <c r="X68" s="463"/>
      <c r="Y68" s="463"/>
      <c r="Z68" s="464"/>
      <c r="AA68" s="453"/>
      <c r="AB68" s="289"/>
      <c r="AC68" s="289"/>
      <c r="AD68" s="289"/>
      <c r="AE68" s="289"/>
      <c r="AF68" s="289"/>
      <c r="AG68" s="289"/>
      <c r="BA68" s="145"/>
      <c r="BB68" s="145"/>
      <c r="BC68" s="159"/>
    </row>
    <row r="69" spans="1:57" ht="4.5" customHeight="1" thickBot="1" x14ac:dyDescent="0.3">
      <c r="A69" s="285">
        <f t="shared" si="12"/>
        <v>4.5</v>
      </c>
      <c r="B69" s="858"/>
      <c r="C69" s="859"/>
      <c r="D69" s="859"/>
      <c r="E69" s="859"/>
      <c r="F69" s="859"/>
      <c r="G69" s="859"/>
      <c r="H69" s="859"/>
      <c r="I69" s="859"/>
      <c r="J69" s="859"/>
      <c r="K69" s="859"/>
      <c r="L69" s="859"/>
      <c r="M69" s="859"/>
      <c r="N69" s="859"/>
      <c r="O69" s="859"/>
      <c r="P69" s="859"/>
      <c r="Q69" s="859"/>
      <c r="R69" s="859"/>
      <c r="S69" s="859"/>
      <c r="T69" s="859"/>
      <c r="U69" s="859"/>
      <c r="V69" s="859"/>
      <c r="W69" s="859"/>
      <c r="X69" s="859"/>
      <c r="Y69" s="859"/>
      <c r="Z69" s="860"/>
      <c r="AA69" s="453"/>
      <c r="AB69" s="289"/>
      <c r="AC69" s="289"/>
      <c r="AD69" s="289"/>
      <c r="AE69" s="289"/>
      <c r="AF69" s="289"/>
      <c r="AG69" s="289"/>
      <c r="BA69" s="145"/>
      <c r="BB69" s="145"/>
      <c r="BC69" s="159"/>
    </row>
    <row r="70" spans="1:57" s="91" customFormat="1" ht="33" customHeight="1" x14ac:dyDescent="0.25">
      <c r="A70" s="285">
        <f>$A$7*2</f>
        <v>33</v>
      </c>
      <c r="B70" s="896" t="s">
        <v>487</v>
      </c>
      <c r="C70" s="897"/>
      <c r="D70" s="897"/>
      <c r="E70" s="897"/>
      <c r="F70" s="897"/>
      <c r="G70" s="897"/>
      <c r="H70" s="897"/>
      <c r="I70" s="897"/>
      <c r="J70" s="897"/>
      <c r="K70" s="897"/>
      <c r="L70" s="897"/>
      <c r="M70" s="897"/>
      <c r="N70" s="897"/>
      <c r="O70" s="897"/>
      <c r="P70" s="897"/>
      <c r="Q70" s="897"/>
      <c r="R70" s="897"/>
      <c r="S70" s="897"/>
      <c r="T70" s="897"/>
      <c r="U70" s="897"/>
      <c r="V70" s="897"/>
      <c r="W70" s="897"/>
      <c r="X70" s="897"/>
      <c r="Y70" s="897"/>
      <c r="Z70" s="898"/>
      <c r="AA70" s="457"/>
      <c r="AB70" s="458"/>
      <c r="AC70" s="458"/>
      <c r="AD70" s="458"/>
      <c r="AE70" s="458"/>
      <c r="AF70" s="458"/>
      <c r="AG70" s="458"/>
      <c r="AY70" s="188"/>
      <c r="AZ70" s="188"/>
      <c r="BA70" s="146" t="s">
        <v>746</v>
      </c>
      <c r="BB70" s="146">
        <f>IF(AND(E67="",OR(AA114&gt;1,AA116&gt;1)),1,0)</f>
        <v>0</v>
      </c>
      <c r="BC70" s="160" t="s">
        <v>747</v>
      </c>
      <c r="BD70" s="153"/>
      <c r="BE70" s="153"/>
    </row>
    <row r="71" spans="1:57" s="91" customFormat="1" ht="16.5" customHeight="1" x14ac:dyDescent="0.25">
      <c r="A71" s="285">
        <f>$A$7</f>
        <v>16.5</v>
      </c>
      <c r="B71" s="871" t="s">
        <v>503</v>
      </c>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3"/>
      <c r="AA71" s="457"/>
      <c r="AB71" s="458"/>
      <c r="AC71" s="458"/>
      <c r="AD71" s="458"/>
      <c r="AE71" s="458"/>
      <c r="AF71" s="458"/>
      <c r="AG71" s="458"/>
      <c r="AY71" s="188"/>
      <c r="AZ71" s="188"/>
      <c r="BA71" s="146"/>
      <c r="BB71" s="146"/>
      <c r="BC71" s="160"/>
      <c r="BD71" s="153"/>
      <c r="BE71" s="153"/>
    </row>
    <row r="72" spans="1:57" s="91" customFormat="1" ht="16.5" customHeight="1" x14ac:dyDescent="0.25">
      <c r="A72" s="285">
        <f>$A$7</f>
        <v>16.5</v>
      </c>
      <c r="B72" s="435"/>
      <c r="C72" s="853" t="s">
        <v>504</v>
      </c>
      <c r="D72" s="862"/>
      <c r="E72" s="852" t="s">
        <v>531</v>
      </c>
      <c r="F72" s="883"/>
      <c r="G72" s="883"/>
      <c r="H72" s="883"/>
      <c r="I72" s="883"/>
      <c r="J72" s="883"/>
      <c r="K72" s="883"/>
      <c r="L72" s="883"/>
      <c r="M72" s="878"/>
      <c r="N72" s="853" t="s">
        <v>505</v>
      </c>
      <c r="O72" s="885"/>
      <c r="P72" s="885"/>
      <c r="Q72" s="885"/>
      <c r="R72" s="885"/>
      <c r="S72" s="885"/>
      <c r="T72" s="862"/>
      <c r="U72" s="852" t="s">
        <v>532</v>
      </c>
      <c r="V72" s="883"/>
      <c r="W72" s="883"/>
      <c r="X72" s="883"/>
      <c r="Y72" s="883"/>
      <c r="Z72" s="878"/>
      <c r="AA72" s="457"/>
      <c r="AB72" s="458"/>
      <c r="AC72" s="458"/>
      <c r="AD72" s="458"/>
      <c r="AE72" s="458"/>
      <c r="AF72" s="458"/>
      <c r="AG72" s="458"/>
      <c r="AY72" s="188"/>
      <c r="AZ72" s="188"/>
      <c r="BA72" s="146"/>
      <c r="BB72" s="146"/>
      <c r="BC72" s="160"/>
      <c r="BD72" s="153"/>
      <c r="BE72" s="153"/>
    </row>
    <row r="73" spans="1:57" s="91" customFormat="1" ht="9" customHeight="1" x14ac:dyDescent="0.25">
      <c r="A73" s="285">
        <f>$A$3</f>
        <v>9</v>
      </c>
      <c r="B73" s="863"/>
      <c r="C73" s="852"/>
      <c r="D73" s="878"/>
      <c r="E73" s="852" t="s">
        <v>126</v>
      </c>
      <c r="F73" s="883"/>
      <c r="G73" s="883"/>
      <c r="H73" s="883"/>
      <c r="I73" s="883"/>
      <c r="J73" s="883"/>
      <c r="K73" s="883"/>
      <c r="L73" s="883"/>
      <c r="M73" s="878"/>
      <c r="N73" s="853" t="s">
        <v>533</v>
      </c>
      <c r="O73" s="885"/>
      <c r="P73" s="885"/>
      <c r="Q73" s="885"/>
      <c r="R73" s="885"/>
      <c r="S73" s="885"/>
      <c r="T73" s="862"/>
      <c r="U73" s="852" t="s">
        <v>165</v>
      </c>
      <c r="V73" s="883"/>
      <c r="W73" s="883"/>
      <c r="X73" s="883"/>
      <c r="Y73" s="883"/>
      <c r="Z73" s="878"/>
      <c r="AA73" s="457"/>
      <c r="AB73" s="458"/>
      <c r="AC73" s="458"/>
      <c r="AD73" s="458"/>
      <c r="AE73" s="458"/>
      <c r="AF73" s="458"/>
      <c r="AG73" s="458"/>
      <c r="AY73" s="188"/>
      <c r="AZ73" s="188"/>
      <c r="BA73" s="146"/>
      <c r="BB73" s="146"/>
      <c r="BC73" s="160"/>
      <c r="BD73" s="153"/>
      <c r="BE73" s="153"/>
    </row>
    <row r="74" spans="1:57" s="91" customFormat="1" ht="22.5" customHeight="1" x14ac:dyDescent="0.3">
      <c r="A74" s="417">
        <f>$A$6+6</f>
        <v>22.5</v>
      </c>
      <c r="B74" s="863"/>
      <c r="C74" s="879" t="s">
        <v>207</v>
      </c>
      <c r="D74" s="880"/>
      <c r="E74" s="884" t="s">
        <v>784</v>
      </c>
      <c r="F74" s="662"/>
      <c r="G74" s="886"/>
      <c r="H74" s="887"/>
      <c r="I74" s="887"/>
      <c r="J74" s="887"/>
      <c r="K74" s="887"/>
      <c r="L74" s="887"/>
      <c r="M74" s="888"/>
      <c r="N74" s="465" t="s">
        <v>785</v>
      </c>
      <c r="O74" s="891">
        <v>1.95</v>
      </c>
      <c r="P74" s="891"/>
      <c r="Q74" s="891"/>
      <c r="R74" s="891"/>
      <c r="S74" s="891"/>
      <c r="T74" s="892"/>
      <c r="U74" s="465" t="s">
        <v>788</v>
      </c>
      <c r="V74" s="889">
        <f>ROUND(G74*O74,4)</f>
        <v>0</v>
      </c>
      <c r="W74" s="889"/>
      <c r="X74" s="889"/>
      <c r="Y74" s="889"/>
      <c r="Z74" s="890"/>
      <c r="AA74" s="457">
        <f>Dane!CJ2*$AA$67</f>
        <v>0</v>
      </c>
      <c r="AB74" s="458"/>
      <c r="AC74" s="458"/>
      <c r="AD74" s="458"/>
      <c r="AE74" s="458"/>
      <c r="AF74" s="458"/>
      <c r="AG74" s="458"/>
      <c r="AY74" s="188">
        <v>74</v>
      </c>
      <c r="AZ74" s="188">
        <v>7</v>
      </c>
      <c r="BA74" s="146">
        <v>34</v>
      </c>
      <c r="BB74" s="146">
        <f>IF(G74=AA74,0,1)</f>
        <v>0</v>
      </c>
      <c r="BC74" s="160" t="str">
        <f>"W DR-1 wykazano gruntów ornych klasy " &amp;C74&amp; " " &amp;SUM(G74) &amp;" ha, a w ZDR-1 "&amp;AA74&amp;" ha"</f>
        <v>W DR-1 wykazano gruntów ornych klasy I 0 ha, a w ZDR-1 0 ha</v>
      </c>
      <c r="BD74" s="153"/>
      <c r="BE74" s="153"/>
    </row>
    <row r="75" spans="1:57" s="91" customFormat="1" ht="22.5" customHeight="1" x14ac:dyDescent="0.3">
      <c r="A75" s="285">
        <f>$A$74</f>
        <v>22.5</v>
      </c>
      <c r="B75" s="863"/>
      <c r="C75" s="853" t="s">
        <v>222</v>
      </c>
      <c r="D75" s="862"/>
      <c r="E75" s="881" t="s">
        <v>787</v>
      </c>
      <c r="F75" s="882"/>
      <c r="G75" s="874"/>
      <c r="H75" s="875"/>
      <c r="I75" s="875"/>
      <c r="J75" s="875"/>
      <c r="K75" s="875"/>
      <c r="L75" s="875"/>
      <c r="M75" s="876"/>
      <c r="N75" s="466" t="s">
        <v>786</v>
      </c>
      <c r="O75" s="908">
        <v>1.8</v>
      </c>
      <c r="P75" s="908"/>
      <c r="Q75" s="908"/>
      <c r="R75" s="908"/>
      <c r="S75" s="908"/>
      <c r="T75" s="909"/>
      <c r="U75" s="466" t="s">
        <v>642</v>
      </c>
      <c r="V75" s="899">
        <f t="shared" ref="V75:V79" si="13">ROUND(G75*O75,4)</f>
        <v>0</v>
      </c>
      <c r="W75" s="899"/>
      <c r="X75" s="899"/>
      <c r="Y75" s="899"/>
      <c r="Z75" s="900"/>
      <c r="AA75" s="457">
        <f>Dane!CJ3*$AA$67</f>
        <v>0</v>
      </c>
      <c r="AB75" s="458"/>
      <c r="AC75" s="458"/>
      <c r="AD75" s="458"/>
      <c r="AE75" s="458"/>
      <c r="AF75" s="458"/>
      <c r="AG75" s="458"/>
      <c r="AY75" s="188">
        <v>75</v>
      </c>
      <c r="AZ75" s="188">
        <v>7</v>
      </c>
      <c r="BA75" s="146">
        <v>37</v>
      </c>
      <c r="BB75" s="146">
        <f t="shared" ref="BB75:BB79" si="14">IF(G75=AA75,0,1)</f>
        <v>0</v>
      </c>
      <c r="BC75" s="160" t="str">
        <f t="shared" ref="BC75:BC79" si="15">"W DR-1 wykazano gruntów ornych klasy " &amp;C75&amp; " " &amp;SUM(G75) &amp;" ha, a w ZDR-1 "&amp;AA75&amp;" ha"</f>
        <v>W DR-1 wykazano gruntów ornych klasy II 0 ha, a w ZDR-1 0 ha</v>
      </c>
      <c r="BD75" s="153"/>
      <c r="BE75" s="153"/>
    </row>
    <row r="76" spans="1:57" s="91" customFormat="1" ht="22.5" customHeight="1" x14ac:dyDescent="0.3">
      <c r="A76" s="285">
        <f t="shared" ref="A76:A79" si="16">$A$74</f>
        <v>22.5</v>
      </c>
      <c r="B76" s="863"/>
      <c r="C76" s="853" t="s">
        <v>227</v>
      </c>
      <c r="D76" s="862"/>
      <c r="E76" s="881" t="s">
        <v>643</v>
      </c>
      <c r="F76" s="882"/>
      <c r="G76" s="874"/>
      <c r="H76" s="875"/>
      <c r="I76" s="875"/>
      <c r="J76" s="875"/>
      <c r="K76" s="875"/>
      <c r="L76" s="875"/>
      <c r="M76" s="876"/>
      <c r="N76" s="466" t="s">
        <v>644</v>
      </c>
      <c r="O76" s="908">
        <v>1.65</v>
      </c>
      <c r="P76" s="908"/>
      <c r="Q76" s="908"/>
      <c r="R76" s="908"/>
      <c r="S76" s="908"/>
      <c r="T76" s="909"/>
      <c r="U76" s="466" t="s">
        <v>645</v>
      </c>
      <c r="V76" s="899">
        <f t="shared" si="13"/>
        <v>0</v>
      </c>
      <c r="W76" s="899"/>
      <c r="X76" s="899"/>
      <c r="Y76" s="899"/>
      <c r="Z76" s="900"/>
      <c r="AA76" s="457">
        <f>Dane!CJ4*$AA$67</f>
        <v>0</v>
      </c>
      <c r="AB76" s="458"/>
      <c r="AC76" s="458"/>
      <c r="AD76" s="458"/>
      <c r="AE76" s="458"/>
      <c r="AF76" s="458"/>
      <c r="AG76" s="458"/>
      <c r="AY76" s="188">
        <v>76</v>
      </c>
      <c r="AZ76" s="188">
        <v>7</v>
      </c>
      <c r="BA76" s="146">
        <v>40</v>
      </c>
      <c r="BB76" s="146">
        <f t="shared" si="14"/>
        <v>0</v>
      </c>
      <c r="BC76" s="160" t="str">
        <f t="shared" si="15"/>
        <v>W DR-1 wykazano gruntów ornych klasy IIIa 0 ha, a w ZDR-1 0 ha</v>
      </c>
      <c r="BD76" s="153"/>
      <c r="BE76" s="153"/>
    </row>
    <row r="77" spans="1:57" s="91" customFormat="1" ht="22.5" customHeight="1" x14ac:dyDescent="0.3">
      <c r="A77" s="285">
        <f t="shared" si="16"/>
        <v>22.5</v>
      </c>
      <c r="B77" s="863"/>
      <c r="C77" s="853" t="s">
        <v>231</v>
      </c>
      <c r="D77" s="862"/>
      <c r="E77" s="881" t="s">
        <v>651</v>
      </c>
      <c r="F77" s="882"/>
      <c r="G77" s="874"/>
      <c r="H77" s="875"/>
      <c r="I77" s="875"/>
      <c r="J77" s="875"/>
      <c r="K77" s="875"/>
      <c r="L77" s="875"/>
      <c r="M77" s="876"/>
      <c r="N77" s="466" t="s">
        <v>646</v>
      </c>
      <c r="O77" s="908">
        <v>1.35</v>
      </c>
      <c r="P77" s="908"/>
      <c r="Q77" s="908"/>
      <c r="R77" s="908"/>
      <c r="S77" s="908"/>
      <c r="T77" s="909"/>
      <c r="U77" s="466" t="s">
        <v>652</v>
      </c>
      <c r="V77" s="899">
        <f t="shared" si="13"/>
        <v>0</v>
      </c>
      <c r="W77" s="899"/>
      <c r="X77" s="899"/>
      <c r="Y77" s="899"/>
      <c r="Z77" s="900"/>
      <c r="AA77" s="457">
        <f>Dane!CJ5*$AA$67</f>
        <v>0</v>
      </c>
      <c r="AB77" s="458"/>
      <c r="AC77" s="458"/>
      <c r="AD77" s="458"/>
      <c r="AE77" s="458"/>
      <c r="AF77" s="458"/>
      <c r="AG77" s="458"/>
      <c r="AY77" s="188">
        <v>77</v>
      </c>
      <c r="AZ77" s="188">
        <v>7</v>
      </c>
      <c r="BA77" s="146">
        <v>43</v>
      </c>
      <c r="BB77" s="146">
        <f t="shared" si="14"/>
        <v>0</v>
      </c>
      <c r="BC77" s="160" t="str">
        <f t="shared" si="15"/>
        <v>W DR-1 wykazano gruntów ornych klasy IIIb 0 ha, a w ZDR-1 0 ha</v>
      </c>
      <c r="BD77" s="153"/>
      <c r="BE77" s="153"/>
    </row>
    <row r="78" spans="1:57" s="91" customFormat="1" ht="22.5" customHeight="1" x14ac:dyDescent="0.3">
      <c r="A78" s="285">
        <f t="shared" si="16"/>
        <v>22.5</v>
      </c>
      <c r="B78" s="863"/>
      <c r="C78" s="853" t="s">
        <v>235</v>
      </c>
      <c r="D78" s="862"/>
      <c r="E78" s="881" t="s">
        <v>647</v>
      </c>
      <c r="F78" s="882"/>
      <c r="G78" s="874"/>
      <c r="H78" s="875"/>
      <c r="I78" s="875"/>
      <c r="J78" s="875"/>
      <c r="K78" s="875"/>
      <c r="L78" s="875"/>
      <c r="M78" s="876"/>
      <c r="N78" s="466" t="s">
        <v>653</v>
      </c>
      <c r="O78" s="908">
        <v>1.1000000000000001</v>
      </c>
      <c r="P78" s="908"/>
      <c r="Q78" s="908"/>
      <c r="R78" s="908"/>
      <c r="S78" s="908"/>
      <c r="T78" s="909"/>
      <c r="U78" s="466" t="s">
        <v>648</v>
      </c>
      <c r="V78" s="899">
        <f t="shared" si="13"/>
        <v>0</v>
      </c>
      <c r="W78" s="899"/>
      <c r="X78" s="899"/>
      <c r="Y78" s="899"/>
      <c r="Z78" s="900"/>
      <c r="AA78" s="457">
        <f>Dane!CJ6*$AA$67</f>
        <v>0</v>
      </c>
      <c r="AB78" s="458"/>
      <c r="AC78" s="458"/>
      <c r="AD78" s="458"/>
      <c r="AE78" s="458"/>
      <c r="AF78" s="458"/>
      <c r="AG78" s="458"/>
      <c r="AY78" s="188">
        <v>78</v>
      </c>
      <c r="AZ78" s="188">
        <v>7</v>
      </c>
      <c r="BA78" s="146">
        <v>46</v>
      </c>
      <c r="BB78" s="146">
        <f t="shared" si="14"/>
        <v>0</v>
      </c>
      <c r="BC78" s="160" t="str">
        <f t="shared" si="15"/>
        <v>W DR-1 wykazano gruntów ornych klasy IVa 0 ha, a w ZDR-1 0 ha</v>
      </c>
      <c r="BD78" s="153"/>
      <c r="BE78" s="153"/>
    </row>
    <row r="79" spans="1:57" s="91" customFormat="1" ht="22.5" customHeight="1" x14ac:dyDescent="0.3">
      <c r="A79" s="285">
        <f t="shared" si="16"/>
        <v>22.5</v>
      </c>
      <c r="B79" s="877"/>
      <c r="C79" s="853" t="s">
        <v>239</v>
      </c>
      <c r="D79" s="862"/>
      <c r="E79" s="881" t="s">
        <v>654</v>
      </c>
      <c r="F79" s="882"/>
      <c r="G79" s="874"/>
      <c r="H79" s="875"/>
      <c r="I79" s="875"/>
      <c r="J79" s="875"/>
      <c r="K79" s="875"/>
      <c r="L79" s="875"/>
      <c r="M79" s="876"/>
      <c r="N79" s="466" t="s">
        <v>649</v>
      </c>
      <c r="O79" s="908">
        <v>0.8</v>
      </c>
      <c r="P79" s="908"/>
      <c r="Q79" s="908"/>
      <c r="R79" s="908"/>
      <c r="S79" s="908"/>
      <c r="T79" s="909"/>
      <c r="U79" s="466" t="s">
        <v>655</v>
      </c>
      <c r="V79" s="899">
        <f t="shared" si="13"/>
        <v>0</v>
      </c>
      <c r="W79" s="899"/>
      <c r="X79" s="899"/>
      <c r="Y79" s="899"/>
      <c r="Z79" s="900"/>
      <c r="AA79" s="457">
        <f>Dane!CJ7*$AA$67</f>
        <v>0</v>
      </c>
      <c r="AB79" s="458"/>
      <c r="AC79" s="458"/>
      <c r="AD79" s="458"/>
      <c r="AE79" s="458"/>
      <c r="AF79" s="458"/>
      <c r="AG79" s="458"/>
      <c r="AY79" s="188">
        <v>79</v>
      </c>
      <c r="AZ79" s="188">
        <v>7</v>
      </c>
      <c r="BA79" s="146">
        <v>49</v>
      </c>
      <c r="BB79" s="146">
        <f t="shared" si="14"/>
        <v>0</v>
      </c>
      <c r="BC79" s="160" t="str">
        <f t="shared" si="15"/>
        <v>W DR-1 wykazano gruntów ornych klasy IVb 0 ha, a w ZDR-1 0 ha</v>
      </c>
      <c r="BD79" s="153"/>
      <c r="BE79" s="153"/>
    </row>
    <row r="80" spans="1:57" s="91" customFormat="1" ht="16.5" customHeight="1" x14ac:dyDescent="0.25">
      <c r="A80" s="285">
        <f>$A$7</f>
        <v>16.5</v>
      </c>
      <c r="B80" s="871" t="s">
        <v>506</v>
      </c>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3"/>
      <c r="AA80" s="457"/>
      <c r="AB80" s="458"/>
      <c r="AC80" s="458"/>
      <c r="AD80" s="458"/>
      <c r="AE80" s="458"/>
      <c r="AF80" s="458"/>
      <c r="AG80" s="458"/>
      <c r="AY80" s="188"/>
      <c r="AZ80" s="188"/>
      <c r="BA80" s="146"/>
      <c r="BB80" s="146"/>
      <c r="BC80" s="160"/>
      <c r="BD80" s="153"/>
      <c r="BE80" s="153"/>
    </row>
    <row r="81" spans="1:57" s="91" customFormat="1" ht="16.5" customHeight="1" x14ac:dyDescent="0.25">
      <c r="A81" s="285">
        <f>$A$7</f>
        <v>16.5</v>
      </c>
      <c r="B81" s="863"/>
      <c r="C81" s="853" t="s">
        <v>504</v>
      </c>
      <c r="D81" s="862"/>
      <c r="E81" s="852" t="s">
        <v>531</v>
      </c>
      <c r="F81" s="883"/>
      <c r="G81" s="883"/>
      <c r="H81" s="883"/>
      <c r="I81" s="883"/>
      <c r="J81" s="883"/>
      <c r="K81" s="883"/>
      <c r="L81" s="883"/>
      <c r="M81" s="878"/>
      <c r="N81" s="853" t="s">
        <v>505</v>
      </c>
      <c r="O81" s="885"/>
      <c r="P81" s="885"/>
      <c r="Q81" s="885"/>
      <c r="R81" s="885"/>
      <c r="S81" s="885"/>
      <c r="T81" s="862"/>
      <c r="U81" s="852" t="s">
        <v>532</v>
      </c>
      <c r="V81" s="883"/>
      <c r="W81" s="883"/>
      <c r="X81" s="883"/>
      <c r="Y81" s="883"/>
      <c r="Z81" s="878"/>
      <c r="AA81" s="457"/>
      <c r="AB81" s="458"/>
      <c r="AC81" s="458"/>
      <c r="AD81" s="458"/>
      <c r="AE81" s="458"/>
      <c r="AF81" s="458"/>
      <c r="AG81" s="458"/>
      <c r="AY81" s="188"/>
      <c r="AZ81" s="188"/>
      <c r="BA81" s="146"/>
      <c r="BB81" s="146"/>
      <c r="BC81" s="160"/>
      <c r="BD81" s="153"/>
      <c r="BE81" s="153"/>
    </row>
    <row r="82" spans="1:57" s="91" customFormat="1" ht="9" customHeight="1" x14ac:dyDescent="0.25">
      <c r="A82" s="285">
        <f>$A$3</f>
        <v>9</v>
      </c>
      <c r="B82" s="863"/>
      <c r="C82" s="852"/>
      <c r="D82" s="878"/>
      <c r="E82" s="852" t="s">
        <v>126</v>
      </c>
      <c r="F82" s="883"/>
      <c r="G82" s="883"/>
      <c r="H82" s="883"/>
      <c r="I82" s="883"/>
      <c r="J82" s="883"/>
      <c r="K82" s="883"/>
      <c r="L82" s="883"/>
      <c r="M82" s="878"/>
      <c r="N82" s="853" t="s">
        <v>533</v>
      </c>
      <c r="O82" s="885"/>
      <c r="P82" s="885"/>
      <c r="Q82" s="885"/>
      <c r="R82" s="885"/>
      <c r="S82" s="885"/>
      <c r="T82" s="862"/>
      <c r="U82" s="852" t="s">
        <v>165</v>
      </c>
      <c r="V82" s="883"/>
      <c r="W82" s="883"/>
      <c r="X82" s="883"/>
      <c r="Y82" s="883"/>
      <c r="Z82" s="878"/>
      <c r="AA82" s="457"/>
      <c r="AB82" s="458"/>
      <c r="AC82" s="458"/>
      <c r="AD82" s="458"/>
      <c r="AE82" s="458"/>
      <c r="AF82" s="458"/>
      <c r="AG82" s="458"/>
      <c r="AY82" s="188"/>
      <c r="AZ82" s="188"/>
      <c r="BA82" s="146"/>
      <c r="BB82" s="146"/>
      <c r="BC82" s="160"/>
      <c r="BD82" s="153"/>
      <c r="BE82" s="153"/>
    </row>
    <row r="83" spans="1:57" s="91" customFormat="1" ht="22.5" customHeight="1" x14ac:dyDescent="0.3">
      <c r="A83" s="285">
        <f t="shared" ref="A83:A86" si="17">$A$74</f>
        <v>22.5</v>
      </c>
      <c r="B83" s="863"/>
      <c r="C83" s="879" t="s">
        <v>207</v>
      </c>
      <c r="D83" s="880"/>
      <c r="E83" s="884" t="s">
        <v>650</v>
      </c>
      <c r="F83" s="662"/>
      <c r="G83" s="886"/>
      <c r="H83" s="887"/>
      <c r="I83" s="887"/>
      <c r="J83" s="887"/>
      <c r="K83" s="887"/>
      <c r="L83" s="887"/>
      <c r="M83" s="888"/>
      <c r="N83" s="465" t="s">
        <v>656</v>
      </c>
      <c r="O83" s="891">
        <v>1.75</v>
      </c>
      <c r="P83" s="891"/>
      <c r="Q83" s="891"/>
      <c r="R83" s="891"/>
      <c r="S83" s="891"/>
      <c r="T83" s="892"/>
      <c r="U83" s="465" t="s">
        <v>791</v>
      </c>
      <c r="V83" s="899">
        <f t="shared" ref="V83:V86" si="18">ROUND(G83*O83,4)</f>
        <v>0</v>
      </c>
      <c r="W83" s="899"/>
      <c r="X83" s="899"/>
      <c r="Y83" s="899"/>
      <c r="Z83" s="900"/>
      <c r="AA83" s="457">
        <f>Dane!CJ8*$AA$67</f>
        <v>0</v>
      </c>
      <c r="AB83" s="458"/>
      <c r="AC83" s="458"/>
      <c r="AD83" s="458"/>
      <c r="AE83" s="458"/>
      <c r="AF83" s="458"/>
      <c r="AG83" s="458"/>
      <c r="AY83" s="188">
        <v>83</v>
      </c>
      <c r="AZ83" s="188">
        <v>7</v>
      </c>
      <c r="BA83" s="146">
        <v>52</v>
      </c>
      <c r="BB83" s="146">
        <f t="shared" ref="BB83:BB86" si="19">IF(G83=AA83,0,1)</f>
        <v>0</v>
      </c>
      <c r="BC83" s="160" t="str">
        <f>"W DR-1 wykazano łąk i pastwisk klasy " &amp;C83&amp; " " &amp;SUM(G83) &amp;" ha, a w ZDR-1 "&amp;AA83&amp;" ha"</f>
        <v>W DR-1 wykazano łąk i pastwisk klasy I 0 ha, a w ZDR-1 0 ha</v>
      </c>
      <c r="BD83" s="153"/>
      <c r="BE83" s="153"/>
    </row>
    <row r="84" spans="1:57" s="91" customFormat="1" ht="22.5" customHeight="1" x14ac:dyDescent="0.3">
      <c r="A84" s="285">
        <f t="shared" si="17"/>
        <v>22.5</v>
      </c>
      <c r="B84" s="863"/>
      <c r="C84" s="879" t="s">
        <v>222</v>
      </c>
      <c r="D84" s="880"/>
      <c r="E84" s="884" t="s">
        <v>792</v>
      </c>
      <c r="F84" s="662"/>
      <c r="G84" s="886"/>
      <c r="H84" s="887"/>
      <c r="I84" s="887"/>
      <c r="J84" s="887"/>
      <c r="K84" s="887"/>
      <c r="L84" s="887"/>
      <c r="M84" s="888"/>
      <c r="N84" s="465" t="s">
        <v>789</v>
      </c>
      <c r="O84" s="891">
        <v>1.45</v>
      </c>
      <c r="P84" s="891"/>
      <c r="Q84" s="891"/>
      <c r="R84" s="891"/>
      <c r="S84" s="891"/>
      <c r="T84" s="892"/>
      <c r="U84" s="465" t="s">
        <v>790</v>
      </c>
      <c r="V84" s="899">
        <f t="shared" si="18"/>
        <v>0</v>
      </c>
      <c r="W84" s="899"/>
      <c r="X84" s="899"/>
      <c r="Y84" s="899"/>
      <c r="Z84" s="900"/>
      <c r="AA84" s="457">
        <f>Dane!CJ9*$AA$67</f>
        <v>0</v>
      </c>
      <c r="AB84" s="458"/>
      <c r="AC84" s="458"/>
      <c r="AD84" s="458"/>
      <c r="AE84" s="458"/>
      <c r="AF84" s="458"/>
      <c r="AG84" s="458"/>
      <c r="AY84" s="188">
        <v>84</v>
      </c>
      <c r="AZ84" s="188">
        <v>7</v>
      </c>
      <c r="BA84" s="146">
        <v>55</v>
      </c>
      <c r="BB84" s="146">
        <f t="shared" si="19"/>
        <v>0</v>
      </c>
      <c r="BC84" s="160" t="str">
        <f>"W DR-1 wykazano łąk i pastwisk klasy " &amp;C84&amp; " " &amp;SUM(G84) &amp;" ha, a w ZDR-1 "&amp;AA84&amp;" ha"</f>
        <v>W DR-1 wykazano łąk i pastwisk klasy II 0 ha, a w ZDR-1 0 ha</v>
      </c>
      <c r="BD84" s="153"/>
      <c r="BE84" s="153"/>
    </row>
    <row r="85" spans="1:57" s="91" customFormat="1" ht="22.5" customHeight="1" x14ac:dyDescent="0.3">
      <c r="A85" s="285">
        <f t="shared" si="17"/>
        <v>22.5</v>
      </c>
      <c r="B85" s="863"/>
      <c r="C85" s="879" t="s">
        <v>247</v>
      </c>
      <c r="D85" s="880"/>
      <c r="E85" s="884" t="s">
        <v>793</v>
      </c>
      <c r="F85" s="662"/>
      <c r="G85" s="886"/>
      <c r="H85" s="887"/>
      <c r="I85" s="887"/>
      <c r="J85" s="887"/>
      <c r="K85" s="887"/>
      <c r="L85" s="887"/>
      <c r="M85" s="888"/>
      <c r="N85" s="465" t="s">
        <v>794</v>
      </c>
      <c r="O85" s="891">
        <v>1.25</v>
      </c>
      <c r="P85" s="891"/>
      <c r="Q85" s="891"/>
      <c r="R85" s="891"/>
      <c r="S85" s="891"/>
      <c r="T85" s="892"/>
      <c r="U85" s="465" t="s">
        <v>795</v>
      </c>
      <c r="V85" s="899">
        <f t="shared" si="18"/>
        <v>0</v>
      </c>
      <c r="W85" s="899"/>
      <c r="X85" s="899"/>
      <c r="Y85" s="899"/>
      <c r="Z85" s="900"/>
      <c r="AA85" s="457">
        <f>Dane!CJ10*$AA$67</f>
        <v>0</v>
      </c>
      <c r="AB85" s="458"/>
      <c r="AC85" s="458"/>
      <c r="AD85" s="458"/>
      <c r="AE85" s="458"/>
      <c r="AF85" s="458"/>
      <c r="AG85" s="458"/>
      <c r="AY85" s="188">
        <v>85</v>
      </c>
      <c r="AZ85" s="188">
        <v>7</v>
      </c>
      <c r="BA85" s="146">
        <v>58</v>
      </c>
      <c r="BB85" s="146">
        <f t="shared" si="19"/>
        <v>0</v>
      </c>
      <c r="BC85" s="160" t="str">
        <f>"W DR-1 wykazano łąk i pastwisk klasy " &amp;C85&amp; " " &amp;SUM(G85) &amp;" ha, a w ZDR-1 "&amp;AA85&amp;" ha"</f>
        <v>W DR-1 wykazano łąk i pastwisk klasy III 0 ha, a w ZDR-1 0 ha</v>
      </c>
      <c r="BD85" s="153"/>
      <c r="BE85" s="153"/>
    </row>
    <row r="86" spans="1:57" s="91" customFormat="1" ht="22.5" customHeight="1" x14ac:dyDescent="0.3">
      <c r="A86" s="285">
        <f t="shared" si="17"/>
        <v>22.5</v>
      </c>
      <c r="B86" s="877"/>
      <c r="C86" s="879" t="s">
        <v>251</v>
      </c>
      <c r="D86" s="880"/>
      <c r="E86" s="884" t="s">
        <v>796</v>
      </c>
      <c r="F86" s="662"/>
      <c r="G86" s="886"/>
      <c r="H86" s="887"/>
      <c r="I86" s="887"/>
      <c r="J86" s="887"/>
      <c r="K86" s="887"/>
      <c r="L86" s="887"/>
      <c r="M86" s="888"/>
      <c r="N86" s="465" t="s">
        <v>797</v>
      </c>
      <c r="O86" s="891">
        <v>0.75</v>
      </c>
      <c r="P86" s="891"/>
      <c r="Q86" s="891"/>
      <c r="R86" s="891"/>
      <c r="S86" s="891"/>
      <c r="T86" s="892"/>
      <c r="U86" s="465" t="s">
        <v>798</v>
      </c>
      <c r="V86" s="899">
        <f t="shared" si="18"/>
        <v>0</v>
      </c>
      <c r="W86" s="899"/>
      <c r="X86" s="899"/>
      <c r="Y86" s="899"/>
      <c r="Z86" s="900"/>
      <c r="AA86" s="457">
        <f>Dane!CJ11*$AA$67</f>
        <v>0</v>
      </c>
      <c r="AB86" s="458"/>
      <c r="AC86" s="458"/>
      <c r="AD86" s="458"/>
      <c r="AE86" s="458"/>
      <c r="AF86" s="458"/>
      <c r="AG86" s="458"/>
      <c r="AY86" s="188">
        <v>86</v>
      </c>
      <c r="AZ86" s="188">
        <v>7</v>
      </c>
      <c r="BA86" s="146">
        <v>61</v>
      </c>
      <c r="BB86" s="146">
        <f t="shared" si="19"/>
        <v>0</v>
      </c>
      <c r="BC86" s="160" t="str">
        <f>"W DR-1 wykazano łąk i pastwisk klasy " &amp;C86&amp; " " &amp;SUM(G86) &amp;" ha, a w ZDR-1 "&amp;AA86&amp;" ha"</f>
        <v>W DR-1 wykazano łąk i pastwisk klasy IV 0 ha, a w ZDR-1 0 ha</v>
      </c>
      <c r="BD86" s="153"/>
      <c r="BE86" s="153"/>
    </row>
    <row r="87" spans="1:57" s="91" customFormat="1" ht="16.5" customHeight="1" x14ac:dyDescent="0.25">
      <c r="A87" s="285">
        <f>$A$7</f>
        <v>16.5</v>
      </c>
      <c r="B87" s="910" t="s">
        <v>507</v>
      </c>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3"/>
      <c r="AA87" s="457"/>
      <c r="AB87" s="458"/>
      <c r="AC87" s="458"/>
      <c r="AD87" s="458"/>
      <c r="AE87" s="458"/>
      <c r="AF87" s="458"/>
      <c r="AG87" s="458"/>
      <c r="AY87" s="188"/>
      <c r="AZ87" s="188"/>
      <c r="BA87" s="146"/>
      <c r="BB87" s="146"/>
      <c r="BC87" s="160"/>
      <c r="BD87" s="153"/>
      <c r="BE87" s="153"/>
    </row>
    <row r="88" spans="1:57" s="91" customFormat="1" ht="16.5" customHeight="1" x14ac:dyDescent="0.25">
      <c r="A88" s="285">
        <f>$A$7</f>
        <v>16.5</v>
      </c>
      <c r="B88" s="435"/>
      <c r="C88" s="853" t="s">
        <v>504</v>
      </c>
      <c r="D88" s="862"/>
      <c r="E88" s="852" t="s">
        <v>531</v>
      </c>
      <c r="F88" s="883"/>
      <c r="G88" s="883"/>
      <c r="H88" s="883"/>
      <c r="I88" s="883"/>
      <c r="J88" s="883"/>
      <c r="K88" s="883"/>
      <c r="L88" s="883"/>
      <c r="M88" s="878"/>
      <c r="N88" s="853" t="s">
        <v>505</v>
      </c>
      <c r="O88" s="885"/>
      <c r="P88" s="885"/>
      <c r="Q88" s="885"/>
      <c r="R88" s="885"/>
      <c r="S88" s="885"/>
      <c r="T88" s="862"/>
      <c r="U88" s="852" t="s">
        <v>532</v>
      </c>
      <c r="V88" s="883"/>
      <c r="W88" s="883"/>
      <c r="X88" s="883"/>
      <c r="Y88" s="883"/>
      <c r="Z88" s="878"/>
      <c r="AA88" s="457"/>
      <c r="AB88" s="458"/>
      <c r="AC88" s="458"/>
      <c r="AD88" s="458"/>
      <c r="AE88" s="458"/>
      <c r="AF88" s="458"/>
      <c r="AG88" s="458"/>
      <c r="AY88" s="188"/>
      <c r="AZ88" s="188"/>
      <c r="BA88" s="146"/>
      <c r="BB88" s="146"/>
      <c r="BC88" s="160"/>
      <c r="BD88" s="153"/>
      <c r="BE88" s="153"/>
    </row>
    <row r="89" spans="1:57" s="91" customFormat="1" ht="9" customHeight="1" x14ac:dyDescent="0.25">
      <c r="A89" s="285">
        <f>$A$3</f>
        <v>9</v>
      </c>
      <c r="B89" s="863"/>
      <c r="C89" s="852"/>
      <c r="D89" s="878"/>
      <c r="E89" s="852" t="s">
        <v>126</v>
      </c>
      <c r="F89" s="883"/>
      <c r="G89" s="883"/>
      <c r="H89" s="883"/>
      <c r="I89" s="883"/>
      <c r="J89" s="883"/>
      <c r="K89" s="883"/>
      <c r="L89" s="883"/>
      <c r="M89" s="878"/>
      <c r="N89" s="853" t="s">
        <v>533</v>
      </c>
      <c r="O89" s="885"/>
      <c r="P89" s="885"/>
      <c r="Q89" s="885"/>
      <c r="R89" s="885"/>
      <c r="S89" s="885"/>
      <c r="T89" s="862"/>
      <c r="U89" s="852" t="s">
        <v>165</v>
      </c>
      <c r="V89" s="883"/>
      <c r="W89" s="883"/>
      <c r="X89" s="883"/>
      <c r="Y89" s="883"/>
      <c r="Z89" s="878"/>
      <c r="AA89" s="457"/>
      <c r="AB89" s="458"/>
      <c r="AC89" s="458"/>
      <c r="AD89" s="458"/>
      <c r="AE89" s="458"/>
      <c r="AF89" s="458"/>
      <c r="AG89" s="458"/>
      <c r="AY89" s="188"/>
      <c r="AZ89" s="188"/>
      <c r="BA89" s="146"/>
      <c r="BB89" s="146"/>
      <c r="BC89" s="160"/>
      <c r="BD89" s="153"/>
      <c r="BE89" s="153"/>
    </row>
    <row r="90" spans="1:57" s="91" customFormat="1" ht="22.5" customHeight="1" x14ac:dyDescent="0.3">
      <c r="A90" s="285">
        <f t="shared" ref="A90:A95" si="20">$A$74</f>
        <v>22.5</v>
      </c>
      <c r="B90" s="863"/>
      <c r="C90" s="879" t="s">
        <v>207</v>
      </c>
      <c r="D90" s="880"/>
      <c r="E90" s="884" t="s">
        <v>799</v>
      </c>
      <c r="F90" s="662"/>
      <c r="G90" s="886"/>
      <c r="H90" s="887"/>
      <c r="I90" s="887"/>
      <c r="J90" s="887"/>
      <c r="K90" s="887"/>
      <c r="L90" s="887"/>
      <c r="M90" s="888"/>
      <c r="N90" s="465" t="s">
        <v>800</v>
      </c>
      <c r="O90" s="891">
        <v>1.95</v>
      </c>
      <c r="P90" s="891"/>
      <c r="Q90" s="891"/>
      <c r="R90" s="891"/>
      <c r="S90" s="891"/>
      <c r="T90" s="892"/>
      <c r="U90" s="465" t="s">
        <v>801</v>
      </c>
      <c r="V90" s="899">
        <f t="shared" ref="V90:V94" si="21">ROUND(G90*O90,4)</f>
        <v>0</v>
      </c>
      <c r="W90" s="899"/>
      <c r="X90" s="899"/>
      <c r="Y90" s="899"/>
      <c r="Z90" s="900"/>
      <c r="AA90" s="457">
        <f>Dane!CJ12*$AA$67</f>
        <v>0</v>
      </c>
      <c r="AB90" s="458"/>
      <c r="AC90" s="458"/>
      <c r="AD90" s="458"/>
      <c r="AE90" s="458"/>
      <c r="AF90" s="458"/>
      <c r="AG90" s="458"/>
      <c r="AY90" s="188">
        <v>90</v>
      </c>
      <c r="AZ90" s="188">
        <v>7</v>
      </c>
      <c r="BA90" s="146">
        <v>64</v>
      </c>
      <c r="BB90" s="146">
        <f t="shared" ref="BB90" si="22">IF(G90=AA90,0,1)</f>
        <v>0</v>
      </c>
      <c r="BC90" s="160" t="str">
        <f t="shared" ref="BC90:BC95" si="23">"W DR-1 wykazano sadów klasy " &amp;C90&amp; " " &amp;SUM(G90) &amp;" ha, a w ZDR-1 "&amp;AA90&amp;" ha"</f>
        <v>W DR-1 wykazano sadów klasy I 0 ha, a w ZDR-1 0 ha</v>
      </c>
      <c r="BD90" s="153"/>
      <c r="BE90" s="153"/>
    </row>
    <row r="91" spans="1:57" s="91" customFormat="1" ht="22.5" customHeight="1" x14ac:dyDescent="0.3">
      <c r="A91" s="285">
        <f t="shared" si="20"/>
        <v>22.5</v>
      </c>
      <c r="B91" s="863"/>
      <c r="C91" s="879" t="s">
        <v>222</v>
      </c>
      <c r="D91" s="880"/>
      <c r="E91" s="884" t="s">
        <v>802</v>
      </c>
      <c r="F91" s="662"/>
      <c r="G91" s="886"/>
      <c r="H91" s="887"/>
      <c r="I91" s="887"/>
      <c r="J91" s="887"/>
      <c r="K91" s="887"/>
      <c r="L91" s="887"/>
      <c r="M91" s="888"/>
      <c r="N91" s="465" t="s">
        <v>803</v>
      </c>
      <c r="O91" s="891">
        <v>1.8</v>
      </c>
      <c r="P91" s="891"/>
      <c r="Q91" s="891"/>
      <c r="R91" s="891"/>
      <c r="S91" s="891"/>
      <c r="T91" s="892"/>
      <c r="U91" s="465" t="s">
        <v>804</v>
      </c>
      <c r="V91" s="899">
        <f t="shared" si="21"/>
        <v>0</v>
      </c>
      <c r="W91" s="899"/>
      <c r="X91" s="899"/>
      <c r="Y91" s="899"/>
      <c r="Z91" s="900"/>
      <c r="AA91" s="457">
        <f>Dane!CJ13*$AA$67</f>
        <v>0</v>
      </c>
      <c r="AB91" s="458"/>
      <c r="AC91" s="458"/>
      <c r="AD91" s="458"/>
      <c r="AE91" s="458"/>
      <c r="AF91" s="458"/>
      <c r="AG91" s="458"/>
      <c r="AY91" s="188">
        <v>91</v>
      </c>
      <c r="AZ91" s="188">
        <v>7</v>
      </c>
      <c r="BA91" s="146">
        <v>67</v>
      </c>
      <c r="BB91" s="146">
        <f t="shared" ref="BB91:BB95" si="24">IF(G91=AA91,0,1)</f>
        <v>0</v>
      </c>
      <c r="BC91" s="160" t="str">
        <f t="shared" si="23"/>
        <v>W DR-1 wykazano sadów klasy II 0 ha, a w ZDR-1 0 ha</v>
      </c>
      <c r="BD91" s="153"/>
      <c r="BE91" s="153"/>
    </row>
    <row r="92" spans="1:57" s="91" customFormat="1" ht="22.5" customHeight="1" x14ac:dyDescent="0.3">
      <c r="A92" s="285">
        <f t="shared" si="20"/>
        <v>22.5</v>
      </c>
      <c r="B92" s="863"/>
      <c r="C92" s="879" t="s">
        <v>508</v>
      </c>
      <c r="D92" s="880"/>
      <c r="E92" s="884" t="s">
        <v>805</v>
      </c>
      <c r="F92" s="662"/>
      <c r="G92" s="886"/>
      <c r="H92" s="887"/>
      <c r="I92" s="887"/>
      <c r="J92" s="887"/>
      <c r="K92" s="887"/>
      <c r="L92" s="887"/>
      <c r="M92" s="888"/>
      <c r="N92" s="465" t="s">
        <v>806</v>
      </c>
      <c r="O92" s="891">
        <v>1.65</v>
      </c>
      <c r="P92" s="891"/>
      <c r="Q92" s="891"/>
      <c r="R92" s="891"/>
      <c r="S92" s="891"/>
      <c r="T92" s="892"/>
      <c r="U92" s="465" t="s">
        <v>807</v>
      </c>
      <c r="V92" s="899">
        <f t="shared" si="21"/>
        <v>0</v>
      </c>
      <c r="W92" s="899"/>
      <c r="X92" s="899"/>
      <c r="Y92" s="899"/>
      <c r="Z92" s="900"/>
      <c r="AA92" s="457">
        <f>Dane!CJ14*$AA$67</f>
        <v>0</v>
      </c>
      <c r="AB92" s="458"/>
      <c r="AC92" s="458"/>
      <c r="AD92" s="458"/>
      <c r="AE92" s="458"/>
      <c r="AF92" s="458"/>
      <c r="AG92" s="458"/>
      <c r="AY92" s="188">
        <v>92</v>
      </c>
      <c r="AZ92" s="188">
        <v>7</v>
      </c>
      <c r="BA92" s="146">
        <v>70</v>
      </c>
      <c r="BB92" s="146">
        <f t="shared" si="24"/>
        <v>0</v>
      </c>
      <c r="BC92" s="160" t="str">
        <f t="shared" si="23"/>
        <v>W DR-1 wykazano sadów klasy III, IIIa 0 ha, a w ZDR-1 0 ha</v>
      </c>
      <c r="BD92" s="153"/>
      <c r="BE92" s="153"/>
    </row>
    <row r="93" spans="1:57" s="91" customFormat="1" ht="22.5" customHeight="1" x14ac:dyDescent="0.3">
      <c r="A93" s="285">
        <f t="shared" si="20"/>
        <v>22.5</v>
      </c>
      <c r="B93" s="863"/>
      <c r="C93" s="879" t="s">
        <v>231</v>
      </c>
      <c r="D93" s="880"/>
      <c r="E93" s="884" t="s">
        <v>808</v>
      </c>
      <c r="F93" s="662"/>
      <c r="G93" s="886"/>
      <c r="H93" s="887"/>
      <c r="I93" s="887"/>
      <c r="J93" s="887"/>
      <c r="K93" s="887"/>
      <c r="L93" s="887"/>
      <c r="M93" s="888"/>
      <c r="N93" s="465" t="s">
        <v>809</v>
      </c>
      <c r="O93" s="891">
        <v>1.35</v>
      </c>
      <c r="P93" s="891"/>
      <c r="Q93" s="891"/>
      <c r="R93" s="891"/>
      <c r="S93" s="891"/>
      <c r="T93" s="892"/>
      <c r="U93" s="465" t="s">
        <v>810</v>
      </c>
      <c r="V93" s="899">
        <f t="shared" si="21"/>
        <v>0</v>
      </c>
      <c r="W93" s="899"/>
      <c r="X93" s="899"/>
      <c r="Y93" s="899"/>
      <c r="Z93" s="900"/>
      <c r="AA93" s="457">
        <f>Dane!CJ15*$AA$67</f>
        <v>0</v>
      </c>
      <c r="AB93" s="458"/>
      <c r="AC93" s="458"/>
      <c r="AD93" s="458"/>
      <c r="AE93" s="458"/>
      <c r="AF93" s="458"/>
      <c r="AG93" s="458"/>
      <c r="AY93" s="188">
        <v>93</v>
      </c>
      <c r="AZ93" s="188">
        <v>7</v>
      </c>
      <c r="BA93" s="146">
        <v>73</v>
      </c>
      <c r="BB93" s="146">
        <f t="shared" si="24"/>
        <v>0</v>
      </c>
      <c r="BC93" s="160" t="str">
        <f t="shared" si="23"/>
        <v>W DR-1 wykazano sadów klasy IIIb 0 ha, a w ZDR-1 0 ha</v>
      </c>
      <c r="BD93" s="153"/>
      <c r="BE93" s="153"/>
    </row>
    <row r="94" spans="1:57" s="91" customFormat="1" ht="22.5" customHeight="1" x14ac:dyDescent="0.3">
      <c r="A94" s="285">
        <f t="shared" si="20"/>
        <v>22.5</v>
      </c>
      <c r="B94" s="863"/>
      <c r="C94" s="879" t="s">
        <v>509</v>
      </c>
      <c r="D94" s="880"/>
      <c r="E94" s="884" t="s">
        <v>811</v>
      </c>
      <c r="F94" s="662"/>
      <c r="G94" s="886"/>
      <c r="H94" s="887"/>
      <c r="I94" s="887"/>
      <c r="J94" s="887"/>
      <c r="K94" s="887"/>
      <c r="L94" s="887"/>
      <c r="M94" s="888"/>
      <c r="N94" s="465" t="s">
        <v>812</v>
      </c>
      <c r="O94" s="891">
        <v>1.1000000000000001</v>
      </c>
      <c r="P94" s="891"/>
      <c r="Q94" s="891"/>
      <c r="R94" s="891"/>
      <c r="S94" s="891"/>
      <c r="T94" s="892"/>
      <c r="U94" s="465" t="s">
        <v>832</v>
      </c>
      <c r="V94" s="899">
        <f t="shared" si="21"/>
        <v>0</v>
      </c>
      <c r="W94" s="899"/>
      <c r="X94" s="899"/>
      <c r="Y94" s="899"/>
      <c r="Z94" s="900"/>
      <c r="AA94" s="457">
        <f>Dane!CJ16*$AA$67</f>
        <v>0</v>
      </c>
      <c r="AB94" s="458"/>
      <c r="AC94" s="458"/>
      <c r="AD94" s="458"/>
      <c r="AE94" s="458"/>
      <c r="AF94" s="458"/>
      <c r="AG94" s="458"/>
      <c r="AY94" s="188">
        <v>94</v>
      </c>
      <c r="AZ94" s="188">
        <v>7</v>
      </c>
      <c r="BA94" s="146">
        <v>76</v>
      </c>
      <c r="BB94" s="146">
        <f t="shared" si="24"/>
        <v>0</v>
      </c>
      <c r="BC94" s="160" t="str">
        <f t="shared" si="23"/>
        <v>W DR-1 wykazano sadów klasy IV, IVa 0 ha, a w ZDR-1 0 ha</v>
      </c>
      <c r="BD94" s="153"/>
      <c r="BE94" s="153"/>
    </row>
    <row r="95" spans="1:57" s="91" customFormat="1" ht="22.5" customHeight="1" x14ac:dyDescent="0.3">
      <c r="A95" s="285">
        <f t="shared" si="20"/>
        <v>22.5</v>
      </c>
      <c r="B95" s="877"/>
      <c r="C95" s="879" t="s">
        <v>239</v>
      </c>
      <c r="D95" s="880"/>
      <c r="E95" s="884" t="s">
        <v>813</v>
      </c>
      <c r="F95" s="662"/>
      <c r="G95" s="886"/>
      <c r="H95" s="887"/>
      <c r="I95" s="887"/>
      <c r="J95" s="887"/>
      <c r="K95" s="887"/>
      <c r="L95" s="887"/>
      <c r="M95" s="888"/>
      <c r="N95" s="465" t="s">
        <v>814</v>
      </c>
      <c r="O95" s="891">
        <v>0.8</v>
      </c>
      <c r="P95" s="891"/>
      <c r="Q95" s="891"/>
      <c r="R95" s="891"/>
      <c r="S95" s="891"/>
      <c r="T95" s="892"/>
      <c r="U95" s="465" t="s">
        <v>815</v>
      </c>
      <c r="V95" s="899">
        <f>ROUND(G95*O95,4)</f>
        <v>0</v>
      </c>
      <c r="W95" s="899"/>
      <c r="X95" s="899"/>
      <c r="Y95" s="899"/>
      <c r="Z95" s="900"/>
      <c r="AA95" s="457">
        <f>Dane!CJ17*$AA$67</f>
        <v>0</v>
      </c>
      <c r="AB95" s="458"/>
      <c r="AC95" s="458"/>
      <c r="AD95" s="458"/>
      <c r="AE95" s="458"/>
      <c r="AF95" s="458"/>
      <c r="AG95" s="458"/>
      <c r="AY95" s="188">
        <v>95</v>
      </c>
      <c r="AZ95" s="188">
        <v>7</v>
      </c>
      <c r="BA95" s="146">
        <v>79</v>
      </c>
      <c r="BB95" s="146">
        <f t="shared" si="24"/>
        <v>0</v>
      </c>
      <c r="BC95" s="160" t="str">
        <f t="shared" si="23"/>
        <v>W DR-1 wykazano sadów klasy IVb 0 ha, a w ZDR-1 0 ha</v>
      </c>
      <c r="BD95" s="153"/>
      <c r="BE95" s="153"/>
    </row>
    <row r="96" spans="1:57" s="91" customFormat="1" ht="16.5" customHeight="1" x14ac:dyDescent="0.25">
      <c r="A96" s="285">
        <f>$A$7</f>
        <v>16.5</v>
      </c>
      <c r="B96" s="905" t="s">
        <v>547</v>
      </c>
      <c r="C96" s="906"/>
      <c r="D96" s="906"/>
      <c r="E96" s="906"/>
      <c r="F96" s="906"/>
      <c r="G96" s="906"/>
      <c r="H96" s="906"/>
      <c r="I96" s="906"/>
      <c r="J96" s="906"/>
      <c r="K96" s="906"/>
      <c r="L96" s="906"/>
      <c r="M96" s="906"/>
      <c r="N96" s="906"/>
      <c r="O96" s="906"/>
      <c r="P96" s="906"/>
      <c r="Q96" s="906"/>
      <c r="R96" s="906"/>
      <c r="S96" s="906"/>
      <c r="T96" s="906"/>
      <c r="U96" s="906"/>
      <c r="V96" s="906"/>
      <c r="W96" s="906"/>
      <c r="X96" s="906"/>
      <c r="Y96" s="906"/>
      <c r="Z96" s="907"/>
      <c r="AA96" s="457"/>
      <c r="AB96" s="458"/>
      <c r="AC96" s="458"/>
      <c r="AD96" s="458"/>
      <c r="AE96" s="458"/>
      <c r="AF96" s="458"/>
      <c r="AG96" s="458"/>
      <c r="AY96" s="188"/>
      <c r="AZ96" s="188"/>
      <c r="BA96" s="146"/>
      <c r="BB96" s="146"/>
      <c r="BC96" s="160"/>
      <c r="BD96" s="153"/>
      <c r="BE96" s="153"/>
    </row>
    <row r="97" spans="1:57" s="91" customFormat="1" ht="33" customHeight="1" x14ac:dyDescent="0.25">
      <c r="A97" s="285">
        <f>$A$7*2</f>
        <v>33</v>
      </c>
      <c r="B97" s="467"/>
      <c r="C97" s="962" t="s">
        <v>548</v>
      </c>
      <c r="D97" s="962"/>
      <c r="E97" s="962"/>
      <c r="F97" s="962"/>
      <c r="G97" s="962"/>
      <c r="H97" s="962"/>
      <c r="I97" s="962"/>
      <c r="J97" s="962"/>
      <c r="K97" s="962"/>
      <c r="L97" s="962"/>
      <c r="M97" s="962"/>
      <c r="N97" s="962"/>
      <c r="O97" s="962"/>
      <c r="P97" s="962"/>
      <c r="Q97" s="962"/>
      <c r="R97" s="962"/>
      <c r="S97" s="962"/>
      <c r="T97" s="962"/>
      <c r="U97" s="962"/>
      <c r="V97" s="962"/>
      <c r="W97" s="962"/>
      <c r="X97" s="962"/>
      <c r="Y97" s="962"/>
      <c r="Z97" s="963"/>
      <c r="AA97" s="457"/>
      <c r="AB97" s="458"/>
      <c r="AC97" s="458"/>
      <c r="AD97" s="458"/>
      <c r="AE97" s="458"/>
      <c r="AF97" s="458"/>
      <c r="AG97" s="458"/>
      <c r="AY97" s="188"/>
      <c r="AZ97" s="188"/>
      <c r="BA97" s="146"/>
      <c r="BB97" s="146"/>
      <c r="BC97" s="160"/>
      <c r="BD97" s="153"/>
      <c r="BE97" s="153"/>
    </row>
    <row r="98" spans="1:57" s="91" customFormat="1" ht="16.5" customHeight="1" x14ac:dyDescent="0.25">
      <c r="A98" s="285">
        <f>$A$7</f>
        <v>16.5</v>
      </c>
      <c r="B98" s="863"/>
      <c r="C98" s="901" t="s">
        <v>531</v>
      </c>
      <c r="D98" s="902"/>
      <c r="E98" s="902"/>
      <c r="F98" s="902"/>
      <c r="G98" s="902"/>
      <c r="H98" s="902"/>
      <c r="I98" s="902"/>
      <c r="J98" s="902"/>
      <c r="K98" s="902"/>
      <c r="L98" s="903"/>
      <c r="M98" s="761" t="s">
        <v>505</v>
      </c>
      <c r="N98" s="904"/>
      <c r="O98" s="904"/>
      <c r="P98" s="904"/>
      <c r="Q98" s="904"/>
      <c r="R98" s="904"/>
      <c r="S98" s="762"/>
      <c r="T98" s="901" t="s">
        <v>532</v>
      </c>
      <c r="U98" s="902"/>
      <c r="V98" s="902"/>
      <c r="W98" s="902"/>
      <c r="X98" s="902"/>
      <c r="Y98" s="902"/>
      <c r="Z98" s="903"/>
      <c r="AA98" s="457"/>
      <c r="AB98" s="458"/>
      <c r="AC98" s="458"/>
      <c r="AD98" s="458"/>
      <c r="AE98" s="458"/>
      <c r="AF98" s="458"/>
      <c r="AG98" s="458"/>
      <c r="AY98" s="188"/>
      <c r="AZ98" s="188"/>
      <c r="BA98" s="146"/>
      <c r="BB98" s="146"/>
      <c r="BC98" s="160"/>
      <c r="BD98" s="153"/>
      <c r="BE98" s="153"/>
    </row>
    <row r="99" spans="1:57" s="91" customFormat="1" ht="9" customHeight="1" x14ac:dyDescent="0.25">
      <c r="A99" s="285">
        <f>$A$3</f>
        <v>9</v>
      </c>
      <c r="B99" s="863"/>
      <c r="C99" s="901" t="s">
        <v>126</v>
      </c>
      <c r="D99" s="902"/>
      <c r="E99" s="902"/>
      <c r="F99" s="902"/>
      <c r="G99" s="902"/>
      <c r="H99" s="902"/>
      <c r="I99" s="902"/>
      <c r="J99" s="902"/>
      <c r="K99" s="902"/>
      <c r="L99" s="903"/>
      <c r="M99" s="761" t="s">
        <v>533</v>
      </c>
      <c r="N99" s="904"/>
      <c r="O99" s="904"/>
      <c r="P99" s="904"/>
      <c r="Q99" s="904"/>
      <c r="R99" s="904"/>
      <c r="S99" s="762"/>
      <c r="T99" s="901" t="s">
        <v>165</v>
      </c>
      <c r="U99" s="902"/>
      <c r="V99" s="902"/>
      <c r="W99" s="902"/>
      <c r="X99" s="902"/>
      <c r="Y99" s="902"/>
      <c r="Z99" s="903"/>
      <c r="AA99" s="457"/>
      <c r="AB99" s="458"/>
      <c r="AC99" s="458"/>
      <c r="AD99" s="458"/>
      <c r="AE99" s="458"/>
      <c r="AF99" s="458"/>
      <c r="AG99" s="458"/>
      <c r="AY99" s="188"/>
      <c r="AZ99" s="188"/>
      <c r="BA99" s="146"/>
      <c r="BB99" s="146"/>
      <c r="BC99" s="160"/>
      <c r="BD99" s="153"/>
      <c r="BE99" s="153"/>
    </row>
    <row r="100" spans="1:57" s="91" customFormat="1" ht="22.5" customHeight="1" x14ac:dyDescent="0.3">
      <c r="A100" s="285">
        <f>$A$74</f>
        <v>22.5</v>
      </c>
      <c r="B100" s="877"/>
      <c r="C100" s="465" t="s">
        <v>816</v>
      </c>
      <c r="D100" s="886"/>
      <c r="E100" s="887"/>
      <c r="F100" s="887"/>
      <c r="G100" s="887"/>
      <c r="H100" s="887"/>
      <c r="I100" s="887"/>
      <c r="J100" s="887"/>
      <c r="K100" s="887"/>
      <c r="L100" s="888"/>
      <c r="M100" s="465" t="s">
        <v>817</v>
      </c>
      <c r="N100" s="891">
        <v>1</v>
      </c>
      <c r="O100" s="891"/>
      <c r="P100" s="891"/>
      <c r="Q100" s="891"/>
      <c r="R100" s="891"/>
      <c r="S100" s="892"/>
      <c r="T100" s="465" t="s">
        <v>833</v>
      </c>
      <c r="U100" s="889">
        <f>ROUND(D100*N100,4)</f>
        <v>0</v>
      </c>
      <c r="V100" s="889"/>
      <c r="W100" s="889"/>
      <c r="X100" s="889"/>
      <c r="Y100" s="889"/>
      <c r="Z100" s="890"/>
      <c r="AA100" s="457">
        <f>Dane!CJ18*$AA$67</f>
        <v>0</v>
      </c>
      <c r="AB100" s="458"/>
      <c r="AC100" s="458"/>
      <c r="AD100" s="458"/>
      <c r="AE100" s="458"/>
      <c r="AF100" s="458"/>
      <c r="AG100" s="458"/>
      <c r="AY100" s="188">
        <v>100</v>
      </c>
      <c r="AZ100" s="188">
        <v>4</v>
      </c>
      <c r="BA100" s="146" t="s">
        <v>745</v>
      </c>
      <c r="BB100" s="146">
        <f>IF(SUM(D100,D110)=SUM(AA100,AA110:AA111),0,1)</f>
        <v>0</v>
      </c>
      <c r="BC100" s="160" t="str">
        <f>"W DR-1 gruntów pod stawani, gruntów rolnych zabudowanych, gróntów pod rowami i gruntów o nieustalonym przeliczniku [pola 82 i 85] wykazano " &amp;SUM(D100,D110) &amp;" ha, a w zał. ZDR-1 "&amp;SUM(AA100,AA110:AA111)&amp;" ha"</f>
        <v>W DR-1 gruntów pod stawani, gruntów rolnych zabudowanych, gróntów pod rowami i gruntów o nieustalonym przeliczniku [pola 82 i 85] wykazano 0 ha, a w zał. ZDR-1 0 ha</v>
      </c>
      <c r="BD100" s="153"/>
      <c r="BE100" s="153"/>
    </row>
    <row r="101" spans="1:57" ht="18" customHeight="1" x14ac:dyDescent="0.25">
      <c r="A101" s="285">
        <f t="shared" ref="A101" si="25">$A$3</f>
        <v>9</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453"/>
      <c r="AB101" s="289"/>
      <c r="AC101" s="289"/>
      <c r="AD101" s="289"/>
      <c r="AE101" s="289"/>
      <c r="AF101" s="289"/>
      <c r="AG101" s="289"/>
      <c r="BA101" s="145"/>
      <c r="BB101" s="145"/>
      <c r="BC101" s="159"/>
    </row>
    <row r="102" spans="1:57" ht="27" customHeight="1" x14ac:dyDescent="0.25">
      <c r="A102" s="285">
        <f>$A$3*3</f>
        <v>27</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453"/>
      <c r="AB102" s="289"/>
      <c r="AC102" s="289"/>
      <c r="AD102" s="289"/>
      <c r="AE102" s="289"/>
      <c r="AF102" s="289"/>
      <c r="AG102" s="289"/>
      <c r="BA102" s="145"/>
      <c r="BB102" s="145"/>
      <c r="BC102" s="159"/>
    </row>
    <row r="103" spans="1:57" ht="16.5" customHeight="1" x14ac:dyDescent="0.25">
      <c r="A103" s="285">
        <f>$A$6</f>
        <v>16.5</v>
      </c>
      <c r="B103" s="553" t="s">
        <v>484</v>
      </c>
      <c r="C103" s="554"/>
      <c r="D103" s="554"/>
      <c r="E103" s="555"/>
      <c r="F103" s="556" t="s">
        <v>496</v>
      </c>
      <c r="G103" s="557"/>
      <c r="H103" s="346"/>
      <c r="I103" s="292"/>
      <c r="J103" s="292"/>
      <c r="K103" s="292"/>
      <c r="L103" s="292"/>
      <c r="M103" s="292"/>
      <c r="N103" s="292"/>
      <c r="O103" s="292"/>
      <c r="P103" s="292"/>
      <c r="Q103" s="292"/>
      <c r="R103" s="292"/>
      <c r="S103" s="842" t="str">
        <f ca="1">Wersja</f>
        <v>2020..6.15.0.44055</v>
      </c>
      <c r="T103" s="842"/>
      <c r="U103" s="842"/>
      <c r="V103" s="842"/>
      <c r="W103" s="842"/>
      <c r="X103" s="842"/>
      <c r="Y103" s="842"/>
      <c r="Z103" s="292"/>
      <c r="AA103" s="453"/>
      <c r="AB103" s="289"/>
      <c r="AC103" s="289"/>
      <c r="AD103" s="289"/>
      <c r="AE103" s="289"/>
      <c r="AF103" s="289"/>
      <c r="AG103" s="289"/>
      <c r="BA103" s="145"/>
      <c r="BB103" s="145"/>
      <c r="BC103" s="159"/>
    </row>
    <row r="104" spans="1:57" ht="9" customHeight="1" x14ac:dyDescent="0.25">
      <c r="A104" s="285">
        <f t="shared" ref="A104" si="26">$A$3</f>
        <v>9</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453"/>
      <c r="AB104" s="289"/>
      <c r="AC104" s="289"/>
      <c r="AD104" s="289"/>
      <c r="AE104" s="289"/>
      <c r="AF104" s="289"/>
      <c r="AG104" s="289"/>
      <c r="BA104" s="145"/>
      <c r="BB104" s="145"/>
      <c r="BC104" s="159"/>
    </row>
    <row r="105" spans="1:57" ht="9" customHeight="1" thickBot="1" x14ac:dyDescent="0.3">
      <c r="A105" s="285">
        <f>$A$3</f>
        <v>9</v>
      </c>
      <c r="B105" s="552" t="s">
        <v>0</v>
      </c>
      <c r="C105" s="552"/>
      <c r="D105" s="552"/>
      <c r="E105" s="552"/>
      <c r="F105" s="552"/>
      <c r="G105" s="552"/>
      <c r="H105" s="552"/>
      <c r="I105" s="552"/>
      <c r="J105" s="552"/>
      <c r="K105" s="552"/>
      <c r="L105" s="552"/>
      <c r="M105" s="552"/>
      <c r="N105" s="552"/>
      <c r="O105" s="552"/>
      <c r="P105" s="552"/>
      <c r="Q105" s="552"/>
      <c r="R105" s="552"/>
      <c r="S105" s="552"/>
      <c r="T105" s="552"/>
      <c r="U105" s="552"/>
      <c r="V105" s="552"/>
      <c r="W105" s="552"/>
      <c r="X105" s="552"/>
      <c r="Y105" s="552"/>
      <c r="Z105" s="552"/>
      <c r="AA105" s="453"/>
      <c r="AB105" s="289"/>
      <c r="AC105" s="289"/>
      <c r="AD105" s="289"/>
      <c r="AE105" s="289"/>
      <c r="AF105" s="289"/>
      <c r="AG105" s="289"/>
      <c r="BA105" s="145"/>
      <c r="BB105" s="145"/>
      <c r="BC105" s="159"/>
    </row>
    <row r="106" spans="1:57" ht="4.5" customHeight="1" x14ac:dyDescent="0.25">
      <c r="A106" s="285">
        <f>$A$4</f>
        <v>4.5</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453"/>
      <c r="AB106" s="289"/>
      <c r="AC106" s="289"/>
      <c r="AD106" s="289"/>
      <c r="AE106" s="289"/>
      <c r="AF106" s="289"/>
      <c r="AG106" s="289"/>
      <c r="BA106" s="145"/>
      <c r="BB106" s="145"/>
      <c r="BC106" s="159"/>
    </row>
    <row r="107" spans="1:57" customFormat="1" ht="33" customHeight="1" x14ac:dyDescent="0.25">
      <c r="A107" s="285">
        <f>$A$7*2</f>
        <v>33</v>
      </c>
      <c r="B107" s="871" t="s">
        <v>510</v>
      </c>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3"/>
      <c r="AA107" s="453"/>
      <c r="AB107" s="364"/>
      <c r="AC107" s="364"/>
      <c r="AD107" s="364"/>
      <c r="AE107" s="364"/>
      <c r="AF107" s="364"/>
      <c r="AG107" s="364"/>
      <c r="AY107" s="188"/>
      <c r="AZ107" s="188"/>
      <c r="BA107" s="146"/>
      <c r="BB107" s="146"/>
      <c r="BC107" s="160"/>
      <c r="BD107" s="154"/>
      <c r="BE107" s="154"/>
    </row>
    <row r="108" spans="1:57" customFormat="1" ht="16.5" customHeight="1" x14ac:dyDescent="0.25">
      <c r="A108" s="285">
        <f>$A$7</f>
        <v>16.5</v>
      </c>
      <c r="B108" s="863"/>
      <c r="C108" s="901" t="s">
        <v>531</v>
      </c>
      <c r="D108" s="902"/>
      <c r="E108" s="902"/>
      <c r="F108" s="902"/>
      <c r="G108" s="902"/>
      <c r="H108" s="902"/>
      <c r="I108" s="902"/>
      <c r="J108" s="902"/>
      <c r="K108" s="902"/>
      <c r="L108" s="903"/>
      <c r="M108" s="761" t="s">
        <v>505</v>
      </c>
      <c r="N108" s="904"/>
      <c r="O108" s="904"/>
      <c r="P108" s="904"/>
      <c r="Q108" s="904"/>
      <c r="R108" s="904"/>
      <c r="S108" s="762"/>
      <c r="T108" s="901" t="s">
        <v>532</v>
      </c>
      <c r="U108" s="902"/>
      <c r="V108" s="902"/>
      <c r="W108" s="902"/>
      <c r="X108" s="902"/>
      <c r="Y108" s="902"/>
      <c r="Z108" s="903"/>
      <c r="AA108" s="453"/>
      <c r="AB108" s="364"/>
      <c r="AC108" s="364"/>
      <c r="AD108" s="364"/>
      <c r="AE108" s="364"/>
      <c r="AF108" s="364"/>
      <c r="AG108" s="364"/>
      <c r="AY108" s="188"/>
      <c r="AZ108" s="188"/>
      <c r="BA108" s="146"/>
      <c r="BB108" s="146"/>
      <c r="BC108" s="160"/>
      <c r="BD108" s="154"/>
      <c r="BE108" s="154"/>
    </row>
    <row r="109" spans="1:57" customFormat="1" ht="9" customHeight="1" x14ac:dyDescent="0.25">
      <c r="A109" s="285">
        <f>$A$3</f>
        <v>9</v>
      </c>
      <c r="B109" s="863"/>
      <c r="C109" s="901" t="s">
        <v>126</v>
      </c>
      <c r="D109" s="902"/>
      <c r="E109" s="902"/>
      <c r="F109" s="902"/>
      <c r="G109" s="902"/>
      <c r="H109" s="902"/>
      <c r="I109" s="902"/>
      <c r="J109" s="902"/>
      <c r="K109" s="902"/>
      <c r="L109" s="903"/>
      <c r="M109" s="761" t="s">
        <v>533</v>
      </c>
      <c r="N109" s="904"/>
      <c r="O109" s="904"/>
      <c r="P109" s="904"/>
      <c r="Q109" s="904"/>
      <c r="R109" s="904"/>
      <c r="S109" s="762"/>
      <c r="T109" s="901" t="s">
        <v>165</v>
      </c>
      <c r="U109" s="902"/>
      <c r="V109" s="902"/>
      <c r="W109" s="902"/>
      <c r="X109" s="902"/>
      <c r="Y109" s="902"/>
      <c r="Z109" s="903"/>
      <c r="AA109" s="453"/>
      <c r="AB109" s="364"/>
      <c r="AC109" s="364"/>
      <c r="AD109" s="364"/>
      <c r="AE109" s="364"/>
      <c r="AF109" s="364"/>
      <c r="AG109" s="364"/>
      <c r="AY109" s="188"/>
      <c r="AZ109" s="188"/>
      <c r="BA109" s="146"/>
      <c r="BB109" s="146"/>
      <c r="BC109" s="160"/>
      <c r="BD109" s="154"/>
      <c r="BE109" s="154"/>
    </row>
    <row r="110" spans="1:57" customFormat="1" ht="21.75" customHeight="1" x14ac:dyDescent="0.3">
      <c r="A110" s="417">
        <v>21.75</v>
      </c>
      <c r="B110" s="877"/>
      <c r="C110" s="465" t="s">
        <v>818</v>
      </c>
      <c r="D110" s="886"/>
      <c r="E110" s="887"/>
      <c r="F110" s="887"/>
      <c r="G110" s="887"/>
      <c r="H110" s="887"/>
      <c r="I110" s="887"/>
      <c r="J110" s="887"/>
      <c r="K110" s="887"/>
      <c r="L110" s="888"/>
      <c r="M110" s="465" t="s">
        <v>819</v>
      </c>
      <c r="N110" s="891">
        <v>0.2</v>
      </c>
      <c r="O110" s="891"/>
      <c r="P110" s="891"/>
      <c r="Q110" s="891"/>
      <c r="R110" s="891"/>
      <c r="S110" s="892"/>
      <c r="T110" s="465" t="s">
        <v>820</v>
      </c>
      <c r="U110" s="889">
        <f>ROUND(D110*N110,4)</f>
        <v>0</v>
      </c>
      <c r="V110" s="889"/>
      <c r="W110" s="889"/>
      <c r="X110" s="889"/>
      <c r="Y110" s="889"/>
      <c r="Z110" s="890"/>
      <c r="AA110" s="457">
        <f>Dane!CJ19*$AA$67+Dane!CJ20*$AA$67</f>
        <v>0</v>
      </c>
      <c r="AB110" s="364"/>
      <c r="AC110" s="364"/>
      <c r="AD110" s="364"/>
      <c r="AE110" s="364"/>
      <c r="AF110" s="364"/>
      <c r="AG110" s="364"/>
      <c r="AY110" s="188"/>
      <c r="AZ110" s="188"/>
      <c r="BA110" s="146"/>
      <c r="BB110" s="146"/>
      <c r="BC110" s="160"/>
      <c r="BD110" s="154"/>
      <c r="BE110" s="154"/>
    </row>
    <row r="111" spans="1:57" customFormat="1" ht="13.5" customHeight="1" x14ac:dyDescent="0.25">
      <c r="A111" s="285">
        <v>13.5</v>
      </c>
      <c r="B111" s="947" t="s">
        <v>560</v>
      </c>
      <c r="C111" s="948"/>
      <c r="D111" s="948"/>
      <c r="E111" s="948"/>
      <c r="F111" s="948"/>
      <c r="G111" s="948"/>
      <c r="H111" s="948"/>
      <c r="I111" s="948"/>
      <c r="J111" s="948"/>
      <c r="K111" s="948"/>
      <c r="L111" s="948"/>
      <c r="M111" s="948"/>
      <c r="N111" s="948"/>
      <c r="O111" s="948"/>
      <c r="P111" s="948"/>
      <c r="Q111" s="948"/>
      <c r="R111" s="948"/>
      <c r="S111" s="948"/>
      <c r="T111" s="948"/>
      <c r="U111" s="948"/>
      <c r="V111" s="948"/>
      <c r="W111" s="948"/>
      <c r="X111" s="948"/>
      <c r="Y111" s="948"/>
      <c r="Z111" s="949"/>
      <c r="AA111" s="457"/>
      <c r="AB111" s="364"/>
      <c r="AC111" s="364"/>
      <c r="AD111" s="364"/>
      <c r="AE111" s="364"/>
      <c r="AF111" s="364"/>
      <c r="AG111" s="364"/>
      <c r="AY111" s="188"/>
      <c r="AZ111" s="188"/>
      <c r="BA111" s="146"/>
      <c r="BB111" s="146"/>
      <c r="BC111" s="160"/>
      <c r="BD111" s="154"/>
      <c r="BE111" s="154"/>
    </row>
    <row r="112" spans="1:57" customFormat="1" ht="15.75" customHeight="1" x14ac:dyDescent="0.25">
      <c r="A112" s="285">
        <v>15.75</v>
      </c>
      <c r="B112" s="953" t="s">
        <v>561</v>
      </c>
      <c r="C112" s="954"/>
      <c r="D112" s="954"/>
      <c r="E112" s="954"/>
      <c r="F112" s="954"/>
      <c r="G112" s="954"/>
      <c r="H112" s="954"/>
      <c r="I112" s="954"/>
      <c r="J112" s="954"/>
      <c r="K112" s="954"/>
      <c r="L112" s="954"/>
      <c r="M112" s="954"/>
      <c r="N112" s="954"/>
      <c r="O112" s="954"/>
      <c r="P112" s="954"/>
      <c r="Q112" s="954"/>
      <c r="R112" s="954"/>
      <c r="S112" s="954"/>
      <c r="T112" s="954"/>
      <c r="U112" s="954"/>
      <c r="V112" s="954"/>
      <c r="W112" s="954"/>
      <c r="X112" s="954"/>
      <c r="Y112" s="954"/>
      <c r="Z112" s="955"/>
      <c r="AA112" s="453"/>
      <c r="AB112" s="364"/>
      <c r="AC112" s="364"/>
      <c r="AD112" s="364"/>
      <c r="AE112" s="364"/>
      <c r="AF112" s="364"/>
      <c r="AG112" s="364"/>
      <c r="AY112" s="188"/>
      <c r="AZ112" s="188"/>
      <c r="BA112" s="146"/>
      <c r="BB112" s="146"/>
      <c r="BC112" s="160"/>
      <c r="BD112" s="154"/>
      <c r="BE112" s="154"/>
    </row>
    <row r="113" spans="1:16384" customFormat="1" ht="9" customHeight="1" x14ac:dyDescent="0.25">
      <c r="A113" s="285">
        <f t="shared" ref="A113" si="27">$A$3</f>
        <v>9</v>
      </c>
      <c r="B113" s="435"/>
      <c r="C113" s="956" t="s">
        <v>534</v>
      </c>
      <c r="D113" s="957"/>
      <c r="E113" s="957"/>
      <c r="F113" s="957"/>
      <c r="G113" s="957"/>
      <c r="H113" s="957"/>
      <c r="I113" s="957"/>
      <c r="J113" s="957"/>
      <c r="K113" s="957"/>
      <c r="L113" s="957"/>
      <c r="M113" s="957"/>
      <c r="N113" s="957"/>
      <c r="O113" s="958"/>
      <c r="P113" s="956" t="s">
        <v>535</v>
      </c>
      <c r="Q113" s="957"/>
      <c r="R113" s="957"/>
      <c r="S113" s="957"/>
      <c r="T113" s="957"/>
      <c r="U113" s="957"/>
      <c r="V113" s="957"/>
      <c r="W113" s="957"/>
      <c r="X113" s="957"/>
      <c r="Y113" s="957"/>
      <c r="Z113" s="958"/>
      <c r="AA113" s="453"/>
      <c r="AB113" s="364"/>
      <c r="AC113" s="364"/>
      <c r="AD113" s="364"/>
      <c r="AE113" s="364"/>
      <c r="AF113" s="364"/>
      <c r="AG113" s="364"/>
      <c r="AY113" s="188"/>
      <c r="AZ113" s="188"/>
      <c r="BA113" s="146"/>
      <c r="BB113" s="146"/>
      <c r="BC113" s="160"/>
      <c r="BD113" s="154"/>
      <c r="BE113" s="154"/>
    </row>
    <row r="114" spans="1:16384" customFormat="1" ht="21.75" customHeight="1" thickBot="1" x14ac:dyDescent="0.35">
      <c r="A114" s="285">
        <f>$A$110</f>
        <v>21.75</v>
      </c>
      <c r="B114" s="435"/>
      <c r="C114" s="964">
        <f>IF(E67="",0,AA114)</f>
        <v>0</v>
      </c>
      <c r="D114" s="965"/>
      <c r="E114" s="965"/>
      <c r="F114" s="965"/>
      <c r="G114" s="965"/>
      <c r="H114" s="965"/>
      <c r="I114" s="965"/>
      <c r="J114" s="965"/>
      <c r="K114" s="965"/>
      <c r="L114" s="965"/>
      <c r="M114" s="965"/>
      <c r="N114" s="965"/>
      <c r="O114" s="966"/>
      <c r="P114" s="964">
        <f>IF(E67="",0,AA116)</f>
        <v>0</v>
      </c>
      <c r="Q114" s="965"/>
      <c r="R114" s="965"/>
      <c r="S114" s="965"/>
      <c r="T114" s="965"/>
      <c r="U114" s="965"/>
      <c r="V114" s="965"/>
      <c r="W114" s="965"/>
      <c r="X114" s="965"/>
      <c r="Y114" s="965"/>
      <c r="Z114" s="966"/>
      <c r="AA114" s="468">
        <f>SUM(G74:M79,G83:M86,G90:M95,D100,D110)</f>
        <v>0</v>
      </c>
      <c r="AB114" s="285"/>
      <c r="AC114" s="285"/>
      <c r="AD114" s="285"/>
      <c r="AE114" s="285"/>
      <c r="AF114" s="285"/>
      <c r="AG114" s="285"/>
      <c r="AH114" s="56"/>
      <c r="AI114" s="56"/>
      <c r="AJ114" s="56"/>
      <c r="AK114" s="56"/>
      <c r="AL114" s="56"/>
      <c r="AM114" s="56"/>
      <c r="AN114" s="56"/>
      <c r="AO114" s="56"/>
      <c r="AP114" s="56"/>
      <c r="AQ114" s="56"/>
      <c r="AR114" s="56"/>
      <c r="AS114" s="56"/>
      <c r="AT114" s="56"/>
      <c r="AU114" s="56"/>
      <c r="AV114" s="56"/>
      <c r="AW114" s="56"/>
      <c r="AX114" s="56"/>
      <c r="AY114" s="187"/>
      <c r="AZ114" s="187"/>
      <c r="BA114" s="141"/>
      <c r="BB114" s="141"/>
      <c r="BC114" s="161"/>
      <c r="BD114" s="155"/>
      <c r="BE114" s="155"/>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c r="IN114" s="56"/>
      <c r="IO114" s="56"/>
      <c r="IP114" s="56"/>
      <c r="IQ114" s="56"/>
      <c r="IR114" s="56"/>
      <c r="IS114" s="56"/>
      <c r="IT114" s="56"/>
      <c r="IU114" s="56"/>
      <c r="IV114" s="56"/>
      <c r="IW114" s="56"/>
      <c r="IX114" s="56"/>
      <c r="IY114" s="56"/>
      <c r="IZ114" s="56"/>
      <c r="JA114" s="56"/>
      <c r="JB114" s="56"/>
      <c r="JC114" s="56"/>
      <c r="JD114" s="56"/>
      <c r="JE114" s="56"/>
      <c r="JF114" s="56"/>
      <c r="JG114" s="56"/>
      <c r="JH114" s="56"/>
      <c r="JI114" s="56"/>
      <c r="JJ114" s="56"/>
      <c r="JK114" s="56"/>
      <c r="JL114" s="56"/>
      <c r="JM114" s="56"/>
      <c r="JN114" s="56"/>
      <c r="JO114" s="56"/>
      <c r="JP114" s="56"/>
      <c r="JQ114" s="56"/>
      <c r="JR114" s="56"/>
      <c r="JS114" s="56"/>
      <c r="JT114" s="56"/>
      <c r="JU114" s="56"/>
      <c r="JV114" s="56"/>
      <c r="JW114" s="56"/>
      <c r="JX114" s="56"/>
      <c r="JY114" s="56"/>
      <c r="JZ114" s="56"/>
      <c r="KA114" s="56"/>
      <c r="KB114" s="56"/>
      <c r="KC114" s="56"/>
      <c r="KD114" s="56"/>
      <c r="KE114" s="56"/>
      <c r="KF114" s="56"/>
      <c r="KG114" s="56"/>
      <c r="KH114" s="56"/>
      <c r="KI114" s="56"/>
      <c r="KJ114" s="56"/>
      <c r="KK114" s="56"/>
      <c r="KL114" s="56"/>
      <c r="KM114" s="56"/>
      <c r="KN114" s="56"/>
      <c r="KO114" s="56"/>
      <c r="KP114" s="56"/>
      <c r="KQ114" s="56"/>
      <c r="KR114" s="56"/>
      <c r="KS114" s="56"/>
      <c r="KT114" s="56"/>
      <c r="KU114" s="56"/>
      <c r="KV114" s="56"/>
      <c r="KW114" s="56"/>
      <c r="KX114" s="56"/>
      <c r="KY114" s="56"/>
      <c r="KZ114" s="56"/>
      <c r="LA114" s="56"/>
      <c r="LB114" s="56"/>
      <c r="LC114" s="56"/>
      <c r="LD114" s="56"/>
      <c r="LE114" s="56"/>
      <c r="LF114" s="56"/>
      <c r="LG114" s="56"/>
      <c r="LH114" s="56"/>
      <c r="LI114" s="56"/>
      <c r="LJ114" s="56"/>
      <c r="LK114" s="56"/>
      <c r="LL114" s="56"/>
      <c r="LM114" s="56"/>
      <c r="LN114" s="56"/>
      <c r="LO114" s="56"/>
      <c r="LP114" s="56"/>
      <c r="LQ114" s="56"/>
      <c r="LR114" s="56"/>
      <c r="LS114" s="56"/>
      <c r="LT114" s="56"/>
      <c r="LU114" s="56"/>
      <c r="LV114" s="56"/>
      <c r="LW114" s="56"/>
      <c r="LX114" s="56"/>
      <c r="LY114" s="56"/>
      <c r="LZ114" s="56"/>
      <c r="MA114" s="56"/>
      <c r="MB114" s="56"/>
      <c r="MC114" s="56"/>
      <c r="MD114" s="56"/>
      <c r="ME114" s="56"/>
      <c r="MF114" s="56"/>
      <c r="MG114" s="56"/>
      <c r="MH114" s="56"/>
      <c r="MI114" s="56"/>
      <c r="MJ114" s="56"/>
      <c r="MK114" s="56"/>
      <c r="ML114" s="56"/>
      <c r="MM114" s="56"/>
      <c r="MN114" s="56"/>
      <c r="MO114" s="56"/>
      <c r="MP114" s="56"/>
      <c r="MQ114" s="56"/>
      <c r="MR114" s="56"/>
      <c r="MS114" s="56"/>
      <c r="MT114" s="56"/>
      <c r="MU114" s="56"/>
      <c r="MV114" s="56"/>
      <c r="MW114" s="56"/>
      <c r="MX114" s="56"/>
      <c r="MY114" s="56"/>
      <c r="MZ114" s="56"/>
      <c r="NA114" s="56"/>
      <c r="NB114" s="56"/>
      <c r="NC114" s="56"/>
      <c r="ND114" s="56"/>
      <c r="NE114" s="56"/>
      <c r="NF114" s="56"/>
      <c r="NG114" s="56"/>
      <c r="NH114" s="56"/>
      <c r="NI114" s="56"/>
      <c r="NJ114" s="56"/>
      <c r="NK114" s="56"/>
      <c r="NL114" s="56"/>
      <c r="NM114" s="56"/>
      <c r="NN114" s="56"/>
      <c r="NO114" s="56"/>
      <c r="NP114" s="56"/>
      <c r="NQ114" s="56"/>
      <c r="NR114" s="56"/>
      <c r="NS114" s="56"/>
      <c r="NT114" s="56"/>
      <c r="NU114" s="56"/>
      <c r="NV114" s="56"/>
      <c r="NW114" s="56"/>
      <c r="NX114" s="56"/>
      <c r="NY114" s="56"/>
      <c r="NZ114" s="56"/>
      <c r="OA114" s="56"/>
      <c r="OB114" s="56"/>
      <c r="OC114" s="56"/>
      <c r="OD114" s="56"/>
      <c r="OE114" s="56"/>
      <c r="OF114" s="56"/>
      <c r="OG114" s="56"/>
      <c r="OH114" s="56"/>
      <c r="OI114" s="56"/>
      <c r="OJ114" s="56"/>
      <c r="OK114" s="56"/>
      <c r="OL114" s="56"/>
      <c r="OM114" s="56"/>
      <c r="ON114" s="56"/>
      <c r="OO114" s="56"/>
      <c r="OP114" s="56"/>
      <c r="OQ114" s="56"/>
      <c r="OR114" s="56"/>
      <c r="OS114" s="56"/>
      <c r="OT114" s="56"/>
      <c r="OU114" s="56"/>
      <c r="OV114" s="56"/>
      <c r="OW114" s="56"/>
      <c r="OX114" s="56"/>
      <c r="OY114" s="56"/>
      <c r="OZ114" s="56"/>
      <c r="PA114" s="56"/>
      <c r="PB114" s="56"/>
      <c r="PC114" s="56"/>
      <c r="PD114" s="56"/>
      <c r="PE114" s="56"/>
      <c r="PF114" s="56"/>
      <c r="PG114" s="56"/>
      <c r="PH114" s="56"/>
      <c r="PI114" s="56"/>
      <c r="PJ114" s="56"/>
      <c r="PK114" s="56"/>
      <c r="PL114" s="56"/>
      <c r="PM114" s="56"/>
      <c r="PN114" s="56"/>
      <c r="PO114" s="56"/>
      <c r="PP114" s="56"/>
      <c r="PQ114" s="56"/>
      <c r="PR114" s="56"/>
      <c r="PS114" s="56"/>
      <c r="PT114" s="56"/>
      <c r="PU114" s="56"/>
      <c r="PV114" s="56"/>
      <c r="PW114" s="56"/>
      <c r="PX114" s="56"/>
      <c r="PY114" s="56"/>
      <c r="PZ114" s="56"/>
      <c r="QA114" s="56"/>
      <c r="QB114" s="56"/>
      <c r="QC114" s="56"/>
      <c r="QD114" s="56"/>
      <c r="QE114" s="56"/>
      <c r="QF114" s="56"/>
      <c r="QG114" s="56"/>
      <c r="QH114" s="56"/>
      <c r="QI114" s="56"/>
      <c r="QJ114" s="56"/>
      <c r="QK114" s="56"/>
      <c r="QL114" s="56"/>
      <c r="QM114" s="56"/>
      <c r="QN114" s="56"/>
      <c r="QO114" s="56"/>
      <c r="QP114" s="56"/>
      <c r="QQ114" s="56"/>
      <c r="QR114" s="56"/>
      <c r="QS114" s="56"/>
      <c r="QT114" s="56"/>
      <c r="QU114" s="56"/>
      <c r="QV114" s="56"/>
      <c r="QW114" s="56"/>
      <c r="QX114" s="56"/>
      <c r="QY114" s="56"/>
      <c r="QZ114" s="56"/>
      <c r="RA114" s="56"/>
      <c r="RB114" s="56"/>
      <c r="RC114" s="56"/>
      <c r="RD114" s="56"/>
      <c r="RE114" s="56"/>
      <c r="RF114" s="56"/>
      <c r="RG114" s="56"/>
      <c r="RH114" s="56"/>
      <c r="RI114" s="56"/>
      <c r="RJ114" s="56"/>
      <c r="RK114" s="56"/>
      <c r="RL114" s="56"/>
      <c r="RM114" s="56"/>
      <c r="RN114" s="56"/>
      <c r="RO114" s="56"/>
      <c r="RP114" s="56"/>
      <c r="RQ114" s="56"/>
      <c r="RR114" s="56"/>
      <c r="RS114" s="56"/>
      <c r="RT114" s="56"/>
      <c r="RU114" s="56"/>
      <c r="RV114" s="56"/>
      <c r="RW114" s="56"/>
      <c r="RX114" s="56"/>
      <c r="RY114" s="56"/>
      <c r="RZ114" s="56"/>
      <c r="SA114" s="56"/>
      <c r="SB114" s="56"/>
      <c r="SC114" s="56"/>
      <c r="SD114" s="56"/>
      <c r="SE114" s="56"/>
      <c r="SF114" s="56"/>
      <c r="SG114" s="56"/>
      <c r="SH114" s="56"/>
      <c r="SI114" s="56"/>
      <c r="SJ114" s="56"/>
      <c r="SK114" s="56"/>
      <c r="SL114" s="56"/>
      <c r="SM114" s="56"/>
      <c r="SN114" s="56"/>
      <c r="SO114" s="56"/>
      <c r="SP114" s="56"/>
      <c r="SQ114" s="56"/>
      <c r="SR114" s="56"/>
      <c r="SS114" s="56"/>
      <c r="ST114" s="56"/>
      <c r="SU114" s="56"/>
      <c r="SV114" s="56"/>
      <c r="SW114" s="56"/>
      <c r="SX114" s="56"/>
      <c r="SY114" s="56"/>
      <c r="SZ114" s="56"/>
      <c r="TA114" s="56"/>
      <c r="TB114" s="56"/>
      <c r="TC114" s="56"/>
      <c r="TD114" s="56"/>
      <c r="TE114" s="56"/>
      <c r="TF114" s="56"/>
      <c r="TG114" s="56"/>
      <c r="TH114" s="56"/>
      <c r="TI114" s="56"/>
      <c r="TJ114" s="56"/>
      <c r="TK114" s="56"/>
      <c r="TL114" s="56"/>
      <c r="TM114" s="56"/>
      <c r="TN114" s="56"/>
      <c r="TO114" s="56"/>
      <c r="TP114" s="56"/>
      <c r="TQ114" s="56"/>
      <c r="TR114" s="56"/>
      <c r="TS114" s="56"/>
      <c r="TT114" s="56"/>
      <c r="TU114" s="56"/>
      <c r="TV114" s="56"/>
      <c r="TW114" s="56"/>
      <c r="TX114" s="56"/>
      <c r="TY114" s="56"/>
      <c r="TZ114" s="56"/>
      <c r="UA114" s="56"/>
      <c r="UB114" s="56"/>
      <c r="UC114" s="56"/>
      <c r="UD114" s="56"/>
      <c r="UE114" s="56"/>
      <c r="UF114" s="56"/>
      <c r="UG114" s="56"/>
      <c r="UH114" s="56"/>
      <c r="UI114" s="56"/>
      <c r="UJ114" s="56"/>
      <c r="UK114" s="56"/>
      <c r="UL114" s="56"/>
      <c r="UM114" s="56"/>
      <c r="UN114" s="56"/>
      <c r="UO114" s="56"/>
      <c r="UP114" s="56"/>
      <c r="UQ114" s="56"/>
      <c r="UR114" s="56"/>
      <c r="US114" s="56"/>
      <c r="UT114" s="56"/>
      <c r="UU114" s="56"/>
      <c r="UV114" s="56"/>
      <c r="UW114" s="56"/>
      <c r="UX114" s="56"/>
      <c r="UY114" s="56"/>
      <c r="UZ114" s="56"/>
      <c r="VA114" s="56"/>
      <c r="VB114" s="56"/>
      <c r="VC114" s="56"/>
      <c r="VD114" s="56"/>
      <c r="VE114" s="56"/>
      <c r="VF114" s="56"/>
      <c r="VG114" s="56"/>
      <c r="VH114" s="56"/>
      <c r="VI114" s="56"/>
      <c r="VJ114" s="56"/>
      <c r="VK114" s="56"/>
      <c r="VL114" s="56"/>
      <c r="VM114" s="56"/>
      <c r="VN114" s="56"/>
      <c r="VO114" s="56"/>
      <c r="VP114" s="56"/>
      <c r="VQ114" s="56"/>
      <c r="VR114" s="56"/>
      <c r="VS114" s="56"/>
      <c r="VT114" s="56"/>
      <c r="VU114" s="56"/>
      <c r="VV114" s="56"/>
      <c r="VW114" s="56"/>
      <c r="VX114" s="56"/>
      <c r="VY114" s="56"/>
      <c r="VZ114" s="56"/>
      <c r="WA114" s="56"/>
      <c r="WB114" s="56"/>
      <c r="WC114" s="56"/>
      <c r="WD114" s="56"/>
      <c r="WE114" s="56"/>
      <c r="WF114" s="56"/>
      <c r="WG114" s="56"/>
      <c r="WH114" s="56"/>
      <c r="WI114" s="56"/>
      <c r="WJ114" s="56"/>
      <c r="WK114" s="56"/>
      <c r="WL114" s="56"/>
      <c r="WM114" s="56"/>
      <c r="WN114" s="56"/>
      <c r="WO114" s="56"/>
      <c r="WP114" s="56"/>
      <c r="WQ114" s="56"/>
      <c r="WR114" s="56"/>
      <c r="WS114" s="56"/>
      <c r="WT114" s="56"/>
      <c r="WU114" s="56"/>
      <c r="WV114" s="56"/>
      <c r="WW114" s="56"/>
      <c r="WX114" s="56"/>
      <c r="WY114" s="56"/>
      <c r="WZ114" s="56"/>
      <c r="XA114" s="56"/>
      <c r="XB114" s="56"/>
      <c r="XC114" s="56"/>
      <c r="XD114" s="56"/>
      <c r="XE114" s="56"/>
      <c r="XF114" s="56"/>
      <c r="XG114" s="56"/>
      <c r="XH114" s="56"/>
      <c r="XI114" s="56"/>
      <c r="XJ114" s="56"/>
      <c r="XK114" s="56"/>
      <c r="XL114" s="56"/>
      <c r="XM114" s="56"/>
      <c r="XN114" s="56"/>
      <c r="XO114" s="56"/>
      <c r="XP114" s="56"/>
      <c r="XQ114" s="56"/>
      <c r="XR114" s="56"/>
      <c r="XS114" s="56"/>
      <c r="XT114" s="56"/>
      <c r="XU114" s="56"/>
      <c r="XV114" s="56"/>
      <c r="XW114" s="56"/>
      <c r="XX114" s="56"/>
      <c r="XY114" s="56"/>
      <c r="XZ114" s="56"/>
      <c r="YA114" s="56"/>
      <c r="YB114" s="56"/>
      <c r="YC114" s="56"/>
      <c r="YD114" s="56"/>
      <c r="YE114" s="56"/>
      <c r="YF114" s="56"/>
      <c r="YG114" s="56"/>
      <c r="YH114" s="56"/>
      <c r="YI114" s="56"/>
      <c r="YJ114" s="56"/>
      <c r="YK114" s="56"/>
      <c r="YL114" s="56"/>
      <c r="YM114" s="56"/>
      <c r="YN114" s="56"/>
      <c r="YO114" s="56"/>
      <c r="YP114" s="56"/>
      <c r="YQ114" s="56"/>
      <c r="YR114" s="56"/>
      <c r="YS114" s="56"/>
      <c r="YT114" s="56"/>
      <c r="YU114" s="56"/>
      <c r="YV114" s="56"/>
      <c r="YW114" s="56"/>
      <c r="YX114" s="56"/>
      <c r="YY114" s="56"/>
      <c r="YZ114" s="56"/>
      <c r="ZA114" s="56"/>
      <c r="ZB114" s="56"/>
      <c r="ZC114" s="56"/>
      <c r="ZD114" s="56"/>
      <c r="ZE114" s="56"/>
      <c r="ZF114" s="56"/>
      <c r="ZG114" s="56"/>
      <c r="ZH114" s="56"/>
      <c r="ZI114" s="56"/>
      <c r="ZJ114" s="56"/>
      <c r="ZK114" s="56"/>
      <c r="ZL114" s="56"/>
      <c r="ZM114" s="56"/>
      <c r="ZN114" s="56"/>
      <c r="ZO114" s="56"/>
      <c r="ZP114" s="56"/>
      <c r="ZQ114" s="56"/>
      <c r="ZR114" s="56"/>
      <c r="ZS114" s="56"/>
      <c r="ZT114" s="56"/>
      <c r="ZU114" s="56"/>
      <c r="ZV114" s="56"/>
      <c r="ZW114" s="56"/>
      <c r="ZX114" s="56"/>
      <c r="ZY114" s="56"/>
      <c r="ZZ114" s="56"/>
      <c r="AAA114" s="56"/>
      <c r="AAB114" s="56"/>
      <c r="AAC114" s="56"/>
      <c r="AAD114" s="56"/>
      <c r="AAE114" s="56"/>
      <c r="AAF114" s="56"/>
      <c r="AAG114" s="56"/>
      <c r="AAH114" s="56"/>
      <c r="AAI114" s="56"/>
      <c r="AAJ114" s="56"/>
      <c r="AAK114" s="56"/>
      <c r="AAL114" s="56"/>
      <c r="AAM114" s="56"/>
      <c r="AAN114" s="56"/>
      <c r="AAO114" s="56"/>
      <c r="AAP114" s="56"/>
      <c r="AAQ114" s="56"/>
      <c r="AAR114" s="56"/>
      <c r="AAS114" s="56"/>
      <c r="AAT114" s="56"/>
      <c r="AAU114" s="56"/>
      <c r="AAV114" s="56"/>
      <c r="AAW114" s="56"/>
      <c r="AAX114" s="56"/>
      <c r="AAY114" s="56"/>
      <c r="AAZ114" s="56"/>
      <c r="ABA114" s="56"/>
      <c r="ABB114" s="56"/>
      <c r="ABC114" s="56"/>
      <c r="ABD114" s="56"/>
      <c r="ABE114" s="56"/>
      <c r="ABF114" s="56"/>
      <c r="ABG114" s="56"/>
      <c r="ABH114" s="56"/>
      <c r="ABI114" s="56"/>
      <c r="ABJ114" s="56"/>
      <c r="ABK114" s="56"/>
      <c r="ABL114" s="56"/>
      <c r="ABM114" s="56"/>
      <c r="ABN114" s="56"/>
      <c r="ABO114" s="56"/>
      <c r="ABP114" s="56"/>
      <c r="ABQ114" s="56"/>
      <c r="ABR114" s="56"/>
      <c r="ABS114" s="56"/>
      <c r="ABT114" s="56"/>
      <c r="ABU114" s="56"/>
      <c r="ABV114" s="56"/>
      <c r="ABW114" s="56"/>
      <c r="ABX114" s="56"/>
      <c r="ABY114" s="56"/>
      <c r="ABZ114" s="56"/>
      <c r="ACA114" s="56"/>
      <c r="ACB114" s="56"/>
      <c r="ACC114" s="56"/>
      <c r="ACD114" s="56"/>
      <c r="ACE114" s="56"/>
      <c r="ACF114" s="56"/>
      <c r="ACG114" s="56"/>
      <c r="ACH114" s="56"/>
      <c r="ACI114" s="56"/>
      <c r="ACJ114" s="56"/>
      <c r="ACK114" s="56"/>
      <c r="ACL114" s="56"/>
      <c r="ACM114" s="56"/>
      <c r="ACN114" s="56"/>
      <c r="ACO114" s="56"/>
      <c r="ACP114" s="56"/>
      <c r="ACQ114" s="56"/>
      <c r="ACR114" s="56"/>
      <c r="ACS114" s="56"/>
      <c r="ACT114" s="56"/>
      <c r="ACU114" s="56"/>
      <c r="ACV114" s="56"/>
      <c r="ACW114" s="56"/>
      <c r="ACX114" s="56"/>
      <c r="ACY114" s="56"/>
      <c r="ACZ114" s="56"/>
      <c r="ADA114" s="56"/>
      <c r="ADB114" s="56"/>
      <c r="ADC114" s="56"/>
      <c r="ADD114" s="56"/>
      <c r="ADE114" s="56"/>
      <c r="ADF114" s="56"/>
      <c r="ADG114" s="56"/>
      <c r="ADH114" s="56"/>
      <c r="ADI114" s="56"/>
      <c r="ADJ114" s="56"/>
      <c r="ADK114" s="56"/>
      <c r="ADL114" s="56"/>
      <c r="ADM114" s="56"/>
      <c r="ADN114" s="56"/>
      <c r="ADO114" s="56"/>
      <c r="ADP114" s="56"/>
      <c r="ADQ114" s="56"/>
      <c r="ADR114" s="56"/>
      <c r="ADS114" s="56"/>
      <c r="ADT114" s="56"/>
      <c r="ADU114" s="56"/>
      <c r="ADV114" s="56"/>
      <c r="ADW114" s="56"/>
      <c r="ADX114" s="56"/>
      <c r="ADY114" s="56"/>
      <c r="ADZ114" s="56"/>
      <c r="AEA114" s="56"/>
      <c r="AEB114" s="56"/>
      <c r="AEC114" s="56"/>
      <c r="AED114" s="56"/>
      <c r="AEE114" s="56"/>
      <c r="AEF114" s="56"/>
      <c r="AEG114" s="56"/>
      <c r="AEH114" s="56"/>
      <c r="AEI114" s="56"/>
      <c r="AEJ114" s="56"/>
      <c r="AEK114" s="56"/>
      <c r="AEL114" s="56"/>
      <c r="AEM114" s="56"/>
      <c r="AEN114" s="56"/>
      <c r="AEO114" s="56"/>
      <c r="AEP114" s="56"/>
      <c r="AEQ114" s="56"/>
      <c r="AER114" s="56"/>
      <c r="AES114" s="56"/>
      <c r="AET114" s="56"/>
      <c r="AEU114" s="56"/>
      <c r="AEV114" s="56"/>
      <c r="AEW114" s="56"/>
      <c r="AEX114" s="56"/>
      <c r="AEY114" s="56"/>
      <c r="AEZ114" s="56"/>
      <c r="AFA114" s="56"/>
      <c r="AFB114" s="56"/>
      <c r="AFC114" s="56"/>
      <c r="AFD114" s="56"/>
      <c r="AFE114" s="56"/>
      <c r="AFF114" s="56"/>
      <c r="AFG114" s="56"/>
      <c r="AFH114" s="56"/>
      <c r="AFI114" s="56"/>
      <c r="AFJ114" s="56"/>
      <c r="AFK114" s="56"/>
      <c r="AFL114" s="56"/>
      <c r="AFM114" s="56"/>
      <c r="AFN114" s="56"/>
      <c r="AFO114" s="56"/>
      <c r="AFP114" s="56"/>
      <c r="AFQ114" s="56"/>
      <c r="AFR114" s="56"/>
      <c r="AFS114" s="56"/>
      <c r="AFT114" s="56"/>
      <c r="AFU114" s="56"/>
      <c r="AFV114" s="56"/>
      <c r="AFW114" s="56"/>
      <c r="AFX114" s="56"/>
      <c r="AFY114" s="56"/>
      <c r="AFZ114" s="56"/>
      <c r="AGA114" s="56"/>
      <c r="AGB114" s="56"/>
      <c r="AGC114" s="56"/>
      <c r="AGD114" s="56"/>
      <c r="AGE114" s="56"/>
      <c r="AGF114" s="56"/>
      <c r="AGG114" s="56"/>
      <c r="AGH114" s="56"/>
      <c r="AGI114" s="56"/>
      <c r="AGJ114" s="56"/>
      <c r="AGK114" s="56"/>
      <c r="AGL114" s="56"/>
      <c r="AGM114" s="56"/>
      <c r="AGN114" s="56"/>
      <c r="AGO114" s="56"/>
      <c r="AGP114" s="56"/>
      <c r="AGQ114" s="56"/>
      <c r="AGR114" s="56"/>
      <c r="AGS114" s="56"/>
      <c r="AGT114" s="56"/>
      <c r="AGU114" s="56"/>
      <c r="AGV114" s="56"/>
      <c r="AGW114" s="56"/>
      <c r="AGX114" s="56"/>
      <c r="AGY114" s="56"/>
      <c r="AGZ114" s="56"/>
      <c r="AHA114" s="56"/>
      <c r="AHB114" s="56"/>
      <c r="AHC114" s="56"/>
      <c r="AHD114" s="56"/>
      <c r="AHE114" s="56"/>
      <c r="AHF114" s="56"/>
      <c r="AHG114" s="56"/>
      <c r="AHH114" s="56"/>
      <c r="AHI114" s="56"/>
      <c r="AHJ114" s="56"/>
      <c r="AHK114" s="56"/>
      <c r="AHL114" s="56"/>
      <c r="AHM114" s="56"/>
      <c r="AHN114" s="56"/>
      <c r="AHO114" s="56"/>
      <c r="AHP114" s="56"/>
      <c r="AHQ114" s="56"/>
      <c r="AHR114" s="56"/>
      <c r="AHS114" s="56"/>
      <c r="AHT114" s="56"/>
      <c r="AHU114" s="56"/>
      <c r="AHV114" s="56"/>
      <c r="AHW114" s="56"/>
      <c r="AHX114" s="56"/>
      <c r="AHY114" s="56"/>
      <c r="AHZ114" s="56"/>
      <c r="AIA114" s="56"/>
      <c r="AIB114" s="56"/>
      <c r="AIC114" s="56"/>
      <c r="AID114" s="56"/>
      <c r="AIE114" s="56"/>
      <c r="AIF114" s="56"/>
      <c r="AIG114" s="56"/>
      <c r="AIH114" s="56"/>
      <c r="AII114" s="56"/>
      <c r="AIJ114" s="56"/>
      <c r="AIK114" s="56"/>
      <c r="AIL114" s="56"/>
      <c r="AIM114" s="56"/>
      <c r="AIN114" s="56"/>
      <c r="AIO114" s="56"/>
      <c r="AIP114" s="56"/>
      <c r="AIQ114" s="56"/>
      <c r="AIR114" s="56"/>
      <c r="AIS114" s="56"/>
      <c r="AIT114" s="56"/>
      <c r="AIU114" s="56"/>
      <c r="AIV114" s="56"/>
      <c r="AIW114" s="56"/>
      <c r="AIX114" s="56"/>
      <c r="AIY114" s="56"/>
      <c r="AIZ114" s="56"/>
      <c r="AJA114" s="56"/>
      <c r="AJB114" s="56"/>
      <c r="AJC114" s="56"/>
      <c r="AJD114" s="56"/>
      <c r="AJE114" s="56"/>
      <c r="AJF114" s="56"/>
      <c r="AJG114" s="56"/>
      <c r="AJH114" s="56"/>
      <c r="AJI114" s="56"/>
      <c r="AJJ114" s="56"/>
      <c r="AJK114" s="56"/>
      <c r="AJL114" s="56"/>
      <c r="AJM114" s="56"/>
      <c r="AJN114" s="56"/>
      <c r="AJO114" s="56"/>
      <c r="AJP114" s="56"/>
      <c r="AJQ114" s="56"/>
      <c r="AJR114" s="56"/>
      <c r="AJS114" s="56"/>
      <c r="AJT114" s="56"/>
      <c r="AJU114" s="56"/>
      <c r="AJV114" s="56"/>
      <c r="AJW114" s="56"/>
      <c r="AJX114" s="56"/>
      <c r="AJY114" s="56"/>
      <c r="AJZ114" s="56"/>
      <c r="AKA114" s="56"/>
      <c r="AKB114" s="56"/>
      <c r="AKC114" s="56"/>
      <c r="AKD114" s="56"/>
      <c r="AKE114" s="56"/>
      <c r="AKF114" s="56"/>
      <c r="AKG114" s="56"/>
      <c r="AKH114" s="56"/>
      <c r="AKI114" s="56"/>
      <c r="AKJ114" s="56"/>
      <c r="AKK114" s="56"/>
      <c r="AKL114" s="56"/>
      <c r="AKM114" s="56"/>
      <c r="AKN114" s="56"/>
      <c r="AKO114" s="56"/>
      <c r="AKP114" s="56"/>
      <c r="AKQ114" s="56"/>
      <c r="AKR114" s="56"/>
      <c r="AKS114" s="56"/>
      <c r="AKT114" s="56"/>
      <c r="AKU114" s="56"/>
      <c r="AKV114" s="56"/>
      <c r="AKW114" s="56"/>
      <c r="AKX114" s="56"/>
      <c r="AKY114" s="56"/>
      <c r="AKZ114" s="56"/>
      <c r="ALA114" s="56"/>
      <c r="ALB114" s="56"/>
      <c r="ALC114" s="56"/>
      <c r="ALD114" s="56"/>
      <c r="ALE114" s="56"/>
      <c r="ALF114" s="56"/>
      <c r="ALG114" s="56"/>
      <c r="ALH114" s="56"/>
      <c r="ALI114" s="56"/>
      <c r="ALJ114" s="56"/>
      <c r="ALK114" s="56"/>
      <c r="ALL114" s="56"/>
      <c r="ALM114" s="56"/>
      <c r="ALN114" s="56"/>
      <c r="ALO114" s="56"/>
      <c r="ALP114" s="56"/>
      <c r="ALQ114" s="56"/>
      <c r="ALR114" s="56"/>
      <c r="ALS114" s="56"/>
      <c r="ALT114" s="56"/>
      <c r="ALU114" s="56"/>
      <c r="ALV114" s="56"/>
      <c r="ALW114" s="56"/>
      <c r="ALX114" s="56"/>
      <c r="ALY114" s="56"/>
      <c r="ALZ114" s="56"/>
      <c r="AMA114" s="56"/>
      <c r="AMB114" s="56"/>
      <c r="AMC114" s="56"/>
      <c r="AMD114" s="56"/>
      <c r="AME114" s="56"/>
      <c r="AMF114" s="56"/>
      <c r="AMG114" s="56"/>
      <c r="AMH114" s="56"/>
      <c r="AMI114" s="56"/>
      <c r="AMJ114" s="56"/>
      <c r="AMK114" s="56"/>
      <c r="AML114" s="56"/>
      <c r="AMM114" s="56"/>
      <c r="AMN114" s="56"/>
      <c r="AMO114" s="56"/>
      <c r="AMP114" s="56"/>
      <c r="AMQ114" s="56"/>
      <c r="AMR114" s="56"/>
      <c r="AMS114" s="56"/>
      <c r="AMT114" s="56"/>
      <c r="AMU114" s="56"/>
      <c r="AMV114" s="56"/>
      <c r="AMW114" s="56"/>
      <c r="AMX114" s="56"/>
      <c r="AMY114" s="56"/>
      <c r="AMZ114" s="56"/>
      <c r="ANA114" s="56"/>
      <c r="ANB114" s="56"/>
      <c r="ANC114" s="56"/>
      <c r="AND114" s="56"/>
      <c r="ANE114" s="56"/>
      <c r="ANF114" s="56"/>
      <c r="ANG114" s="56"/>
      <c r="ANH114" s="56"/>
      <c r="ANI114" s="56"/>
      <c r="ANJ114" s="56"/>
      <c r="ANK114" s="56"/>
      <c r="ANL114" s="56"/>
      <c r="ANM114" s="56"/>
      <c r="ANN114" s="56"/>
      <c r="ANO114" s="56"/>
      <c r="ANP114" s="56"/>
      <c r="ANQ114" s="56"/>
      <c r="ANR114" s="56"/>
      <c r="ANS114" s="56"/>
      <c r="ANT114" s="56"/>
      <c r="ANU114" s="56"/>
      <c r="ANV114" s="56"/>
      <c r="ANW114" s="56"/>
      <c r="ANX114" s="56"/>
      <c r="ANY114" s="56"/>
      <c r="ANZ114" s="56"/>
      <c r="AOA114" s="56"/>
      <c r="AOB114" s="56"/>
      <c r="AOC114" s="56"/>
      <c r="AOD114" s="56"/>
      <c r="AOE114" s="56"/>
      <c r="AOF114" s="56"/>
      <c r="AOG114" s="56"/>
      <c r="AOH114" s="56"/>
      <c r="AOI114" s="56"/>
      <c r="AOJ114" s="56"/>
      <c r="AOK114" s="56"/>
      <c r="AOL114" s="56"/>
      <c r="AOM114" s="56"/>
      <c r="AON114" s="56"/>
      <c r="AOO114" s="56"/>
      <c r="AOP114" s="56"/>
      <c r="AOQ114" s="56"/>
      <c r="AOR114" s="56"/>
      <c r="AOS114" s="56"/>
      <c r="AOT114" s="56"/>
      <c r="AOU114" s="56"/>
      <c r="AOV114" s="56"/>
      <c r="AOW114" s="56"/>
      <c r="AOX114" s="56"/>
      <c r="AOY114" s="56"/>
      <c r="AOZ114" s="56"/>
      <c r="APA114" s="56"/>
      <c r="APB114" s="56"/>
      <c r="APC114" s="56"/>
      <c r="APD114" s="56"/>
      <c r="APE114" s="56"/>
      <c r="APF114" s="56"/>
      <c r="APG114" s="56"/>
      <c r="APH114" s="56"/>
      <c r="API114" s="56"/>
      <c r="APJ114" s="56"/>
      <c r="APK114" s="56"/>
      <c r="APL114" s="56"/>
      <c r="APM114" s="56"/>
      <c r="APN114" s="56"/>
      <c r="APO114" s="56"/>
      <c r="APP114" s="56"/>
      <c r="APQ114" s="56"/>
      <c r="APR114" s="56"/>
      <c r="APS114" s="56"/>
      <c r="APT114" s="56"/>
      <c r="APU114" s="56"/>
      <c r="APV114" s="56"/>
      <c r="APW114" s="56"/>
      <c r="APX114" s="56"/>
      <c r="APY114" s="56"/>
      <c r="APZ114" s="56"/>
      <c r="AQA114" s="56"/>
      <c r="AQB114" s="56"/>
      <c r="AQC114" s="56"/>
      <c r="AQD114" s="56"/>
      <c r="AQE114" s="56"/>
      <c r="AQF114" s="56"/>
      <c r="AQG114" s="56"/>
      <c r="AQH114" s="56"/>
      <c r="AQI114" s="56"/>
      <c r="AQJ114" s="56"/>
      <c r="AQK114" s="56"/>
      <c r="AQL114" s="56"/>
      <c r="AQM114" s="56"/>
      <c r="AQN114" s="56"/>
      <c r="AQO114" s="56"/>
      <c r="AQP114" s="56"/>
      <c r="AQQ114" s="56"/>
      <c r="AQR114" s="56"/>
      <c r="AQS114" s="56"/>
      <c r="AQT114" s="56"/>
      <c r="AQU114" s="56"/>
      <c r="AQV114" s="56"/>
      <c r="AQW114" s="56"/>
      <c r="AQX114" s="56"/>
      <c r="AQY114" s="56"/>
      <c r="AQZ114" s="56"/>
      <c r="ARA114" s="56"/>
      <c r="ARB114" s="56"/>
      <c r="ARC114" s="56"/>
      <c r="ARD114" s="56"/>
      <c r="ARE114" s="56"/>
      <c r="ARF114" s="56"/>
      <c r="ARG114" s="56"/>
      <c r="ARH114" s="56"/>
      <c r="ARI114" s="56"/>
      <c r="ARJ114" s="56"/>
      <c r="ARK114" s="56"/>
      <c r="ARL114" s="56"/>
      <c r="ARM114" s="56"/>
      <c r="ARN114" s="56"/>
      <c r="ARO114" s="56"/>
      <c r="ARP114" s="56"/>
      <c r="ARQ114" s="56"/>
      <c r="ARR114" s="56"/>
      <c r="ARS114" s="56"/>
      <c r="ART114" s="56"/>
      <c r="ARU114" s="56"/>
      <c r="ARV114" s="56"/>
      <c r="ARW114" s="56"/>
      <c r="ARX114" s="56"/>
      <c r="ARY114" s="56"/>
      <c r="ARZ114" s="56"/>
      <c r="ASA114" s="56"/>
      <c r="ASB114" s="56"/>
      <c r="ASC114" s="56"/>
      <c r="ASD114" s="56"/>
      <c r="ASE114" s="56"/>
      <c r="ASF114" s="56"/>
      <c r="ASG114" s="56"/>
      <c r="ASH114" s="56"/>
      <c r="ASI114" s="56"/>
      <c r="ASJ114" s="56"/>
      <c r="ASK114" s="56"/>
      <c r="ASL114" s="56"/>
      <c r="ASM114" s="56"/>
      <c r="ASN114" s="56"/>
      <c r="ASO114" s="56"/>
      <c r="ASP114" s="56"/>
      <c r="ASQ114" s="56"/>
      <c r="ASR114" s="56"/>
      <c r="ASS114" s="56"/>
      <c r="AST114" s="56"/>
      <c r="ASU114" s="56"/>
      <c r="ASV114" s="56"/>
      <c r="ASW114" s="56"/>
      <c r="ASX114" s="56"/>
      <c r="ASY114" s="56"/>
      <c r="ASZ114" s="56"/>
      <c r="ATA114" s="56"/>
      <c r="ATB114" s="56"/>
      <c r="ATC114" s="56"/>
      <c r="ATD114" s="56"/>
      <c r="ATE114" s="56"/>
      <c r="ATF114" s="56"/>
      <c r="ATG114" s="56"/>
      <c r="ATH114" s="56"/>
      <c r="ATI114" s="56"/>
      <c r="ATJ114" s="56"/>
      <c r="ATK114" s="56"/>
      <c r="ATL114" s="56"/>
      <c r="ATM114" s="56"/>
      <c r="ATN114" s="56"/>
      <c r="ATO114" s="56"/>
      <c r="ATP114" s="56"/>
      <c r="ATQ114" s="56"/>
      <c r="ATR114" s="56"/>
      <c r="ATS114" s="56"/>
      <c r="ATT114" s="56"/>
      <c r="ATU114" s="56"/>
      <c r="ATV114" s="56"/>
      <c r="ATW114" s="56"/>
      <c r="ATX114" s="56"/>
      <c r="ATY114" s="56"/>
      <c r="ATZ114" s="56"/>
      <c r="AUA114" s="56"/>
      <c r="AUB114" s="56"/>
      <c r="AUC114" s="56"/>
      <c r="AUD114" s="56"/>
      <c r="AUE114" s="56"/>
      <c r="AUF114" s="56"/>
      <c r="AUG114" s="56"/>
      <c r="AUH114" s="56"/>
      <c r="AUI114" s="56"/>
      <c r="AUJ114" s="56"/>
      <c r="AUK114" s="56"/>
      <c r="AUL114" s="56"/>
      <c r="AUM114" s="56"/>
      <c r="AUN114" s="56"/>
      <c r="AUO114" s="56"/>
      <c r="AUP114" s="56"/>
      <c r="AUQ114" s="56"/>
      <c r="AUR114" s="56"/>
      <c r="AUS114" s="56"/>
      <c r="AUT114" s="56"/>
      <c r="AUU114" s="56"/>
      <c r="AUV114" s="56"/>
      <c r="AUW114" s="56"/>
      <c r="AUX114" s="56"/>
      <c r="AUY114" s="56"/>
      <c r="AUZ114" s="56"/>
      <c r="AVA114" s="56"/>
      <c r="AVB114" s="56"/>
      <c r="AVC114" s="56"/>
      <c r="AVD114" s="56"/>
      <c r="AVE114" s="56"/>
      <c r="AVF114" s="56"/>
      <c r="AVG114" s="56"/>
      <c r="AVH114" s="56"/>
      <c r="AVI114" s="56"/>
      <c r="AVJ114" s="56"/>
      <c r="AVK114" s="56"/>
      <c r="AVL114" s="56"/>
      <c r="AVM114" s="56"/>
      <c r="AVN114" s="56"/>
      <c r="AVO114" s="56"/>
      <c r="AVP114" s="56"/>
      <c r="AVQ114" s="56"/>
      <c r="AVR114" s="56"/>
      <c r="AVS114" s="56"/>
      <c r="AVT114" s="56"/>
      <c r="AVU114" s="56"/>
      <c r="AVV114" s="56"/>
      <c r="AVW114" s="56"/>
      <c r="AVX114" s="56"/>
      <c r="AVY114" s="56"/>
      <c r="AVZ114" s="56"/>
      <c r="AWA114" s="56"/>
      <c r="AWB114" s="56"/>
      <c r="AWC114" s="56"/>
      <c r="AWD114" s="56"/>
      <c r="AWE114" s="56"/>
      <c r="AWF114" s="56"/>
      <c r="AWG114" s="56"/>
      <c r="AWH114" s="56"/>
      <c r="AWI114" s="56"/>
      <c r="AWJ114" s="56"/>
      <c r="AWK114" s="56"/>
      <c r="AWL114" s="56"/>
      <c r="AWM114" s="56"/>
      <c r="AWN114" s="56"/>
      <c r="AWO114" s="56"/>
      <c r="AWP114" s="56"/>
      <c r="AWQ114" s="56"/>
      <c r="AWR114" s="56"/>
      <c r="AWS114" s="56"/>
      <c r="AWT114" s="56"/>
      <c r="AWU114" s="56"/>
      <c r="AWV114" s="56"/>
      <c r="AWW114" s="56"/>
      <c r="AWX114" s="56"/>
      <c r="AWY114" s="56"/>
      <c r="AWZ114" s="56"/>
      <c r="AXA114" s="56"/>
      <c r="AXB114" s="56"/>
      <c r="AXC114" s="56"/>
      <c r="AXD114" s="56"/>
      <c r="AXE114" s="56"/>
      <c r="AXF114" s="56"/>
      <c r="AXG114" s="56"/>
      <c r="AXH114" s="56"/>
      <c r="AXI114" s="56"/>
      <c r="AXJ114" s="56"/>
      <c r="AXK114" s="56"/>
      <c r="AXL114" s="56"/>
      <c r="AXM114" s="56"/>
      <c r="AXN114" s="56"/>
      <c r="AXO114" s="56"/>
      <c r="AXP114" s="56"/>
      <c r="AXQ114" s="56"/>
      <c r="AXR114" s="56"/>
      <c r="AXS114" s="56"/>
      <c r="AXT114" s="56"/>
      <c r="AXU114" s="56"/>
      <c r="AXV114" s="56"/>
      <c r="AXW114" s="56"/>
      <c r="AXX114" s="56"/>
      <c r="AXY114" s="56"/>
      <c r="AXZ114" s="56"/>
      <c r="AYA114" s="56"/>
      <c r="AYB114" s="56"/>
      <c r="AYC114" s="56"/>
      <c r="AYD114" s="56"/>
      <c r="AYE114" s="56"/>
      <c r="AYF114" s="56"/>
      <c r="AYG114" s="56"/>
      <c r="AYH114" s="56"/>
      <c r="AYI114" s="56"/>
      <c r="AYJ114" s="56"/>
      <c r="AYK114" s="56"/>
      <c r="AYL114" s="56"/>
      <c r="AYM114" s="56"/>
      <c r="AYN114" s="56"/>
      <c r="AYO114" s="56"/>
      <c r="AYP114" s="56"/>
      <c r="AYQ114" s="56"/>
      <c r="AYR114" s="56"/>
      <c r="AYS114" s="56"/>
      <c r="AYT114" s="56"/>
      <c r="AYU114" s="56"/>
      <c r="AYV114" s="56"/>
      <c r="AYW114" s="56"/>
      <c r="AYX114" s="56"/>
      <c r="AYY114" s="56"/>
      <c r="AYZ114" s="56"/>
      <c r="AZA114" s="56"/>
      <c r="AZB114" s="56"/>
      <c r="AZC114" s="56"/>
      <c r="AZD114" s="56"/>
      <c r="AZE114" s="56"/>
      <c r="AZF114" s="56"/>
      <c r="AZG114" s="56"/>
      <c r="AZH114" s="56"/>
      <c r="AZI114" s="56"/>
      <c r="AZJ114" s="56"/>
      <c r="AZK114" s="56"/>
      <c r="AZL114" s="56"/>
      <c r="AZM114" s="56"/>
      <c r="AZN114" s="56"/>
      <c r="AZO114" s="56"/>
      <c r="AZP114" s="56"/>
      <c r="AZQ114" s="56"/>
      <c r="AZR114" s="56"/>
      <c r="AZS114" s="56"/>
      <c r="AZT114" s="56"/>
      <c r="AZU114" s="56"/>
      <c r="AZV114" s="56"/>
      <c r="AZW114" s="56"/>
      <c r="AZX114" s="56"/>
      <c r="AZY114" s="56"/>
      <c r="AZZ114" s="56"/>
      <c r="BAA114" s="56"/>
      <c r="BAB114" s="56"/>
      <c r="BAC114" s="56"/>
      <c r="BAD114" s="56"/>
      <c r="BAE114" s="56"/>
      <c r="BAF114" s="56"/>
      <c r="BAG114" s="56"/>
      <c r="BAH114" s="56"/>
      <c r="BAI114" s="56"/>
      <c r="BAJ114" s="56"/>
      <c r="BAK114" s="56"/>
      <c r="BAL114" s="56"/>
      <c r="BAM114" s="56"/>
      <c r="BAN114" s="56"/>
      <c r="BAO114" s="56"/>
      <c r="BAP114" s="56"/>
      <c r="BAQ114" s="56"/>
      <c r="BAR114" s="56"/>
      <c r="BAS114" s="56"/>
      <c r="BAT114" s="56"/>
      <c r="BAU114" s="56"/>
      <c r="BAV114" s="56"/>
      <c r="BAW114" s="56"/>
      <c r="BAX114" s="56"/>
      <c r="BAY114" s="56"/>
      <c r="BAZ114" s="56"/>
      <c r="BBA114" s="56"/>
      <c r="BBB114" s="56"/>
      <c r="BBC114" s="56"/>
      <c r="BBD114" s="56"/>
      <c r="BBE114" s="56"/>
      <c r="BBF114" s="56"/>
      <c r="BBG114" s="56"/>
      <c r="BBH114" s="56"/>
      <c r="BBI114" s="56"/>
      <c r="BBJ114" s="56"/>
      <c r="BBK114" s="56"/>
      <c r="BBL114" s="56"/>
      <c r="BBM114" s="56"/>
      <c r="BBN114" s="56"/>
      <c r="BBO114" s="56"/>
      <c r="BBP114" s="56"/>
      <c r="BBQ114" s="56"/>
      <c r="BBR114" s="56"/>
      <c r="BBS114" s="56"/>
      <c r="BBT114" s="56"/>
      <c r="BBU114" s="56"/>
      <c r="BBV114" s="56"/>
      <c r="BBW114" s="56"/>
      <c r="BBX114" s="56"/>
      <c r="BBY114" s="56"/>
      <c r="BBZ114" s="56"/>
      <c r="BCA114" s="56"/>
      <c r="BCB114" s="56"/>
      <c r="BCC114" s="56"/>
      <c r="BCD114" s="56"/>
      <c r="BCE114" s="56"/>
      <c r="BCF114" s="56"/>
      <c r="BCG114" s="56"/>
      <c r="BCH114" s="56"/>
      <c r="BCI114" s="56"/>
      <c r="BCJ114" s="56"/>
      <c r="BCK114" s="56"/>
      <c r="BCL114" s="56"/>
      <c r="BCM114" s="56"/>
      <c r="BCN114" s="56"/>
      <c r="BCO114" s="56"/>
      <c r="BCP114" s="56"/>
      <c r="BCQ114" s="56"/>
      <c r="BCR114" s="56"/>
      <c r="BCS114" s="56"/>
      <c r="BCT114" s="56"/>
      <c r="BCU114" s="56"/>
      <c r="BCV114" s="56"/>
      <c r="BCW114" s="56"/>
      <c r="BCX114" s="56"/>
      <c r="BCY114" s="56"/>
      <c r="BCZ114" s="56"/>
      <c r="BDA114" s="56"/>
      <c r="BDB114" s="56"/>
      <c r="BDC114" s="56"/>
      <c r="BDD114" s="56"/>
      <c r="BDE114" s="56"/>
      <c r="BDF114" s="56"/>
      <c r="BDG114" s="56"/>
      <c r="BDH114" s="56"/>
      <c r="BDI114" s="56"/>
      <c r="BDJ114" s="56"/>
      <c r="BDK114" s="56"/>
      <c r="BDL114" s="56"/>
      <c r="BDM114" s="56"/>
      <c r="BDN114" s="56"/>
      <c r="BDO114" s="56"/>
      <c r="BDP114" s="56"/>
      <c r="BDQ114" s="56"/>
      <c r="BDR114" s="56"/>
      <c r="BDS114" s="56"/>
      <c r="BDT114" s="56"/>
      <c r="BDU114" s="56"/>
      <c r="BDV114" s="56"/>
      <c r="BDW114" s="56"/>
      <c r="BDX114" s="56"/>
      <c r="BDY114" s="56"/>
      <c r="BDZ114" s="56"/>
      <c r="BEA114" s="56"/>
      <c r="BEB114" s="56"/>
      <c r="BEC114" s="56"/>
      <c r="BED114" s="56"/>
      <c r="BEE114" s="56"/>
      <c r="BEF114" s="56"/>
      <c r="BEG114" s="56"/>
      <c r="BEH114" s="56"/>
      <c r="BEI114" s="56"/>
      <c r="BEJ114" s="56"/>
      <c r="BEK114" s="56"/>
      <c r="BEL114" s="56"/>
      <c r="BEM114" s="56"/>
      <c r="BEN114" s="56"/>
      <c r="BEO114" s="56"/>
      <c r="BEP114" s="56"/>
      <c r="BEQ114" s="56"/>
      <c r="BER114" s="56"/>
      <c r="BES114" s="56"/>
      <c r="BET114" s="56"/>
      <c r="BEU114" s="56"/>
      <c r="BEV114" s="56"/>
      <c r="BEW114" s="56"/>
      <c r="BEX114" s="56"/>
      <c r="BEY114" s="56"/>
      <c r="BEZ114" s="56"/>
      <c r="BFA114" s="56"/>
      <c r="BFB114" s="56"/>
      <c r="BFC114" s="56"/>
      <c r="BFD114" s="56"/>
      <c r="BFE114" s="56"/>
      <c r="BFF114" s="56"/>
      <c r="BFG114" s="56"/>
      <c r="BFH114" s="56"/>
      <c r="BFI114" s="56"/>
      <c r="BFJ114" s="56"/>
      <c r="BFK114" s="56"/>
      <c r="BFL114" s="56"/>
      <c r="BFM114" s="56"/>
      <c r="BFN114" s="56"/>
      <c r="BFO114" s="56"/>
      <c r="BFP114" s="56"/>
      <c r="BFQ114" s="56"/>
      <c r="BFR114" s="56"/>
      <c r="BFS114" s="56"/>
      <c r="BFT114" s="56"/>
      <c r="BFU114" s="56"/>
      <c r="BFV114" s="56"/>
      <c r="BFW114" s="56"/>
      <c r="BFX114" s="56"/>
      <c r="BFY114" s="56"/>
      <c r="BFZ114" s="56"/>
      <c r="BGA114" s="56"/>
      <c r="BGB114" s="56"/>
      <c r="BGC114" s="56"/>
      <c r="BGD114" s="56"/>
      <c r="BGE114" s="56"/>
      <c r="BGF114" s="56"/>
      <c r="BGG114" s="56"/>
      <c r="BGH114" s="56"/>
      <c r="BGI114" s="56"/>
      <c r="BGJ114" s="56"/>
      <c r="BGK114" s="56"/>
      <c r="BGL114" s="56"/>
      <c r="BGM114" s="56"/>
      <c r="BGN114" s="56"/>
      <c r="BGO114" s="56"/>
      <c r="BGP114" s="56"/>
      <c r="BGQ114" s="56"/>
      <c r="BGR114" s="56"/>
      <c r="BGS114" s="56"/>
      <c r="BGT114" s="56"/>
      <c r="BGU114" s="56"/>
      <c r="BGV114" s="56"/>
      <c r="BGW114" s="56"/>
      <c r="BGX114" s="56"/>
      <c r="BGY114" s="56"/>
      <c r="BGZ114" s="56"/>
      <c r="BHA114" s="56"/>
      <c r="BHB114" s="56"/>
      <c r="BHC114" s="56"/>
      <c r="BHD114" s="56"/>
      <c r="BHE114" s="56"/>
      <c r="BHF114" s="56"/>
      <c r="BHG114" s="56"/>
      <c r="BHH114" s="56"/>
      <c r="BHI114" s="56"/>
      <c r="BHJ114" s="56"/>
      <c r="BHK114" s="56"/>
      <c r="BHL114" s="56"/>
      <c r="BHM114" s="56"/>
      <c r="BHN114" s="56"/>
      <c r="BHO114" s="56"/>
      <c r="BHP114" s="56"/>
      <c r="BHQ114" s="56"/>
      <c r="BHR114" s="56"/>
      <c r="BHS114" s="56"/>
      <c r="BHT114" s="56"/>
      <c r="BHU114" s="56"/>
      <c r="BHV114" s="56"/>
      <c r="BHW114" s="56"/>
      <c r="BHX114" s="56"/>
      <c r="BHY114" s="56"/>
      <c r="BHZ114" s="56"/>
      <c r="BIA114" s="56"/>
      <c r="BIB114" s="56"/>
      <c r="BIC114" s="56"/>
      <c r="BID114" s="56"/>
      <c r="BIE114" s="56"/>
      <c r="BIF114" s="56"/>
      <c r="BIG114" s="56"/>
      <c r="BIH114" s="56"/>
      <c r="BII114" s="56"/>
      <c r="BIJ114" s="56"/>
      <c r="BIK114" s="56"/>
      <c r="BIL114" s="56"/>
      <c r="BIM114" s="56"/>
      <c r="BIN114" s="56"/>
      <c r="BIO114" s="56"/>
      <c r="BIP114" s="56"/>
      <c r="BIQ114" s="56"/>
      <c r="BIR114" s="56"/>
      <c r="BIS114" s="56"/>
      <c r="BIT114" s="56"/>
      <c r="BIU114" s="56"/>
      <c r="BIV114" s="56"/>
      <c r="BIW114" s="56"/>
      <c r="BIX114" s="56"/>
      <c r="BIY114" s="56"/>
      <c r="BIZ114" s="56"/>
      <c r="BJA114" s="56"/>
      <c r="BJB114" s="56"/>
      <c r="BJC114" s="56"/>
      <c r="BJD114" s="56"/>
      <c r="BJE114" s="56"/>
      <c r="BJF114" s="56"/>
      <c r="BJG114" s="56"/>
      <c r="BJH114" s="56"/>
      <c r="BJI114" s="56"/>
      <c r="BJJ114" s="56"/>
      <c r="BJK114" s="56"/>
      <c r="BJL114" s="56"/>
      <c r="BJM114" s="56"/>
      <c r="BJN114" s="56"/>
      <c r="BJO114" s="56"/>
      <c r="BJP114" s="56"/>
      <c r="BJQ114" s="56"/>
      <c r="BJR114" s="56"/>
      <c r="BJS114" s="56"/>
      <c r="BJT114" s="56"/>
      <c r="BJU114" s="56"/>
      <c r="BJV114" s="56"/>
      <c r="BJW114" s="56"/>
      <c r="BJX114" s="56"/>
      <c r="BJY114" s="56"/>
      <c r="BJZ114" s="56"/>
      <c r="BKA114" s="56"/>
      <c r="BKB114" s="56"/>
      <c r="BKC114" s="56"/>
      <c r="BKD114" s="56"/>
      <c r="BKE114" s="56"/>
      <c r="BKF114" s="56"/>
      <c r="BKG114" s="56"/>
      <c r="BKH114" s="56"/>
      <c r="BKI114" s="56"/>
      <c r="BKJ114" s="56"/>
      <c r="BKK114" s="56"/>
      <c r="BKL114" s="56"/>
      <c r="BKM114" s="56"/>
      <c r="BKN114" s="56"/>
      <c r="BKO114" s="56"/>
      <c r="BKP114" s="56"/>
      <c r="BKQ114" s="56"/>
      <c r="BKR114" s="56"/>
      <c r="BKS114" s="56"/>
      <c r="BKT114" s="56"/>
      <c r="BKU114" s="56"/>
      <c r="BKV114" s="56"/>
      <c r="BKW114" s="56"/>
      <c r="BKX114" s="56"/>
      <c r="BKY114" s="56"/>
      <c r="BKZ114" s="56"/>
      <c r="BLA114" s="56"/>
      <c r="BLB114" s="56"/>
      <c r="BLC114" s="56"/>
      <c r="BLD114" s="56"/>
      <c r="BLE114" s="56"/>
      <c r="BLF114" s="56"/>
      <c r="BLG114" s="56"/>
      <c r="BLH114" s="56"/>
      <c r="BLI114" s="56"/>
      <c r="BLJ114" s="56"/>
      <c r="BLK114" s="56"/>
      <c r="BLL114" s="56"/>
      <c r="BLM114" s="56"/>
      <c r="BLN114" s="56"/>
      <c r="BLO114" s="56"/>
      <c r="BLP114" s="56"/>
      <c r="BLQ114" s="56"/>
      <c r="BLR114" s="56"/>
      <c r="BLS114" s="56"/>
      <c r="BLT114" s="56"/>
      <c r="BLU114" s="56"/>
      <c r="BLV114" s="56"/>
      <c r="BLW114" s="56"/>
      <c r="BLX114" s="56"/>
      <c r="BLY114" s="56"/>
      <c r="BLZ114" s="56"/>
      <c r="BMA114" s="56"/>
      <c r="BMB114" s="56"/>
      <c r="BMC114" s="56"/>
      <c r="BMD114" s="56"/>
      <c r="BME114" s="56"/>
      <c r="BMF114" s="56"/>
      <c r="BMG114" s="56"/>
      <c r="BMH114" s="56"/>
      <c r="BMI114" s="56"/>
      <c r="BMJ114" s="56"/>
      <c r="BMK114" s="56"/>
      <c r="BML114" s="56"/>
      <c r="BMM114" s="56"/>
      <c r="BMN114" s="56"/>
      <c r="BMO114" s="56"/>
      <c r="BMP114" s="56"/>
      <c r="BMQ114" s="56"/>
      <c r="BMR114" s="56"/>
      <c r="BMS114" s="56"/>
      <c r="BMT114" s="56"/>
      <c r="BMU114" s="56"/>
      <c r="BMV114" s="56"/>
      <c r="BMW114" s="56"/>
      <c r="BMX114" s="56"/>
      <c r="BMY114" s="56"/>
      <c r="BMZ114" s="56"/>
      <c r="BNA114" s="56"/>
      <c r="BNB114" s="56"/>
      <c r="BNC114" s="56"/>
      <c r="BND114" s="56"/>
      <c r="BNE114" s="56"/>
      <c r="BNF114" s="56"/>
      <c r="BNG114" s="56"/>
      <c r="BNH114" s="56"/>
      <c r="BNI114" s="56"/>
      <c r="BNJ114" s="56"/>
      <c r="BNK114" s="56"/>
      <c r="BNL114" s="56"/>
      <c r="BNM114" s="56"/>
      <c r="BNN114" s="56"/>
      <c r="BNO114" s="56"/>
      <c r="BNP114" s="56"/>
      <c r="BNQ114" s="56"/>
      <c r="BNR114" s="56"/>
      <c r="BNS114" s="56"/>
      <c r="BNT114" s="56"/>
      <c r="BNU114" s="56"/>
      <c r="BNV114" s="56"/>
      <c r="BNW114" s="56"/>
      <c r="BNX114" s="56"/>
      <c r="BNY114" s="56"/>
      <c r="BNZ114" s="56"/>
      <c r="BOA114" s="56"/>
      <c r="BOB114" s="56"/>
      <c r="BOC114" s="56"/>
      <c r="BOD114" s="56"/>
      <c r="BOE114" s="56"/>
      <c r="BOF114" s="56"/>
      <c r="BOG114" s="56"/>
      <c r="BOH114" s="56"/>
      <c r="BOI114" s="56"/>
      <c r="BOJ114" s="56"/>
      <c r="BOK114" s="56"/>
      <c r="BOL114" s="56"/>
      <c r="BOM114" s="56"/>
      <c r="BON114" s="56"/>
      <c r="BOO114" s="56"/>
      <c r="BOP114" s="56"/>
      <c r="BOQ114" s="56"/>
      <c r="BOR114" s="56"/>
      <c r="BOS114" s="56"/>
      <c r="BOT114" s="56"/>
      <c r="BOU114" s="56"/>
      <c r="BOV114" s="56"/>
      <c r="BOW114" s="56"/>
      <c r="BOX114" s="56"/>
      <c r="BOY114" s="56"/>
      <c r="BOZ114" s="56"/>
      <c r="BPA114" s="56"/>
      <c r="BPB114" s="56"/>
      <c r="BPC114" s="56"/>
      <c r="BPD114" s="56"/>
      <c r="BPE114" s="56"/>
      <c r="BPF114" s="56"/>
      <c r="BPG114" s="56"/>
      <c r="BPH114" s="56"/>
      <c r="BPI114" s="56"/>
      <c r="BPJ114" s="56"/>
      <c r="BPK114" s="56"/>
      <c r="BPL114" s="56"/>
      <c r="BPM114" s="56"/>
      <c r="BPN114" s="56"/>
      <c r="BPO114" s="56"/>
      <c r="BPP114" s="56"/>
      <c r="BPQ114" s="56"/>
      <c r="BPR114" s="56"/>
      <c r="BPS114" s="56"/>
      <c r="BPT114" s="56"/>
      <c r="BPU114" s="56"/>
      <c r="BPV114" s="56"/>
      <c r="BPW114" s="56"/>
      <c r="BPX114" s="56"/>
      <c r="BPY114" s="56"/>
      <c r="BPZ114" s="56"/>
      <c r="BQA114" s="56"/>
      <c r="BQB114" s="56"/>
      <c r="BQC114" s="56"/>
      <c r="BQD114" s="56"/>
      <c r="BQE114" s="56"/>
      <c r="BQF114" s="56"/>
      <c r="BQG114" s="56"/>
      <c r="BQH114" s="56"/>
      <c r="BQI114" s="56"/>
      <c r="BQJ114" s="56"/>
      <c r="BQK114" s="56"/>
      <c r="BQL114" s="56"/>
      <c r="BQM114" s="56"/>
      <c r="BQN114" s="56"/>
      <c r="BQO114" s="56"/>
      <c r="BQP114" s="56"/>
      <c r="BQQ114" s="56"/>
      <c r="BQR114" s="56"/>
      <c r="BQS114" s="56"/>
      <c r="BQT114" s="56"/>
      <c r="BQU114" s="56"/>
      <c r="BQV114" s="56"/>
      <c r="BQW114" s="56"/>
      <c r="BQX114" s="56"/>
      <c r="BQY114" s="56"/>
      <c r="BQZ114" s="56"/>
      <c r="BRA114" s="56"/>
      <c r="BRB114" s="56"/>
      <c r="BRC114" s="56"/>
      <c r="BRD114" s="56"/>
      <c r="BRE114" s="56"/>
      <c r="BRF114" s="56"/>
      <c r="BRG114" s="56"/>
      <c r="BRH114" s="56"/>
      <c r="BRI114" s="56"/>
      <c r="BRJ114" s="56"/>
      <c r="BRK114" s="56"/>
      <c r="BRL114" s="56"/>
      <c r="BRM114" s="56"/>
      <c r="BRN114" s="56"/>
      <c r="BRO114" s="56"/>
      <c r="BRP114" s="56"/>
      <c r="BRQ114" s="56"/>
      <c r="BRR114" s="56"/>
      <c r="BRS114" s="56"/>
      <c r="BRT114" s="56"/>
      <c r="BRU114" s="56"/>
      <c r="BRV114" s="56"/>
      <c r="BRW114" s="56"/>
      <c r="BRX114" s="56"/>
      <c r="BRY114" s="56"/>
      <c r="BRZ114" s="56"/>
      <c r="BSA114" s="56"/>
      <c r="BSB114" s="56"/>
      <c r="BSC114" s="56"/>
      <c r="BSD114" s="56"/>
      <c r="BSE114" s="56"/>
      <c r="BSF114" s="56"/>
      <c r="BSG114" s="56"/>
      <c r="BSH114" s="56"/>
      <c r="BSI114" s="56"/>
      <c r="BSJ114" s="56"/>
      <c r="BSK114" s="56"/>
      <c r="BSL114" s="56"/>
      <c r="BSM114" s="56"/>
      <c r="BSN114" s="56"/>
      <c r="BSO114" s="56"/>
      <c r="BSP114" s="56"/>
      <c r="BSQ114" s="56"/>
      <c r="BSR114" s="56"/>
      <c r="BSS114" s="56"/>
      <c r="BST114" s="56"/>
      <c r="BSU114" s="56"/>
      <c r="BSV114" s="56"/>
      <c r="BSW114" s="56"/>
      <c r="BSX114" s="56"/>
      <c r="BSY114" s="56"/>
      <c r="BSZ114" s="56"/>
      <c r="BTA114" s="56"/>
      <c r="BTB114" s="56"/>
      <c r="BTC114" s="56"/>
      <c r="BTD114" s="56"/>
      <c r="BTE114" s="56"/>
      <c r="BTF114" s="56"/>
      <c r="BTG114" s="56"/>
      <c r="BTH114" s="56"/>
      <c r="BTI114" s="56"/>
      <c r="BTJ114" s="56"/>
      <c r="BTK114" s="56"/>
      <c r="BTL114" s="56"/>
      <c r="BTM114" s="56"/>
      <c r="BTN114" s="56"/>
      <c r="BTO114" s="56"/>
      <c r="BTP114" s="56"/>
      <c r="BTQ114" s="56"/>
      <c r="BTR114" s="56"/>
      <c r="BTS114" s="56"/>
      <c r="BTT114" s="56"/>
      <c r="BTU114" s="56"/>
      <c r="BTV114" s="56"/>
      <c r="BTW114" s="56"/>
      <c r="BTX114" s="56"/>
      <c r="BTY114" s="56"/>
      <c r="BTZ114" s="56"/>
      <c r="BUA114" s="56"/>
      <c r="BUB114" s="56"/>
      <c r="BUC114" s="56"/>
      <c r="BUD114" s="56"/>
      <c r="BUE114" s="56"/>
      <c r="BUF114" s="56"/>
      <c r="BUG114" s="56"/>
      <c r="BUH114" s="56"/>
      <c r="BUI114" s="56"/>
      <c r="BUJ114" s="56"/>
      <c r="BUK114" s="56"/>
      <c r="BUL114" s="56"/>
      <c r="BUM114" s="56"/>
      <c r="BUN114" s="56"/>
      <c r="BUO114" s="56"/>
      <c r="BUP114" s="56"/>
      <c r="BUQ114" s="56"/>
      <c r="BUR114" s="56"/>
      <c r="BUS114" s="56"/>
      <c r="BUT114" s="56"/>
      <c r="BUU114" s="56"/>
      <c r="BUV114" s="56"/>
      <c r="BUW114" s="56"/>
      <c r="BUX114" s="56"/>
      <c r="BUY114" s="56"/>
      <c r="BUZ114" s="56"/>
      <c r="BVA114" s="56"/>
      <c r="BVB114" s="56"/>
      <c r="BVC114" s="56"/>
      <c r="BVD114" s="56"/>
      <c r="BVE114" s="56"/>
      <c r="BVF114" s="56"/>
      <c r="BVG114" s="56"/>
      <c r="BVH114" s="56"/>
      <c r="BVI114" s="56"/>
      <c r="BVJ114" s="56"/>
      <c r="BVK114" s="56"/>
      <c r="BVL114" s="56"/>
      <c r="BVM114" s="56"/>
      <c r="BVN114" s="56"/>
      <c r="BVO114" s="56"/>
      <c r="BVP114" s="56"/>
      <c r="BVQ114" s="56"/>
      <c r="BVR114" s="56"/>
      <c r="BVS114" s="56"/>
      <c r="BVT114" s="56"/>
      <c r="BVU114" s="56"/>
      <c r="BVV114" s="56"/>
      <c r="BVW114" s="56"/>
      <c r="BVX114" s="56"/>
      <c r="BVY114" s="56"/>
      <c r="BVZ114" s="56"/>
      <c r="BWA114" s="56"/>
      <c r="BWB114" s="56"/>
      <c r="BWC114" s="56"/>
      <c r="BWD114" s="56"/>
      <c r="BWE114" s="56"/>
      <c r="BWF114" s="56"/>
      <c r="BWG114" s="56"/>
      <c r="BWH114" s="56"/>
      <c r="BWI114" s="56"/>
      <c r="BWJ114" s="56"/>
      <c r="BWK114" s="56"/>
      <c r="BWL114" s="56"/>
      <c r="BWM114" s="56"/>
      <c r="BWN114" s="56"/>
      <c r="BWO114" s="56"/>
      <c r="BWP114" s="56"/>
      <c r="BWQ114" s="56"/>
      <c r="BWR114" s="56"/>
      <c r="BWS114" s="56"/>
      <c r="BWT114" s="56"/>
      <c r="BWU114" s="56"/>
      <c r="BWV114" s="56"/>
      <c r="BWW114" s="56"/>
      <c r="BWX114" s="56"/>
      <c r="BWY114" s="56"/>
      <c r="BWZ114" s="56"/>
      <c r="BXA114" s="56"/>
      <c r="BXB114" s="56"/>
      <c r="BXC114" s="56"/>
      <c r="BXD114" s="56"/>
      <c r="BXE114" s="56"/>
      <c r="BXF114" s="56"/>
      <c r="BXG114" s="56"/>
      <c r="BXH114" s="56"/>
      <c r="BXI114" s="56"/>
      <c r="BXJ114" s="56"/>
      <c r="BXK114" s="56"/>
      <c r="BXL114" s="56"/>
      <c r="BXM114" s="56"/>
      <c r="BXN114" s="56"/>
      <c r="BXO114" s="56"/>
      <c r="BXP114" s="56"/>
      <c r="BXQ114" s="56"/>
      <c r="BXR114" s="56"/>
      <c r="BXS114" s="56"/>
      <c r="BXT114" s="56"/>
      <c r="BXU114" s="56"/>
      <c r="BXV114" s="56"/>
      <c r="BXW114" s="56"/>
      <c r="BXX114" s="56"/>
      <c r="BXY114" s="56"/>
      <c r="BXZ114" s="56"/>
      <c r="BYA114" s="56"/>
      <c r="BYB114" s="56"/>
      <c r="BYC114" s="56"/>
      <c r="BYD114" s="56"/>
      <c r="BYE114" s="56"/>
      <c r="BYF114" s="56"/>
      <c r="BYG114" s="56"/>
      <c r="BYH114" s="56"/>
      <c r="BYI114" s="56"/>
      <c r="BYJ114" s="56"/>
      <c r="BYK114" s="56"/>
      <c r="BYL114" s="56"/>
      <c r="BYM114" s="56"/>
      <c r="BYN114" s="56"/>
      <c r="BYO114" s="56"/>
      <c r="BYP114" s="56"/>
      <c r="BYQ114" s="56"/>
      <c r="BYR114" s="56"/>
      <c r="BYS114" s="56"/>
      <c r="BYT114" s="56"/>
      <c r="BYU114" s="56"/>
      <c r="BYV114" s="56"/>
      <c r="BYW114" s="56"/>
      <c r="BYX114" s="56"/>
      <c r="BYY114" s="56"/>
      <c r="BYZ114" s="56"/>
      <c r="BZA114" s="56"/>
      <c r="BZB114" s="56"/>
      <c r="BZC114" s="56"/>
      <c r="BZD114" s="56"/>
      <c r="BZE114" s="56"/>
      <c r="BZF114" s="56"/>
      <c r="BZG114" s="56"/>
      <c r="BZH114" s="56"/>
      <c r="BZI114" s="56"/>
      <c r="BZJ114" s="56"/>
      <c r="BZK114" s="56"/>
      <c r="BZL114" s="56"/>
      <c r="BZM114" s="56"/>
      <c r="BZN114" s="56"/>
      <c r="BZO114" s="56"/>
      <c r="BZP114" s="56"/>
      <c r="BZQ114" s="56"/>
      <c r="BZR114" s="56"/>
      <c r="BZS114" s="56"/>
      <c r="BZT114" s="56"/>
      <c r="BZU114" s="56"/>
      <c r="BZV114" s="56"/>
      <c r="BZW114" s="56"/>
      <c r="BZX114" s="56"/>
      <c r="BZY114" s="56"/>
      <c r="BZZ114" s="56"/>
      <c r="CAA114" s="56"/>
      <c r="CAB114" s="56"/>
      <c r="CAC114" s="56"/>
      <c r="CAD114" s="56"/>
      <c r="CAE114" s="56"/>
      <c r="CAF114" s="56"/>
      <c r="CAG114" s="56"/>
      <c r="CAH114" s="56"/>
      <c r="CAI114" s="56"/>
      <c r="CAJ114" s="56"/>
      <c r="CAK114" s="56"/>
      <c r="CAL114" s="56"/>
      <c r="CAM114" s="56"/>
      <c r="CAN114" s="56"/>
      <c r="CAO114" s="56"/>
      <c r="CAP114" s="56"/>
      <c r="CAQ114" s="56"/>
      <c r="CAR114" s="56"/>
      <c r="CAS114" s="56"/>
      <c r="CAT114" s="56"/>
      <c r="CAU114" s="56"/>
      <c r="CAV114" s="56"/>
      <c r="CAW114" s="56"/>
      <c r="CAX114" s="56"/>
      <c r="CAY114" s="56"/>
      <c r="CAZ114" s="56"/>
      <c r="CBA114" s="56"/>
      <c r="CBB114" s="56"/>
      <c r="CBC114" s="56"/>
      <c r="CBD114" s="56"/>
      <c r="CBE114" s="56"/>
      <c r="CBF114" s="56"/>
      <c r="CBG114" s="56"/>
      <c r="CBH114" s="56"/>
      <c r="CBI114" s="56"/>
      <c r="CBJ114" s="56"/>
      <c r="CBK114" s="56"/>
      <c r="CBL114" s="56"/>
      <c r="CBM114" s="56"/>
      <c r="CBN114" s="56"/>
      <c r="CBO114" s="56"/>
      <c r="CBP114" s="56"/>
      <c r="CBQ114" s="56"/>
      <c r="CBR114" s="56"/>
      <c r="CBS114" s="56"/>
      <c r="CBT114" s="56"/>
      <c r="CBU114" s="56"/>
      <c r="CBV114" s="56"/>
      <c r="CBW114" s="56"/>
      <c r="CBX114" s="56"/>
      <c r="CBY114" s="56"/>
      <c r="CBZ114" s="56"/>
      <c r="CCA114" s="56"/>
      <c r="CCB114" s="56"/>
      <c r="CCC114" s="56"/>
      <c r="CCD114" s="56"/>
      <c r="CCE114" s="56"/>
      <c r="CCF114" s="56"/>
      <c r="CCG114" s="56"/>
      <c r="CCH114" s="56"/>
      <c r="CCI114" s="56"/>
      <c r="CCJ114" s="56"/>
      <c r="CCK114" s="56"/>
      <c r="CCL114" s="56"/>
      <c r="CCM114" s="56"/>
      <c r="CCN114" s="56"/>
      <c r="CCO114" s="56"/>
      <c r="CCP114" s="56"/>
      <c r="CCQ114" s="56"/>
      <c r="CCR114" s="56"/>
      <c r="CCS114" s="56"/>
      <c r="CCT114" s="56"/>
      <c r="CCU114" s="56"/>
      <c r="CCV114" s="56"/>
      <c r="CCW114" s="56"/>
      <c r="CCX114" s="56"/>
      <c r="CCY114" s="56"/>
      <c r="CCZ114" s="56"/>
      <c r="CDA114" s="56"/>
      <c r="CDB114" s="56"/>
      <c r="CDC114" s="56"/>
      <c r="CDD114" s="56"/>
      <c r="CDE114" s="56"/>
      <c r="CDF114" s="56"/>
      <c r="CDG114" s="56"/>
      <c r="CDH114" s="56"/>
      <c r="CDI114" s="56"/>
      <c r="CDJ114" s="56"/>
      <c r="CDK114" s="56"/>
      <c r="CDL114" s="56"/>
      <c r="CDM114" s="56"/>
      <c r="CDN114" s="56"/>
      <c r="CDO114" s="56"/>
      <c r="CDP114" s="56"/>
      <c r="CDQ114" s="56"/>
      <c r="CDR114" s="56"/>
      <c r="CDS114" s="56"/>
      <c r="CDT114" s="56"/>
      <c r="CDU114" s="56"/>
      <c r="CDV114" s="56"/>
      <c r="CDW114" s="56"/>
      <c r="CDX114" s="56"/>
      <c r="CDY114" s="56"/>
      <c r="CDZ114" s="56"/>
      <c r="CEA114" s="56"/>
      <c r="CEB114" s="56"/>
      <c r="CEC114" s="56"/>
      <c r="CED114" s="56"/>
      <c r="CEE114" s="56"/>
      <c r="CEF114" s="56"/>
      <c r="CEG114" s="56"/>
      <c r="CEH114" s="56"/>
      <c r="CEI114" s="56"/>
      <c r="CEJ114" s="56"/>
      <c r="CEK114" s="56"/>
      <c r="CEL114" s="56"/>
      <c r="CEM114" s="56"/>
      <c r="CEN114" s="56"/>
      <c r="CEO114" s="56"/>
      <c r="CEP114" s="56"/>
      <c r="CEQ114" s="56"/>
      <c r="CER114" s="56"/>
      <c r="CES114" s="56"/>
      <c r="CET114" s="56"/>
      <c r="CEU114" s="56"/>
      <c r="CEV114" s="56"/>
      <c r="CEW114" s="56"/>
      <c r="CEX114" s="56"/>
      <c r="CEY114" s="56"/>
      <c r="CEZ114" s="56"/>
      <c r="CFA114" s="56"/>
      <c r="CFB114" s="56"/>
      <c r="CFC114" s="56"/>
      <c r="CFD114" s="56"/>
      <c r="CFE114" s="56"/>
      <c r="CFF114" s="56"/>
      <c r="CFG114" s="56"/>
      <c r="CFH114" s="56"/>
      <c r="CFI114" s="56"/>
      <c r="CFJ114" s="56"/>
      <c r="CFK114" s="56"/>
      <c r="CFL114" s="56"/>
      <c r="CFM114" s="56"/>
      <c r="CFN114" s="56"/>
      <c r="CFO114" s="56"/>
      <c r="CFP114" s="56"/>
      <c r="CFQ114" s="56"/>
      <c r="CFR114" s="56"/>
      <c r="CFS114" s="56"/>
      <c r="CFT114" s="56"/>
      <c r="CFU114" s="56"/>
      <c r="CFV114" s="56"/>
      <c r="CFW114" s="56"/>
      <c r="CFX114" s="56"/>
      <c r="CFY114" s="56"/>
      <c r="CFZ114" s="56"/>
      <c r="CGA114" s="56"/>
      <c r="CGB114" s="56"/>
      <c r="CGC114" s="56"/>
      <c r="CGD114" s="56"/>
      <c r="CGE114" s="56"/>
      <c r="CGF114" s="56"/>
      <c r="CGG114" s="56"/>
      <c r="CGH114" s="56"/>
      <c r="CGI114" s="56"/>
      <c r="CGJ114" s="56"/>
      <c r="CGK114" s="56"/>
      <c r="CGL114" s="56"/>
      <c r="CGM114" s="56"/>
      <c r="CGN114" s="56"/>
      <c r="CGO114" s="56"/>
      <c r="CGP114" s="56"/>
      <c r="CGQ114" s="56"/>
      <c r="CGR114" s="56"/>
      <c r="CGS114" s="56"/>
      <c r="CGT114" s="56"/>
      <c r="CGU114" s="56"/>
      <c r="CGV114" s="56"/>
      <c r="CGW114" s="56"/>
      <c r="CGX114" s="56"/>
      <c r="CGY114" s="56"/>
      <c r="CGZ114" s="56"/>
      <c r="CHA114" s="56"/>
      <c r="CHB114" s="56"/>
      <c r="CHC114" s="56"/>
      <c r="CHD114" s="56"/>
      <c r="CHE114" s="56"/>
      <c r="CHF114" s="56"/>
      <c r="CHG114" s="56"/>
      <c r="CHH114" s="56"/>
      <c r="CHI114" s="56"/>
      <c r="CHJ114" s="56"/>
      <c r="CHK114" s="56"/>
      <c r="CHL114" s="56"/>
      <c r="CHM114" s="56"/>
      <c r="CHN114" s="56"/>
      <c r="CHO114" s="56"/>
      <c r="CHP114" s="56"/>
      <c r="CHQ114" s="56"/>
      <c r="CHR114" s="56"/>
      <c r="CHS114" s="56"/>
      <c r="CHT114" s="56"/>
      <c r="CHU114" s="56"/>
      <c r="CHV114" s="56"/>
      <c r="CHW114" s="56"/>
      <c r="CHX114" s="56"/>
      <c r="CHY114" s="56"/>
      <c r="CHZ114" s="56"/>
      <c r="CIA114" s="56"/>
      <c r="CIB114" s="56"/>
      <c r="CIC114" s="56"/>
      <c r="CID114" s="56"/>
      <c r="CIE114" s="56"/>
      <c r="CIF114" s="56"/>
      <c r="CIG114" s="56"/>
      <c r="CIH114" s="56"/>
      <c r="CII114" s="56"/>
      <c r="CIJ114" s="56"/>
      <c r="CIK114" s="56"/>
      <c r="CIL114" s="56"/>
      <c r="CIM114" s="56"/>
      <c r="CIN114" s="56"/>
      <c r="CIO114" s="56"/>
      <c r="CIP114" s="56"/>
      <c r="CIQ114" s="56"/>
      <c r="CIR114" s="56"/>
      <c r="CIS114" s="56"/>
      <c r="CIT114" s="56"/>
      <c r="CIU114" s="56"/>
      <c r="CIV114" s="56"/>
      <c r="CIW114" s="56"/>
      <c r="CIX114" s="56"/>
      <c r="CIY114" s="56"/>
      <c r="CIZ114" s="56"/>
      <c r="CJA114" s="56"/>
      <c r="CJB114" s="56"/>
      <c r="CJC114" s="56"/>
      <c r="CJD114" s="56"/>
      <c r="CJE114" s="56"/>
      <c r="CJF114" s="56"/>
      <c r="CJG114" s="56"/>
      <c r="CJH114" s="56"/>
      <c r="CJI114" s="56"/>
      <c r="CJJ114" s="56"/>
      <c r="CJK114" s="56"/>
      <c r="CJL114" s="56"/>
      <c r="CJM114" s="56"/>
      <c r="CJN114" s="56"/>
      <c r="CJO114" s="56"/>
      <c r="CJP114" s="56"/>
      <c r="CJQ114" s="56"/>
      <c r="CJR114" s="56"/>
      <c r="CJS114" s="56"/>
      <c r="CJT114" s="56"/>
      <c r="CJU114" s="56"/>
      <c r="CJV114" s="56"/>
      <c r="CJW114" s="56"/>
      <c r="CJX114" s="56"/>
      <c r="CJY114" s="56"/>
      <c r="CJZ114" s="56"/>
      <c r="CKA114" s="56"/>
      <c r="CKB114" s="56"/>
      <c r="CKC114" s="56"/>
      <c r="CKD114" s="56"/>
      <c r="CKE114" s="56"/>
      <c r="CKF114" s="56"/>
      <c r="CKG114" s="56"/>
      <c r="CKH114" s="56"/>
      <c r="CKI114" s="56"/>
      <c r="CKJ114" s="56"/>
      <c r="CKK114" s="56"/>
      <c r="CKL114" s="56"/>
      <c r="CKM114" s="56"/>
      <c r="CKN114" s="56"/>
      <c r="CKO114" s="56"/>
      <c r="CKP114" s="56"/>
      <c r="CKQ114" s="56"/>
      <c r="CKR114" s="56"/>
      <c r="CKS114" s="56"/>
      <c r="CKT114" s="56"/>
      <c r="CKU114" s="56"/>
      <c r="CKV114" s="56"/>
      <c r="CKW114" s="56"/>
      <c r="CKX114" s="56"/>
      <c r="CKY114" s="56"/>
      <c r="CKZ114" s="56"/>
      <c r="CLA114" s="56"/>
      <c r="CLB114" s="56"/>
      <c r="CLC114" s="56"/>
      <c r="CLD114" s="56"/>
      <c r="CLE114" s="56"/>
      <c r="CLF114" s="56"/>
      <c r="CLG114" s="56"/>
      <c r="CLH114" s="56"/>
      <c r="CLI114" s="56"/>
      <c r="CLJ114" s="56"/>
      <c r="CLK114" s="56"/>
      <c r="CLL114" s="56"/>
      <c r="CLM114" s="56"/>
      <c r="CLN114" s="56"/>
      <c r="CLO114" s="56"/>
      <c r="CLP114" s="56"/>
      <c r="CLQ114" s="56"/>
      <c r="CLR114" s="56"/>
      <c r="CLS114" s="56"/>
      <c r="CLT114" s="56"/>
      <c r="CLU114" s="56"/>
      <c r="CLV114" s="56"/>
      <c r="CLW114" s="56"/>
      <c r="CLX114" s="56"/>
      <c r="CLY114" s="56"/>
      <c r="CLZ114" s="56"/>
      <c r="CMA114" s="56"/>
      <c r="CMB114" s="56"/>
      <c r="CMC114" s="56"/>
      <c r="CMD114" s="56"/>
      <c r="CME114" s="56"/>
      <c r="CMF114" s="56"/>
      <c r="CMG114" s="56"/>
      <c r="CMH114" s="56"/>
      <c r="CMI114" s="56"/>
      <c r="CMJ114" s="56"/>
      <c r="CMK114" s="56"/>
      <c r="CML114" s="56"/>
      <c r="CMM114" s="56"/>
      <c r="CMN114" s="56"/>
      <c r="CMO114" s="56"/>
      <c r="CMP114" s="56"/>
      <c r="CMQ114" s="56"/>
      <c r="CMR114" s="56"/>
      <c r="CMS114" s="56"/>
      <c r="CMT114" s="56"/>
      <c r="CMU114" s="56"/>
      <c r="CMV114" s="56"/>
      <c r="CMW114" s="56"/>
      <c r="CMX114" s="56"/>
      <c r="CMY114" s="56"/>
      <c r="CMZ114" s="56"/>
      <c r="CNA114" s="56"/>
      <c r="CNB114" s="56"/>
      <c r="CNC114" s="56"/>
      <c r="CND114" s="56"/>
      <c r="CNE114" s="56"/>
      <c r="CNF114" s="56"/>
      <c r="CNG114" s="56"/>
      <c r="CNH114" s="56"/>
      <c r="CNI114" s="56"/>
      <c r="CNJ114" s="56"/>
      <c r="CNK114" s="56"/>
      <c r="CNL114" s="56"/>
      <c r="CNM114" s="56"/>
      <c r="CNN114" s="56"/>
      <c r="CNO114" s="56"/>
      <c r="CNP114" s="56"/>
      <c r="CNQ114" s="56"/>
      <c r="CNR114" s="56"/>
      <c r="CNS114" s="56"/>
      <c r="CNT114" s="56"/>
      <c r="CNU114" s="56"/>
      <c r="CNV114" s="56"/>
      <c r="CNW114" s="56"/>
      <c r="CNX114" s="56"/>
      <c r="CNY114" s="56"/>
      <c r="CNZ114" s="56"/>
      <c r="COA114" s="56"/>
      <c r="COB114" s="56"/>
      <c r="COC114" s="56"/>
      <c r="COD114" s="56"/>
      <c r="COE114" s="56"/>
      <c r="COF114" s="56"/>
      <c r="COG114" s="56"/>
      <c r="COH114" s="56"/>
      <c r="COI114" s="56"/>
      <c r="COJ114" s="56"/>
      <c r="COK114" s="56"/>
      <c r="COL114" s="56"/>
      <c r="COM114" s="56"/>
      <c r="CON114" s="56"/>
      <c r="COO114" s="56"/>
      <c r="COP114" s="56"/>
      <c r="COQ114" s="56"/>
      <c r="COR114" s="56"/>
      <c r="COS114" s="56"/>
      <c r="COT114" s="56"/>
      <c r="COU114" s="56"/>
      <c r="COV114" s="56"/>
      <c r="COW114" s="56"/>
      <c r="COX114" s="56"/>
      <c r="COY114" s="56"/>
      <c r="COZ114" s="56"/>
      <c r="CPA114" s="56"/>
      <c r="CPB114" s="56"/>
      <c r="CPC114" s="56"/>
      <c r="CPD114" s="56"/>
      <c r="CPE114" s="56"/>
      <c r="CPF114" s="56"/>
      <c r="CPG114" s="56"/>
      <c r="CPH114" s="56"/>
      <c r="CPI114" s="56"/>
      <c r="CPJ114" s="56"/>
      <c r="CPK114" s="56"/>
      <c r="CPL114" s="56"/>
      <c r="CPM114" s="56"/>
      <c r="CPN114" s="56"/>
      <c r="CPO114" s="56"/>
      <c r="CPP114" s="56"/>
      <c r="CPQ114" s="56"/>
      <c r="CPR114" s="56"/>
      <c r="CPS114" s="56"/>
      <c r="CPT114" s="56"/>
      <c r="CPU114" s="56"/>
      <c r="CPV114" s="56"/>
      <c r="CPW114" s="56"/>
      <c r="CPX114" s="56"/>
      <c r="CPY114" s="56"/>
      <c r="CPZ114" s="56"/>
      <c r="CQA114" s="56"/>
      <c r="CQB114" s="56"/>
      <c r="CQC114" s="56"/>
      <c r="CQD114" s="56"/>
      <c r="CQE114" s="56"/>
      <c r="CQF114" s="56"/>
      <c r="CQG114" s="56"/>
      <c r="CQH114" s="56"/>
      <c r="CQI114" s="56"/>
      <c r="CQJ114" s="56"/>
      <c r="CQK114" s="56"/>
      <c r="CQL114" s="56"/>
      <c r="CQM114" s="56"/>
      <c r="CQN114" s="56"/>
      <c r="CQO114" s="56"/>
      <c r="CQP114" s="56"/>
      <c r="CQQ114" s="56"/>
      <c r="CQR114" s="56"/>
      <c r="CQS114" s="56"/>
      <c r="CQT114" s="56"/>
      <c r="CQU114" s="56"/>
      <c r="CQV114" s="56"/>
      <c r="CQW114" s="56"/>
      <c r="CQX114" s="56"/>
      <c r="CQY114" s="56"/>
      <c r="CQZ114" s="56"/>
      <c r="CRA114" s="56"/>
      <c r="CRB114" s="56"/>
      <c r="CRC114" s="56"/>
      <c r="CRD114" s="56"/>
      <c r="CRE114" s="56"/>
      <c r="CRF114" s="56"/>
      <c r="CRG114" s="56"/>
      <c r="CRH114" s="56"/>
      <c r="CRI114" s="56"/>
      <c r="CRJ114" s="56"/>
      <c r="CRK114" s="56"/>
      <c r="CRL114" s="56"/>
      <c r="CRM114" s="56"/>
      <c r="CRN114" s="56"/>
      <c r="CRO114" s="56"/>
      <c r="CRP114" s="56"/>
      <c r="CRQ114" s="56"/>
      <c r="CRR114" s="56"/>
      <c r="CRS114" s="56"/>
      <c r="CRT114" s="56"/>
      <c r="CRU114" s="56"/>
      <c r="CRV114" s="56"/>
      <c r="CRW114" s="56"/>
      <c r="CRX114" s="56"/>
      <c r="CRY114" s="56"/>
      <c r="CRZ114" s="56"/>
      <c r="CSA114" s="56"/>
      <c r="CSB114" s="56"/>
      <c r="CSC114" s="56"/>
      <c r="CSD114" s="56"/>
      <c r="CSE114" s="56"/>
      <c r="CSF114" s="56"/>
      <c r="CSG114" s="56"/>
      <c r="CSH114" s="56"/>
      <c r="CSI114" s="56"/>
      <c r="CSJ114" s="56"/>
      <c r="CSK114" s="56"/>
      <c r="CSL114" s="56"/>
      <c r="CSM114" s="56"/>
      <c r="CSN114" s="56"/>
      <c r="CSO114" s="56"/>
      <c r="CSP114" s="56"/>
      <c r="CSQ114" s="56"/>
      <c r="CSR114" s="56"/>
      <c r="CSS114" s="56"/>
      <c r="CST114" s="56"/>
      <c r="CSU114" s="56"/>
      <c r="CSV114" s="56"/>
      <c r="CSW114" s="56"/>
      <c r="CSX114" s="56"/>
      <c r="CSY114" s="56"/>
      <c r="CSZ114" s="56"/>
      <c r="CTA114" s="56"/>
      <c r="CTB114" s="56"/>
      <c r="CTC114" s="56"/>
      <c r="CTD114" s="56"/>
      <c r="CTE114" s="56"/>
      <c r="CTF114" s="56"/>
      <c r="CTG114" s="56"/>
      <c r="CTH114" s="56"/>
      <c r="CTI114" s="56"/>
      <c r="CTJ114" s="56"/>
      <c r="CTK114" s="56"/>
      <c r="CTL114" s="56"/>
      <c r="CTM114" s="56"/>
      <c r="CTN114" s="56"/>
      <c r="CTO114" s="56"/>
      <c r="CTP114" s="56"/>
      <c r="CTQ114" s="56"/>
      <c r="CTR114" s="56"/>
      <c r="CTS114" s="56"/>
      <c r="CTT114" s="56"/>
      <c r="CTU114" s="56"/>
      <c r="CTV114" s="56"/>
      <c r="CTW114" s="56"/>
      <c r="CTX114" s="56"/>
      <c r="CTY114" s="56"/>
      <c r="CTZ114" s="56"/>
      <c r="CUA114" s="56"/>
      <c r="CUB114" s="56"/>
      <c r="CUC114" s="56"/>
      <c r="CUD114" s="56"/>
      <c r="CUE114" s="56"/>
      <c r="CUF114" s="56"/>
      <c r="CUG114" s="56"/>
      <c r="CUH114" s="56"/>
      <c r="CUI114" s="56"/>
      <c r="CUJ114" s="56"/>
      <c r="CUK114" s="56"/>
      <c r="CUL114" s="56"/>
      <c r="CUM114" s="56"/>
      <c r="CUN114" s="56"/>
      <c r="CUO114" s="56"/>
      <c r="CUP114" s="56"/>
      <c r="CUQ114" s="56"/>
      <c r="CUR114" s="56"/>
      <c r="CUS114" s="56"/>
      <c r="CUT114" s="56"/>
      <c r="CUU114" s="56"/>
      <c r="CUV114" s="56"/>
      <c r="CUW114" s="56"/>
      <c r="CUX114" s="56"/>
      <c r="CUY114" s="56"/>
      <c r="CUZ114" s="56"/>
      <c r="CVA114" s="56"/>
      <c r="CVB114" s="56"/>
      <c r="CVC114" s="56"/>
      <c r="CVD114" s="56"/>
      <c r="CVE114" s="56"/>
      <c r="CVF114" s="56"/>
      <c r="CVG114" s="56"/>
      <c r="CVH114" s="56"/>
      <c r="CVI114" s="56"/>
      <c r="CVJ114" s="56"/>
      <c r="CVK114" s="56"/>
      <c r="CVL114" s="56"/>
      <c r="CVM114" s="56"/>
      <c r="CVN114" s="56"/>
      <c r="CVO114" s="56"/>
      <c r="CVP114" s="56"/>
      <c r="CVQ114" s="56"/>
      <c r="CVR114" s="56"/>
      <c r="CVS114" s="56"/>
      <c r="CVT114" s="56"/>
      <c r="CVU114" s="56"/>
      <c r="CVV114" s="56"/>
      <c r="CVW114" s="56"/>
      <c r="CVX114" s="56"/>
      <c r="CVY114" s="56"/>
      <c r="CVZ114" s="56"/>
      <c r="CWA114" s="56"/>
      <c r="CWB114" s="56"/>
      <c r="CWC114" s="56"/>
      <c r="CWD114" s="56"/>
      <c r="CWE114" s="56"/>
      <c r="CWF114" s="56"/>
      <c r="CWG114" s="56"/>
      <c r="CWH114" s="56"/>
      <c r="CWI114" s="56"/>
      <c r="CWJ114" s="56"/>
      <c r="CWK114" s="56"/>
      <c r="CWL114" s="56"/>
      <c r="CWM114" s="56"/>
      <c r="CWN114" s="56"/>
      <c r="CWO114" s="56"/>
      <c r="CWP114" s="56"/>
      <c r="CWQ114" s="56"/>
      <c r="CWR114" s="56"/>
      <c r="CWS114" s="56"/>
      <c r="CWT114" s="56"/>
      <c r="CWU114" s="56"/>
      <c r="CWV114" s="56"/>
      <c r="CWW114" s="56"/>
      <c r="CWX114" s="56"/>
      <c r="CWY114" s="56"/>
      <c r="CWZ114" s="56"/>
      <c r="CXA114" s="56"/>
      <c r="CXB114" s="56"/>
      <c r="CXC114" s="56"/>
      <c r="CXD114" s="56"/>
      <c r="CXE114" s="56"/>
      <c r="CXF114" s="56"/>
      <c r="CXG114" s="56"/>
      <c r="CXH114" s="56"/>
      <c r="CXI114" s="56"/>
      <c r="CXJ114" s="56"/>
      <c r="CXK114" s="56"/>
      <c r="CXL114" s="56"/>
      <c r="CXM114" s="56"/>
      <c r="CXN114" s="56"/>
      <c r="CXO114" s="56"/>
      <c r="CXP114" s="56"/>
      <c r="CXQ114" s="56"/>
      <c r="CXR114" s="56"/>
      <c r="CXS114" s="56"/>
      <c r="CXT114" s="56"/>
      <c r="CXU114" s="56"/>
      <c r="CXV114" s="56"/>
      <c r="CXW114" s="56"/>
      <c r="CXX114" s="56"/>
      <c r="CXY114" s="56"/>
      <c r="CXZ114" s="56"/>
      <c r="CYA114" s="56"/>
      <c r="CYB114" s="56"/>
      <c r="CYC114" s="56"/>
      <c r="CYD114" s="56"/>
      <c r="CYE114" s="56"/>
      <c r="CYF114" s="56"/>
      <c r="CYG114" s="56"/>
      <c r="CYH114" s="56"/>
      <c r="CYI114" s="56"/>
      <c r="CYJ114" s="56"/>
      <c r="CYK114" s="56"/>
      <c r="CYL114" s="56"/>
      <c r="CYM114" s="56"/>
      <c r="CYN114" s="56"/>
      <c r="CYO114" s="56"/>
      <c r="CYP114" s="56"/>
      <c r="CYQ114" s="56"/>
      <c r="CYR114" s="56"/>
      <c r="CYS114" s="56"/>
      <c r="CYT114" s="56"/>
      <c r="CYU114" s="56"/>
      <c r="CYV114" s="56"/>
      <c r="CYW114" s="56"/>
      <c r="CYX114" s="56"/>
      <c r="CYY114" s="56"/>
      <c r="CYZ114" s="56"/>
      <c r="CZA114" s="56"/>
      <c r="CZB114" s="56"/>
      <c r="CZC114" s="56"/>
      <c r="CZD114" s="56"/>
      <c r="CZE114" s="56"/>
      <c r="CZF114" s="56"/>
      <c r="CZG114" s="56"/>
      <c r="CZH114" s="56"/>
      <c r="CZI114" s="56"/>
      <c r="CZJ114" s="56"/>
      <c r="CZK114" s="56"/>
      <c r="CZL114" s="56"/>
      <c r="CZM114" s="56"/>
      <c r="CZN114" s="56"/>
      <c r="CZO114" s="56"/>
      <c r="CZP114" s="56"/>
      <c r="CZQ114" s="56"/>
      <c r="CZR114" s="56"/>
      <c r="CZS114" s="56"/>
      <c r="CZT114" s="56"/>
      <c r="CZU114" s="56"/>
      <c r="CZV114" s="56"/>
      <c r="CZW114" s="56"/>
      <c r="CZX114" s="56"/>
      <c r="CZY114" s="56"/>
      <c r="CZZ114" s="56"/>
      <c r="DAA114" s="56"/>
      <c r="DAB114" s="56"/>
      <c r="DAC114" s="56"/>
      <c r="DAD114" s="56"/>
      <c r="DAE114" s="56"/>
      <c r="DAF114" s="56"/>
      <c r="DAG114" s="56"/>
      <c r="DAH114" s="56"/>
      <c r="DAI114" s="56"/>
      <c r="DAJ114" s="56"/>
      <c r="DAK114" s="56"/>
      <c r="DAL114" s="56"/>
      <c r="DAM114" s="56"/>
      <c r="DAN114" s="56"/>
      <c r="DAO114" s="56"/>
      <c r="DAP114" s="56"/>
      <c r="DAQ114" s="56"/>
      <c r="DAR114" s="56"/>
      <c r="DAS114" s="56"/>
      <c r="DAT114" s="56"/>
      <c r="DAU114" s="56"/>
      <c r="DAV114" s="56"/>
      <c r="DAW114" s="56"/>
      <c r="DAX114" s="56"/>
      <c r="DAY114" s="56"/>
      <c r="DAZ114" s="56"/>
      <c r="DBA114" s="56"/>
      <c r="DBB114" s="56"/>
      <c r="DBC114" s="56"/>
      <c r="DBD114" s="56"/>
      <c r="DBE114" s="56"/>
      <c r="DBF114" s="56"/>
      <c r="DBG114" s="56"/>
      <c r="DBH114" s="56"/>
      <c r="DBI114" s="56"/>
      <c r="DBJ114" s="56"/>
      <c r="DBK114" s="56"/>
      <c r="DBL114" s="56"/>
      <c r="DBM114" s="56"/>
      <c r="DBN114" s="56"/>
      <c r="DBO114" s="56"/>
      <c r="DBP114" s="56"/>
      <c r="DBQ114" s="56"/>
      <c r="DBR114" s="56"/>
      <c r="DBS114" s="56"/>
      <c r="DBT114" s="56"/>
      <c r="DBU114" s="56"/>
      <c r="DBV114" s="56"/>
      <c r="DBW114" s="56"/>
      <c r="DBX114" s="56"/>
      <c r="DBY114" s="56"/>
      <c r="DBZ114" s="56"/>
      <c r="DCA114" s="56"/>
      <c r="DCB114" s="56"/>
      <c r="DCC114" s="56"/>
      <c r="DCD114" s="56"/>
      <c r="DCE114" s="56"/>
      <c r="DCF114" s="56"/>
      <c r="DCG114" s="56"/>
      <c r="DCH114" s="56"/>
      <c r="DCI114" s="56"/>
      <c r="DCJ114" s="56"/>
      <c r="DCK114" s="56"/>
      <c r="DCL114" s="56"/>
      <c r="DCM114" s="56"/>
      <c r="DCN114" s="56"/>
      <c r="DCO114" s="56"/>
      <c r="DCP114" s="56"/>
      <c r="DCQ114" s="56"/>
      <c r="DCR114" s="56"/>
      <c r="DCS114" s="56"/>
      <c r="DCT114" s="56"/>
      <c r="DCU114" s="56"/>
      <c r="DCV114" s="56"/>
      <c r="DCW114" s="56"/>
      <c r="DCX114" s="56"/>
      <c r="DCY114" s="56"/>
      <c r="DCZ114" s="56"/>
      <c r="DDA114" s="56"/>
      <c r="DDB114" s="56"/>
      <c r="DDC114" s="56"/>
      <c r="DDD114" s="56"/>
      <c r="DDE114" s="56"/>
      <c r="DDF114" s="56"/>
      <c r="DDG114" s="56"/>
      <c r="DDH114" s="56"/>
      <c r="DDI114" s="56"/>
      <c r="DDJ114" s="56"/>
      <c r="DDK114" s="56"/>
      <c r="DDL114" s="56"/>
      <c r="DDM114" s="56"/>
      <c r="DDN114" s="56"/>
      <c r="DDO114" s="56"/>
      <c r="DDP114" s="56"/>
      <c r="DDQ114" s="56"/>
      <c r="DDR114" s="56"/>
      <c r="DDS114" s="56"/>
      <c r="DDT114" s="56"/>
      <c r="DDU114" s="56"/>
      <c r="DDV114" s="56"/>
      <c r="DDW114" s="56"/>
      <c r="DDX114" s="56"/>
      <c r="DDY114" s="56"/>
      <c r="DDZ114" s="56"/>
      <c r="DEA114" s="56"/>
      <c r="DEB114" s="56"/>
      <c r="DEC114" s="56"/>
      <c r="DED114" s="56"/>
      <c r="DEE114" s="56"/>
      <c r="DEF114" s="56"/>
      <c r="DEG114" s="56"/>
      <c r="DEH114" s="56"/>
      <c r="DEI114" s="56"/>
      <c r="DEJ114" s="56"/>
      <c r="DEK114" s="56"/>
      <c r="DEL114" s="56"/>
      <c r="DEM114" s="56"/>
      <c r="DEN114" s="56"/>
      <c r="DEO114" s="56"/>
      <c r="DEP114" s="56"/>
      <c r="DEQ114" s="56"/>
      <c r="DER114" s="56"/>
      <c r="DES114" s="56"/>
      <c r="DET114" s="56"/>
      <c r="DEU114" s="56"/>
      <c r="DEV114" s="56"/>
      <c r="DEW114" s="56"/>
      <c r="DEX114" s="56"/>
      <c r="DEY114" s="56"/>
      <c r="DEZ114" s="56"/>
      <c r="DFA114" s="56"/>
      <c r="DFB114" s="56"/>
      <c r="DFC114" s="56"/>
      <c r="DFD114" s="56"/>
      <c r="DFE114" s="56"/>
      <c r="DFF114" s="56"/>
      <c r="DFG114" s="56"/>
      <c r="DFH114" s="56"/>
      <c r="DFI114" s="56"/>
      <c r="DFJ114" s="56"/>
      <c r="DFK114" s="56"/>
      <c r="DFL114" s="56"/>
      <c r="DFM114" s="56"/>
      <c r="DFN114" s="56"/>
      <c r="DFO114" s="56"/>
      <c r="DFP114" s="56"/>
      <c r="DFQ114" s="56"/>
      <c r="DFR114" s="56"/>
      <c r="DFS114" s="56"/>
      <c r="DFT114" s="56"/>
      <c r="DFU114" s="56"/>
      <c r="DFV114" s="56"/>
      <c r="DFW114" s="56"/>
      <c r="DFX114" s="56"/>
      <c r="DFY114" s="56"/>
      <c r="DFZ114" s="56"/>
      <c r="DGA114" s="56"/>
      <c r="DGB114" s="56"/>
      <c r="DGC114" s="56"/>
      <c r="DGD114" s="56"/>
      <c r="DGE114" s="56"/>
      <c r="DGF114" s="56"/>
      <c r="DGG114" s="56"/>
      <c r="DGH114" s="56"/>
      <c r="DGI114" s="56"/>
      <c r="DGJ114" s="56"/>
      <c r="DGK114" s="56"/>
      <c r="DGL114" s="56"/>
      <c r="DGM114" s="56"/>
      <c r="DGN114" s="56"/>
      <c r="DGO114" s="56"/>
      <c r="DGP114" s="56"/>
      <c r="DGQ114" s="56"/>
      <c r="DGR114" s="56"/>
      <c r="DGS114" s="56"/>
      <c r="DGT114" s="56"/>
      <c r="DGU114" s="56"/>
      <c r="DGV114" s="56"/>
      <c r="DGW114" s="56"/>
      <c r="DGX114" s="56"/>
      <c r="DGY114" s="56"/>
      <c r="DGZ114" s="56"/>
      <c r="DHA114" s="56"/>
      <c r="DHB114" s="56"/>
      <c r="DHC114" s="56"/>
      <c r="DHD114" s="56"/>
      <c r="DHE114" s="56"/>
      <c r="DHF114" s="56"/>
      <c r="DHG114" s="56"/>
      <c r="DHH114" s="56"/>
      <c r="DHI114" s="56"/>
      <c r="DHJ114" s="56"/>
      <c r="DHK114" s="56"/>
      <c r="DHL114" s="56"/>
      <c r="DHM114" s="56"/>
      <c r="DHN114" s="56"/>
      <c r="DHO114" s="56"/>
      <c r="DHP114" s="56"/>
      <c r="DHQ114" s="56"/>
      <c r="DHR114" s="56"/>
      <c r="DHS114" s="56"/>
      <c r="DHT114" s="56"/>
      <c r="DHU114" s="56"/>
      <c r="DHV114" s="56"/>
      <c r="DHW114" s="56"/>
      <c r="DHX114" s="56"/>
      <c r="DHY114" s="56"/>
      <c r="DHZ114" s="56"/>
      <c r="DIA114" s="56"/>
      <c r="DIB114" s="56"/>
      <c r="DIC114" s="56"/>
      <c r="DID114" s="56"/>
      <c r="DIE114" s="56"/>
      <c r="DIF114" s="56"/>
      <c r="DIG114" s="56"/>
      <c r="DIH114" s="56"/>
      <c r="DII114" s="56"/>
      <c r="DIJ114" s="56"/>
      <c r="DIK114" s="56"/>
      <c r="DIL114" s="56"/>
      <c r="DIM114" s="56"/>
      <c r="DIN114" s="56"/>
      <c r="DIO114" s="56"/>
      <c r="DIP114" s="56"/>
      <c r="DIQ114" s="56"/>
      <c r="DIR114" s="56"/>
      <c r="DIS114" s="56"/>
      <c r="DIT114" s="56"/>
      <c r="DIU114" s="56"/>
      <c r="DIV114" s="56"/>
      <c r="DIW114" s="56"/>
      <c r="DIX114" s="56"/>
      <c r="DIY114" s="56"/>
      <c r="DIZ114" s="56"/>
      <c r="DJA114" s="56"/>
      <c r="DJB114" s="56"/>
      <c r="DJC114" s="56"/>
      <c r="DJD114" s="56"/>
      <c r="DJE114" s="56"/>
      <c r="DJF114" s="56"/>
      <c r="DJG114" s="56"/>
      <c r="DJH114" s="56"/>
      <c r="DJI114" s="56"/>
      <c r="DJJ114" s="56"/>
      <c r="DJK114" s="56"/>
      <c r="DJL114" s="56"/>
      <c r="DJM114" s="56"/>
      <c r="DJN114" s="56"/>
      <c r="DJO114" s="56"/>
      <c r="DJP114" s="56"/>
      <c r="DJQ114" s="56"/>
      <c r="DJR114" s="56"/>
      <c r="DJS114" s="56"/>
      <c r="DJT114" s="56"/>
      <c r="DJU114" s="56"/>
      <c r="DJV114" s="56"/>
      <c r="DJW114" s="56"/>
      <c r="DJX114" s="56"/>
      <c r="DJY114" s="56"/>
      <c r="DJZ114" s="56"/>
      <c r="DKA114" s="56"/>
      <c r="DKB114" s="56"/>
      <c r="DKC114" s="56"/>
      <c r="DKD114" s="56"/>
      <c r="DKE114" s="56"/>
      <c r="DKF114" s="56"/>
      <c r="DKG114" s="56"/>
      <c r="DKH114" s="56"/>
      <c r="DKI114" s="56"/>
      <c r="DKJ114" s="56"/>
      <c r="DKK114" s="56"/>
      <c r="DKL114" s="56"/>
      <c r="DKM114" s="56"/>
      <c r="DKN114" s="56"/>
      <c r="DKO114" s="56"/>
      <c r="DKP114" s="56"/>
      <c r="DKQ114" s="56"/>
      <c r="DKR114" s="56"/>
      <c r="DKS114" s="56"/>
      <c r="DKT114" s="56"/>
      <c r="DKU114" s="56"/>
      <c r="DKV114" s="56"/>
      <c r="DKW114" s="56"/>
      <c r="DKX114" s="56"/>
      <c r="DKY114" s="56"/>
      <c r="DKZ114" s="56"/>
      <c r="DLA114" s="56"/>
      <c r="DLB114" s="56"/>
      <c r="DLC114" s="56"/>
      <c r="DLD114" s="56"/>
      <c r="DLE114" s="56"/>
      <c r="DLF114" s="56"/>
      <c r="DLG114" s="56"/>
      <c r="DLH114" s="56"/>
      <c r="DLI114" s="56"/>
      <c r="DLJ114" s="56"/>
      <c r="DLK114" s="56"/>
      <c r="DLL114" s="56"/>
      <c r="DLM114" s="56"/>
      <c r="DLN114" s="56"/>
      <c r="DLO114" s="56"/>
      <c r="DLP114" s="56"/>
      <c r="DLQ114" s="56"/>
      <c r="DLR114" s="56"/>
      <c r="DLS114" s="56"/>
      <c r="DLT114" s="56"/>
      <c r="DLU114" s="56"/>
      <c r="DLV114" s="56"/>
      <c r="DLW114" s="56"/>
      <c r="DLX114" s="56"/>
      <c r="DLY114" s="56"/>
      <c r="DLZ114" s="56"/>
      <c r="DMA114" s="56"/>
      <c r="DMB114" s="56"/>
      <c r="DMC114" s="56"/>
      <c r="DMD114" s="56"/>
      <c r="DME114" s="56"/>
      <c r="DMF114" s="56"/>
      <c r="DMG114" s="56"/>
      <c r="DMH114" s="56"/>
      <c r="DMI114" s="56"/>
      <c r="DMJ114" s="56"/>
      <c r="DMK114" s="56"/>
      <c r="DML114" s="56"/>
      <c r="DMM114" s="56"/>
      <c r="DMN114" s="56"/>
      <c r="DMO114" s="56"/>
      <c r="DMP114" s="56"/>
      <c r="DMQ114" s="56"/>
      <c r="DMR114" s="56"/>
      <c r="DMS114" s="56"/>
      <c r="DMT114" s="56"/>
      <c r="DMU114" s="56"/>
      <c r="DMV114" s="56"/>
      <c r="DMW114" s="56"/>
      <c r="DMX114" s="56"/>
      <c r="DMY114" s="56"/>
      <c r="DMZ114" s="56"/>
      <c r="DNA114" s="56"/>
      <c r="DNB114" s="56"/>
      <c r="DNC114" s="56"/>
      <c r="DND114" s="56"/>
      <c r="DNE114" s="56"/>
      <c r="DNF114" s="56"/>
      <c r="DNG114" s="56"/>
      <c r="DNH114" s="56"/>
      <c r="DNI114" s="56"/>
      <c r="DNJ114" s="56"/>
      <c r="DNK114" s="56"/>
      <c r="DNL114" s="56"/>
      <c r="DNM114" s="56"/>
      <c r="DNN114" s="56"/>
      <c r="DNO114" s="56"/>
      <c r="DNP114" s="56"/>
      <c r="DNQ114" s="56"/>
      <c r="DNR114" s="56"/>
      <c r="DNS114" s="56"/>
      <c r="DNT114" s="56"/>
      <c r="DNU114" s="56"/>
      <c r="DNV114" s="56"/>
      <c r="DNW114" s="56"/>
      <c r="DNX114" s="56"/>
      <c r="DNY114" s="56"/>
      <c r="DNZ114" s="56"/>
      <c r="DOA114" s="56"/>
      <c r="DOB114" s="56"/>
      <c r="DOC114" s="56"/>
      <c r="DOD114" s="56"/>
      <c r="DOE114" s="56"/>
      <c r="DOF114" s="56"/>
      <c r="DOG114" s="56"/>
      <c r="DOH114" s="56"/>
      <c r="DOI114" s="56"/>
      <c r="DOJ114" s="56"/>
      <c r="DOK114" s="56"/>
      <c r="DOL114" s="56"/>
      <c r="DOM114" s="56"/>
      <c r="DON114" s="56"/>
      <c r="DOO114" s="56"/>
      <c r="DOP114" s="56"/>
      <c r="DOQ114" s="56"/>
      <c r="DOR114" s="56"/>
      <c r="DOS114" s="56"/>
      <c r="DOT114" s="56"/>
      <c r="DOU114" s="56"/>
      <c r="DOV114" s="56"/>
      <c r="DOW114" s="56"/>
      <c r="DOX114" s="56"/>
      <c r="DOY114" s="56"/>
      <c r="DOZ114" s="56"/>
      <c r="DPA114" s="56"/>
      <c r="DPB114" s="56"/>
      <c r="DPC114" s="56"/>
      <c r="DPD114" s="56"/>
      <c r="DPE114" s="56"/>
      <c r="DPF114" s="56"/>
      <c r="DPG114" s="56"/>
      <c r="DPH114" s="56"/>
      <c r="DPI114" s="56"/>
      <c r="DPJ114" s="56"/>
      <c r="DPK114" s="56"/>
      <c r="DPL114" s="56"/>
      <c r="DPM114" s="56"/>
      <c r="DPN114" s="56"/>
      <c r="DPO114" s="56"/>
      <c r="DPP114" s="56"/>
      <c r="DPQ114" s="56"/>
      <c r="DPR114" s="56"/>
      <c r="DPS114" s="56"/>
      <c r="DPT114" s="56"/>
      <c r="DPU114" s="56"/>
      <c r="DPV114" s="56"/>
      <c r="DPW114" s="56"/>
      <c r="DPX114" s="56"/>
      <c r="DPY114" s="56"/>
      <c r="DPZ114" s="56"/>
      <c r="DQA114" s="56"/>
      <c r="DQB114" s="56"/>
      <c r="DQC114" s="56"/>
      <c r="DQD114" s="56"/>
      <c r="DQE114" s="56"/>
      <c r="DQF114" s="56"/>
      <c r="DQG114" s="56"/>
      <c r="DQH114" s="56"/>
      <c r="DQI114" s="56"/>
      <c r="DQJ114" s="56"/>
      <c r="DQK114" s="56"/>
      <c r="DQL114" s="56"/>
      <c r="DQM114" s="56"/>
      <c r="DQN114" s="56"/>
      <c r="DQO114" s="56"/>
      <c r="DQP114" s="56"/>
      <c r="DQQ114" s="56"/>
      <c r="DQR114" s="56"/>
      <c r="DQS114" s="56"/>
      <c r="DQT114" s="56"/>
      <c r="DQU114" s="56"/>
      <c r="DQV114" s="56"/>
      <c r="DQW114" s="56"/>
      <c r="DQX114" s="56"/>
      <c r="DQY114" s="56"/>
      <c r="DQZ114" s="56"/>
      <c r="DRA114" s="56"/>
      <c r="DRB114" s="56"/>
      <c r="DRC114" s="56"/>
      <c r="DRD114" s="56"/>
      <c r="DRE114" s="56"/>
      <c r="DRF114" s="56"/>
      <c r="DRG114" s="56"/>
      <c r="DRH114" s="56"/>
      <c r="DRI114" s="56"/>
      <c r="DRJ114" s="56"/>
      <c r="DRK114" s="56"/>
      <c r="DRL114" s="56"/>
      <c r="DRM114" s="56"/>
      <c r="DRN114" s="56"/>
      <c r="DRO114" s="56"/>
      <c r="DRP114" s="56"/>
      <c r="DRQ114" s="56"/>
      <c r="DRR114" s="56"/>
      <c r="DRS114" s="56"/>
      <c r="DRT114" s="56"/>
      <c r="DRU114" s="56"/>
      <c r="DRV114" s="56"/>
      <c r="DRW114" s="56"/>
      <c r="DRX114" s="56"/>
      <c r="DRY114" s="56"/>
      <c r="DRZ114" s="56"/>
      <c r="DSA114" s="56"/>
      <c r="DSB114" s="56"/>
      <c r="DSC114" s="56"/>
      <c r="DSD114" s="56"/>
      <c r="DSE114" s="56"/>
      <c r="DSF114" s="56"/>
      <c r="DSG114" s="56"/>
      <c r="DSH114" s="56"/>
      <c r="DSI114" s="56"/>
      <c r="DSJ114" s="56"/>
      <c r="DSK114" s="56"/>
      <c r="DSL114" s="56"/>
      <c r="DSM114" s="56"/>
      <c r="DSN114" s="56"/>
      <c r="DSO114" s="56"/>
      <c r="DSP114" s="56"/>
      <c r="DSQ114" s="56"/>
      <c r="DSR114" s="56"/>
      <c r="DSS114" s="56"/>
      <c r="DST114" s="56"/>
      <c r="DSU114" s="56"/>
      <c r="DSV114" s="56"/>
      <c r="DSW114" s="56"/>
      <c r="DSX114" s="56"/>
      <c r="DSY114" s="56"/>
      <c r="DSZ114" s="56"/>
      <c r="DTA114" s="56"/>
      <c r="DTB114" s="56"/>
      <c r="DTC114" s="56"/>
      <c r="DTD114" s="56"/>
      <c r="DTE114" s="56"/>
      <c r="DTF114" s="56"/>
      <c r="DTG114" s="56"/>
      <c r="DTH114" s="56"/>
      <c r="DTI114" s="56"/>
      <c r="DTJ114" s="56"/>
      <c r="DTK114" s="56"/>
      <c r="DTL114" s="56"/>
      <c r="DTM114" s="56"/>
      <c r="DTN114" s="56"/>
      <c r="DTO114" s="56"/>
      <c r="DTP114" s="56"/>
      <c r="DTQ114" s="56"/>
      <c r="DTR114" s="56"/>
      <c r="DTS114" s="56"/>
      <c r="DTT114" s="56"/>
      <c r="DTU114" s="56"/>
      <c r="DTV114" s="56"/>
      <c r="DTW114" s="56"/>
      <c r="DTX114" s="56"/>
      <c r="DTY114" s="56"/>
      <c r="DTZ114" s="56"/>
      <c r="DUA114" s="56"/>
      <c r="DUB114" s="56"/>
      <c r="DUC114" s="56"/>
      <c r="DUD114" s="56"/>
      <c r="DUE114" s="56"/>
      <c r="DUF114" s="56"/>
      <c r="DUG114" s="56"/>
      <c r="DUH114" s="56"/>
      <c r="DUI114" s="56"/>
      <c r="DUJ114" s="56"/>
      <c r="DUK114" s="56"/>
      <c r="DUL114" s="56"/>
      <c r="DUM114" s="56"/>
      <c r="DUN114" s="56"/>
      <c r="DUO114" s="56"/>
      <c r="DUP114" s="56"/>
      <c r="DUQ114" s="56"/>
      <c r="DUR114" s="56"/>
      <c r="DUS114" s="56"/>
      <c r="DUT114" s="56"/>
      <c r="DUU114" s="56"/>
      <c r="DUV114" s="56"/>
      <c r="DUW114" s="56"/>
      <c r="DUX114" s="56"/>
      <c r="DUY114" s="56"/>
      <c r="DUZ114" s="56"/>
      <c r="DVA114" s="56"/>
      <c r="DVB114" s="56"/>
      <c r="DVC114" s="56"/>
      <c r="DVD114" s="56"/>
      <c r="DVE114" s="56"/>
      <c r="DVF114" s="56"/>
      <c r="DVG114" s="56"/>
      <c r="DVH114" s="56"/>
      <c r="DVI114" s="56"/>
      <c r="DVJ114" s="56"/>
      <c r="DVK114" s="56"/>
      <c r="DVL114" s="56"/>
      <c r="DVM114" s="56"/>
      <c r="DVN114" s="56"/>
      <c r="DVO114" s="56"/>
      <c r="DVP114" s="56"/>
      <c r="DVQ114" s="56"/>
      <c r="DVR114" s="56"/>
      <c r="DVS114" s="56"/>
      <c r="DVT114" s="56"/>
      <c r="DVU114" s="56"/>
      <c r="DVV114" s="56"/>
      <c r="DVW114" s="56"/>
      <c r="DVX114" s="56"/>
      <c r="DVY114" s="56"/>
      <c r="DVZ114" s="56"/>
      <c r="DWA114" s="56"/>
      <c r="DWB114" s="56"/>
      <c r="DWC114" s="56"/>
      <c r="DWD114" s="56"/>
      <c r="DWE114" s="56"/>
      <c r="DWF114" s="56"/>
      <c r="DWG114" s="56"/>
      <c r="DWH114" s="56"/>
      <c r="DWI114" s="56"/>
      <c r="DWJ114" s="56"/>
      <c r="DWK114" s="56"/>
      <c r="DWL114" s="56"/>
      <c r="DWM114" s="56"/>
      <c r="DWN114" s="56"/>
      <c r="DWO114" s="56"/>
      <c r="DWP114" s="56"/>
      <c r="DWQ114" s="56"/>
      <c r="DWR114" s="56"/>
      <c r="DWS114" s="56"/>
      <c r="DWT114" s="56"/>
      <c r="DWU114" s="56"/>
      <c r="DWV114" s="56"/>
      <c r="DWW114" s="56"/>
      <c r="DWX114" s="56"/>
      <c r="DWY114" s="56"/>
      <c r="DWZ114" s="56"/>
      <c r="DXA114" s="56"/>
      <c r="DXB114" s="56"/>
      <c r="DXC114" s="56"/>
      <c r="DXD114" s="56"/>
      <c r="DXE114" s="56"/>
      <c r="DXF114" s="56"/>
      <c r="DXG114" s="56"/>
      <c r="DXH114" s="56"/>
      <c r="DXI114" s="56"/>
      <c r="DXJ114" s="56"/>
      <c r="DXK114" s="56"/>
      <c r="DXL114" s="56"/>
      <c r="DXM114" s="56"/>
      <c r="DXN114" s="56"/>
      <c r="DXO114" s="56"/>
      <c r="DXP114" s="56"/>
      <c r="DXQ114" s="56"/>
      <c r="DXR114" s="56"/>
      <c r="DXS114" s="56"/>
      <c r="DXT114" s="56"/>
      <c r="DXU114" s="56"/>
      <c r="DXV114" s="56"/>
      <c r="DXW114" s="56"/>
      <c r="DXX114" s="56"/>
      <c r="DXY114" s="56"/>
      <c r="DXZ114" s="56"/>
      <c r="DYA114" s="56"/>
      <c r="DYB114" s="56"/>
      <c r="DYC114" s="56"/>
      <c r="DYD114" s="56"/>
      <c r="DYE114" s="56"/>
      <c r="DYF114" s="56"/>
      <c r="DYG114" s="56"/>
      <c r="DYH114" s="56"/>
      <c r="DYI114" s="56"/>
      <c r="DYJ114" s="56"/>
      <c r="DYK114" s="56"/>
      <c r="DYL114" s="56"/>
      <c r="DYM114" s="56"/>
      <c r="DYN114" s="56"/>
      <c r="DYO114" s="56"/>
      <c r="DYP114" s="56"/>
      <c r="DYQ114" s="56"/>
      <c r="DYR114" s="56"/>
      <c r="DYS114" s="56"/>
      <c r="DYT114" s="56"/>
      <c r="DYU114" s="56"/>
      <c r="DYV114" s="56"/>
      <c r="DYW114" s="56"/>
      <c r="DYX114" s="56"/>
      <c r="DYY114" s="56"/>
      <c r="DYZ114" s="56"/>
      <c r="DZA114" s="56"/>
      <c r="DZB114" s="56"/>
      <c r="DZC114" s="56"/>
      <c r="DZD114" s="56"/>
      <c r="DZE114" s="56"/>
      <c r="DZF114" s="56"/>
      <c r="DZG114" s="56"/>
      <c r="DZH114" s="56"/>
      <c r="DZI114" s="56"/>
      <c r="DZJ114" s="56"/>
      <c r="DZK114" s="56"/>
      <c r="DZL114" s="56"/>
      <c r="DZM114" s="56"/>
      <c r="DZN114" s="56"/>
      <c r="DZO114" s="56"/>
      <c r="DZP114" s="56"/>
      <c r="DZQ114" s="56"/>
      <c r="DZR114" s="56"/>
      <c r="DZS114" s="56"/>
      <c r="DZT114" s="56"/>
      <c r="DZU114" s="56"/>
      <c r="DZV114" s="56"/>
      <c r="DZW114" s="56"/>
      <c r="DZX114" s="56"/>
      <c r="DZY114" s="56"/>
      <c r="DZZ114" s="56"/>
      <c r="EAA114" s="56"/>
      <c r="EAB114" s="56"/>
      <c r="EAC114" s="56"/>
      <c r="EAD114" s="56"/>
      <c r="EAE114" s="56"/>
      <c r="EAF114" s="56"/>
      <c r="EAG114" s="56"/>
      <c r="EAH114" s="56"/>
      <c r="EAI114" s="56"/>
      <c r="EAJ114" s="56"/>
      <c r="EAK114" s="56"/>
      <c r="EAL114" s="56"/>
      <c r="EAM114" s="56"/>
      <c r="EAN114" s="56"/>
      <c r="EAO114" s="56"/>
      <c r="EAP114" s="56"/>
      <c r="EAQ114" s="56"/>
      <c r="EAR114" s="56"/>
      <c r="EAS114" s="56"/>
      <c r="EAT114" s="56"/>
      <c r="EAU114" s="56"/>
      <c r="EAV114" s="56"/>
      <c r="EAW114" s="56"/>
      <c r="EAX114" s="56"/>
      <c r="EAY114" s="56"/>
      <c r="EAZ114" s="56"/>
      <c r="EBA114" s="56"/>
      <c r="EBB114" s="56"/>
      <c r="EBC114" s="56"/>
      <c r="EBD114" s="56"/>
      <c r="EBE114" s="56"/>
      <c r="EBF114" s="56"/>
      <c r="EBG114" s="56"/>
      <c r="EBH114" s="56"/>
      <c r="EBI114" s="56"/>
      <c r="EBJ114" s="56"/>
      <c r="EBK114" s="56"/>
      <c r="EBL114" s="56"/>
      <c r="EBM114" s="56"/>
      <c r="EBN114" s="56"/>
      <c r="EBO114" s="56"/>
      <c r="EBP114" s="56"/>
      <c r="EBQ114" s="56"/>
      <c r="EBR114" s="56"/>
      <c r="EBS114" s="56"/>
      <c r="EBT114" s="56"/>
      <c r="EBU114" s="56"/>
      <c r="EBV114" s="56"/>
      <c r="EBW114" s="56"/>
      <c r="EBX114" s="56"/>
      <c r="EBY114" s="56"/>
      <c r="EBZ114" s="56"/>
      <c r="ECA114" s="56"/>
      <c r="ECB114" s="56"/>
      <c r="ECC114" s="56"/>
      <c r="ECD114" s="56"/>
      <c r="ECE114" s="56"/>
      <c r="ECF114" s="56"/>
      <c r="ECG114" s="56"/>
      <c r="ECH114" s="56"/>
      <c r="ECI114" s="56"/>
      <c r="ECJ114" s="56"/>
      <c r="ECK114" s="56"/>
      <c r="ECL114" s="56"/>
      <c r="ECM114" s="56"/>
      <c r="ECN114" s="56"/>
      <c r="ECO114" s="56"/>
      <c r="ECP114" s="56"/>
      <c r="ECQ114" s="56"/>
      <c r="ECR114" s="56"/>
      <c r="ECS114" s="56"/>
      <c r="ECT114" s="56"/>
      <c r="ECU114" s="56"/>
      <c r="ECV114" s="56"/>
      <c r="ECW114" s="56"/>
      <c r="ECX114" s="56"/>
      <c r="ECY114" s="56"/>
      <c r="ECZ114" s="56"/>
      <c r="EDA114" s="56"/>
      <c r="EDB114" s="56"/>
      <c r="EDC114" s="56"/>
      <c r="EDD114" s="56"/>
      <c r="EDE114" s="56"/>
      <c r="EDF114" s="56"/>
      <c r="EDG114" s="56"/>
      <c r="EDH114" s="56"/>
      <c r="EDI114" s="56"/>
      <c r="EDJ114" s="56"/>
      <c r="EDK114" s="56"/>
      <c r="EDL114" s="56"/>
      <c r="EDM114" s="56"/>
      <c r="EDN114" s="56"/>
      <c r="EDO114" s="56"/>
      <c r="EDP114" s="56"/>
      <c r="EDQ114" s="56"/>
      <c r="EDR114" s="56"/>
      <c r="EDS114" s="56"/>
      <c r="EDT114" s="56"/>
      <c r="EDU114" s="56"/>
      <c r="EDV114" s="56"/>
      <c r="EDW114" s="56"/>
      <c r="EDX114" s="56"/>
      <c r="EDY114" s="56"/>
      <c r="EDZ114" s="56"/>
      <c r="EEA114" s="56"/>
      <c r="EEB114" s="56"/>
      <c r="EEC114" s="56"/>
      <c r="EED114" s="56"/>
      <c r="EEE114" s="56"/>
      <c r="EEF114" s="56"/>
      <c r="EEG114" s="56"/>
      <c r="EEH114" s="56"/>
      <c r="EEI114" s="56"/>
      <c r="EEJ114" s="56"/>
      <c r="EEK114" s="56"/>
      <c r="EEL114" s="56"/>
      <c r="EEM114" s="56"/>
      <c r="EEN114" s="56"/>
      <c r="EEO114" s="56"/>
      <c r="EEP114" s="56"/>
      <c r="EEQ114" s="56"/>
      <c r="EER114" s="56"/>
      <c r="EES114" s="56"/>
      <c r="EET114" s="56"/>
      <c r="EEU114" s="56"/>
      <c r="EEV114" s="56"/>
      <c r="EEW114" s="56"/>
      <c r="EEX114" s="56"/>
      <c r="EEY114" s="56"/>
      <c r="EEZ114" s="56"/>
      <c r="EFA114" s="56"/>
      <c r="EFB114" s="56"/>
      <c r="EFC114" s="56"/>
      <c r="EFD114" s="56"/>
      <c r="EFE114" s="56"/>
      <c r="EFF114" s="56"/>
      <c r="EFG114" s="56"/>
      <c r="EFH114" s="56"/>
      <c r="EFI114" s="56"/>
      <c r="EFJ114" s="56"/>
      <c r="EFK114" s="56"/>
      <c r="EFL114" s="56"/>
      <c r="EFM114" s="56"/>
      <c r="EFN114" s="56"/>
      <c r="EFO114" s="56"/>
      <c r="EFP114" s="56"/>
      <c r="EFQ114" s="56"/>
      <c r="EFR114" s="56"/>
      <c r="EFS114" s="56"/>
      <c r="EFT114" s="56"/>
      <c r="EFU114" s="56"/>
      <c r="EFV114" s="56"/>
      <c r="EFW114" s="56"/>
      <c r="EFX114" s="56"/>
      <c r="EFY114" s="56"/>
      <c r="EFZ114" s="56"/>
      <c r="EGA114" s="56"/>
      <c r="EGB114" s="56"/>
      <c r="EGC114" s="56"/>
      <c r="EGD114" s="56"/>
      <c r="EGE114" s="56"/>
      <c r="EGF114" s="56"/>
      <c r="EGG114" s="56"/>
      <c r="EGH114" s="56"/>
      <c r="EGI114" s="56"/>
      <c r="EGJ114" s="56"/>
      <c r="EGK114" s="56"/>
      <c r="EGL114" s="56"/>
      <c r="EGM114" s="56"/>
      <c r="EGN114" s="56"/>
      <c r="EGO114" s="56"/>
      <c r="EGP114" s="56"/>
      <c r="EGQ114" s="56"/>
      <c r="EGR114" s="56"/>
      <c r="EGS114" s="56"/>
      <c r="EGT114" s="56"/>
      <c r="EGU114" s="56"/>
      <c r="EGV114" s="56"/>
      <c r="EGW114" s="56"/>
      <c r="EGX114" s="56"/>
      <c r="EGY114" s="56"/>
      <c r="EGZ114" s="56"/>
      <c r="EHA114" s="56"/>
      <c r="EHB114" s="56"/>
      <c r="EHC114" s="56"/>
      <c r="EHD114" s="56"/>
      <c r="EHE114" s="56"/>
      <c r="EHF114" s="56"/>
      <c r="EHG114" s="56"/>
      <c r="EHH114" s="56"/>
      <c r="EHI114" s="56"/>
      <c r="EHJ114" s="56"/>
      <c r="EHK114" s="56"/>
      <c r="EHL114" s="56"/>
      <c r="EHM114" s="56"/>
      <c r="EHN114" s="56"/>
      <c r="EHO114" s="56"/>
      <c r="EHP114" s="56"/>
      <c r="EHQ114" s="56"/>
      <c r="EHR114" s="56"/>
      <c r="EHS114" s="56"/>
      <c r="EHT114" s="56"/>
      <c r="EHU114" s="56"/>
      <c r="EHV114" s="56"/>
      <c r="EHW114" s="56"/>
      <c r="EHX114" s="56"/>
      <c r="EHY114" s="56"/>
      <c r="EHZ114" s="56"/>
      <c r="EIA114" s="56"/>
      <c r="EIB114" s="56"/>
      <c r="EIC114" s="56"/>
      <c r="EID114" s="56"/>
      <c r="EIE114" s="56"/>
      <c r="EIF114" s="56"/>
      <c r="EIG114" s="56"/>
      <c r="EIH114" s="56"/>
      <c r="EII114" s="56"/>
      <c r="EIJ114" s="56"/>
      <c r="EIK114" s="56"/>
      <c r="EIL114" s="56"/>
      <c r="EIM114" s="56"/>
      <c r="EIN114" s="56"/>
      <c r="EIO114" s="56"/>
      <c r="EIP114" s="56"/>
      <c r="EIQ114" s="56"/>
      <c r="EIR114" s="56"/>
      <c r="EIS114" s="56"/>
      <c r="EIT114" s="56"/>
      <c r="EIU114" s="56"/>
      <c r="EIV114" s="56"/>
      <c r="EIW114" s="56"/>
      <c r="EIX114" s="56"/>
      <c r="EIY114" s="56"/>
      <c r="EIZ114" s="56"/>
      <c r="EJA114" s="56"/>
      <c r="EJB114" s="56"/>
      <c r="EJC114" s="56"/>
      <c r="EJD114" s="56"/>
      <c r="EJE114" s="56"/>
      <c r="EJF114" s="56"/>
      <c r="EJG114" s="56"/>
      <c r="EJH114" s="56"/>
      <c r="EJI114" s="56"/>
      <c r="EJJ114" s="56"/>
      <c r="EJK114" s="56"/>
      <c r="EJL114" s="56"/>
      <c r="EJM114" s="56"/>
      <c r="EJN114" s="56"/>
      <c r="EJO114" s="56"/>
      <c r="EJP114" s="56"/>
      <c r="EJQ114" s="56"/>
      <c r="EJR114" s="56"/>
      <c r="EJS114" s="56"/>
      <c r="EJT114" s="56"/>
      <c r="EJU114" s="56"/>
      <c r="EJV114" s="56"/>
      <c r="EJW114" s="56"/>
      <c r="EJX114" s="56"/>
      <c r="EJY114" s="56"/>
      <c r="EJZ114" s="56"/>
      <c r="EKA114" s="56"/>
      <c r="EKB114" s="56"/>
      <c r="EKC114" s="56"/>
      <c r="EKD114" s="56"/>
      <c r="EKE114" s="56"/>
      <c r="EKF114" s="56"/>
      <c r="EKG114" s="56"/>
      <c r="EKH114" s="56"/>
      <c r="EKI114" s="56"/>
      <c r="EKJ114" s="56"/>
      <c r="EKK114" s="56"/>
      <c r="EKL114" s="56"/>
      <c r="EKM114" s="56"/>
      <c r="EKN114" s="56"/>
      <c r="EKO114" s="56"/>
      <c r="EKP114" s="56"/>
      <c r="EKQ114" s="56"/>
      <c r="EKR114" s="56"/>
      <c r="EKS114" s="56"/>
      <c r="EKT114" s="56"/>
      <c r="EKU114" s="56"/>
      <c r="EKV114" s="56"/>
      <c r="EKW114" s="56"/>
      <c r="EKX114" s="56"/>
      <c r="EKY114" s="56"/>
      <c r="EKZ114" s="56"/>
      <c r="ELA114" s="56"/>
      <c r="ELB114" s="56"/>
      <c r="ELC114" s="56"/>
      <c r="ELD114" s="56"/>
      <c r="ELE114" s="56"/>
      <c r="ELF114" s="56"/>
      <c r="ELG114" s="56"/>
      <c r="ELH114" s="56"/>
      <c r="ELI114" s="56"/>
      <c r="ELJ114" s="56"/>
      <c r="ELK114" s="56"/>
      <c r="ELL114" s="56"/>
      <c r="ELM114" s="56"/>
      <c r="ELN114" s="56"/>
      <c r="ELO114" s="56"/>
      <c r="ELP114" s="56"/>
      <c r="ELQ114" s="56"/>
      <c r="ELR114" s="56"/>
      <c r="ELS114" s="56"/>
      <c r="ELT114" s="56"/>
      <c r="ELU114" s="56"/>
      <c r="ELV114" s="56"/>
      <c r="ELW114" s="56"/>
      <c r="ELX114" s="56"/>
      <c r="ELY114" s="56"/>
      <c r="ELZ114" s="56"/>
      <c r="EMA114" s="56"/>
      <c r="EMB114" s="56"/>
      <c r="EMC114" s="56"/>
      <c r="EMD114" s="56"/>
      <c r="EME114" s="56"/>
      <c r="EMF114" s="56"/>
      <c r="EMG114" s="56"/>
      <c r="EMH114" s="56"/>
      <c r="EMI114" s="56"/>
      <c r="EMJ114" s="56"/>
      <c r="EMK114" s="56"/>
      <c r="EML114" s="56"/>
      <c r="EMM114" s="56"/>
      <c r="EMN114" s="56"/>
      <c r="EMO114" s="56"/>
      <c r="EMP114" s="56"/>
      <c r="EMQ114" s="56"/>
      <c r="EMR114" s="56"/>
      <c r="EMS114" s="56"/>
      <c r="EMT114" s="56"/>
      <c r="EMU114" s="56"/>
      <c r="EMV114" s="56"/>
      <c r="EMW114" s="56"/>
      <c r="EMX114" s="56"/>
      <c r="EMY114" s="56"/>
      <c r="EMZ114" s="56"/>
      <c r="ENA114" s="56"/>
      <c r="ENB114" s="56"/>
      <c r="ENC114" s="56"/>
      <c r="END114" s="56"/>
      <c r="ENE114" s="56"/>
      <c r="ENF114" s="56"/>
      <c r="ENG114" s="56"/>
      <c r="ENH114" s="56"/>
      <c r="ENI114" s="56"/>
      <c r="ENJ114" s="56"/>
      <c r="ENK114" s="56"/>
      <c r="ENL114" s="56"/>
      <c r="ENM114" s="56"/>
      <c r="ENN114" s="56"/>
      <c r="ENO114" s="56"/>
      <c r="ENP114" s="56"/>
      <c r="ENQ114" s="56"/>
      <c r="ENR114" s="56"/>
      <c r="ENS114" s="56"/>
      <c r="ENT114" s="56"/>
      <c r="ENU114" s="56"/>
      <c r="ENV114" s="56"/>
      <c r="ENW114" s="56"/>
      <c r="ENX114" s="56"/>
      <c r="ENY114" s="56"/>
      <c r="ENZ114" s="56"/>
      <c r="EOA114" s="56"/>
      <c r="EOB114" s="56"/>
      <c r="EOC114" s="56"/>
      <c r="EOD114" s="56"/>
      <c r="EOE114" s="56"/>
      <c r="EOF114" s="56"/>
      <c r="EOG114" s="56"/>
      <c r="EOH114" s="56"/>
      <c r="EOI114" s="56"/>
      <c r="EOJ114" s="56"/>
      <c r="EOK114" s="56"/>
      <c r="EOL114" s="56"/>
      <c r="EOM114" s="56"/>
      <c r="EON114" s="56"/>
      <c r="EOO114" s="56"/>
      <c r="EOP114" s="56"/>
      <c r="EOQ114" s="56"/>
      <c r="EOR114" s="56"/>
      <c r="EOS114" s="56"/>
      <c r="EOT114" s="56"/>
      <c r="EOU114" s="56"/>
      <c r="EOV114" s="56"/>
      <c r="EOW114" s="56"/>
      <c r="EOX114" s="56"/>
      <c r="EOY114" s="56"/>
      <c r="EOZ114" s="56"/>
      <c r="EPA114" s="56"/>
      <c r="EPB114" s="56"/>
      <c r="EPC114" s="56"/>
      <c r="EPD114" s="56"/>
      <c r="EPE114" s="56"/>
      <c r="EPF114" s="56"/>
      <c r="EPG114" s="56"/>
      <c r="EPH114" s="56"/>
      <c r="EPI114" s="56"/>
      <c r="EPJ114" s="56"/>
      <c r="EPK114" s="56"/>
      <c r="EPL114" s="56"/>
      <c r="EPM114" s="56"/>
      <c r="EPN114" s="56"/>
      <c r="EPO114" s="56"/>
      <c r="EPP114" s="56"/>
      <c r="EPQ114" s="56"/>
      <c r="EPR114" s="56"/>
      <c r="EPS114" s="56"/>
      <c r="EPT114" s="56"/>
      <c r="EPU114" s="56"/>
      <c r="EPV114" s="56"/>
      <c r="EPW114" s="56"/>
      <c r="EPX114" s="56"/>
      <c r="EPY114" s="56"/>
      <c r="EPZ114" s="56"/>
      <c r="EQA114" s="56"/>
      <c r="EQB114" s="56"/>
      <c r="EQC114" s="56"/>
      <c r="EQD114" s="56"/>
      <c r="EQE114" s="56"/>
      <c r="EQF114" s="56"/>
      <c r="EQG114" s="56"/>
      <c r="EQH114" s="56"/>
      <c r="EQI114" s="56"/>
      <c r="EQJ114" s="56"/>
      <c r="EQK114" s="56"/>
      <c r="EQL114" s="56"/>
      <c r="EQM114" s="56"/>
      <c r="EQN114" s="56"/>
      <c r="EQO114" s="56"/>
      <c r="EQP114" s="56"/>
      <c r="EQQ114" s="56"/>
      <c r="EQR114" s="56"/>
      <c r="EQS114" s="56"/>
      <c r="EQT114" s="56"/>
      <c r="EQU114" s="56"/>
      <c r="EQV114" s="56"/>
      <c r="EQW114" s="56"/>
      <c r="EQX114" s="56"/>
      <c r="EQY114" s="56"/>
      <c r="EQZ114" s="56"/>
      <c r="ERA114" s="56"/>
      <c r="ERB114" s="56"/>
      <c r="ERC114" s="56"/>
      <c r="ERD114" s="56"/>
      <c r="ERE114" s="56"/>
      <c r="ERF114" s="56"/>
      <c r="ERG114" s="56"/>
      <c r="ERH114" s="56"/>
      <c r="ERI114" s="56"/>
      <c r="ERJ114" s="56"/>
      <c r="ERK114" s="56"/>
      <c r="ERL114" s="56"/>
      <c r="ERM114" s="56"/>
      <c r="ERN114" s="56"/>
      <c r="ERO114" s="56"/>
      <c r="ERP114" s="56"/>
      <c r="ERQ114" s="56"/>
      <c r="ERR114" s="56"/>
      <c r="ERS114" s="56"/>
      <c r="ERT114" s="56"/>
      <c r="ERU114" s="56"/>
      <c r="ERV114" s="56"/>
      <c r="ERW114" s="56"/>
      <c r="ERX114" s="56"/>
      <c r="ERY114" s="56"/>
      <c r="ERZ114" s="56"/>
      <c r="ESA114" s="56"/>
      <c r="ESB114" s="56"/>
      <c r="ESC114" s="56"/>
      <c r="ESD114" s="56"/>
      <c r="ESE114" s="56"/>
      <c r="ESF114" s="56"/>
      <c r="ESG114" s="56"/>
      <c r="ESH114" s="56"/>
      <c r="ESI114" s="56"/>
      <c r="ESJ114" s="56"/>
      <c r="ESK114" s="56"/>
      <c r="ESL114" s="56"/>
      <c r="ESM114" s="56"/>
      <c r="ESN114" s="56"/>
      <c r="ESO114" s="56"/>
      <c r="ESP114" s="56"/>
      <c r="ESQ114" s="56"/>
      <c r="ESR114" s="56"/>
      <c r="ESS114" s="56"/>
      <c r="EST114" s="56"/>
      <c r="ESU114" s="56"/>
      <c r="ESV114" s="56"/>
      <c r="ESW114" s="56"/>
      <c r="ESX114" s="56"/>
      <c r="ESY114" s="56"/>
      <c r="ESZ114" s="56"/>
      <c r="ETA114" s="56"/>
      <c r="ETB114" s="56"/>
      <c r="ETC114" s="56"/>
      <c r="ETD114" s="56"/>
      <c r="ETE114" s="56"/>
      <c r="ETF114" s="56"/>
      <c r="ETG114" s="56"/>
      <c r="ETH114" s="56"/>
      <c r="ETI114" s="56"/>
      <c r="ETJ114" s="56"/>
      <c r="ETK114" s="56"/>
      <c r="ETL114" s="56"/>
      <c r="ETM114" s="56"/>
      <c r="ETN114" s="56"/>
      <c r="ETO114" s="56"/>
      <c r="ETP114" s="56"/>
      <c r="ETQ114" s="56"/>
      <c r="ETR114" s="56"/>
      <c r="ETS114" s="56"/>
      <c r="ETT114" s="56"/>
      <c r="ETU114" s="56"/>
      <c r="ETV114" s="56"/>
      <c r="ETW114" s="56"/>
      <c r="ETX114" s="56"/>
      <c r="ETY114" s="56"/>
      <c r="ETZ114" s="56"/>
      <c r="EUA114" s="56"/>
      <c r="EUB114" s="56"/>
      <c r="EUC114" s="56"/>
      <c r="EUD114" s="56"/>
      <c r="EUE114" s="56"/>
      <c r="EUF114" s="56"/>
      <c r="EUG114" s="56"/>
      <c r="EUH114" s="56"/>
      <c r="EUI114" s="56"/>
      <c r="EUJ114" s="56"/>
      <c r="EUK114" s="56"/>
      <c r="EUL114" s="56"/>
      <c r="EUM114" s="56"/>
      <c r="EUN114" s="56"/>
      <c r="EUO114" s="56"/>
      <c r="EUP114" s="56"/>
      <c r="EUQ114" s="56"/>
      <c r="EUR114" s="56"/>
      <c r="EUS114" s="56"/>
      <c r="EUT114" s="56"/>
      <c r="EUU114" s="56"/>
      <c r="EUV114" s="56"/>
      <c r="EUW114" s="56"/>
      <c r="EUX114" s="56"/>
      <c r="EUY114" s="56"/>
      <c r="EUZ114" s="56"/>
      <c r="EVA114" s="56"/>
      <c r="EVB114" s="56"/>
      <c r="EVC114" s="56"/>
      <c r="EVD114" s="56"/>
      <c r="EVE114" s="56"/>
      <c r="EVF114" s="56"/>
      <c r="EVG114" s="56"/>
      <c r="EVH114" s="56"/>
      <c r="EVI114" s="56"/>
      <c r="EVJ114" s="56"/>
      <c r="EVK114" s="56"/>
      <c r="EVL114" s="56"/>
      <c r="EVM114" s="56"/>
      <c r="EVN114" s="56"/>
      <c r="EVO114" s="56"/>
      <c r="EVP114" s="56"/>
      <c r="EVQ114" s="56"/>
      <c r="EVR114" s="56"/>
      <c r="EVS114" s="56"/>
      <c r="EVT114" s="56"/>
      <c r="EVU114" s="56"/>
      <c r="EVV114" s="56"/>
      <c r="EVW114" s="56"/>
      <c r="EVX114" s="56"/>
      <c r="EVY114" s="56"/>
      <c r="EVZ114" s="56"/>
      <c r="EWA114" s="56"/>
      <c r="EWB114" s="56"/>
      <c r="EWC114" s="56"/>
      <c r="EWD114" s="56"/>
      <c r="EWE114" s="56"/>
      <c r="EWF114" s="56"/>
      <c r="EWG114" s="56"/>
      <c r="EWH114" s="56"/>
      <c r="EWI114" s="56"/>
      <c r="EWJ114" s="56"/>
      <c r="EWK114" s="56"/>
      <c r="EWL114" s="56"/>
      <c r="EWM114" s="56"/>
      <c r="EWN114" s="56"/>
      <c r="EWO114" s="56"/>
      <c r="EWP114" s="56"/>
      <c r="EWQ114" s="56"/>
      <c r="EWR114" s="56"/>
      <c r="EWS114" s="56"/>
      <c r="EWT114" s="56"/>
      <c r="EWU114" s="56"/>
      <c r="EWV114" s="56"/>
      <c r="EWW114" s="56"/>
      <c r="EWX114" s="56"/>
      <c r="EWY114" s="56"/>
      <c r="EWZ114" s="56"/>
      <c r="EXA114" s="56"/>
      <c r="EXB114" s="56"/>
      <c r="EXC114" s="56"/>
      <c r="EXD114" s="56"/>
      <c r="EXE114" s="56"/>
      <c r="EXF114" s="56"/>
      <c r="EXG114" s="56"/>
      <c r="EXH114" s="56"/>
      <c r="EXI114" s="56"/>
      <c r="EXJ114" s="56"/>
      <c r="EXK114" s="56"/>
      <c r="EXL114" s="56"/>
      <c r="EXM114" s="56"/>
      <c r="EXN114" s="56"/>
      <c r="EXO114" s="56"/>
      <c r="EXP114" s="56"/>
      <c r="EXQ114" s="56"/>
      <c r="EXR114" s="56"/>
      <c r="EXS114" s="56"/>
      <c r="EXT114" s="56"/>
      <c r="EXU114" s="56"/>
      <c r="EXV114" s="56"/>
      <c r="EXW114" s="56"/>
      <c r="EXX114" s="56"/>
      <c r="EXY114" s="56"/>
      <c r="EXZ114" s="56"/>
      <c r="EYA114" s="56"/>
      <c r="EYB114" s="56"/>
      <c r="EYC114" s="56"/>
      <c r="EYD114" s="56"/>
      <c r="EYE114" s="56"/>
      <c r="EYF114" s="56"/>
      <c r="EYG114" s="56"/>
      <c r="EYH114" s="56"/>
      <c r="EYI114" s="56"/>
      <c r="EYJ114" s="56"/>
      <c r="EYK114" s="56"/>
      <c r="EYL114" s="56"/>
      <c r="EYM114" s="56"/>
      <c r="EYN114" s="56"/>
      <c r="EYO114" s="56"/>
      <c r="EYP114" s="56"/>
      <c r="EYQ114" s="56"/>
      <c r="EYR114" s="56"/>
      <c r="EYS114" s="56"/>
      <c r="EYT114" s="56"/>
      <c r="EYU114" s="56"/>
      <c r="EYV114" s="56"/>
      <c r="EYW114" s="56"/>
      <c r="EYX114" s="56"/>
      <c r="EYY114" s="56"/>
      <c r="EYZ114" s="56"/>
      <c r="EZA114" s="56"/>
      <c r="EZB114" s="56"/>
      <c r="EZC114" s="56"/>
      <c r="EZD114" s="56"/>
      <c r="EZE114" s="56"/>
      <c r="EZF114" s="56"/>
      <c r="EZG114" s="56"/>
      <c r="EZH114" s="56"/>
      <c r="EZI114" s="56"/>
      <c r="EZJ114" s="56"/>
      <c r="EZK114" s="56"/>
      <c r="EZL114" s="56"/>
      <c r="EZM114" s="56"/>
      <c r="EZN114" s="56"/>
      <c r="EZO114" s="56"/>
      <c r="EZP114" s="56"/>
      <c r="EZQ114" s="56"/>
      <c r="EZR114" s="56"/>
      <c r="EZS114" s="56"/>
      <c r="EZT114" s="56"/>
      <c r="EZU114" s="56"/>
      <c r="EZV114" s="56"/>
      <c r="EZW114" s="56"/>
      <c r="EZX114" s="56"/>
      <c r="EZY114" s="56"/>
      <c r="EZZ114" s="56"/>
      <c r="FAA114" s="56"/>
      <c r="FAB114" s="56"/>
      <c r="FAC114" s="56"/>
      <c r="FAD114" s="56"/>
      <c r="FAE114" s="56"/>
      <c r="FAF114" s="56"/>
      <c r="FAG114" s="56"/>
      <c r="FAH114" s="56"/>
      <c r="FAI114" s="56"/>
      <c r="FAJ114" s="56"/>
      <c r="FAK114" s="56"/>
      <c r="FAL114" s="56"/>
      <c r="FAM114" s="56"/>
      <c r="FAN114" s="56"/>
      <c r="FAO114" s="56"/>
      <c r="FAP114" s="56"/>
      <c r="FAQ114" s="56"/>
      <c r="FAR114" s="56"/>
      <c r="FAS114" s="56"/>
      <c r="FAT114" s="56"/>
      <c r="FAU114" s="56"/>
      <c r="FAV114" s="56"/>
      <c r="FAW114" s="56"/>
      <c r="FAX114" s="56"/>
      <c r="FAY114" s="56"/>
      <c r="FAZ114" s="56"/>
      <c r="FBA114" s="56"/>
      <c r="FBB114" s="56"/>
      <c r="FBC114" s="56"/>
      <c r="FBD114" s="56"/>
      <c r="FBE114" s="56"/>
      <c r="FBF114" s="56"/>
      <c r="FBG114" s="56"/>
      <c r="FBH114" s="56"/>
      <c r="FBI114" s="56"/>
      <c r="FBJ114" s="56"/>
      <c r="FBK114" s="56"/>
      <c r="FBL114" s="56"/>
      <c r="FBM114" s="56"/>
      <c r="FBN114" s="56"/>
      <c r="FBO114" s="56"/>
      <c r="FBP114" s="56"/>
      <c r="FBQ114" s="56"/>
      <c r="FBR114" s="56"/>
      <c r="FBS114" s="56"/>
      <c r="FBT114" s="56"/>
      <c r="FBU114" s="56"/>
      <c r="FBV114" s="56"/>
      <c r="FBW114" s="56"/>
      <c r="FBX114" s="56"/>
      <c r="FBY114" s="56"/>
      <c r="FBZ114" s="56"/>
      <c r="FCA114" s="56"/>
      <c r="FCB114" s="56"/>
      <c r="FCC114" s="56"/>
      <c r="FCD114" s="56"/>
      <c r="FCE114" s="56"/>
      <c r="FCF114" s="56"/>
      <c r="FCG114" s="56"/>
      <c r="FCH114" s="56"/>
      <c r="FCI114" s="56"/>
      <c r="FCJ114" s="56"/>
      <c r="FCK114" s="56"/>
      <c r="FCL114" s="56"/>
      <c r="FCM114" s="56"/>
      <c r="FCN114" s="56"/>
      <c r="FCO114" s="56"/>
      <c r="FCP114" s="56"/>
      <c r="FCQ114" s="56"/>
      <c r="FCR114" s="56"/>
      <c r="FCS114" s="56"/>
      <c r="FCT114" s="56"/>
      <c r="FCU114" s="56"/>
      <c r="FCV114" s="56"/>
      <c r="FCW114" s="56"/>
      <c r="FCX114" s="56"/>
      <c r="FCY114" s="56"/>
      <c r="FCZ114" s="56"/>
      <c r="FDA114" s="56"/>
      <c r="FDB114" s="56"/>
      <c r="FDC114" s="56"/>
      <c r="FDD114" s="56"/>
      <c r="FDE114" s="56"/>
      <c r="FDF114" s="56"/>
      <c r="FDG114" s="56"/>
      <c r="FDH114" s="56"/>
      <c r="FDI114" s="56"/>
      <c r="FDJ114" s="56"/>
      <c r="FDK114" s="56"/>
      <c r="FDL114" s="56"/>
      <c r="FDM114" s="56"/>
      <c r="FDN114" s="56"/>
      <c r="FDO114" s="56"/>
      <c r="FDP114" s="56"/>
      <c r="FDQ114" s="56"/>
      <c r="FDR114" s="56"/>
      <c r="FDS114" s="56"/>
      <c r="FDT114" s="56"/>
      <c r="FDU114" s="56"/>
      <c r="FDV114" s="56"/>
      <c r="FDW114" s="56"/>
      <c r="FDX114" s="56"/>
      <c r="FDY114" s="56"/>
      <c r="FDZ114" s="56"/>
      <c r="FEA114" s="56"/>
      <c r="FEB114" s="56"/>
      <c r="FEC114" s="56"/>
      <c r="FED114" s="56"/>
      <c r="FEE114" s="56"/>
      <c r="FEF114" s="56"/>
      <c r="FEG114" s="56"/>
      <c r="FEH114" s="56"/>
      <c r="FEI114" s="56"/>
      <c r="FEJ114" s="56"/>
      <c r="FEK114" s="56"/>
      <c r="FEL114" s="56"/>
      <c r="FEM114" s="56"/>
      <c r="FEN114" s="56"/>
      <c r="FEO114" s="56"/>
      <c r="FEP114" s="56"/>
      <c r="FEQ114" s="56"/>
      <c r="FER114" s="56"/>
      <c r="FES114" s="56"/>
      <c r="FET114" s="56"/>
      <c r="FEU114" s="56"/>
      <c r="FEV114" s="56"/>
      <c r="FEW114" s="56"/>
      <c r="FEX114" s="56"/>
      <c r="FEY114" s="56"/>
      <c r="FEZ114" s="56"/>
      <c r="FFA114" s="56"/>
      <c r="FFB114" s="56"/>
      <c r="FFC114" s="56"/>
      <c r="FFD114" s="56"/>
      <c r="FFE114" s="56"/>
      <c r="FFF114" s="56"/>
      <c r="FFG114" s="56"/>
      <c r="FFH114" s="56"/>
      <c r="FFI114" s="56"/>
      <c r="FFJ114" s="56"/>
      <c r="FFK114" s="56"/>
      <c r="FFL114" s="56"/>
      <c r="FFM114" s="56"/>
      <c r="FFN114" s="56"/>
      <c r="FFO114" s="56"/>
      <c r="FFP114" s="56"/>
      <c r="FFQ114" s="56"/>
      <c r="FFR114" s="56"/>
      <c r="FFS114" s="56"/>
      <c r="FFT114" s="56"/>
      <c r="FFU114" s="56"/>
      <c r="FFV114" s="56"/>
      <c r="FFW114" s="56"/>
      <c r="FFX114" s="56"/>
      <c r="FFY114" s="56"/>
      <c r="FFZ114" s="56"/>
      <c r="FGA114" s="56"/>
      <c r="FGB114" s="56"/>
      <c r="FGC114" s="56"/>
      <c r="FGD114" s="56"/>
      <c r="FGE114" s="56"/>
      <c r="FGF114" s="56"/>
      <c r="FGG114" s="56"/>
      <c r="FGH114" s="56"/>
      <c r="FGI114" s="56"/>
      <c r="FGJ114" s="56"/>
      <c r="FGK114" s="56"/>
      <c r="FGL114" s="56"/>
      <c r="FGM114" s="56"/>
      <c r="FGN114" s="56"/>
      <c r="FGO114" s="56"/>
      <c r="FGP114" s="56"/>
      <c r="FGQ114" s="56"/>
      <c r="FGR114" s="56"/>
      <c r="FGS114" s="56"/>
      <c r="FGT114" s="56"/>
      <c r="FGU114" s="56"/>
      <c r="FGV114" s="56"/>
      <c r="FGW114" s="56"/>
      <c r="FGX114" s="56"/>
      <c r="FGY114" s="56"/>
      <c r="FGZ114" s="56"/>
      <c r="FHA114" s="56"/>
      <c r="FHB114" s="56"/>
      <c r="FHC114" s="56"/>
      <c r="FHD114" s="56"/>
      <c r="FHE114" s="56"/>
      <c r="FHF114" s="56"/>
      <c r="FHG114" s="56"/>
      <c r="FHH114" s="56"/>
      <c r="FHI114" s="56"/>
      <c r="FHJ114" s="56"/>
      <c r="FHK114" s="56"/>
      <c r="FHL114" s="56"/>
      <c r="FHM114" s="56"/>
      <c r="FHN114" s="56"/>
      <c r="FHO114" s="56"/>
      <c r="FHP114" s="56"/>
      <c r="FHQ114" s="56"/>
      <c r="FHR114" s="56"/>
      <c r="FHS114" s="56"/>
      <c r="FHT114" s="56"/>
      <c r="FHU114" s="56"/>
      <c r="FHV114" s="56"/>
      <c r="FHW114" s="56"/>
      <c r="FHX114" s="56"/>
      <c r="FHY114" s="56"/>
      <c r="FHZ114" s="56"/>
      <c r="FIA114" s="56"/>
      <c r="FIB114" s="56"/>
      <c r="FIC114" s="56"/>
      <c r="FID114" s="56"/>
      <c r="FIE114" s="56"/>
      <c r="FIF114" s="56"/>
      <c r="FIG114" s="56"/>
      <c r="FIH114" s="56"/>
      <c r="FII114" s="56"/>
      <c r="FIJ114" s="56"/>
      <c r="FIK114" s="56"/>
      <c r="FIL114" s="56"/>
      <c r="FIM114" s="56"/>
      <c r="FIN114" s="56"/>
      <c r="FIO114" s="56"/>
      <c r="FIP114" s="56"/>
      <c r="FIQ114" s="56"/>
      <c r="FIR114" s="56"/>
      <c r="FIS114" s="56"/>
      <c r="FIT114" s="56"/>
      <c r="FIU114" s="56"/>
      <c r="FIV114" s="56"/>
      <c r="FIW114" s="56"/>
      <c r="FIX114" s="56"/>
      <c r="FIY114" s="56"/>
      <c r="FIZ114" s="56"/>
      <c r="FJA114" s="56"/>
      <c r="FJB114" s="56"/>
      <c r="FJC114" s="56"/>
      <c r="FJD114" s="56"/>
      <c r="FJE114" s="56"/>
      <c r="FJF114" s="56"/>
      <c r="FJG114" s="56"/>
      <c r="FJH114" s="56"/>
      <c r="FJI114" s="56"/>
      <c r="FJJ114" s="56"/>
      <c r="FJK114" s="56"/>
      <c r="FJL114" s="56"/>
      <c r="FJM114" s="56"/>
      <c r="FJN114" s="56"/>
      <c r="FJO114" s="56"/>
      <c r="FJP114" s="56"/>
      <c r="FJQ114" s="56"/>
      <c r="FJR114" s="56"/>
      <c r="FJS114" s="56"/>
      <c r="FJT114" s="56"/>
      <c r="FJU114" s="56"/>
      <c r="FJV114" s="56"/>
      <c r="FJW114" s="56"/>
      <c r="FJX114" s="56"/>
      <c r="FJY114" s="56"/>
      <c r="FJZ114" s="56"/>
      <c r="FKA114" s="56"/>
      <c r="FKB114" s="56"/>
      <c r="FKC114" s="56"/>
      <c r="FKD114" s="56"/>
      <c r="FKE114" s="56"/>
      <c r="FKF114" s="56"/>
      <c r="FKG114" s="56"/>
      <c r="FKH114" s="56"/>
      <c r="FKI114" s="56"/>
      <c r="FKJ114" s="56"/>
      <c r="FKK114" s="56"/>
      <c r="FKL114" s="56"/>
      <c r="FKM114" s="56"/>
      <c r="FKN114" s="56"/>
      <c r="FKO114" s="56"/>
      <c r="FKP114" s="56"/>
      <c r="FKQ114" s="56"/>
      <c r="FKR114" s="56"/>
      <c r="FKS114" s="56"/>
      <c r="FKT114" s="56"/>
      <c r="FKU114" s="56"/>
      <c r="FKV114" s="56"/>
      <c r="FKW114" s="56"/>
      <c r="FKX114" s="56"/>
      <c r="FKY114" s="56"/>
      <c r="FKZ114" s="56"/>
      <c r="FLA114" s="56"/>
      <c r="FLB114" s="56"/>
      <c r="FLC114" s="56"/>
      <c r="FLD114" s="56"/>
      <c r="FLE114" s="56"/>
      <c r="FLF114" s="56"/>
      <c r="FLG114" s="56"/>
      <c r="FLH114" s="56"/>
      <c r="FLI114" s="56"/>
      <c r="FLJ114" s="56"/>
      <c r="FLK114" s="56"/>
      <c r="FLL114" s="56"/>
      <c r="FLM114" s="56"/>
      <c r="FLN114" s="56"/>
      <c r="FLO114" s="56"/>
      <c r="FLP114" s="56"/>
      <c r="FLQ114" s="56"/>
      <c r="FLR114" s="56"/>
      <c r="FLS114" s="56"/>
      <c r="FLT114" s="56"/>
      <c r="FLU114" s="56"/>
      <c r="FLV114" s="56"/>
      <c r="FLW114" s="56"/>
      <c r="FLX114" s="56"/>
      <c r="FLY114" s="56"/>
      <c r="FLZ114" s="56"/>
      <c r="FMA114" s="56"/>
      <c r="FMB114" s="56"/>
      <c r="FMC114" s="56"/>
      <c r="FMD114" s="56"/>
      <c r="FME114" s="56"/>
      <c r="FMF114" s="56"/>
      <c r="FMG114" s="56"/>
      <c r="FMH114" s="56"/>
      <c r="FMI114" s="56"/>
      <c r="FMJ114" s="56"/>
      <c r="FMK114" s="56"/>
      <c r="FML114" s="56"/>
      <c r="FMM114" s="56"/>
      <c r="FMN114" s="56"/>
      <c r="FMO114" s="56"/>
      <c r="FMP114" s="56"/>
      <c r="FMQ114" s="56"/>
      <c r="FMR114" s="56"/>
      <c r="FMS114" s="56"/>
      <c r="FMT114" s="56"/>
      <c r="FMU114" s="56"/>
      <c r="FMV114" s="56"/>
      <c r="FMW114" s="56"/>
      <c r="FMX114" s="56"/>
      <c r="FMY114" s="56"/>
      <c r="FMZ114" s="56"/>
      <c r="FNA114" s="56"/>
      <c r="FNB114" s="56"/>
      <c r="FNC114" s="56"/>
      <c r="FND114" s="56"/>
      <c r="FNE114" s="56"/>
      <c r="FNF114" s="56"/>
      <c r="FNG114" s="56"/>
      <c r="FNH114" s="56"/>
      <c r="FNI114" s="56"/>
      <c r="FNJ114" s="56"/>
      <c r="FNK114" s="56"/>
      <c r="FNL114" s="56"/>
      <c r="FNM114" s="56"/>
      <c r="FNN114" s="56"/>
      <c r="FNO114" s="56"/>
      <c r="FNP114" s="56"/>
      <c r="FNQ114" s="56"/>
      <c r="FNR114" s="56"/>
      <c r="FNS114" s="56"/>
      <c r="FNT114" s="56"/>
      <c r="FNU114" s="56"/>
      <c r="FNV114" s="56"/>
      <c r="FNW114" s="56"/>
      <c r="FNX114" s="56"/>
      <c r="FNY114" s="56"/>
      <c r="FNZ114" s="56"/>
      <c r="FOA114" s="56"/>
      <c r="FOB114" s="56"/>
      <c r="FOC114" s="56"/>
      <c r="FOD114" s="56"/>
      <c r="FOE114" s="56"/>
      <c r="FOF114" s="56"/>
      <c r="FOG114" s="56"/>
      <c r="FOH114" s="56"/>
      <c r="FOI114" s="56"/>
      <c r="FOJ114" s="56"/>
      <c r="FOK114" s="56"/>
      <c r="FOL114" s="56"/>
      <c r="FOM114" s="56"/>
      <c r="FON114" s="56"/>
      <c r="FOO114" s="56"/>
      <c r="FOP114" s="56"/>
      <c r="FOQ114" s="56"/>
      <c r="FOR114" s="56"/>
      <c r="FOS114" s="56"/>
      <c r="FOT114" s="56"/>
      <c r="FOU114" s="56"/>
      <c r="FOV114" s="56"/>
      <c r="FOW114" s="56"/>
      <c r="FOX114" s="56"/>
      <c r="FOY114" s="56"/>
      <c r="FOZ114" s="56"/>
      <c r="FPA114" s="56"/>
      <c r="FPB114" s="56"/>
      <c r="FPC114" s="56"/>
      <c r="FPD114" s="56"/>
      <c r="FPE114" s="56"/>
      <c r="FPF114" s="56"/>
      <c r="FPG114" s="56"/>
      <c r="FPH114" s="56"/>
      <c r="FPI114" s="56"/>
      <c r="FPJ114" s="56"/>
      <c r="FPK114" s="56"/>
      <c r="FPL114" s="56"/>
      <c r="FPM114" s="56"/>
      <c r="FPN114" s="56"/>
      <c r="FPO114" s="56"/>
      <c r="FPP114" s="56"/>
      <c r="FPQ114" s="56"/>
      <c r="FPR114" s="56"/>
      <c r="FPS114" s="56"/>
      <c r="FPT114" s="56"/>
      <c r="FPU114" s="56"/>
      <c r="FPV114" s="56"/>
      <c r="FPW114" s="56"/>
      <c r="FPX114" s="56"/>
      <c r="FPY114" s="56"/>
      <c r="FPZ114" s="56"/>
      <c r="FQA114" s="56"/>
      <c r="FQB114" s="56"/>
      <c r="FQC114" s="56"/>
      <c r="FQD114" s="56"/>
      <c r="FQE114" s="56"/>
      <c r="FQF114" s="56"/>
      <c r="FQG114" s="56"/>
      <c r="FQH114" s="56"/>
      <c r="FQI114" s="56"/>
      <c r="FQJ114" s="56"/>
      <c r="FQK114" s="56"/>
      <c r="FQL114" s="56"/>
      <c r="FQM114" s="56"/>
      <c r="FQN114" s="56"/>
      <c r="FQO114" s="56"/>
      <c r="FQP114" s="56"/>
      <c r="FQQ114" s="56"/>
      <c r="FQR114" s="56"/>
      <c r="FQS114" s="56"/>
      <c r="FQT114" s="56"/>
      <c r="FQU114" s="56"/>
      <c r="FQV114" s="56"/>
      <c r="FQW114" s="56"/>
      <c r="FQX114" s="56"/>
      <c r="FQY114" s="56"/>
      <c r="FQZ114" s="56"/>
      <c r="FRA114" s="56"/>
      <c r="FRB114" s="56"/>
      <c r="FRC114" s="56"/>
      <c r="FRD114" s="56"/>
      <c r="FRE114" s="56"/>
      <c r="FRF114" s="56"/>
      <c r="FRG114" s="56"/>
      <c r="FRH114" s="56"/>
      <c r="FRI114" s="56"/>
      <c r="FRJ114" s="56"/>
      <c r="FRK114" s="56"/>
      <c r="FRL114" s="56"/>
      <c r="FRM114" s="56"/>
      <c r="FRN114" s="56"/>
      <c r="FRO114" s="56"/>
      <c r="FRP114" s="56"/>
      <c r="FRQ114" s="56"/>
      <c r="FRR114" s="56"/>
      <c r="FRS114" s="56"/>
      <c r="FRT114" s="56"/>
      <c r="FRU114" s="56"/>
      <c r="FRV114" s="56"/>
      <c r="FRW114" s="56"/>
      <c r="FRX114" s="56"/>
      <c r="FRY114" s="56"/>
      <c r="FRZ114" s="56"/>
      <c r="FSA114" s="56"/>
      <c r="FSB114" s="56"/>
      <c r="FSC114" s="56"/>
      <c r="FSD114" s="56"/>
      <c r="FSE114" s="56"/>
      <c r="FSF114" s="56"/>
      <c r="FSG114" s="56"/>
      <c r="FSH114" s="56"/>
      <c r="FSI114" s="56"/>
      <c r="FSJ114" s="56"/>
      <c r="FSK114" s="56"/>
      <c r="FSL114" s="56"/>
      <c r="FSM114" s="56"/>
      <c r="FSN114" s="56"/>
      <c r="FSO114" s="56"/>
      <c r="FSP114" s="56"/>
      <c r="FSQ114" s="56"/>
      <c r="FSR114" s="56"/>
      <c r="FSS114" s="56"/>
      <c r="FST114" s="56"/>
      <c r="FSU114" s="56"/>
      <c r="FSV114" s="56"/>
      <c r="FSW114" s="56"/>
      <c r="FSX114" s="56"/>
      <c r="FSY114" s="56"/>
      <c r="FSZ114" s="56"/>
      <c r="FTA114" s="56"/>
      <c r="FTB114" s="56"/>
      <c r="FTC114" s="56"/>
      <c r="FTD114" s="56"/>
      <c r="FTE114" s="56"/>
      <c r="FTF114" s="56"/>
      <c r="FTG114" s="56"/>
      <c r="FTH114" s="56"/>
      <c r="FTI114" s="56"/>
      <c r="FTJ114" s="56"/>
      <c r="FTK114" s="56"/>
      <c r="FTL114" s="56"/>
      <c r="FTM114" s="56"/>
      <c r="FTN114" s="56"/>
      <c r="FTO114" s="56"/>
      <c r="FTP114" s="56"/>
      <c r="FTQ114" s="56"/>
      <c r="FTR114" s="56"/>
      <c r="FTS114" s="56"/>
      <c r="FTT114" s="56"/>
      <c r="FTU114" s="56"/>
      <c r="FTV114" s="56"/>
      <c r="FTW114" s="56"/>
      <c r="FTX114" s="56"/>
      <c r="FTY114" s="56"/>
      <c r="FTZ114" s="56"/>
      <c r="FUA114" s="56"/>
      <c r="FUB114" s="56"/>
      <c r="FUC114" s="56"/>
      <c r="FUD114" s="56"/>
      <c r="FUE114" s="56"/>
      <c r="FUF114" s="56"/>
      <c r="FUG114" s="56"/>
      <c r="FUH114" s="56"/>
      <c r="FUI114" s="56"/>
      <c r="FUJ114" s="56"/>
      <c r="FUK114" s="56"/>
      <c r="FUL114" s="56"/>
      <c r="FUM114" s="56"/>
      <c r="FUN114" s="56"/>
      <c r="FUO114" s="56"/>
      <c r="FUP114" s="56"/>
      <c r="FUQ114" s="56"/>
      <c r="FUR114" s="56"/>
      <c r="FUS114" s="56"/>
      <c r="FUT114" s="56"/>
      <c r="FUU114" s="56"/>
      <c r="FUV114" s="56"/>
      <c r="FUW114" s="56"/>
      <c r="FUX114" s="56"/>
      <c r="FUY114" s="56"/>
      <c r="FUZ114" s="56"/>
      <c r="FVA114" s="56"/>
      <c r="FVB114" s="56"/>
      <c r="FVC114" s="56"/>
      <c r="FVD114" s="56"/>
      <c r="FVE114" s="56"/>
      <c r="FVF114" s="56"/>
      <c r="FVG114" s="56"/>
      <c r="FVH114" s="56"/>
      <c r="FVI114" s="56"/>
      <c r="FVJ114" s="56"/>
      <c r="FVK114" s="56"/>
      <c r="FVL114" s="56"/>
      <c r="FVM114" s="56"/>
      <c r="FVN114" s="56"/>
      <c r="FVO114" s="56"/>
      <c r="FVP114" s="56"/>
      <c r="FVQ114" s="56"/>
      <c r="FVR114" s="56"/>
      <c r="FVS114" s="56"/>
      <c r="FVT114" s="56"/>
      <c r="FVU114" s="56"/>
      <c r="FVV114" s="56"/>
      <c r="FVW114" s="56"/>
      <c r="FVX114" s="56"/>
      <c r="FVY114" s="56"/>
      <c r="FVZ114" s="56"/>
      <c r="FWA114" s="56"/>
      <c r="FWB114" s="56"/>
      <c r="FWC114" s="56"/>
      <c r="FWD114" s="56"/>
      <c r="FWE114" s="56"/>
      <c r="FWF114" s="56"/>
      <c r="FWG114" s="56"/>
      <c r="FWH114" s="56"/>
      <c r="FWI114" s="56"/>
      <c r="FWJ114" s="56"/>
      <c r="FWK114" s="56"/>
      <c r="FWL114" s="56"/>
      <c r="FWM114" s="56"/>
      <c r="FWN114" s="56"/>
      <c r="FWO114" s="56"/>
      <c r="FWP114" s="56"/>
      <c r="FWQ114" s="56"/>
      <c r="FWR114" s="56"/>
      <c r="FWS114" s="56"/>
      <c r="FWT114" s="56"/>
      <c r="FWU114" s="56"/>
      <c r="FWV114" s="56"/>
      <c r="FWW114" s="56"/>
      <c r="FWX114" s="56"/>
      <c r="FWY114" s="56"/>
      <c r="FWZ114" s="56"/>
      <c r="FXA114" s="56"/>
      <c r="FXB114" s="56"/>
      <c r="FXC114" s="56"/>
      <c r="FXD114" s="56"/>
      <c r="FXE114" s="56"/>
      <c r="FXF114" s="56"/>
      <c r="FXG114" s="56"/>
      <c r="FXH114" s="56"/>
      <c r="FXI114" s="56"/>
      <c r="FXJ114" s="56"/>
      <c r="FXK114" s="56"/>
      <c r="FXL114" s="56"/>
      <c r="FXM114" s="56"/>
      <c r="FXN114" s="56"/>
      <c r="FXO114" s="56"/>
      <c r="FXP114" s="56"/>
      <c r="FXQ114" s="56"/>
      <c r="FXR114" s="56"/>
      <c r="FXS114" s="56"/>
      <c r="FXT114" s="56"/>
      <c r="FXU114" s="56"/>
      <c r="FXV114" s="56"/>
      <c r="FXW114" s="56"/>
      <c r="FXX114" s="56"/>
      <c r="FXY114" s="56"/>
      <c r="FXZ114" s="56"/>
      <c r="FYA114" s="56"/>
      <c r="FYB114" s="56"/>
      <c r="FYC114" s="56"/>
      <c r="FYD114" s="56"/>
      <c r="FYE114" s="56"/>
      <c r="FYF114" s="56"/>
      <c r="FYG114" s="56"/>
      <c r="FYH114" s="56"/>
      <c r="FYI114" s="56"/>
      <c r="FYJ114" s="56"/>
      <c r="FYK114" s="56"/>
      <c r="FYL114" s="56"/>
      <c r="FYM114" s="56"/>
      <c r="FYN114" s="56"/>
      <c r="FYO114" s="56"/>
      <c r="FYP114" s="56"/>
      <c r="FYQ114" s="56"/>
      <c r="FYR114" s="56"/>
      <c r="FYS114" s="56"/>
      <c r="FYT114" s="56"/>
      <c r="FYU114" s="56"/>
      <c r="FYV114" s="56"/>
      <c r="FYW114" s="56"/>
      <c r="FYX114" s="56"/>
      <c r="FYY114" s="56"/>
      <c r="FYZ114" s="56"/>
      <c r="FZA114" s="56"/>
      <c r="FZB114" s="56"/>
      <c r="FZC114" s="56"/>
      <c r="FZD114" s="56"/>
      <c r="FZE114" s="56"/>
      <c r="FZF114" s="56"/>
      <c r="FZG114" s="56"/>
      <c r="FZH114" s="56"/>
      <c r="FZI114" s="56"/>
      <c r="FZJ114" s="56"/>
      <c r="FZK114" s="56"/>
      <c r="FZL114" s="56"/>
      <c r="FZM114" s="56"/>
      <c r="FZN114" s="56"/>
      <c r="FZO114" s="56"/>
      <c r="FZP114" s="56"/>
      <c r="FZQ114" s="56"/>
      <c r="FZR114" s="56"/>
      <c r="FZS114" s="56"/>
      <c r="FZT114" s="56"/>
      <c r="FZU114" s="56"/>
      <c r="FZV114" s="56"/>
      <c r="FZW114" s="56"/>
      <c r="FZX114" s="56"/>
      <c r="FZY114" s="56"/>
      <c r="FZZ114" s="56"/>
      <c r="GAA114" s="56"/>
      <c r="GAB114" s="56"/>
      <c r="GAC114" s="56"/>
      <c r="GAD114" s="56"/>
      <c r="GAE114" s="56"/>
      <c r="GAF114" s="56"/>
      <c r="GAG114" s="56"/>
      <c r="GAH114" s="56"/>
      <c r="GAI114" s="56"/>
      <c r="GAJ114" s="56"/>
      <c r="GAK114" s="56"/>
      <c r="GAL114" s="56"/>
      <c r="GAM114" s="56"/>
      <c r="GAN114" s="56"/>
      <c r="GAO114" s="56"/>
      <c r="GAP114" s="56"/>
      <c r="GAQ114" s="56"/>
      <c r="GAR114" s="56"/>
      <c r="GAS114" s="56"/>
      <c r="GAT114" s="56"/>
      <c r="GAU114" s="56"/>
      <c r="GAV114" s="56"/>
      <c r="GAW114" s="56"/>
      <c r="GAX114" s="56"/>
      <c r="GAY114" s="56"/>
      <c r="GAZ114" s="56"/>
      <c r="GBA114" s="56"/>
      <c r="GBB114" s="56"/>
      <c r="GBC114" s="56"/>
      <c r="GBD114" s="56"/>
      <c r="GBE114" s="56"/>
      <c r="GBF114" s="56"/>
      <c r="GBG114" s="56"/>
      <c r="GBH114" s="56"/>
      <c r="GBI114" s="56"/>
      <c r="GBJ114" s="56"/>
      <c r="GBK114" s="56"/>
      <c r="GBL114" s="56"/>
      <c r="GBM114" s="56"/>
      <c r="GBN114" s="56"/>
      <c r="GBO114" s="56"/>
      <c r="GBP114" s="56"/>
      <c r="GBQ114" s="56"/>
      <c r="GBR114" s="56"/>
      <c r="GBS114" s="56"/>
      <c r="GBT114" s="56"/>
      <c r="GBU114" s="56"/>
      <c r="GBV114" s="56"/>
      <c r="GBW114" s="56"/>
      <c r="GBX114" s="56"/>
      <c r="GBY114" s="56"/>
      <c r="GBZ114" s="56"/>
      <c r="GCA114" s="56"/>
      <c r="GCB114" s="56"/>
      <c r="GCC114" s="56"/>
      <c r="GCD114" s="56"/>
      <c r="GCE114" s="56"/>
      <c r="GCF114" s="56"/>
      <c r="GCG114" s="56"/>
      <c r="GCH114" s="56"/>
      <c r="GCI114" s="56"/>
      <c r="GCJ114" s="56"/>
      <c r="GCK114" s="56"/>
      <c r="GCL114" s="56"/>
      <c r="GCM114" s="56"/>
      <c r="GCN114" s="56"/>
      <c r="GCO114" s="56"/>
      <c r="GCP114" s="56"/>
      <c r="GCQ114" s="56"/>
      <c r="GCR114" s="56"/>
      <c r="GCS114" s="56"/>
      <c r="GCT114" s="56"/>
      <c r="GCU114" s="56"/>
      <c r="GCV114" s="56"/>
      <c r="GCW114" s="56"/>
      <c r="GCX114" s="56"/>
      <c r="GCY114" s="56"/>
      <c r="GCZ114" s="56"/>
      <c r="GDA114" s="56"/>
      <c r="GDB114" s="56"/>
      <c r="GDC114" s="56"/>
      <c r="GDD114" s="56"/>
      <c r="GDE114" s="56"/>
      <c r="GDF114" s="56"/>
      <c r="GDG114" s="56"/>
      <c r="GDH114" s="56"/>
      <c r="GDI114" s="56"/>
      <c r="GDJ114" s="56"/>
      <c r="GDK114" s="56"/>
      <c r="GDL114" s="56"/>
      <c r="GDM114" s="56"/>
      <c r="GDN114" s="56"/>
      <c r="GDO114" s="56"/>
      <c r="GDP114" s="56"/>
      <c r="GDQ114" s="56"/>
      <c r="GDR114" s="56"/>
      <c r="GDS114" s="56"/>
      <c r="GDT114" s="56"/>
      <c r="GDU114" s="56"/>
      <c r="GDV114" s="56"/>
      <c r="GDW114" s="56"/>
      <c r="GDX114" s="56"/>
      <c r="GDY114" s="56"/>
      <c r="GDZ114" s="56"/>
      <c r="GEA114" s="56"/>
      <c r="GEB114" s="56"/>
      <c r="GEC114" s="56"/>
      <c r="GED114" s="56"/>
      <c r="GEE114" s="56"/>
      <c r="GEF114" s="56"/>
      <c r="GEG114" s="56"/>
      <c r="GEH114" s="56"/>
      <c r="GEI114" s="56"/>
      <c r="GEJ114" s="56"/>
      <c r="GEK114" s="56"/>
      <c r="GEL114" s="56"/>
      <c r="GEM114" s="56"/>
      <c r="GEN114" s="56"/>
      <c r="GEO114" s="56"/>
      <c r="GEP114" s="56"/>
      <c r="GEQ114" s="56"/>
      <c r="GER114" s="56"/>
      <c r="GES114" s="56"/>
      <c r="GET114" s="56"/>
      <c r="GEU114" s="56"/>
      <c r="GEV114" s="56"/>
      <c r="GEW114" s="56"/>
      <c r="GEX114" s="56"/>
      <c r="GEY114" s="56"/>
      <c r="GEZ114" s="56"/>
      <c r="GFA114" s="56"/>
      <c r="GFB114" s="56"/>
      <c r="GFC114" s="56"/>
      <c r="GFD114" s="56"/>
      <c r="GFE114" s="56"/>
      <c r="GFF114" s="56"/>
      <c r="GFG114" s="56"/>
      <c r="GFH114" s="56"/>
      <c r="GFI114" s="56"/>
      <c r="GFJ114" s="56"/>
      <c r="GFK114" s="56"/>
      <c r="GFL114" s="56"/>
      <c r="GFM114" s="56"/>
      <c r="GFN114" s="56"/>
      <c r="GFO114" s="56"/>
      <c r="GFP114" s="56"/>
      <c r="GFQ114" s="56"/>
      <c r="GFR114" s="56"/>
      <c r="GFS114" s="56"/>
      <c r="GFT114" s="56"/>
      <c r="GFU114" s="56"/>
      <c r="GFV114" s="56"/>
      <c r="GFW114" s="56"/>
      <c r="GFX114" s="56"/>
      <c r="GFY114" s="56"/>
      <c r="GFZ114" s="56"/>
      <c r="GGA114" s="56"/>
      <c r="GGB114" s="56"/>
      <c r="GGC114" s="56"/>
      <c r="GGD114" s="56"/>
      <c r="GGE114" s="56"/>
      <c r="GGF114" s="56"/>
      <c r="GGG114" s="56"/>
      <c r="GGH114" s="56"/>
      <c r="GGI114" s="56"/>
      <c r="GGJ114" s="56"/>
      <c r="GGK114" s="56"/>
      <c r="GGL114" s="56"/>
      <c r="GGM114" s="56"/>
      <c r="GGN114" s="56"/>
      <c r="GGO114" s="56"/>
      <c r="GGP114" s="56"/>
      <c r="GGQ114" s="56"/>
      <c r="GGR114" s="56"/>
      <c r="GGS114" s="56"/>
      <c r="GGT114" s="56"/>
      <c r="GGU114" s="56"/>
      <c r="GGV114" s="56"/>
      <c r="GGW114" s="56"/>
      <c r="GGX114" s="56"/>
      <c r="GGY114" s="56"/>
      <c r="GGZ114" s="56"/>
      <c r="GHA114" s="56"/>
      <c r="GHB114" s="56"/>
      <c r="GHC114" s="56"/>
      <c r="GHD114" s="56"/>
      <c r="GHE114" s="56"/>
      <c r="GHF114" s="56"/>
      <c r="GHG114" s="56"/>
      <c r="GHH114" s="56"/>
      <c r="GHI114" s="56"/>
      <c r="GHJ114" s="56"/>
      <c r="GHK114" s="56"/>
      <c r="GHL114" s="56"/>
      <c r="GHM114" s="56"/>
      <c r="GHN114" s="56"/>
      <c r="GHO114" s="56"/>
      <c r="GHP114" s="56"/>
      <c r="GHQ114" s="56"/>
      <c r="GHR114" s="56"/>
      <c r="GHS114" s="56"/>
      <c r="GHT114" s="56"/>
      <c r="GHU114" s="56"/>
      <c r="GHV114" s="56"/>
      <c r="GHW114" s="56"/>
      <c r="GHX114" s="56"/>
      <c r="GHY114" s="56"/>
      <c r="GHZ114" s="56"/>
      <c r="GIA114" s="56"/>
      <c r="GIB114" s="56"/>
      <c r="GIC114" s="56"/>
      <c r="GID114" s="56"/>
      <c r="GIE114" s="56"/>
      <c r="GIF114" s="56"/>
      <c r="GIG114" s="56"/>
      <c r="GIH114" s="56"/>
      <c r="GII114" s="56"/>
      <c r="GIJ114" s="56"/>
      <c r="GIK114" s="56"/>
      <c r="GIL114" s="56"/>
      <c r="GIM114" s="56"/>
      <c r="GIN114" s="56"/>
      <c r="GIO114" s="56"/>
      <c r="GIP114" s="56"/>
      <c r="GIQ114" s="56"/>
      <c r="GIR114" s="56"/>
      <c r="GIS114" s="56"/>
      <c r="GIT114" s="56"/>
      <c r="GIU114" s="56"/>
      <c r="GIV114" s="56"/>
      <c r="GIW114" s="56"/>
      <c r="GIX114" s="56"/>
      <c r="GIY114" s="56"/>
      <c r="GIZ114" s="56"/>
      <c r="GJA114" s="56"/>
      <c r="GJB114" s="56"/>
      <c r="GJC114" s="56"/>
      <c r="GJD114" s="56"/>
      <c r="GJE114" s="56"/>
      <c r="GJF114" s="56"/>
      <c r="GJG114" s="56"/>
      <c r="GJH114" s="56"/>
      <c r="GJI114" s="56"/>
      <c r="GJJ114" s="56"/>
      <c r="GJK114" s="56"/>
      <c r="GJL114" s="56"/>
      <c r="GJM114" s="56"/>
      <c r="GJN114" s="56"/>
      <c r="GJO114" s="56"/>
      <c r="GJP114" s="56"/>
      <c r="GJQ114" s="56"/>
      <c r="GJR114" s="56"/>
      <c r="GJS114" s="56"/>
      <c r="GJT114" s="56"/>
      <c r="GJU114" s="56"/>
      <c r="GJV114" s="56"/>
      <c r="GJW114" s="56"/>
      <c r="GJX114" s="56"/>
      <c r="GJY114" s="56"/>
      <c r="GJZ114" s="56"/>
      <c r="GKA114" s="56"/>
      <c r="GKB114" s="56"/>
      <c r="GKC114" s="56"/>
      <c r="GKD114" s="56"/>
      <c r="GKE114" s="56"/>
      <c r="GKF114" s="56"/>
      <c r="GKG114" s="56"/>
      <c r="GKH114" s="56"/>
      <c r="GKI114" s="56"/>
      <c r="GKJ114" s="56"/>
      <c r="GKK114" s="56"/>
      <c r="GKL114" s="56"/>
      <c r="GKM114" s="56"/>
      <c r="GKN114" s="56"/>
      <c r="GKO114" s="56"/>
      <c r="GKP114" s="56"/>
      <c r="GKQ114" s="56"/>
      <c r="GKR114" s="56"/>
      <c r="GKS114" s="56"/>
      <c r="GKT114" s="56"/>
      <c r="GKU114" s="56"/>
      <c r="GKV114" s="56"/>
      <c r="GKW114" s="56"/>
      <c r="GKX114" s="56"/>
      <c r="GKY114" s="56"/>
      <c r="GKZ114" s="56"/>
      <c r="GLA114" s="56"/>
      <c r="GLB114" s="56"/>
      <c r="GLC114" s="56"/>
      <c r="GLD114" s="56"/>
      <c r="GLE114" s="56"/>
      <c r="GLF114" s="56"/>
      <c r="GLG114" s="56"/>
      <c r="GLH114" s="56"/>
      <c r="GLI114" s="56"/>
      <c r="GLJ114" s="56"/>
      <c r="GLK114" s="56"/>
      <c r="GLL114" s="56"/>
      <c r="GLM114" s="56"/>
      <c r="GLN114" s="56"/>
      <c r="GLO114" s="56"/>
      <c r="GLP114" s="56"/>
      <c r="GLQ114" s="56"/>
      <c r="GLR114" s="56"/>
      <c r="GLS114" s="56"/>
      <c r="GLT114" s="56"/>
      <c r="GLU114" s="56"/>
      <c r="GLV114" s="56"/>
      <c r="GLW114" s="56"/>
      <c r="GLX114" s="56"/>
      <c r="GLY114" s="56"/>
      <c r="GLZ114" s="56"/>
      <c r="GMA114" s="56"/>
      <c r="GMB114" s="56"/>
      <c r="GMC114" s="56"/>
      <c r="GMD114" s="56"/>
      <c r="GME114" s="56"/>
      <c r="GMF114" s="56"/>
      <c r="GMG114" s="56"/>
      <c r="GMH114" s="56"/>
      <c r="GMI114" s="56"/>
      <c r="GMJ114" s="56"/>
      <c r="GMK114" s="56"/>
      <c r="GML114" s="56"/>
      <c r="GMM114" s="56"/>
      <c r="GMN114" s="56"/>
      <c r="GMO114" s="56"/>
      <c r="GMP114" s="56"/>
      <c r="GMQ114" s="56"/>
      <c r="GMR114" s="56"/>
      <c r="GMS114" s="56"/>
      <c r="GMT114" s="56"/>
      <c r="GMU114" s="56"/>
      <c r="GMV114" s="56"/>
      <c r="GMW114" s="56"/>
      <c r="GMX114" s="56"/>
      <c r="GMY114" s="56"/>
      <c r="GMZ114" s="56"/>
      <c r="GNA114" s="56"/>
      <c r="GNB114" s="56"/>
      <c r="GNC114" s="56"/>
      <c r="GND114" s="56"/>
      <c r="GNE114" s="56"/>
      <c r="GNF114" s="56"/>
      <c r="GNG114" s="56"/>
      <c r="GNH114" s="56"/>
      <c r="GNI114" s="56"/>
      <c r="GNJ114" s="56"/>
      <c r="GNK114" s="56"/>
      <c r="GNL114" s="56"/>
      <c r="GNM114" s="56"/>
      <c r="GNN114" s="56"/>
      <c r="GNO114" s="56"/>
      <c r="GNP114" s="56"/>
      <c r="GNQ114" s="56"/>
      <c r="GNR114" s="56"/>
      <c r="GNS114" s="56"/>
      <c r="GNT114" s="56"/>
      <c r="GNU114" s="56"/>
      <c r="GNV114" s="56"/>
      <c r="GNW114" s="56"/>
      <c r="GNX114" s="56"/>
      <c r="GNY114" s="56"/>
      <c r="GNZ114" s="56"/>
      <c r="GOA114" s="56"/>
      <c r="GOB114" s="56"/>
      <c r="GOC114" s="56"/>
      <c r="GOD114" s="56"/>
      <c r="GOE114" s="56"/>
      <c r="GOF114" s="56"/>
      <c r="GOG114" s="56"/>
      <c r="GOH114" s="56"/>
      <c r="GOI114" s="56"/>
      <c r="GOJ114" s="56"/>
      <c r="GOK114" s="56"/>
      <c r="GOL114" s="56"/>
      <c r="GOM114" s="56"/>
      <c r="GON114" s="56"/>
      <c r="GOO114" s="56"/>
      <c r="GOP114" s="56"/>
      <c r="GOQ114" s="56"/>
      <c r="GOR114" s="56"/>
      <c r="GOS114" s="56"/>
      <c r="GOT114" s="56"/>
      <c r="GOU114" s="56"/>
      <c r="GOV114" s="56"/>
      <c r="GOW114" s="56"/>
      <c r="GOX114" s="56"/>
      <c r="GOY114" s="56"/>
      <c r="GOZ114" s="56"/>
      <c r="GPA114" s="56"/>
      <c r="GPB114" s="56"/>
      <c r="GPC114" s="56"/>
      <c r="GPD114" s="56"/>
      <c r="GPE114" s="56"/>
      <c r="GPF114" s="56"/>
      <c r="GPG114" s="56"/>
      <c r="GPH114" s="56"/>
      <c r="GPI114" s="56"/>
      <c r="GPJ114" s="56"/>
      <c r="GPK114" s="56"/>
      <c r="GPL114" s="56"/>
      <c r="GPM114" s="56"/>
      <c r="GPN114" s="56"/>
      <c r="GPO114" s="56"/>
      <c r="GPP114" s="56"/>
      <c r="GPQ114" s="56"/>
      <c r="GPR114" s="56"/>
      <c r="GPS114" s="56"/>
      <c r="GPT114" s="56"/>
      <c r="GPU114" s="56"/>
      <c r="GPV114" s="56"/>
      <c r="GPW114" s="56"/>
      <c r="GPX114" s="56"/>
      <c r="GPY114" s="56"/>
      <c r="GPZ114" s="56"/>
      <c r="GQA114" s="56"/>
      <c r="GQB114" s="56"/>
      <c r="GQC114" s="56"/>
      <c r="GQD114" s="56"/>
      <c r="GQE114" s="56"/>
      <c r="GQF114" s="56"/>
      <c r="GQG114" s="56"/>
      <c r="GQH114" s="56"/>
      <c r="GQI114" s="56"/>
      <c r="GQJ114" s="56"/>
      <c r="GQK114" s="56"/>
      <c r="GQL114" s="56"/>
      <c r="GQM114" s="56"/>
      <c r="GQN114" s="56"/>
      <c r="GQO114" s="56"/>
      <c r="GQP114" s="56"/>
      <c r="GQQ114" s="56"/>
      <c r="GQR114" s="56"/>
      <c r="GQS114" s="56"/>
      <c r="GQT114" s="56"/>
      <c r="GQU114" s="56"/>
      <c r="GQV114" s="56"/>
      <c r="GQW114" s="56"/>
      <c r="GQX114" s="56"/>
      <c r="GQY114" s="56"/>
      <c r="GQZ114" s="56"/>
      <c r="GRA114" s="56"/>
      <c r="GRB114" s="56"/>
      <c r="GRC114" s="56"/>
      <c r="GRD114" s="56"/>
      <c r="GRE114" s="56"/>
      <c r="GRF114" s="56"/>
      <c r="GRG114" s="56"/>
      <c r="GRH114" s="56"/>
      <c r="GRI114" s="56"/>
      <c r="GRJ114" s="56"/>
      <c r="GRK114" s="56"/>
      <c r="GRL114" s="56"/>
      <c r="GRM114" s="56"/>
      <c r="GRN114" s="56"/>
      <c r="GRO114" s="56"/>
      <c r="GRP114" s="56"/>
      <c r="GRQ114" s="56"/>
      <c r="GRR114" s="56"/>
      <c r="GRS114" s="56"/>
      <c r="GRT114" s="56"/>
      <c r="GRU114" s="56"/>
      <c r="GRV114" s="56"/>
      <c r="GRW114" s="56"/>
      <c r="GRX114" s="56"/>
      <c r="GRY114" s="56"/>
      <c r="GRZ114" s="56"/>
      <c r="GSA114" s="56"/>
      <c r="GSB114" s="56"/>
      <c r="GSC114" s="56"/>
      <c r="GSD114" s="56"/>
      <c r="GSE114" s="56"/>
      <c r="GSF114" s="56"/>
      <c r="GSG114" s="56"/>
      <c r="GSH114" s="56"/>
      <c r="GSI114" s="56"/>
      <c r="GSJ114" s="56"/>
      <c r="GSK114" s="56"/>
      <c r="GSL114" s="56"/>
      <c r="GSM114" s="56"/>
      <c r="GSN114" s="56"/>
      <c r="GSO114" s="56"/>
      <c r="GSP114" s="56"/>
      <c r="GSQ114" s="56"/>
      <c r="GSR114" s="56"/>
      <c r="GSS114" s="56"/>
      <c r="GST114" s="56"/>
      <c r="GSU114" s="56"/>
      <c r="GSV114" s="56"/>
      <c r="GSW114" s="56"/>
      <c r="GSX114" s="56"/>
      <c r="GSY114" s="56"/>
      <c r="GSZ114" s="56"/>
      <c r="GTA114" s="56"/>
      <c r="GTB114" s="56"/>
      <c r="GTC114" s="56"/>
      <c r="GTD114" s="56"/>
      <c r="GTE114" s="56"/>
      <c r="GTF114" s="56"/>
      <c r="GTG114" s="56"/>
      <c r="GTH114" s="56"/>
      <c r="GTI114" s="56"/>
      <c r="GTJ114" s="56"/>
      <c r="GTK114" s="56"/>
      <c r="GTL114" s="56"/>
      <c r="GTM114" s="56"/>
      <c r="GTN114" s="56"/>
      <c r="GTO114" s="56"/>
      <c r="GTP114" s="56"/>
      <c r="GTQ114" s="56"/>
      <c r="GTR114" s="56"/>
      <c r="GTS114" s="56"/>
      <c r="GTT114" s="56"/>
      <c r="GTU114" s="56"/>
      <c r="GTV114" s="56"/>
      <c r="GTW114" s="56"/>
      <c r="GTX114" s="56"/>
      <c r="GTY114" s="56"/>
      <c r="GTZ114" s="56"/>
      <c r="GUA114" s="56"/>
      <c r="GUB114" s="56"/>
      <c r="GUC114" s="56"/>
      <c r="GUD114" s="56"/>
      <c r="GUE114" s="56"/>
      <c r="GUF114" s="56"/>
      <c r="GUG114" s="56"/>
      <c r="GUH114" s="56"/>
      <c r="GUI114" s="56"/>
      <c r="GUJ114" s="56"/>
      <c r="GUK114" s="56"/>
      <c r="GUL114" s="56"/>
      <c r="GUM114" s="56"/>
      <c r="GUN114" s="56"/>
      <c r="GUO114" s="56"/>
      <c r="GUP114" s="56"/>
      <c r="GUQ114" s="56"/>
      <c r="GUR114" s="56"/>
      <c r="GUS114" s="56"/>
      <c r="GUT114" s="56"/>
      <c r="GUU114" s="56"/>
      <c r="GUV114" s="56"/>
      <c r="GUW114" s="56"/>
      <c r="GUX114" s="56"/>
      <c r="GUY114" s="56"/>
      <c r="GUZ114" s="56"/>
      <c r="GVA114" s="56"/>
      <c r="GVB114" s="56"/>
      <c r="GVC114" s="56"/>
      <c r="GVD114" s="56"/>
      <c r="GVE114" s="56"/>
      <c r="GVF114" s="56"/>
      <c r="GVG114" s="56"/>
      <c r="GVH114" s="56"/>
      <c r="GVI114" s="56"/>
      <c r="GVJ114" s="56"/>
      <c r="GVK114" s="56"/>
      <c r="GVL114" s="56"/>
      <c r="GVM114" s="56"/>
      <c r="GVN114" s="56"/>
      <c r="GVO114" s="56"/>
      <c r="GVP114" s="56"/>
      <c r="GVQ114" s="56"/>
      <c r="GVR114" s="56"/>
      <c r="GVS114" s="56"/>
      <c r="GVT114" s="56"/>
      <c r="GVU114" s="56"/>
      <c r="GVV114" s="56"/>
      <c r="GVW114" s="56"/>
      <c r="GVX114" s="56"/>
      <c r="GVY114" s="56"/>
      <c r="GVZ114" s="56"/>
      <c r="GWA114" s="56"/>
      <c r="GWB114" s="56"/>
      <c r="GWC114" s="56"/>
      <c r="GWD114" s="56"/>
      <c r="GWE114" s="56"/>
      <c r="GWF114" s="56"/>
      <c r="GWG114" s="56"/>
      <c r="GWH114" s="56"/>
      <c r="GWI114" s="56"/>
      <c r="GWJ114" s="56"/>
      <c r="GWK114" s="56"/>
      <c r="GWL114" s="56"/>
      <c r="GWM114" s="56"/>
      <c r="GWN114" s="56"/>
      <c r="GWO114" s="56"/>
      <c r="GWP114" s="56"/>
      <c r="GWQ114" s="56"/>
      <c r="GWR114" s="56"/>
      <c r="GWS114" s="56"/>
      <c r="GWT114" s="56"/>
      <c r="GWU114" s="56"/>
      <c r="GWV114" s="56"/>
      <c r="GWW114" s="56"/>
      <c r="GWX114" s="56"/>
      <c r="GWY114" s="56"/>
      <c r="GWZ114" s="56"/>
      <c r="GXA114" s="56"/>
      <c r="GXB114" s="56"/>
      <c r="GXC114" s="56"/>
      <c r="GXD114" s="56"/>
      <c r="GXE114" s="56"/>
      <c r="GXF114" s="56"/>
      <c r="GXG114" s="56"/>
      <c r="GXH114" s="56"/>
      <c r="GXI114" s="56"/>
      <c r="GXJ114" s="56"/>
      <c r="GXK114" s="56"/>
      <c r="GXL114" s="56"/>
      <c r="GXM114" s="56"/>
      <c r="GXN114" s="56"/>
      <c r="GXO114" s="56"/>
      <c r="GXP114" s="56"/>
      <c r="GXQ114" s="56"/>
      <c r="GXR114" s="56"/>
      <c r="GXS114" s="56"/>
      <c r="GXT114" s="56"/>
      <c r="GXU114" s="56"/>
      <c r="GXV114" s="56"/>
      <c r="GXW114" s="56"/>
      <c r="GXX114" s="56"/>
      <c r="GXY114" s="56"/>
      <c r="GXZ114" s="56"/>
      <c r="GYA114" s="56"/>
      <c r="GYB114" s="56"/>
      <c r="GYC114" s="56"/>
      <c r="GYD114" s="56"/>
      <c r="GYE114" s="56"/>
      <c r="GYF114" s="56"/>
      <c r="GYG114" s="56"/>
      <c r="GYH114" s="56"/>
      <c r="GYI114" s="56"/>
      <c r="GYJ114" s="56"/>
      <c r="GYK114" s="56"/>
      <c r="GYL114" s="56"/>
      <c r="GYM114" s="56"/>
      <c r="GYN114" s="56"/>
      <c r="GYO114" s="56"/>
      <c r="GYP114" s="56"/>
      <c r="GYQ114" s="56"/>
      <c r="GYR114" s="56"/>
      <c r="GYS114" s="56"/>
      <c r="GYT114" s="56"/>
      <c r="GYU114" s="56"/>
      <c r="GYV114" s="56"/>
      <c r="GYW114" s="56"/>
      <c r="GYX114" s="56"/>
      <c r="GYY114" s="56"/>
      <c r="GYZ114" s="56"/>
      <c r="GZA114" s="56"/>
      <c r="GZB114" s="56"/>
      <c r="GZC114" s="56"/>
      <c r="GZD114" s="56"/>
      <c r="GZE114" s="56"/>
      <c r="GZF114" s="56"/>
      <c r="GZG114" s="56"/>
      <c r="GZH114" s="56"/>
      <c r="GZI114" s="56"/>
      <c r="GZJ114" s="56"/>
      <c r="GZK114" s="56"/>
      <c r="GZL114" s="56"/>
      <c r="GZM114" s="56"/>
      <c r="GZN114" s="56"/>
      <c r="GZO114" s="56"/>
      <c r="GZP114" s="56"/>
      <c r="GZQ114" s="56"/>
      <c r="GZR114" s="56"/>
      <c r="GZS114" s="56"/>
      <c r="GZT114" s="56"/>
      <c r="GZU114" s="56"/>
      <c r="GZV114" s="56"/>
      <c r="GZW114" s="56"/>
      <c r="GZX114" s="56"/>
      <c r="GZY114" s="56"/>
      <c r="GZZ114" s="56"/>
      <c r="HAA114" s="56"/>
      <c r="HAB114" s="56"/>
      <c r="HAC114" s="56"/>
      <c r="HAD114" s="56"/>
      <c r="HAE114" s="56"/>
      <c r="HAF114" s="56"/>
      <c r="HAG114" s="56"/>
      <c r="HAH114" s="56"/>
      <c r="HAI114" s="56"/>
      <c r="HAJ114" s="56"/>
      <c r="HAK114" s="56"/>
      <c r="HAL114" s="56"/>
      <c r="HAM114" s="56"/>
      <c r="HAN114" s="56"/>
      <c r="HAO114" s="56"/>
      <c r="HAP114" s="56"/>
      <c r="HAQ114" s="56"/>
      <c r="HAR114" s="56"/>
      <c r="HAS114" s="56"/>
      <c r="HAT114" s="56"/>
      <c r="HAU114" s="56"/>
      <c r="HAV114" s="56"/>
      <c r="HAW114" s="56"/>
      <c r="HAX114" s="56"/>
      <c r="HAY114" s="56"/>
      <c r="HAZ114" s="56"/>
      <c r="HBA114" s="56"/>
      <c r="HBB114" s="56"/>
      <c r="HBC114" s="56"/>
      <c r="HBD114" s="56"/>
      <c r="HBE114" s="56"/>
      <c r="HBF114" s="56"/>
      <c r="HBG114" s="56"/>
      <c r="HBH114" s="56"/>
      <c r="HBI114" s="56"/>
      <c r="HBJ114" s="56"/>
      <c r="HBK114" s="56"/>
      <c r="HBL114" s="56"/>
      <c r="HBM114" s="56"/>
      <c r="HBN114" s="56"/>
      <c r="HBO114" s="56"/>
      <c r="HBP114" s="56"/>
      <c r="HBQ114" s="56"/>
      <c r="HBR114" s="56"/>
      <c r="HBS114" s="56"/>
      <c r="HBT114" s="56"/>
      <c r="HBU114" s="56"/>
      <c r="HBV114" s="56"/>
      <c r="HBW114" s="56"/>
      <c r="HBX114" s="56"/>
      <c r="HBY114" s="56"/>
      <c r="HBZ114" s="56"/>
      <c r="HCA114" s="56"/>
      <c r="HCB114" s="56"/>
      <c r="HCC114" s="56"/>
      <c r="HCD114" s="56"/>
      <c r="HCE114" s="56"/>
      <c r="HCF114" s="56"/>
      <c r="HCG114" s="56"/>
      <c r="HCH114" s="56"/>
      <c r="HCI114" s="56"/>
      <c r="HCJ114" s="56"/>
      <c r="HCK114" s="56"/>
      <c r="HCL114" s="56"/>
      <c r="HCM114" s="56"/>
      <c r="HCN114" s="56"/>
      <c r="HCO114" s="56"/>
      <c r="HCP114" s="56"/>
      <c r="HCQ114" s="56"/>
      <c r="HCR114" s="56"/>
      <c r="HCS114" s="56"/>
      <c r="HCT114" s="56"/>
      <c r="HCU114" s="56"/>
      <c r="HCV114" s="56"/>
      <c r="HCW114" s="56"/>
      <c r="HCX114" s="56"/>
      <c r="HCY114" s="56"/>
      <c r="HCZ114" s="56"/>
      <c r="HDA114" s="56"/>
      <c r="HDB114" s="56"/>
      <c r="HDC114" s="56"/>
      <c r="HDD114" s="56"/>
      <c r="HDE114" s="56"/>
      <c r="HDF114" s="56"/>
      <c r="HDG114" s="56"/>
      <c r="HDH114" s="56"/>
      <c r="HDI114" s="56"/>
      <c r="HDJ114" s="56"/>
      <c r="HDK114" s="56"/>
      <c r="HDL114" s="56"/>
      <c r="HDM114" s="56"/>
      <c r="HDN114" s="56"/>
      <c r="HDO114" s="56"/>
      <c r="HDP114" s="56"/>
      <c r="HDQ114" s="56"/>
      <c r="HDR114" s="56"/>
      <c r="HDS114" s="56"/>
      <c r="HDT114" s="56"/>
      <c r="HDU114" s="56"/>
      <c r="HDV114" s="56"/>
      <c r="HDW114" s="56"/>
      <c r="HDX114" s="56"/>
      <c r="HDY114" s="56"/>
      <c r="HDZ114" s="56"/>
      <c r="HEA114" s="56"/>
      <c r="HEB114" s="56"/>
      <c r="HEC114" s="56"/>
      <c r="HED114" s="56"/>
      <c r="HEE114" s="56"/>
      <c r="HEF114" s="56"/>
      <c r="HEG114" s="56"/>
      <c r="HEH114" s="56"/>
      <c r="HEI114" s="56"/>
      <c r="HEJ114" s="56"/>
      <c r="HEK114" s="56"/>
      <c r="HEL114" s="56"/>
      <c r="HEM114" s="56"/>
      <c r="HEN114" s="56"/>
      <c r="HEO114" s="56"/>
      <c r="HEP114" s="56"/>
      <c r="HEQ114" s="56"/>
      <c r="HER114" s="56"/>
      <c r="HES114" s="56"/>
      <c r="HET114" s="56"/>
      <c r="HEU114" s="56"/>
      <c r="HEV114" s="56"/>
      <c r="HEW114" s="56"/>
      <c r="HEX114" s="56"/>
      <c r="HEY114" s="56"/>
      <c r="HEZ114" s="56"/>
      <c r="HFA114" s="56"/>
      <c r="HFB114" s="56"/>
      <c r="HFC114" s="56"/>
      <c r="HFD114" s="56"/>
      <c r="HFE114" s="56"/>
      <c r="HFF114" s="56"/>
      <c r="HFG114" s="56"/>
      <c r="HFH114" s="56"/>
      <c r="HFI114" s="56"/>
      <c r="HFJ114" s="56"/>
      <c r="HFK114" s="56"/>
      <c r="HFL114" s="56"/>
      <c r="HFM114" s="56"/>
      <c r="HFN114" s="56"/>
      <c r="HFO114" s="56"/>
      <c r="HFP114" s="56"/>
      <c r="HFQ114" s="56"/>
      <c r="HFR114" s="56"/>
      <c r="HFS114" s="56"/>
      <c r="HFT114" s="56"/>
      <c r="HFU114" s="56"/>
      <c r="HFV114" s="56"/>
      <c r="HFW114" s="56"/>
      <c r="HFX114" s="56"/>
      <c r="HFY114" s="56"/>
      <c r="HFZ114" s="56"/>
      <c r="HGA114" s="56"/>
      <c r="HGB114" s="56"/>
      <c r="HGC114" s="56"/>
      <c r="HGD114" s="56"/>
      <c r="HGE114" s="56"/>
      <c r="HGF114" s="56"/>
      <c r="HGG114" s="56"/>
      <c r="HGH114" s="56"/>
      <c r="HGI114" s="56"/>
      <c r="HGJ114" s="56"/>
      <c r="HGK114" s="56"/>
      <c r="HGL114" s="56"/>
      <c r="HGM114" s="56"/>
      <c r="HGN114" s="56"/>
      <c r="HGO114" s="56"/>
      <c r="HGP114" s="56"/>
      <c r="HGQ114" s="56"/>
      <c r="HGR114" s="56"/>
      <c r="HGS114" s="56"/>
      <c r="HGT114" s="56"/>
      <c r="HGU114" s="56"/>
      <c r="HGV114" s="56"/>
      <c r="HGW114" s="56"/>
      <c r="HGX114" s="56"/>
      <c r="HGY114" s="56"/>
      <c r="HGZ114" s="56"/>
      <c r="HHA114" s="56"/>
      <c r="HHB114" s="56"/>
      <c r="HHC114" s="56"/>
      <c r="HHD114" s="56"/>
      <c r="HHE114" s="56"/>
      <c r="HHF114" s="56"/>
      <c r="HHG114" s="56"/>
      <c r="HHH114" s="56"/>
      <c r="HHI114" s="56"/>
      <c r="HHJ114" s="56"/>
      <c r="HHK114" s="56"/>
      <c r="HHL114" s="56"/>
      <c r="HHM114" s="56"/>
      <c r="HHN114" s="56"/>
      <c r="HHO114" s="56"/>
      <c r="HHP114" s="56"/>
      <c r="HHQ114" s="56"/>
      <c r="HHR114" s="56"/>
      <c r="HHS114" s="56"/>
      <c r="HHT114" s="56"/>
      <c r="HHU114" s="56"/>
      <c r="HHV114" s="56"/>
      <c r="HHW114" s="56"/>
      <c r="HHX114" s="56"/>
      <c r="HHY114" s="56"/>
      <c r="HHZ114" s="56"/>
      <c r="HIA114" s="56"/>
      <c r="HIB114" s="56"/>
      <c r="HIC114" s="56"/>
      <c r="HID114" s="56"/>
      <c r="HIE114" s="56"/>
      <c r="HIF114" s="56"/>
      <c r="HIG114" s="56"/>
      <c r="HIH114" s="56"/>
      <c r="HII114" s="56"/>
      <c r="HIJ114" s="56"/>
      <c r="HIK114" s="56"/>
      <c r="HIL114" s="56"/>
      <c r="HIM114" s="56"/>
      <c r="HIN114" s="56"/>
      <c r="HIO114" s="56"/>
      <c r="HIP114" s="56"/>
      <c r="HIQ114" s="56"/>
      <c r="HIR114" s="56"/>
      <c r="HIS114" s="56"/>
      <c r="HIT114" s="56"/>
      <c r="HIU114" s="56"/>
      <c r="HIV114" s="56"/>
      <c r="HIW114" s="56"/>
      <c r="HIX114" s="56"/>
      <c r="HIY114" s="56"/>
      <c r="HIZ114" s="56"/>
      <c r="HJA114" s="56"/>
      <c r="HJB114" s="56"/>
      <c r="HJC114" s="56"/>
      <c r="HJD114" s="56"/>
      <c r="HJE114" s="56"/>
      <c r="HJF114" s="56"/>
      <c r="HJG114" s="56"/>
      <c r="HJH114" s="56"/>
      <c r="HJI114" s="56"/>
      <c r="HJJ114" s="56"/>
      <c r="HJK114" s="56"/>
      <c r="HJL114" s="56"/>
      <c r="HJM114" s="56"/>
      <c r="HJN114" s="56"/>
      <c r="HJO114" s="56"/>
      <c r="HJP114" s="56"/>
      <c r="HJQ114" s="56"/>
      <c r="HJR114" s="56"/>
      <c r="HJS114" s="56"/>
      <c r="HJT114" s="56"/>
      <c r="HJU114" s="56"/>
      <c r="HJV114" s="56"/>
      <c r="HJW114" s="56"/>
      <c r="HJX114" s="56"/>
      <c r="HJY114" s="56"/>
      <c r="HJZ114" s="56"/>
      <c r="HKA114" s="56"/>
      <c r="HKB114" s="56"/>
      <c r="HKC114" s="56"/>
      <c r="HKD114" s="56"/>
      <c r="HKE114" s="56"/>
      <c r="HKF114" s="56"/>
      <c r="HKG114" s="56"/>
      <c r="HKH114" s="56"/>
      <c r="HKI114" s="56"/>
      <c r="HKJ114" s="56"/>
      <c r="HKK114" s="56"/>
      <c r="HKL114" s="56"/>
      <c r="HKM114" s="56"/>
      <c r="HKN114" s="56"/>
      <c r="HKO114" s="56"/>
      <c r="HKP114" s="56"/>
      <c r="HKQ114" s="56"/>
      <c r="HKR114" s="56"/>
      <c r="HKS114" s="56"/>
      <c r="HKT114" s="56"/>
      <c r="HKU114" s="56"/>
      <c r="HKV114" s="56"/>
      <c r="HKW114" s="56"/>
      <c r="HKX114" s="56"/>
      <c r="HKY114" s="56"/>
      <c r="HKZ114" s="56"/>
      <c r="HLA114" s="56"/>
      <c r="HLB114" s="56"/>
      <c r="HLC114" s="56"/>
      <c r="HLD114" s="56"/>
      <c r="HLE114" s="56"/>
      <c r="HLF114" s="56"/>
      <c r="HLG114" s="56"/>
      <c r="HLH114" s="56"/>
      <c r="HLI114" s="56"/>
      <c r="HLJ114" s="56"/>
      <c r="HLK114" s="56"/>
      <c r="HLL114" s="56"/>
      <c r="HLM114" s="56"/>
      <c r="HLN114" s="56"/>
      <c r="HLO114" s="56"/>
      <c r="HLP114" s="56"/>
      <c r="HLQ114" s="56"/>
      <c r="HLR114" s="56"/>
      <c r="HLS114" s="56"/>
      <c r="HLT114" s="56"/>
      <c r="HLU114" s="56"/>
      <c r="HLV114" s="56"/>
      <c r="HLW114" s="56"/>
      <c r="HLX114" s="56"/>
      <c r="HLY114" s="56"/>
      <c r="HLZ114" s="56"/>
      <c r="HMA114" s="56"/>
      <c r="HMB114" s="56"/>
      <c r="HMC114" s="56"/>
      <c r="HMD114" s="56"/>
      <c r="HME114" s="56"/>
      <c r="HMF114" s="56"/>
      <c r="HMG114" s="56"/>
      <c r="HMH114" s="56"/>
      <c r="HMI114" s="56"/>
      <c r="HMJ114" s="56"/>
      <c r="HMK114" s="56"/>
      <c r="HML114" s="56"/>
      <c r="HMM114" s="56"/>
      <c r="HMN114" s="56"/>
      <c r="HMO114" s="56"/>
      <c r="HMP114" s="56"/>
      <c r="HMQ114" s="56"/>
      <c r="HMR114" s="56"/>
      <c r="HMS114" s="56"/>
      <c r="HMT114" s="56"/>
      <c r="HMU114" s="56"/>
      <c r="HMV114" s="56"/>
      <c r="HMW114" s="56"/>
      <c r="HMX114" s="56"/>
      <c r="HMY114" s="56"/>
      <c r="HMZ114" s="56"/>
      <c r="HNA114" s="56"/>
      <c r="HNB114" s="56"/>
      <c r="HNC114" s="56"/>
      <c r="HND114" s="56"/>
      <c r="HNE114" s="56"/>
      <c r="HNF114" s="56"/>
      <c r="HNG114" s="56"/>
      <c r="HNH114" s="56"/>
      <c r="HNI114" s="56"/>
      <c r="HNJ114" s="56"/>
      <c r="HNK114" s="56"/>
      <c r="HNL114" s="56"/>
      <c r="HNM114" s="56"/>
      <c r="HNN114" s="56"/>
      <c r="HNO114" s="56"/>
      <c r="HNP114" s="56"/>
      <c r="HNQ114" s="56"/>
      <c r="HNR114" s="56"/>
      <c r="HNS114" s="56"/>
      <c r="HNT114" s="56"/>
      <c r="HNU114" s="56"/>
      <c r="HNV114" s="56"/>
      <c r="HNW114" s="56"/>
      <c r="HNX114" s="56"/>
      <c r="HNY114" s="56"/>
      <c r="HNZ114" s="56"/>
      <c r="HOA114" s="56"/>
      <c r="HOB114" s="56"/>
      <c r="HOC114" s="56"/>
      <c r="HOD114" s="56"/>
      <c r="HOE114" s="56"/>
      <c r="HOF114" s="56"/>
      <c r="HOG114" s="56"/>
      <c r="HOH114" s="56"/>
      <c r="HOI114" s="56"/>
      <c r="HOJ114" s="56"/>
      <c r="HOK114" s="56"/>
      <c r="HOL114" s="56"/>
      <c r="HOM114" s="56"/>
      <c r="HON114" s="56"/>
      <c r="HOO114" s="56"/>
      <c r="HOP114" s="56"/>
      <c r="HOQ114" s="56"/>
      <c r="HOR114" s="56"/>
      <c r="HOS114" s="56"/>
      <c r="HOT114" s="56"/>
      <c r="HOU114" s="56"/>
      <c r="HOV114" s="56"/>
      <c r="HOW114" s="56"/>
      <c r="HOX114" s="56"/>
      <c r="HOY114" s="56"/>
      <c r="HOZ114" s="56"/>
      <c r="HPA114" s="56"/>
      <c r="HPB114" s="56"/>
      <c r="HPC114" s="56"/>
      <c r="HPD114" s="56"/>
      <c r="HPE114" s="56"/>
      <c r="HPF114" s="56"/>
      <c r="HPG114" s="56"/>
      <c r="HPH114" s="56"/>
      <c r="HPI114" s="56"/>
      <c r="HPJ114" s="56"/>
      <c r="HPK114" s="56"/>
      <c r="HPL114" s="56"/>
      <c r="HPM114" s="56"/>
      <c r="HPN114" s="56"/>
      <c r="HPO114" s="56"/>
      <c r="HPP114" s="56"/>
      <c r="HPQ114" s="56"/>
      <c r="HPR114" s="56"/>
      <c r="HPS114" s="56"/>
      <c r="HPT114" s="56"/>
      <c r="HPU114" s="56"/>
      <c r="HPV114" s="56"/>
      <c r="HPW114" s="56"/>
      <c r="HPX114" s="56"/>
      <c r="HPY114" s="56"/>
      <c r="HPZ114" s="56"/>
      <c r="HQA114" s="56"/>
      <c r="HQB114" s="56"/>
      <c r="HQC114" s="56"/>
      <c r="HQD114" s="56"/>
      <c r="HQE114" s="56"/>
      <c r="HQF114" s="56"/>
      <c r="HQG114" s="56"/>
      <c r="HQH114" s="56"/>
      <c r="HQI114" s="56"/>
      <c r="HQJ114" s="56"/>
      <c r="HQK114" s="56"/>
      <c r="HQL114" s="56"/>
      <c r="HQM114" s="56"/>
      <c r="HQN114" s="56"/>
      <c r="HQO114" s="56"/>
      <c r="HQP114" s="56"/>
      <c r="HQQ114" s="56"/>
      <c r="HQR114" s="56"/>
      <c r="HQS114" s="56"/>
      <c r="HQT114" s="56"/>
      <c r="HQU114" s="56"/>
      <c r="HQV114" s="56"/>
      <c r="HQW114" s="56"/>
      <c r="HQX114" s="56"/>
      <c r="HQY114" s="56"/>
      <c r="HQZ114" s="56"/>
      <c r="HRA114" s="56"/>
      <c r="HRB114" s="56"/>
      <c r="HRC114" s="56"/>
      <c r="HRD114" s="56"/>
      <c r="HRE114" s="56"/>
      <c r="HRF114" s="56"/>
      <c r="HRG114" s="56"/>
      <c r="HRH114" s="56"/>
      <c r="HRI114" s="56"/>
      <c r="HRJ114" s="56"/>
      <c r="HRK114" s="56"/>
      <c r="HRL114" s="56"/>
      <c r="HRM114" s="56"/>
      <c r="HRN114" s="56"/>
      <c r="HRO114" s="56"/>
      <c r="HRP114" s="56"/>
      <c r="HRQ114" s="56"/>
      <c r="HRR114" s="56"/>
      <c r="HRS114" s="56"/>
      <c r="HRT114" s="56"/>
      <c r="HRU114" s="56"/>
      <c r="HRV114" s="56"/>
      <c r="HRW114" s="56"/>
      <c r="HRX114" s="56"/>
      <c r="HRY114" s="56"/>
      <c r="HRZ114" s="56"/>
      <c r="HSA114" s="56"/>
      <c r="HSB114" s="56"/>
      <c r="HSC114" s="56"/>
      <c r="HSD114" s="56"/>
      <c r="HSE114" s="56"/>
      <c r="HSF114" s="56"/>
      <c r="HSG114" s="56"/>
      <c r="HSH114" s="56"/>
      <c r="HSI114" s="56"/>
      <c r="HSJ114" s="56"/>
      <c r="HSK114" s="56"/>
      <c r="HSL114" s="56"/>
      <c r="HSM114" s="56"/>
      <c r="HSN114" s="56"/>
      <c r="HSO114" s="56"/>
      <c r="HSP114" s="56"/>
      <c r="HSQ114" s="56"/>
      <c r="HSR114" s="56"/>
      <c r="HSS114" s="56"/>
      <c r="HST114" s="56"/>
      <c r="HSU114" s="56"/>
      <c r="HSV114" s="56"/>
      <c r="HSW114" s="56"/>
      <c r="HSX114" s="56"/>
      <c r="HSY114" s="56"/>
      <c r="HSZ114" s="56"/>
      <c r="HTA114" s="56"/>
      <c r="HTB114" s="56"/>
      <c r="HTC114" s="56"/>
      <c r="HTD114" s="56"/>
      <c r="HTE114" s="56"/>
      <c r="HTF114" s="56"/>
      <c r="HTG114" s="56"/>
      <c r="HTH114" s="56"/>
      <c r="HTI114" s="56"/>
      <c r="HTJ114" s="56"/>
      <c r="HTK114" s="56"/>
      <c r="HTL114" s="56"/>
      <c r="HTM114" s="56"/>
      <c r="HTN114" s="56"/>
      <c r="HTO114" s="56"/>
      <c r="HTP114" s="56"/>
      <c r="HTQ114" s="56"/>
      <c r="HTR114" s="56"/>
      <c r="HTS114" s="56"/>
      <c r="HTT114" s="56"/>
      <c r="HTU114" s="56"/>
      <c r="HTV114" s="56"/>
      <c r="HTW114" s="56"/>
      <c r="HTX114" s="56"/>
      <c r="HTY114" s="56"/>
      <c r="HTZ114" s="56"/>
      <c r="HUA114" s="56"/>
      <c r="HUB114" s="56"/>
      <c r="HUC114" s="56"/>
      <c r="HUD114" s="56"/>
      <c r="HUE114" s="56"/>
      <c r="HUF114" s="56"/>
      <c r="HUG114" s="56"/>
      <c r="HUH114" s="56"/>
      <c r="HUI114" s="56"/>
      <c r="HUJ114" s="56"/>
      <c r="HUK114" s="56"/>
      <c r="HUL114" s="56"/>
      <c r="HUM114" s="56"/>
      <c r="HUN114" s="56"/>
      <c r="HUO114" s="56"/>
      <c r="HUP114" s="56"/>
      <c r="HUQ114" s="56"/>
      <c r="HUR114" s="56"/>
      <c r="HUS114" s="56"/>
      <c r="HUT114" s="56"/>
      <c r="HUU114" s="56"/>
      <c r="HUV114" s="56"/>
      <c r="HUW114" s="56"/>
      <c r="HUX114" s="56"/>
      <c r="HUY114" s="56"/>
      <c r="HUZ114" s="56"/>
      <c r="HVA114" s="56"/>
      <c r="HVB114" s="56"/>
      <c r="HVC114" s="56"/>
      <c r="HVD114" s="56"/>
      <c r="HVE114" s="56"/>
      <c r="HVF114" s="56"/>
      <c r="HVG114" s="56"/>
      <c r="HVH114" s="56"/>
      <c r="HVI114" s="56"/>
      <c r="HVJ114" s="56"/>
      <c r="HVK114" s="56"/>
      <c r="HVL114" s="56"/>
      <c r="HVM114" s="56"/>
      <c r="HVN114" s="56"/>
      <c r="HVO114" s="56"/>
      <c r="HVP114" s="56"/>
      <c r="HVQ114" s="56"/>
      <c r="HVR114" s="56"/>
      <c r="HVS114" s="56"/>
      <c r="HVT114" s="56"/>
      <c r="HVU114" s="56"/>
      <c r="HVV114" s="56"/>
      <c r="HVW114" s="56"/>
      <c r="HVX114" s="56"/>
      <c r="HVY114" s="56"/>
      <c r="HVZ114" s="56"/>
      <c r="HWA114" s="56"/>
      <c r="HWB114" s="56"/>
      <c r="HWC114" s="56"/>
      <c r="HWD114" s="56"/>
      <c r="HWE114" s="56"/>
      <c r="HWF114" s="56"/>
      <c r="HWG114" s="56"/>
      <c r="HWH114" s="56"/>
      <c r="HWI114" s="56"/>
      <c r="HWJ114" s="56"/>
      <c r="HWK114" s="56"/>
      <c r="HWL114" s="56"/>
      <c r="HWM114" s="56"/>
      <c r="HWN114" s="56"/>
      <c r="HWO114" s="56"/>
      <c r="HWP114" s="56"/>
      <c r="HWQ114" s="56"/>
      <c r="HWR114" s="56"/>
      <c r="HWS114" s="56"/>
      <c r="HWT114" s="56"/>
      <c r="HWU114" s="56"/>
      <c r="HWV114" s="56"/>
      <c r="HWW114" s="56"/>
      <c r="HWX114" s="56"/>
      <c r="HWY114" s="56"/>
      <c r="HWZ114" s="56"/>
      <c r="HXA114" s="56"/>
      <c r="HXB114" s="56"/>
      <c r="HXC114" s="56"/>
      <c r="HXD114" s="56"/>
      <c r="HXE114" s="56"/>
      <c r="HXF114" s="56"/>
      <c r="HXG114" s="56"/>
      <c r="HXH114" s="56"/>
      <c r="HXI114" s="56"/>
      <c r="HXJ114" s="56"/>
      <c r="HXK114" s="56"/>
      <c r="HXL114" s="56"/>
      <c r="HXM114" s="56"/>
      <c r="HXN114" s="56"/>
      <c r="HXO114" s="56"/>
      <c r="HXP114" s="56"/>
      <c r="HXQ114" s="56"/>
      <c r="HXR114" s="56"/>
      <c r="HXS114" s="56"/>
      <c r="HXT114" s="56"/>
      <c r="HXU114" s="56"/>
      <c r="HXV114" s="56"/>
      <c r="HXW114" s="56"/>
      <c r="HXX114" s="56"/>
      <c r="HXY114" s="56"/>
      <c r="HXZ114" s="56"/>
      <c r="HYA114" s="56"/>
      <c r="HYB114" s="56"/>
      <c r="HYC114" s="56"/>
      <c r="HYD114" s="56"/>
      <c r="HYE114" s="56"/>
      <c r="HYF114" s="56"/>
      <c r="HYG114" s="56"/>
      <c r="HYH114" s="56"/>
      <c r="HYI114" s="56"/>
      <c r="HYJ114" s="56"/>
      <c r="HYK114" s="56"/>
      <c r="HYL114" s="56"/>
      <c r="HYM114" s="56"/>
      <c r="HYN114" s="56"/>
      <c r="HYO114" s="56"/>
      <c r="HYP114" s="56"/>
      <c r="HYQ114" s="56"/>
      <c r="HYR114" s="56"/>
      <c r="HYS114" s="56"/>
      <c r="HYT114" s="56"/>
      <c r="HYU114" s="56"/>
      <c r="HYV114" s="56"/>
      <c r="HYW114" s="56"/>
      <c r="HYX114" s="56"/>
      <c r="HYY114" s="56"/>
      <c r="HYZ114" s="56"/>
      <c r="HZA114" s="56"/>
      <c r="HZB114" s="56"/>
      <c r="HZC114" s="56"/>
      <c r="HZD114" s="56"/>
      <c r="HZE114" s="56"/>
      <c r="HZF114" s="56"/>
      <c r="HZG114" s="56"/>
      <c r="HZH114" s="56"/>
      <c r="HZI114" s="56"/>
      <c r="HZJ114" s="56"/>
      <c r="HZK114" s="56"/>
      <c r="HZL114" s="56"/>
      <c r="HZM114" s="56"/>
      <c r="HZN114" s="56"/>
      <c r="HZO114" s="56"/>
      <c r="HZP114" s="56"/>
      <c r="HZQ114" s="56"/>
      <c r="HZR114" s="56"/>
      <c r="HZS114" s="56"/>
      <c r="HZT114" s="56"/>
      <c r="HZU114" s="56"/>
      <c r="HZV114" s="56"/>
      <c r="HZW114" s="56"/>
      <c r="HZX114" s="56"/>
      <c r="HZY114" s="56"/>
      <c r="HZZ114" s="56"/>
      <c r="IAA114" s="56"/>
      <c r="IAB114" s="56"/>
      <c r="IAC114" s="56"/>
      <c r="IAD114" s="56"/>
      <c r="IAE114" s="56"/>
      <c r="IAF114" s="56"/>
      <c r="IAG114" s="56"/>
      <c r="IAH114" s="56"/>
      <c r="IAI114" s="56"/>
      <c r="IAJ114" s="56"/>
      <c r="IAK114" s="56"/>
      <c r="IAL114" s="56"/>
      <c r="IAM114" s="56"/>
      <c r="IAN114" s="56"/>
      <c r="IAO114" s="56"/>
      <c r="IAP114" s="56"/>
      <c r="IAQ114" s="56"/>
      <c r="IAR114" s="56"/>
      <c r="IAS114" s="56"/>
      <c r="IAT114" s="56"/>
      <c r="IAU114" s="56"/>
      <c r="IAV114" s="56"/>
      <c r="IAW114" s="56"/>
      <c r="IAX114" s="56"/>
      <c r="IAY114" s="56"/>
      <c r="IAZ114" s="56"/>
      <c r="IBA114" s="56"/>
      <c r="IBB114" s="56"/>
      <c r="IBC114" s="56"/>
      <c r="IBD114" s="56"/>
      <c r="IBE114" s="56"/>
      <c r="IBF114" s="56"/>
      <c r="IBG114" s="56"/>
      <c r="IBH114" s="56"/>
      <c r="IBI114" s="56"/>
      <c r="IBJ114" s="56"/>
      <c r="IBK114" s="56"/>
      <c r="IBL114" s="56"/>
      <c r="IBM114" s="56"/>
      <c r="IBN114" s="56"/>
      <c r="IBO114" s="56"/>
      <c r="IBP114" s="56"/>
      <c r="IBQ114" s="56"/>
      <c r="IBR114" s="56"/>
      <c r="IBS114" s="56"/>
      <c r="IBT114" s="56"/>
      <c r="IBU114" s="56"/>
      <c r="IBV114" s="56"/>
      <c r="IBW114" s="56"/>
      <c r="IBX114" s="56"/>
      <c r="IBY114" s="56"/>
      <c r="IBZ114" s="56"/>
      <c r="ICA114" s="56"/>
      <c r="ICB114" s="56"/>
      <c r="ICC114" s="56"/>
      <c r="ICD114" s="56"/>
      <c r="ICE114" s="56"/>
      <c r="ICF114" s="56"/>
      <c r="ICG114" s="56"/>
      <c r="ICH114" s="56"/>
      <c r="ICI114" s="56"/>
      <c r="ICJ114" s="56"/>
      <c r="ICK114" s="56"/>
      <c r="ICL114" s="56"/>
      <c r="ICM114" s="56"/>
      <c r="ICN114" s="56"/>
      <c r="ICO114" s="56"/>
      <c r="ICP114" s="56"/>
      <c r="ICQ114" s="56"/>
      <c r="ICR114" s="56"/>
      <c r="ICS114" s="56"/>
      <c r="ICT114" s="56"/>
      <c r="ICU114" s="56"/>
      <c r="ICV114" s="56"/>
      <c r="ICW114" s="56"/>
      <c r="ICX114" s="56"/>
      <c r="ICY114" s="56"/>
      <c r="ICZ114" s="56"/>
      <c r="IDA114" s="56"/>
      <c r="IDB114" s="56"/>
      <c r="IDC114" s="56"/>
      <c r="IDD114" s="56"/>
      <c r="IDE114" s="56"/>
      <c r="IDF114" s="56"/>
      <c r="IDG114" s="56"/>
      <c r="IDH114" s="56"/>
      <c r="IDI114" s="56"/>
      <c r="IDJ114" s="56"/>
      <c r="IDK114" s="56"/>
      <c r="IDL114" s="56"/>
      <c r="IDM114" s="56"/>
      <c r="IDN114" s="56"/>
      <c r="IDO114" s="56"/>
      <c r="IDP114" s="56"/>
      <c r="IDQ114" s="56"/>
      <c r="IDR114" s="56"/>
      <c r="IDS114" s="56"/>
      <c r="IDT114" s="56"/>
      <c r="IDU114" s="56"/>
      <c r="IDV114" s="56"/>
      <c r="IDW114" s="56"/>
      <c r="IDX114" s="56"/>
      <c r="IDY114" s="56"/>
      <c r="IDZ114" s="56"/>
      <c r="IEA114" s="56"/>
      <c r="IEB114" s="56"/>
      <c r="IEC114" s="56"/>
      <c r="IED114" s="56"/>
      <c r="IEE114" s="56"/>
      <c r="IEF114" s="56"/>
      <c r="IEG114" s="56"/>
      <c r="IEH114" s="56"/>
      <c r="IEI114" s="56"/>
      <c r="IEJ114" s="56"/>
      <c r="IEK114" s="56"/>
      <c r="IEL114" s="56"/>
      <c r="IEM114" s="56"/>
      <c r="IEN114" s="56"/>
      <c r="IEO114" s="56"/>
      <c r="IEP114" s="56"/>
      <c r="IEQ114" s="56"/>
      <c r="IER114" s="56"/>
      <c r="IES114" s="56"/>
      <c r="IET114" s="56"/>
      <c r="IEU114" s="56"/>
      <c r="IEV114" s="56"/>
      <c r="IEW114" s="56"/>
      <c r="IEX114" s="56"/>
      <c r="IEY114" s="56"/>
      <c r="IEZ114" s="56"/>
      <c r="IFA114" s="56"/>
      <c r="IFB114" s="56"/>
      <c r="IFC114" s="56"/>
      <c r="IFD114" s="56"/>
      <c r="IFE114" s="56"/>
      <c r="IFF114" s="56"/>
      <c r="IFG114" s="56"/>
      <c r="IFH114" s="56"/>
      <c r="IFI114" s="56"/>
      <c r="IFJ114" s="56"/>
      <c r="IFK114" s="56"/>
      <c r="IFL114" s="56"/>
      <c r="IFM114" s="56"/>
      <c r="IFN114" s="56"/>
      <c r="IFO114" s="56"/>
      <c r="IFP114" s="56"/>
      <c r="IFQ114" s="56"/>
      <c r="IFR114" s="56"/>
      <c r="IFS114" s="56"/>
      <c r="IFT114" s="56"/>
      <c r="IFU114" s="56"/>
      <c r="IFV114" s="56"/>
      <c r="IFW114" s="56"/>
      <c r="IFX114" s="56"/>
      <c r="IFY114" s="56"/>
      <c r="IFZ114" s="56"/>
      <c r="IGA114" s="56"/>
      <c r="IGB114" s="56"/>
      <c r="IGC114" s="56"/>
      <c r="IGD114" s="56"/>
      <c r="IGE114" s="56"/>
      <c r="IGF114" s="56"/>
      <c r="IGG114" s="56"/>
      <c r="IGH114" s="56"/>
      <c r="IGI114" s="56"/>
      <c r="IGJ114" s="56"/>
      <c r="IGK114" s="56"/>
      <c r="IGL114" s="56"/>
      <c r="IGM114" s="56"/>
      <c r="IGN114" s="56"/>
      <c r="IGO114" s="56"/>
      <c r="IGP114" s="56"/>
      <c r="IGQ114" s="56"/>
      <c r="IGR114" s="56"/>
      <c r="IGS114" s="56"/>
      <c r="IGT114" s="56"/>
      <c r="IGU114" s="56"/>
      <c r="IGV114" s="56"/>
      <c r="IGW114" s="56"/>
      <c r="IGX114" s="56"/>
      <c r="IGY114" s="56"/>
      <c r="IGZ114" s="56"/>
      <c r="IHA114" s="56"/>
      <c r="IHB114" s="56"/>
      <c r="IHC114" s="56"/>
      <c r="IHD114" s="56"/>
      <c r="IHE114" s="56"/>
      <c r="IHF114" s="56"/>
      <c r="IHG114" s="56"/>
      <c r="IHH114" s="56"/>
      <c r="IHI114" s="56"/>
      <c r="IHJ114" s="56"/>
      <c r="IHK114" s="56"/>
      <c r="IHL114" s="56"/>
      <c r="IHM114" s="56"/>
      <c r="IHN114" s="56"/>
      <c r="IHO114" s="56"/>
      <c r="IHP114" s="56"/>
      <c r="IHQ114" s="56"/>
      <c r="IHR114" s="56"/>
      <c r="IHS114" s="56"/>
      <c r="IHT114" s="56"/>
      <c r="IHU114" s="56"/>
      <c r="IHV114" s="56"/>
      <c r="IHW114" s="56"/>
      <c r="IHX114" s="56"/>
      <c r="IHY114" s="56"/>
      <c r="IHZ114" s="56"/>
      <c r="IIA114" s="56"/>
      <c r="IIB114" s="56"/>
      <c r="IIC114" s="56"/>
      <c r="IID114" s="56"/>
      <c r="IIE114" s="56"/>
      <c r="IIF114" s="56"/>
      <c r="IIG114" s="56"/>
      <c r="IIH114" s="56"/>
      <c r="III114" s="56"/>
      <c r="IIJ114" s="56"/>
      <c r="IIK114" s="56"/>
      <c r="IIL114" s="56"/>
      <c r="IIM114" s="56"/>
      <c r="IIN114" s="56"/>
      <c r="IIO114" s="56"/>
      <c r="IIP114" s="56"/>
      <c r="IIQ114" s="56"/>
      <c r="IIR114" s="56"/>
      <c r="IIS114" s="56"/>
      <c r="IIT114" s="56"/>
      <c r="IIU114" s="56"/>
      <c r="IIV114" s="56"/>
      <c r="IIW114" s="56"/>
      <c r="IIX114" s="56"/>
      <c r="IIY114" s="56"/>
      <c r="IIZ114" s="56"/>
      <c r="IJA114" s="56"/>
      <c r="IJB114" s="56"/>
      <c r="IJC114" s="56"/>
      <c r="IJD114" s="56"/>
      <c r="IJE114" s="56"/>
      <c r="IJF114" s="56"/>
      <c r="IJG114" s="56"/>
      <c r="IJH114" s="56"/>
      <c r="IJI114" s="56"/>
      <c r="IJJ114" s="56"/>
      <c r="IJK114" s="56"/>
      <c r="IJL114" s="56"/>
      <c r="IJM114" s="56"/>
      <c r="IJN114" s="56"/>
      <c r="IJO114" s="56"/>
      <c r="IJP114" s="56"/>
      <c r="IJQ114" s="56"/>
      <c r="IJR114" s="56"/>
      <c r="IJS114" s="56"/>
      <c r="IJT114" s="56"/>
      <c r="IJU114" s="56"/>
      <c r="IJV114" s="56"/>
      <c r="IJW114" s="56"/>
      <c r="IJX114" s="56"/>
      <c r="IJY114" s="56"/>
      <c r="IJZ114" s="56"/>
      <c r="IKA114" s="56"/>
      <c r="IKB114" s="56"/>
      <c r="IKC114" s="56"/>
      <c r="IKD114" s="56"/>
      <c r="IKE114" s="56"/>
      <c r="IKF114" s="56"/>
      <c r="IKG114" s="56"/>
      <c r="IKH114" s="56"/>
      <c r="IKI114" s="56"/>
      <c r="IKJ114" s="56"/>
      <c r="IKK114" s="56"/>
      <c r="IKL114" s="56"/>
      <c r="IKM114" s="56"/>
      <c r="IKN114" s="56"/>
      <c r="IKO114" s="56"/>
      <c r="IKP114" s="56"/>
      <c r="IKQ114" s="56"/>
      <c r="IKR114" s="56"/>
      <c r="IKS114" s="56"/>
      <c r="IKT114" s="56"/>
      <c r="IKU114" s="56"/>
      <c r="IKV114" s="56"/>
      <c r="IKW114" s="56"/>
      <c r="IKX114" s="56"/>
      <c r="IKY114" s="56"/>
      <c r="IKZ114" s="56"/>
      <c r="ILA114" s="56"/>
      <c r="ILB114" s="56"/>
      <c r="ILC114" s="56"/>
      <c r="ILD114" s="56"/>
      <c r="ILE114" s="56"/>
      <c r="ILF114" s="56"/>
      <c r="ILG114" s="56"/>
      <c r="ILH114" s="56"/>
      <c r="ILI114" s="56"/>
      <c r="ILJ114" s="56"/>
      <c r="ILK114" s="56"/>
      <c r="ILL114" s="56"/>
      <c r="ILM114" s="56"/>
      <c r="ILN114" s="56"/>
      <c r="ILO114" s="56"/>
      <c r="ILP114" s="56"/>
      <c r="ILQ114" s="56"/>
      <c r="ILR114" s="56"/>
      <c r="ILS114" s="56"/>
      <c r="ILT114" s="56"/>
      <c r="ILU114" s="56"/>
      <c r="ILV114" s="56"/>
      <c r="ILW114" s="56"/>
      <c r="ILX114" s="56"/>
      <c r="ILY114" s="56"/>
      <c r="ILZ114" s="56"/>
      <c r="IMA114" s="56"/>
      <c r="IMB114" s="56"/>
      <c r="IMC114" s="56"/>
      <c r="IMD114" s="56"/>
      <c r="IME114" s="56"/>
      <c r="IMF114" s="56"/>
      <c r="IMG114" s="56"/>
      <c r="IMH114" s="56"/>
      <c r="IMI114" s="56"/>
      <c r="IMJ114" s="56"/>
      <c r="IMK114" s="56"/>
      <c r="IML114" s="56"/>
      <c r="IMM114" s="56"/>
      <c r="IMN114" s="56"/>
      <c r="IMO114" s="56"/>
      <c r="IMP114" s="56"/>
      <c r="IMQ114" s="56"/>
      <c r="IMR114" s="56"/>
      <c r="IMS114" s="56"/>
      <c r="IMT114" s="56"/>
      <c r="IMU114" s="56"/>
      <c r="IMV114" s="56"/>
      <c r="IMW114" s="56"/>
      <c r="IMX114" s="56"/>
      <c r="IMY114" s="56"/>
      <c r="IMZ114" s="56"/>
      <c r="INA114" s="56"/>
      <c r="INB114" s="56"/>
      <c r="INC114" s="56"/>
      <c r="IND114" s="56"/>
      <c r="INE114" s="56"/>
      <c r="INF114" s="56"/>
      <c r="ING114" s="56"/>
      <c r="INH114" s="56"/>
      <c r="INI114" s="56"/>
      <c r="INJ114" s="56"/>
      <c r="INK114" s="56"/>
      <c r="INL114" s="56"/>
      <c r="INM114" s="56"/>
      <c r="INN114" s="56"/>
      <c r="INO114" s="56"/>
      <c r="INP114" s="56"/>
      <c r="INQ114" s="56"/>
      <c r="INR114" s="56"/>
      <c r="INS114" s="56"/>
      <c r="INT114" s="56"/>
      <c r="INU114" s="56"/>
      <c r="INV114" s="56"/>
      <c r="INW114" s="56"/>
      <c r="INX114" s="56"/>
      <c r="INY114" s="56"/>
      <c r="INZ114" s="56"/>
      <c r="IOA114" s="56"/>
      <c r="IOB114" s="56"/>
      <c r="IOC114" s="56"/>
      <c r="IOD114" s="56"/>
      <c r="IOE114" s="56"/>
      <c r="IOF114" s="56"/>
      <c r="IOG114" s="56"/>
      <c r="IOH114" s="56"/>
      <c r="IOI114" s="56"/>
      <c r="IOJ114" s="56"/>
      <c r="IOK114" s="56"/>
      <c r="IOL114" s="56"/>
      <c r="IOM114" s="56"/>
      <c r="ION114" s="56"/>
      <c r="IOO114" s="56"/>
      <c r="IOP114" s="56"/>
      <c r="IOQ114" s="56"/>
      <c r="IOR114" s="56"/>
      <c r="IOS114" s="56"/>
      <c r="IOT114" s="56"/>
      <c r="IOU114" s="56"/>
      <c r="IOV114" s="56"/>
      <c r="IOW114" s="56"/>
      <c r="IOX114" s="56"/>
      <c r="IOY114" s="56"/>
      <c r="IOZ114" s="56"/>
      <c r="IPA114" s="56"/>
      <c r="IPB114" s="56"/>
      <c r="IPC114" s="56"/>
      <c r="IPD114" s="56"/>
      <c r="IPE114" s="56"/>
      <c r="IPF114" s="56"/>
      <c r="IPG114" s="56"/>
      <c r="IPH114" s="56"/>
      <c r="IPI114" s="56"/>
      <c r="IPJ114" s="56"/>
      <c r="IPK114" s="56"/>
      <c r="IPL114" s="56"/>
      <c r="IPM114" s="56"/>
      <c r="IPN114" s="56"/>
      <c r="IPO114" s="56"/>
      <c r="IPP114" s="56"/>
      <c r="IPQ114" s="56"/>
      <c r="IPR114" s="56"/>
      <c r="IPS114" s="56"/>
      <c r="IPT114" s="56"/>
      <c r="IPU114" s="56"/>
      <c r="IPV114" s="56"/>
      <c r="IPW114" s="56"/>
      <c r="IPX114" s="56"/>
      <c r="IPY114" s="56"/>
      <c r="IPZ114" s="56"/>
      <c r="IQA114" s="56"/>
      <c r="IQB114" s="56"/>
      <c r="IQC114" s="56"/>
      <c r="IQD114" s="56"/>
      <c r="IQE114" s="56"/>
      <c r="IQF114" s="56"/>
      <c r="IQG114" s="56"/>
      <c r="IQH114" s="56"/>
      <c r="IQI114" s="56"/>
      <c r="IQJ114" s="56"/>
      <c r="IQK114" s="56"/>
      <c r="IQL114" s="56"/>
      <c r="IQM114" s="56"/>
      <c r="IQN114" s="56"/>
      <c r="IQO114" s="56"/>
      <c r="IQP114" s="56"/>
      <c r="IQQ114" s="56"/>
      <c r="IQR114" s="56"/>
      <c r="IQS114" s="56"/>
      <c r="IQT114" s="56"/>
      <c r="IQU114" s="56"/>
      <c r="IQV114" s="56"/>
      <c r="IQW114" s="56"/>
      <c r="IQX114" s="56"/>
      <c r="IQY114" s="56"/>
      <c r="IQZ114" s="56"/>
      <c r="IRA114" s="56"/>
      <c r="IRB114" s="56"/>
      <c r="IRC114" s="56"/>
      <c r="IRD114" s="56"/>
      <c r="IRE114" s="56"/>
      <c r="IRF114" s="56"/>
      <c r="IRG114" s="56"/>
      <c r="IRH114" s="56"/>
      <c r="IRI114" s="56"/>
      <c r="IRJ114" s="56"/>
      <c r="IRK114" s="56"/>
      <c r="IRL114" s="56"/>
      <c r="IRM114" s="56"/>
      <c r="IRN114" s="56"/>
      <c r="IRO114" s="56"/>
      <c r="IRP114" s="56"/>
      <c r="IRQ114" s="56"/>
      <c r="IRR114" s="56"/>
      <c r="IRS114" s="56"/>
      <c r="IRT114" s="56"/>
      <c r="IRU114" s="56"/>
      <c r="IRV114" s="56"/>
      <c r="IRW114" s="56"/>
      <c r="IRX114" s="56"/>
      <c r="IRY114" s="56"/>
      <c r="IRZ114" s="56"/>
      <c r="ISA114" s="56"/>
      <c r="ISB114" s="56"/>
      <c r="ISC114" s="56"/>
      <c r="ISD114" s="56"/>
      <c r="ISE114" s="56"/>
      <c r="ISF114" s="56"/>
      <c r="ISG114" s="56"/>
      <c r="ISH114" s="56"/>
      <c r="ISI114" s="56"/>
      <c r="ISJ114" s="56"/>
      <c r="ISK114" s="56"/>
      <c r="ISL114" s="56"/>
      <c r="ISM114" s="56"/>
      <c r="ISN114" s="56"/>
      <c r="ISO114" s="56"/>
      <c r="ISP114" s="56"/>
      <c r="ISQ114" s="56"/>
      <c r="ISR114" s="56"/>
      <c r="ISS114" s="56"/>
      <c r="IST114" s="56"/>
      <c r="ISU114" s="56"/>
      <c r="ISV114" s="56"/>
      <c r="ISW114" s="56"/>
      <c r="ISX114" s="56"/>
      <c r="ISY114" s="56"/>
      <c r="ISZ114" s="56"/>
      <c r="ITA114" s="56"/>
      <c r="ITB114" s="56"/>
      <c r="ITC114" s="56"/>
      <c r="ITD114" s="56"/>
      <c r="ITE114" s="56"/>
      <c r="ITF114" s="56"/>
      <c r="ITG114" s="56"/>
      <c r="ITH114" s="56"/>
      <c r="ITI114" s="56"/>
      <c r="ITJ114" s="56"/>
      <c r="ITK114" s="56"/>
      <c r="ITL114" s="56"/>
      <c r="ITM114" s="56"/>
      <c r="ITN114" s="56"/>
      <c r="ITO114" s="56"/>
      <c r="ITP114" s="56"/>
      <c r="ITQ114" s="56"/>
      <c r="ITR114" s="56"/>
      <c r="ITS114" s="56"/>
      <c r="ITT114" s="56"/>
      <c r="ITU114" s="56"/>
      <c r="ITV114" s="56"/>
      <c r="ITW114" s="56"/>
      <c r="ITX114" s="56"/>
      <c r="ITY114" s="56"/>
      <c r="ITZ114" s="56"/>
      <c r="IUA114" s="56"/>
      <c r="IUB114" s="56"/>
      <c r="IUC114" s="56"/>
      <c r="IUD114" s="56"/>
      <c r="IUE114" s="56"/>
      <c r="IUF114" s="56"/>
      <c r="IUG114" s="56"/>
      <c r="IUH114" s="56"/>
      <c r="IUI114" s="56"/>
      <c r="IUJ114" s="56"/>
      <c r="IUK114" s="56"/>
      <c r="IUL114" s="56"/>
      <c r="IUM114" s="56"/>
      <c r="IUN114" s="56"/>
      <c r="IUO114" s="56"/>
      <c r="IUP114" s="56"/>
      <c r="IUQ114" s="56"/>
      <c r="IUR114" s="56"/>
      <c r="IUS114" s="56"/>
      <c r="IUT114" s="56"/>
      <c r="IUU114" s="56"/>
      <c r="IUV114" s="56"/>
      <c r="IUW114" s="56"/>
      <c r="IUX114" s="56"/>
      <c r="IUY114" s="56"/>
      <c r="IUZ114" s="56"/>
      <c r="IVA114" s="56"/>
      <c r="IVB114" s="56"/>
      <c r="IVC114" s="56"/>
      <c r="IVD114" s="56"/>
      <c r="IVE114" s="56"/>
      <c r="IVF114" s="56"/>
      <c r="IVG114" s="56"/>
      <c r="IVH114" s="56"/>
      <c r="IVI114" s="56"/>
      <c r="IVJ114" s="56"/>
      <c r="IVK114" s="56"/>
      <c r="IVL114" s="56"/>
      <c r="IVM114" s="56"/>
      <c r="IVN114" s="56"/>
      <c r="IVO114" s="56"/>
      <c r="IVP114" s="56"/>
      <c r="IVQ114" s="56"/>
      <c r="IVR114" s="56"/>
      <c r="IVS114" s="56"/>
      <c r="IVT114" s="56"/>
      <c r="IVU114" s="56"/>
      <c r="IVV114" s="56"/>
      <c r="IVW114" s="56"/>
      <c r="IVX114" s="56"/>
      <c r="IVY114" s="56"/>
      <c r="IVZ114" s="56"/>
      <c r="IWA114" s="56"/>
      <c r="IWB114" s="56"/>
      <c r="IWC114" s="56"/>
      <c r="IWD114" s="56"/>
      <c r="IWE114" s="56"/>
      <c r="IWF114" s="56"/>
      <c r="IWG114" s="56"/>
      <c r="IWH114" s="56"/>
      <c r="IWI114" s="56"/>
      <c r="IWJ114" s="56"/>
      <c r="IWK114" s="56"/>
      <c r="IWL114" s="56"/>
      <c r="IWM114" s="56"/>
      <c r="IWN114" s="56"/>
      <c r="IWO114" s="56"/>
      <c r="IWP114" s="56"/>
      <c r="IWQ114" s="56"/>
      <c r="IWR114" s="56"/>
      <c r="IWS114" s="56"/>
      <c r="IWT114" s="56"/>
      <c r="IWU114" s="56"/>
      <c r="IWV114" s="56"/>
      <c r="IWW114" s="56"/>
      <c r="IWX114" s="56"/>
      <c r="IWY114" s="56"/>
      <c r="IWZ114" s="56"/>
      <c r="IXA114" s="56"/>
      <c r="IXB114" s="56"/>
      <c r="IXC114" s="56"/>
      <c r="IXD114" s="56"/>
      <c r="IXE114" s="56"/>
      <c r="IXF114" s="56"/>
      <c r="IXG114" s="56"/>
      <c r="IXH114" s="56"/>
      <c r="IXI114" s="56"/>
      <c r="IXJ114" s="56"/>
      <c r="IXK114" s="56"/>
      <c r="IXL114" s="56"/>
      <c r="IXM114" s="56"/>
      <c r="IXN114" s="56"/>
      <c r="IXO114" s="56"/>
      <c r="IXP114" s="56"/>
      <c r="IXQ114" s="56"/>
      <c r="IXR114" s="56"/>
      <c r="IXS114" s="56"/>
      <c r="IXT114" s="56"/>
      <c r="IXU114" s="56"/>
      <c r="IXV114" s="56"/>
      <c r="IXW114" s="56"/>
      <c r="IXX114" s="56"/>
      <c r="IXY114" s="56"/>
      <c r="IXZ114" s="56"/>
      <c r="IYA114" s="56"/>
      <c r="IYB114" s="56"/>
      <c r="IYC114" s="56"/>
      <c r="IYD114" s="56"/>
      <c r="IYE114" s="56"/>
      <c r="IYF114" s="56"/>
      <c r="IYG114" s="56"/>
      <c r="IYH114" s="56"/>
      <c r="IYI114" s="56"/>
      <c r="IYJ114" s="56"/>
      <c r="IYK114" s="56"/>
      <c r="IYL114" s="56"/>
      <c r="IYM114" s="56"/>
      <c r="IYN114" s="56"/>
      <c r="IYO114" s="56"/>
      <c r="IYP114" s="56"/>
      <c r="IYQ114" s="56"/>
      <c r="IYR114" s="56"/>
      <c r="IYS114" s="56"/>
      <c r="IYT114" s="56"/>
      <c r="IYU114" s="56"/>
      <c r="IYV114" s="56"/>
      <c r="IYW114" s="56"/>
      <c r="IYX114" s="56"/>
      <c r="IYY114" s="56"/>
      <c r="IYZ114" s="56"/>
      <c r="IZA114" s="56"/>
      <c r="IZB114" s="56"/>
      <c r="IZC114" s="56"/>
      <c r="IZD114" s="56"/>
      <c r="IZE114" s="56"/>
      <c r="IZF114" s="56"/>
      <c r="IZG114" s="56"/>
      <c r="IZH114" s="56"/>
      <c r="IZI114" s="56"/>
      <c r="IZJ114" s="56"/>
      <c r="IZK114" s="56"/>
      <c r="IZL114" s="56"/>
      <c r="IZM114" s="56"/>
      <c r="IZN114" s="56"/>
      <c r="IZO114" s="56"/>
      <c r="IZP114" s="56"/>
      <c r="IZQ114" s="56"/>
      <c r="IZR114" s="56"/>
      <c r="IZS114" s="56"/>
      <c r="IZT114" s="56"/>
      <c r="IZU114" s="56"/>
      <c r="IZV114" s="56"/>
      <c r="IZW114" s="56"/>
      <c r="IZX114" s="56"/>
      <c r="IZY114" s="56"/>
      <c r="IZZ114" s="56"/>
      <c r="JAA114" s="56"/>
      <c r="JAB114" s="56"/>
      <c r="JAC114" s="56"/>
      <c r="JAD114" s="56"/>
      <c r="JAE114" s="56"/>
      <c r="JAF114" s="56"/>
      <c r="JAG114" s="56"/>
      <c r="JAH114" s="56"/>
      <c r="JAI114" s="56"/>
      <c r="JAJ114" s="56"/>
      <c r="JAK114" s="56"/>
      <c r="JAL114" s="56"/>
      <c r="JAM114" s="56"/>
      <c r="JAN114" s="56"/>
      <c r="JAO114" s="56"/>
      <c r="JAP114" s="56"/>
      <c r="JAQ114" s="56"/>
      <c r="JAR114" s="56"/>
      <c r="JAS114" s="56"/>
      <c r="JAT114" s="56"/>
      <c r="JAU114" s="56"/>
      <c r="JAV114" s="56"/>
      <c r="JAW114" s="56"/>
      <c r="JAX114" s="56"/>
      <c r="JAY114" s="56"/>
      <c r="JAZ114" s="56"/>
      <c r="JBA114" s="56"/>
      <c r="JBB114" s="56"/>
      <c r="JBC114" s="56"/>
      <c r="JBD114" s="56"/>
      <c r="JBE114" s="56"/>
      <c r="JBF114" s="56"/>
      <c r="JBG114" s="56"/>
      <c r="JBH114" s="56"/>
      <c r="JBI114" s="56"/>
      <c r="JBJ114" s="56"/>
      <c r="JBK114" s="56"/>
      <c r="JBL114" s="56"/>
      <c r="JBM114" s="56"/>
      <c r="JBN114" s="56"/>
      <c r="JBO114" s="56"/>
      <c r="JBP114" s="56"/>
      <c r="JBQ114" s="56"/>
      <c r="JBR114" s="56"/>
      <c r="JBS114" s="56"/>
      <c r="JBT114" s="56"/>
      <c r="JBU114" s="56"/>
      <c r="JBV114" s="56"/>
      <c r="JBW114" s="56"/>
      <c r="JBX114" s="56"/>
      <c r="JBY114" s="56"/>
      <c r="JBZ114" s="56"/>
      <c r="JCA114" s="56"/>
      <c r="JCB114" s="56"/>
      <c r="JCC114" s="56"/>
      <c r="JCD114" s="56"/>
      <c r="JCE114" s="56"/>
      <c r="JCF114" s="56"/>
      <c r="JCG114" s="56"/>
      <c r="JCH114" s="56"/>
      <c r="JCI114" s="56"/>
      <c r="JCJ114" s="56"/>
      <c r="JCK114" s="56"/>
      <c r="JCL114" s="56"/>
      <c r="JCM114" s="56"/>
      <c r="JCN114" s="56"/>
      <c r="JCO114" s="56"/>
      <c r="JCP114" s="56"/>
      <c r="JCQ114" s="56"/>
      <c r="JCR114" s="56"/>
      <c r="JCS114" s="56"/>
      <c r="JCT114" s="56"/>
      <c r="JCU114" s="56"/>
      <c r="JCV114" s="56"/>
      <c r="JCW114" s="56"/>
      <c r="JCX114" s="56"/>
      <c r="JCY114" s="56"/>
      <c r="JCZ114" s="56"/>
      <c r="JDA114" s="56"/>
      <c r="JDB114" s="56"/>
      <c r="JDC114" s="56"/>
      <c r="JDD114" s="56"/>
      <c r="JDE114" s="56"/>
      <c r="JDF114" s="56"/>
      <c r="JDG114" s="56"/>
      <c r="JDH114" s="56"/>
      <c r="JDI114" s="56"/>
      <c r="JDJ114" s="56"/>
      <c r="JDK114" s="56"/>
      <c r="JDL114" s="56"/>
      <c r="JDM114" s="56"/>
      <c r="JDN114" s="56"/>
      <c r="JDO114" s="56"/>
      <c r="JDP114" s="56"/>
      <c r="JDQ114" s="56"/>
      <c r="JDR114" s="56"/>
      <c r="JDS114" s="56"/>
      <c r="JDT114" s="56"/>
      <c r="JDU114" s="56"/>
      <c r="JDV114" s="56"/>
      <c r="JDW114" s="56"/>
      <c r="JDX114" s="56"/>
      <c r="JDY114" s="56"/>
      <c r="JDZ114" s="56"/>
      <c r="JEA114" s="56"/>
      <c r="JEB114" s="56"/>
      <c r="JEC114" s="56"/>
      <c r="JED114" s="56"/>
      <c r="JEE114" s="56"/>
      <c r="JEF114" s="56"/>
      <c r="JEG114" s="56"/>
      <c r="JEH114" s="56"/>
      <c r="JEI114" s="56"/>
      <c r="JEJ114" s="56"/>
      <c r="JEK114" s="56"/>
      <c r="JEL114" s="56"/>
      <c r="JEM114" s="56"/>
      <c r="JEN114" s="56"/>
      <c r="JEO114" s="56"/>
      <c r="JEP114" s="56"/>
      <c r="JEQ114" s="56"/>
      <c r="JER114" s="56"/>
      <c r="JES114" s="56"/>
      <c r="JET114" s="56"/>
      <c r="JEU114" s="56"/>
      <c r="JEV114" s="56"/>
      <c r="JEW114" s="56"/>
      <c r="JEX114" s="56"/>
      <c r="JEY114" s="56"/>
      <c r="JEZ114" s="56"/>
      <c r="JFA114" s="56"/>
      <c r="JFB114" s="56"/>
      <c r="JFC114" s="56"/>
      <c r="JFD114" s="56"/>
      <c r="JFE114" s="56"/>
      <c r="JFF114" s="56"/>
      <c r="JFG114" s="56"/>
      <c r="JFH114" s="56"/>
      <c r="JFI114" s="56"/>
      <c r="JFJ114" s="56"/>
      <c r="JFK114" s="56"/>
      <c r="JFL114" s="56"/>
      <c r="JFM114" s="56"/>
      <c r="JFN114" s="56"/>
      <c r="JFO114" s="56"/>
      <c r="JFP114" s="56"/>
      <c r="JFQ114" s="56"/>
      <c r="JFR114" s="56"/>
      <c r="JFS114" s="56"/>
      <c r="JFT114" s="56"/>
      <c r="JFU114" s="56"/>
      <c r="JFV114" s="56"/>
      <c r="JFW114" s="56"/>
      <c r="JFX114" s="56"/>
      <c r="JFY114" s="56"/>
      <c r="JFZ114" s="56"/>
      <c r="JGA114" s="56"/>
      <c r="JGB114" s="56"/>
      <c r="JGC114" s="56"/>
      <c r="JGD114" s="56"/>
      <c r="JGE114" s="56"/>
      <c r="JGF114" s="56"/>
      <c r="JGG114" s="56"/>
      <c r="JGH114" s="56"/>
      <c r="JGI114" s="56"/>
      <c r="JGJ114" s="56"/>
      <c r="JGK114" s="56"/>
      <c r="JGL114" s="56"/>
      <c r="JGM114" s="56"/>
      <c r="JGN114" s="56"/>
      <c r="JGO114" s="56"/>
      <c r="JGP114" s="56"/>
      <c r="JGQ114" s="56"/>
      <c r="JGR114" s="56"/>
      <c r="JGS114" s="56"/>
      <c r="JGT114" s="56"/>
      <c r="JGU114" s="56"/>
      <c r="JGV114" s="56"/>
      <c r="JGW114" s="56"/>
      <c r="JGX114" s="56"/>
      <c r="JGY114" s="56"/>
      <c r="JGZ114" s="56"/>
      <c r="JHA114" s="56"/>
      <c r="JHB114" s="56"/>
      <c r="JHC114" s="56"/>
      <c r="JHD114" s="56"/>
      <c r="JHE114" s="56"/>
      <c r="JHF114" s="56"/>
      <c r="JHG114" s="56"/>
      <c r="JHH114" s="56"/>
      <c r="JHI114" s="56"/>
      <c r="JHJ114" s="56"/>
      <c r="JHK114" s="56"/>
      <c r="JHL114" s="56"/>
      <c r="JHM114" s="56"/>
      <c r="JHN114" s="56"/>
      <c r="JHO114" s="56"/>
      <c r="JHP114" s="56"/>
      <c r="JHQ114" s="56"/>
      <c r="JHR114" s="56"/>
      <c r="JHS114" s="56"/>
      <c r="JHT114" s="56"/>
      <c r="JHU114" s="56"/>
      <c r="JHV114" s="56"/>
      <c r="JHW114" s="56"/>
      <c r="JHX114" s="56"/>
      <c r="JHY114" s="56"/>
      <c r="JHZ114" s="56"/>
      <c r="JIA114" s="56"/>
      <c r="JIB114" s="56"/>
      <c r="JIC114" s="56"/>
      <c r="JID114" s="56"/>
      <c r="JIE114" s="56"/>
      <c r="JIF114" s="56"/>
      <c r="JIG114" s="56"/>
      <c r="JIH114" s="56"/>
      <c r="JII114" s="56"/>
      <c r="JIJ114" s="56"/>
      <c r="JIK114" s="56"/>
      <c r="JIL114" s="56"/>
      <c r="JIM114" s="56"/>
      <c r="JIN114" s="56"/>
      <c r="JIO114" s="56"/>
      <c r="JIP114" s="56"/>
      <c r="JIQ114" s="56"/>
      <c r="JIR114" s="56"/>
      <c r="JIS114" s="56"/>
      <c r="JIT114" s="56"/>
      <c r="JIU114" s="56"/>
      <c r="JIV114" s="56"/>
      <c r="JIW114" s="56"/>
      <c r="JIX114" s="56"/>
      <c r="JIY114" s="56"/>
      <c r="JIZ114" s="56"/>
      <c r="JJA114" s="56"/>
      <c r="JJB114" s="56"/>
      <c r="JJC114" s="56"/>
      <c r="JJD114" s="56"/>
      <c r="JJE114" s="56"/>
      <c r="JJF114" s="56"/>
      <c r="JJG114" s="56"/>
      <c r="JJH114" s="56"/>
      <c r="JJI114" s="56"/>
      <c r="JJJ114" s="56"/>
      <c r="JJK114" s="56"/>
      <c r="JJL114" s="56"/>
      <c r="JJM114" s="56"/>
      <c r="JJN114" s="56"/>
      <c r="JJO114" s="56"/>
      <c r="JJP114" s="56"/>
      <c r="JJQ114" s="56"/>
      <c r="JJR114" s="56"/>
      <c r="JJS114" s="56"/>
      <c r="JJT114" s="56"/>
      <c r="JJU114" s="56"/>
      <c r="JJV114" s="56"/>
      <c r="JJW114" s="56"/>
      <c r="JJX114" s="56"/>
      <c r="JJY114" s="56"/>
      <c r="JJZ114" s="56"/>
      <c r="JKA114" s="56"/>
      <c r="JKB114" s="56"/>
      <c r="JKC114" s="56"/>
      <c r="JKD114" s="56"/>
      <c r="JKE114" s="56"/>
      <c r="JKF114" s="56"/>
      <c r="JKG114" s="56"/>
      <c r="JKH114" s="56"/>
      <c r="JKI114" s="56"/>
      <c r="JKJ114" s="56"/>
      <c r="JKK114" s="56"/>
      <c r="JKL114" s="56"/>
      <c r="JKM114" s="56"/>
      <c r="JKN114" s="56"/>
      <c r="JKO114" s="56"/>
      <c r="JKP114" s="56"/>
      <c r="JKQ114" s="56"/>
      <c r="JKR114" s="56"/>
      <c r="JKS114" s="56"/>
      <c r="JKT114" s="56"/>
      <c r="JKU114" s="56"/>
      <c r="JKV114" s="56"/>
      <c r="JKW114" s="56"/>
      <c r="JKX114" s="56"/>
      <c r="JKY114" s="56"/>
      <c r="JKZ114" s="56"/>
      <c r="JLA114" s="56"/>
      <c r="JLB114" s="56"/>
      <c r="JLC114" s="56"/>
      <c r="JLD114" s="56"/>
      <c r="JLE114" s="56"/>
      <c r="JLF114" s="56"/>
      <c r="JLG114" s="56"/>
      <c r="JLH114" s="56"/>
      <c r="JLI114" s="56"/>
      <c r="JLJ114" s="56"/>
      <c r="JLK114" s="56"/>
      <c r="JLL114" s="56"/>
      <c r="JLM114" s="56"/>
      <c r="JLN114" s="56"/>
      <c r="JLO114" s="56"/>
      <c r="JLP114" s="56"/>
      <c r="JLQ114" s="56"/>
      <c r="JLR114" s="56"/>
      <c r="JLS114" s="56"/>
      <c r="JLT114" s="56"/>
      <c r="JLU114" s="56"/>
      <c r="JLV114" s="56"/>
      <c r="JLW114" s="56"/>
      <c r="JLX114" s="56"/>
      <c r="JLY114" s="56"/>
      <c r="JLZ114" s="56"/>
      <c r="JMA114" s="56"/>
      <c r="JMB114" s="56"/>
      <c r="JMC114" s="56"/>
      <c r="JMD114" s="56"/>
      <c r="JME114" s="56"/>
      <c r="JMF114" s="56"/>
      <c r="JMG114" s="56"/>
      <c r="JMH114" s="56"/>
      <c r="JMI114" s="56"/>
      <c r="JMJ114" s="56"/>
      <c r="JMK114" s="56"/>
      <c r="JML114" s="56"/>
      <c r="JMM114" s="56"/>
      <c r="JMN114" s="56"/>
      <c r="JMO114" s="56"/>
      <c r="JMP114" s="56"/>
      <c r="JMQ114" s="56"/>
      <c r="JMR114" s="56"/>
      <c r="JMS114" s="56"/>
      <c r="JMT114" s="56"/>
      <c r="JMU114" s="56"/>
      <c r="JMV114" s="56"/>
      <c r="JMW114" s="56"/>
      <c r="JMX114" s="56"/>
      <c r="JMY114" s="56"/>
      <c r="JMZ114" s="56"/>
      <c r="JNA114" s="56"/>
      <c r="JNB114" s="56"/>
      <c r="JNC114" s="56"/>
      <c r="JND114" s="56"/>
      <c r="JNE114" s="56"/>
      <c r="JNF114" s="56"/>
      <c r="JNG114" s="56"/>
      <c r="JNH114" s="56"/>
      <c r="JNI114" s="56"/>
      <c r="JNJ114" s="56"/>
      <c r="JNK114" s="56"/>
      <c r="JNL114" s="56"/>
      <c r="JNM114" s="56"/>
      <c r="JNN114" s="56"/>
      <c r="JNO114" s="56"/>
      <c r="JNP114" s="56"/>
      <c r="JNQ114" s="56"/>
      <c r="JNR114" s="56"/>
      <c r="JNS114" s="56"/>
      <c r="JNT114" s="56"/>
      <c r="JNU114" s="56"/>
      <c r="JNV114" s="56"/>
      <c r="JNW114" s="56"/>
      <c r="JNX114" s="56"/>
      <c r="JNY114" s="56"/>
      <c r="JNZ114" s="56"/>
      <c r="JOA114" s="56"/>
      <c r="JOB114" s="56"/>
      <c r="JOC114" s="56"/>
      <c r="JOD114" s="56"/>
      <c r="JOE114" s="56"/>
      <c r="JOF114" s="56"/>
      <c r="JOG114" s="56"/>
      <c r="JOH114" s="56"/>
      <c r="JOI114" s="56"/>
      <c r="JOJ114" s="56"/>
      <c r="JOK114" s="56"/>
      <c r="JOL114" s="56"/>
      <c r="JOM114" s="56"/>
      <c r="JON114" s="56"/>
      <c r="JOO114" s="56"/>
      <c r="JOP114" s="56"/>
      <c r="JOQ114" s="56"/>
      <c r="JOR114" s="56"/>
      <c r="JOS114" s="56"/>
      <c r="JOT114" s="56"/>
      <c r="JOU114" s="56"/>
      <c r="JOV114" s="56"/>
      <c r="JOW114" s="56"/>
      <c r="JOX114" s="56"/>
      <c r="JOY114" s="56"/>
      <c r="JOZ114" s="56"/>
      <c r="JPA114" s="56"/>
      <c r="JPB114" s="56"/>
      <c r="JPC114" s="56"/>
      <c r="JPD114" s="56"/>
      <c r="JPE114" s="56"/>
      <c r="JPF114" s="56"/>
      <c r="JPG114" s="56"/>
      <c r="JPH114" s="56"/>
      <c r="JPI114" s="56"/>
      <c r="JPJ114" s="56"/>
      <c r="JPK114" s="56"/>
      <c r="JPL114" s="56"/>
      <c r="JPM114" s="56"/>
      <c r="JPN114" s="56"/>
      <c r="JPO114" s="56"/>
      <c r="JPP114" s="56"/>
      <c r="JPQ114" s="56"/>
      <c r="JPR114" s="56"/>
      <c r="JPS114" s="56"/>
      <c r="JPT114" s="56"/>
      <c r="JPU114" s="56"/>
      <c r="JPV114" s="56"/>
      <c r="JPW114" s="56"/>
      <c r="JPX114" s="56"/>
      <c r="JPY114" s="56"/>
      <c r="JPZ114" s="56"/>
      <c r="JQA114" s="56"/>
      <c r="JQB114" s="56"/>
      <c r="JQC114" s="56"/>
      <c r="JQD114" s="56"/>
      <c r="JQE114" s="56"/>
      <c r="JQF114" s="56"/>
      <c r="JQG114" s="56"/>
      <c r="JQH114" s="56"/>
      <c r="JQI114" s="56"/>
      <c r="JQJ114" s="56"/>
      <c r="JQK114" s="56"/>
      <c r="JQL114" s="56"/>
      <c r="JQM114" s="56"/>
      <c r="JQN114" s="56"/>
      <c r="JQO114" s="56"/>
      <c r="JQP114" s="56"/>
      <c r="JQQ114" s="56"/>
      <c r="JQR114" s="56"/>
      <c r="JQS114" s="56"/>
      <c r="JQT114" s="56"/>
      <c r="JQU114" s="56"/>
      <c r="JQV114" s="56"/>
      <c r="JQW114" s="56"/>
      <c r="JQX114" s="56"/>
      <c r="JQY114" s="56"/>
      <c r="JQZ114" s="56"/>
      <c r="JRA114" s="56"/>
      <c r="JRB114" s="56"/>
      <c r="JRC114" s="56"/>
      <c r="JRD114" s="56"/>
      <c r="JRE114" s="56"/>
      <c r="JRF114" s="56"/>
      <c r="JRG114" s="56"/>
      <c r="JRH114" s="56"/>
      <c r="JRI114" s="56"/>
      <c r="JRJ114" s="56"/>
      <c r="JRK114" s="56"/>
      <c r="JRL114" s="56"/>
      <c r="JRM114" s="56"/>
      <c r="JRN114" s="56"/>
      <c r="JRO114" s="56"/>
      <c r="JRP114" s="56"/>
      <c r="JRQ114" s="56"/>
      <c r="JRR114" s="56"/>
      <c r="JRS114" s="56"/>
      <c r="JRT114" s="56"/>
      <c r="JRU114" s="56"/>
      <c r="JRV114" s="56"/>
      <c r="JRW114" s="56"/>
      <c r="JRX114" s="56"/>
      <c r="JRY114" s="56"/>
      <c r="JRZ114" s="56"/>
      <c r="JSA114" s="56"/>
      <c r="JSB114" s="56"/>
      <c r="JSC114" s="56"/>
      <c r="JSD114" s="56"/>
      <c r="JSE114" s="56"/>
      <c r="JSF114" s="56"/>
      <c r="JSG114" s="56"/>
      <c r="JSH114" s="56"/>
      <c r="JSI114" s="56"/>
      <c r="JSJ114" s="56"/>
      <c r="JSK114" s="56"/>
      <c r="JSL114" s="56"/>
      <c r="JSM114" s="56"/>
      <c r="JSN114" s="56"/>
      <c r="JSO114" s="56"/>
      <c r="JSP114" s="56"/>
      <c r="JSQ114" s="56"/>
      <c r="JSR114" s="56"/>
      <c r="JSS114" s="56"/>
      <c r="JST114" s="56"/>
      <c r="JSU114" s="56"/>
      <c r="JSV114" s="56"/>
      <c r="JSW114" s="56"/>
      <c r="JSX114" s="56"/>
      <c r="JSY114" s="56"/>
      <c r="JSZ114" s="56"/>
      <c r="JTA114" s="56"/>
      <c r="JTB114" s="56"/>
      <c r="JTC114" s="56"/>
      <c r="JTD114" s="56"/>
      <c r="JTE114" s="56"/>
      <c r="JTF114" s="56"/>
      <c r="JTG114" s="56"/>
      <c r="JTH114" s="56"/>
      <c r="JTI114" s="56"/>
      <c r="JTJ114" s="56"/>
      <c r="JTK114" s="56"/>
      <c r="JTL114" s="56"/>
      <c r="JTM114" s="56"/>
      <c r="JTN114" s="56"/>
      <c r="JTO114" s="56"/>
      <c r="JTP114" s="56"/>
      <c r="JTQ114" s="56"/>
      <c r="JTR114" s="56"/>
      <c r="JTS114" s="56"/>
      <c r="JTT114" s="56"/>
      <c r="JTU114" s="56"/>
      <c r="JTV114" s="56"/>
      <c r="JTW114" s="56"/>
      <c r="JTX114" s="56"/>
      <c r="JTY114" s="56"/>
      <c r="JTZ114" s="56"/>
      <c r="JUA114" s="56"/>
      <c r="JUB114" s="56"/>
      <c r="JUC114" s="56"/>
      <c r="JUD114" s="56"/>
      <c r="JUE114" s="56"/>
      <c r="JUF114" s="56"/>
      <c r="JUG114" s="56"/>
      <c r="JUH114" s="56"/>
      <c r="JUI114" s="56"/>
      <c r="JUJ114" s="56"/>
      <c r="JUK114" s="56"/>
      <c r="JUL114" s="56"/>
      <c r="JUM114" s="56"/>
      <c r="JUN114" s="56"/>
      <c r="JUO114" s="56"/>
      <c r="JUP114" s="56"/>
      <c r="JUQ114" s="56"/>
      <c r="JUR114" s="56"/>
      <c r="JUS114" s="56"/>
      <c r="JUT114" s="56"/>
      <c r="JUU114" s="56"/>
      <c r="JUV114" s="56"/>
      <c r="JUW114" s="56"/>
      <c r="JUX114" s="56"/>
      <c r="JUY114" s="56"/>
      <c r="JUZ114" s="56"/>
      <c r="JVA114" s="56"/>
      <c r="JVB114" s="56"/>
      <c r="JVC114" s="56"/>
      <c r="JVD114" s="56"/>
      <c r="JVE114" s="56"/>
      <c r="JVF114" s="56"/>
      <c r="JVG114" s="56"/>
      <c r="JVH114" s="56"/>
      <c r="JVI114" s="56"/>
      <c r="JVJ114" s="56"/>
      <c r="JVK114" s="56"/>
      <c r="JVL114" s="56"/>
      <c r="JVM114" s="56"/>
      <c r="JVN114" s="56"/>
      <c r="JVO114" s="56"/>
      <c r="JVP114" s="56"/>
      <c r="JVQ114" s="56"/>
      <c r="JVR114" s="56"/>
      <c r="JVS114" s="56"/>
      <c r="JVT114" s="56"/>
      <c r="JVU114" s="56"/>
      <c r="JVV114" s="56"/>
      <c r="JVW114" s="56"/>
      <c r="JVX114" s="56"/>
      <c r="JVY114" s="56"/>
      <c r="JVZ114" s="56"/>
      <c r="JWA114" s="56"/>
      <c r="JWB114" s="56"/>
      <c r="JWC114" s="56"/>
      <c r="JWD114" s="56"/>
      <c r="JWE114" s="56"/>
      <c r="JWF114" s="56"/>
      <c r="JWG114" s="56"/>
      <c r="JWH114" s="56"/>
      <c r="JWI114" s="56"/>
      <c r="JWJ114" s="56"/>
      <c r="JWK114" s="56"/>
      <c r="JWL114" s="56"/>
      <c r="JWM114" s="56"/>
      <c r="JWN114" s="56"/>
      <c r="JWO114" s="56"/>
      <c r="JWP114" s="56"/>
      <c r="JWQ114" s="56"/>
      <c r="JWR114" s="56"/>
      <c r="JWS114" s="56"/>
      <c r="JWT114" s="56"/>
      <c r="JWU114" s="56"/>
      <c r="JWV114" s="56"/>
      <c r="JWW114" s="56"/>
      <c r="JWX114" s="56"/>
      <c r="JWY114" s="56"/>
      <c r="JWZ114" s="56"/>
      <c r="JXA114" s="56"/>
      <c r="JXB114" s="56"/>
      <c r="JXC114" s="56"/>
      <c r="JXD114" s="56"/>
      <c r="JXE114" s="56"/>
      <c r="JXF114" s="56"/>
      <c r="JXG114" s="56"/>
      <c r="JXH114" s="56"/>
      <c r="JXI114" s="56"/>
      <c r="JXJ114" s="56"/>
      <c r="JXK114" s="56"/>
      <c r="JXL114" s="56"/>
      <c r="JXM114" s="56"/>
      <c r="JXN114" s="56"/>
      <c r="JXO114" s="56"/>
      <c r="JXP114" s="56"/>
      <c r="JXQ114" s="56"/>
      <c r="JXR114" s="56"/>
      <c r="JXS114" s="56"/>
      <c r="JXT114" s="56"/>
      <c r="JXU114" s="56"/>
      <c r="JXV114" s="56"/>
      <c r="JXW114" s="56"/>
      <c r="JXX114" s="56"/>
      <c r="JXY114" s="56"/>
      <c r="JXZ114" s="56"/>
      <c r="JYA114" s="56"/>
      <c r="JYB114" s="56"/>
      <c r="JYC114" s="56"/>
      <c r="JYD114" s="56"/>
      <c r="JYE114" s="56"/>
      <c r="JYF114" s="56"/>
      <c r="JYG114" s="56"/>
      <c r="JYH114" s="56"/>
      <c r="JYI114" s="56"/>
      <c r="JYJ114" s="56"/>
      <c r="JYK114" s="56"/>
      <c r="JYL114" s="56"/>
      <c r="JYM114" s="56"/>
      <c r="JYN114" s="56"/>
      <c r="JYO114" s="56"/>
      <c r="JYP114" s="56"/>
      <c r="JYQ114" s="56"/>
      <c r="JYR114" s="56"/>
      <c r="JYS114" s="56"/>
      <c r="JYT114" s="56"/>
      <c r="JYU114" s="56"/>
      <c r="JYV114" s="56"/>
      <c r="JYW114" s="56"/>
      <c r="JYX114" s="56"/>
      <c r="JYY114" s="56"/>
      <c r="JYZ114" s="56"/>
      <c r="JZA114" s="56"/>
      <c r="JZB114" s="56"/>
      <c r="JZC114" s="56"/>
      <c r="JZD114" s="56"/>
      <c r="JZE114" s="56"/>
      <c r="JZF114" s="56"/>
      <c r="JZG114" s="56"/>
      <c r="JZH114" s="56"/>
      <c r="JZI114" s="56"/>
      <c r="JZJ114" s="56"/>
      <c r="JZK114" s="56"/>
      <c r="JZL114" s="56"/>
      <c r="JZM114" s="56"/>
      <c r="JZN114" s="56"/>
      <c r="JZO114" s="56"/>
      <c r="JZP114" s="56"/>
      <c r="JZQ114" s="56"/>
      <c r="JZR114" s="56"/>
      <c r="JZS114" s="56"/>
      <c r="JZT114" s="56"/>
      <c r="JZU114" s="56"/>
      <c r="JZV114" s="56"/>
      <c r="JZW114" s="56"/>
      <c r="JZX114" s="56"/>
      <c r="JZY114" s="56"/>
      <c r="JZZ114" s="56"/>
      <c r="KAA114" s="56"/>
      <c r="KAB114" s="56"/>
      <c r="KAC114" s="56"/>
      <c r="KAD114" s="56"/>
      <c r="KAE114" s="56"/>
      <c r="KAF114" s="56"/>
      <c r="KAG114" s="56"/>
      <c r="KAH114" s="56"/>
      <c r="KAI114" s="56"/>
      <c r="KAJ114" s="56"/>
      <c r="KAK114" s="56"/>
      <c r="KAL114" s="56"/>
      <c r="KAM114" s="56"/>
      <c r="KAN114" s="56"/>
      <c r="KAO114" s="56"/>
      <c r="KAP114" s="56"/>
      <c r="KAQ114" s="56"/>
      <c r="KAR114" s="56"/>
      <c r="KAS114" s="56"/>
      <c r="KAT114" s="56"/>
      <c r="KAU114" s="56"/>
      <c r="KAV114" s="56"/>
      <c r="KAW114" s="56"/>
      <c r="KAX114" s="56"/>
      <c r="KAY114" s="56"/>
      <c r="KAZ114" s="56"/>
      <c r="KBA114" s="56"/>
      <c r="KBB114" s="56"/>
      <c r="KBC114" s="56"/>
      <c r="KBD114" s="56"/>
      <c r="KBE114" s="56"/>
      <c r="KBF114" s="56"/>
      <c r="KBG114" s="56"/>
      <c r="KBH114" s="56"/>
      <c r="KBI114" s="56"/>
      <c r="KBJ114" s="56"/>
      <c r="KBK114" s="56"/>
      <c r="KBL114" s="56"/>
      <c r="KBM114" s="56"/>
      <c r="KBN114" s="56"/>
      <c r="KBO114" s="56"/>
      <c r="KBP114" s="56"/>
      <c r="KBQ114" s="56"/>
      <c r="KBR114" s="56"/>
      <c r="KBS114" s="56"/>
      <c r="KBT114" s="56"/>
      <c r="KBU114" s="56"/>
      <c r="KBV114" s="56"/>
      <c r="KBW114" s="56"/>
      <c r="KBX114" s="56"/>
      <c r="KBY114" s="56"/>
      <c r="KBZ114" s="56"/>
      <c r="KCA114" s="56"/>
      <c r="KCB114" s="56"/>
      <c r="KCC114" s="56"/>
      <c r="KCD114" s="56"/>
      <c r="KCE114" s="56"/>
      <c r="KCF114" s="56"/>
      <c r="KCG114" s="56"/>
      <c r="KCH114" s="56"/>
      <c r="KCI114" s="56"/>
      <c r="KCJ114" s="56"/>
      <c r="KCK114" s="56"/>
      <c r="KCL114" s="56"/>
      <c r="KCM114" s="56"/>
      <c r="KCN114" s="56"/>
      <c r="KCO114" s="56"/>
      <c r="KCP114" s="56"/>
      <c r="KCQ114" s="56"/>
      <c r="KCR114" s="56"/>
      <c r="KCS114" s="56"/>
      <c r="KCT114" s="56"/>
      <c r="KCU114" s="56"/>
      <c r="KCV114" s="56"/>
      <c r="KCW114" s="56"/>
      <c r="KCX114" s="56"/>
      <c r="KCY114" s="56"/>
      <c r="KCZ114" s="56"/>
      <c r="KDA114" s="56"/>
      <c r="KDB114" s="56"/>
      <c r="KDC114" s="56"/>
      <c r="KDD114" s="56"/>
      <c r="KDE114" s="56"/>
      <c r="KDF114" s="56"/>
      <c r="KDG114" s="56"/>
      <c r="KDH114" s="56"/>
      <c r="KDI114" s="56"/>
      <c r="KDJ114" s="56"/>
      <c r="KDK114" s="56"/>
      <c r="KDL114" s="56"/>
      <c r="KDM114" s="56"/>
      <c r="KDN114" s="56"/>
      <c r="KDO114" s="56"/>
      <c r="KDP114" s="56"/>
      <c r="KDQ114" s="56"/>
      <c r="KDR114" s="56"/>
      <c r="KDS114" s="56"/>
      <c r="KDT114" s="56"/>
      <c r="KDU114" s="56"/>
      <c r="KDV114" s="56"/>
      <c r="KDW114" s="56"/>
      <c r="KDX114" s="56"/>
      <c r="KDY114" s="56"/>
      <c r="KDZ114" s="56"/>
      <c r="KEA114" s="56"/>
      <c r="KEB114" s="56"/>
      <c r="KEC114" s="56"/>
      <c r="KED114" s="56"/>
      <c r="KEE114" s="56"/>
      <c r="KEF114" s="56"/>
      <c r="KEG114" s="56"/>
      <c r="KEH114" s="56"/>
      <c r="KEI114" s="56"/>
      <c r="KEJ114" s="56"/>
      <c r="KEK114" s="56"/>
      <c r="KEL114" s="56"/>
      <c r="KEM114" s="56"/>
      <c r="KEN114" s="56"/>
      <c r="KEO114" s="56"/>
      <c r="KEP114" s="56"/>
      <c r="KEQ114" s="56"/>
      <c r="KER114" s="56"/>
      <c r="KES114" s="56"/>
      <c r="KET114" s="56"/>
      <c r="KEU114" s="56"/>
      <c r="KEV114" s="56"/>
      <c r="KEW114" s="56"/>
      <c r="KEX114" s="56"/>
      <c r="KEY114" s="56"/>
      <c r="KEZ114" s="56"/>
      <c r="KFA114" s="56"/>
      <c r="KFB114" s="56"/>
      <c r="KFC114" s="56"/>
      <c r="KFD114" s="56"/>
      <c r="KFE114" s="56"/>
      <c r="KFF114" s="56"/>
      <c r="KFG114" s="56"/>
      <c r="KFH114" s="56"/>
      <c r="KFI114" s="56"/>
      <c r="KFJ114" s="56"/>
      <c r="KFK114" s="56"/>
      <c r="KFL114" s="56"/>
      <c r="KFM114" s="56"/>
      <c r="KFN114" s="56"/>
      <c r="KFO114" s="56"/>
      <c r="KFP114" s="56"/>
      <c r="KFQ114" s="56"/>
      <c r="KFR114" s="56"/>
      <c r="KFS114" s="56"/>
      <c r="KFT114" s="56"/>
      <c r="KFU114" s="56"/>
      <c r="KFV114" s="56"/>
      <c r="KFW114" s="56"/>
      <c r="KFX114" s="56"/>
      <c r="KFY114" s="56"/>
      <c r="KFZ114" s="56"/>
      <c r="KGA114" s="56"/>
      <c r="KGB114" s="56"/>
      <c r="KGC114" s="56"/>
      <c r="KGD114" s="56"/>
      <c r="KGE114" s="56"/>
      <c r="KGF114" s="56"/>
      <c r="KGG114" s="56"/>
      <c r="KGH114" s="56"/>
      <c r="KGI114" s="56"/>
      <c r="KGJ114" s="56"/>
      <c r="KGK114" s="56"/>
      <c r="KGL114" s="56"/>
      <c r="KGM114" s="56"/>
      <c r="KGN114" s="56"/>
      <c r="KGO114" s="56"/>
      <c r="KGP114" s="56"/>
      <c r="KGQ114" s="56"/>
      <c r="KGR114" s="56"/>
      <c r="KGS114" s="56"/>
      <c r="KGT114" s="56"/>
      <c r="KGU114" s="56"/>
      <c r="KGV114" s="56"/>
      <c r="KGW114" s="56"/>
      <c r="KGX114" s="56"/>
      <c r="KGY114" s="56"/>
      <c r="KGZ114" s="56"/>
      <c r="KHA114" s="56"/>
      <c r="KHB114" s="56"/>
      <c r="KHC114" s="56"/>
      <c r="KHD114" s="56"/>
      <c r="KHE114" s="56"/>
      <c r="KHF114" s="56"/>
      <c r="KHG114" s="56"/>
      <c r="KHH114" s="56"/>
      <c r="KHI114" s="56"/>
      <c r="KHJ114" s="56"/>
      <c r="KHK114" s="56"/>
      <c r="KHL114" s="56"/>
      <c r="KHM114" s="56"/>
      <c r="KHN114" s="56"/>
      <c r="KHO114" s="56"/>
      <c r="KHP114" s="56"/>
      <c r="KHQ114" s="56"/>
      <c r="KHR114" s="56"/>
      <c r="KHS114" s="56"/>
      <c r="KHT114" s="56"/>
      <c r="KHU114" s="56"/>
      <c r="KHV114" s="56"/>
      <c r="KHW114" s="56"/>
      <c r="KHX114" s="56"/>
      <c r="KHY114" s="56"/>
      <c r="KHZ114" s="56"/>
      <c r="KIA114" s="56"/>
      <c r="KIB114" s="56"/>
      <c r="KIC114" s="56"/>
      <c r="KID114" s="56"/>
      <c r="KIE114" s="56"/>
      <c r="KIF114" s="56"/>
      <c r="KIG114" s="56"/>
      <c r="KIH114" s="56"/>
      <c r="KII114" s="56"/>
      <c r="KIJ114" s="56"/>
      <c r="KIK114" s="56"/>
      <c r="KIL114" s="56"/>
      <c r="KIM114" s="56"/>
      <c r="KIN114" s="56"/>
      <c r="KIO114" s="56"/>
      <c r="KIP114" s="56"/>
      <c r="KIQ114" s="56"/>
      <c r="KIR114" s="56"/>
      <c r="KIS114" s="56"/>
      <c r="KIT114" s="56"/>
      <c r="KIU114" s="56"/>
      <c r="KIV114" s="56"/>
      <c r="KIW114" s="56"/>
      <c r="KIX114" s="56"/>
      <c r="KIY114" s="56"/>
      <c r="KIZ114" s="56"/>
      <c r="KJA114" s="56"/>
      <c r="KJB114" s="56"/>
      <c r="KJC114" s="56"/>
      <c r="KJD114" s="56"/>
      <c r="KJE114" s="56"/>
      <c r="KJF114" s="56"/>
      <c r="KJG114" s="56"/>
      <c r="KJH114" s="56"/>
      <c r="KJI114" s="56"/>
      <c r="KJJ114" s="56"/>
      <c r="KJK114" s="56"/>
      <c r="KJL114" s="56"/>
      <c r="KJM114" s="56"/>
      <c r="KJN114" s="56"/>
      <c r="KJO114" s="56"/>
      <c r="KJP114" s="56"/>
      <c r="KJQ114" s="56"/>
      <c r="KJR114" s="56"/>
      <c r="KJS114" s="56"/>
      <c r="KJT114" s="56"/>
      <c r="KJU114" s="56"/>
      <c r="KJV114" s="56"/>
      <c r="KJW114" s="56"/>
      <c r="KJX114" s="56"/>
      <c r="KJY114" s="56"/>
      <c r="KJZ114" s="56"/>
      <c r="KKA114" s="56"/>
      <c r="KKB114" s="56"/>
      <c r="KKC114" s="56"/>
      <c r="KKD114" s="56"/>
      <c r="KKE114" s="56"/>
      <c r="KKF114" s="56"/>
      <c r="KKG114" s="56"/>
      <c r="KKH114" s="56"/>
      <c r="KKI114" s="56"/>
      <c r="KKJ114" s="56"/>
      <c r="KKK114" s="56"/>
      <c r="KKL114" s="56"/>
      <c r="KKM114" s="56"/>
      <c r="KKN114" s="56"/>
      <c r="KKO114" s="56"/>
      <c r="KKP114" s="56"/>
      <c r="KKQ114" s="56"/>
      <c r="KKR114" s="56"/>
      <c r="KKS114" s="56"/>
      <c r="KKT114" s="56"/>
      <c r="KKU114" s="56"/>
      <c r="KKV114" s="56"/>
      <c r="KKW114" s="56"/>
      <c r="KKX114" s="56"/>
      <c r="KKY114" s="56"/>
      <c r="KKZ114" s="56"/>
      <c r="KLA114" s="56"/>
      <c r="KLB114" s="56"/>
      <c r="KLC114" s="56"/>
      <c r="KLD114" s="56"/>
      <c r="KLE114" s="56"/>
      <c r="KLF114" s="56"/>
      <c r="KLG114" s="56"/>
      <c r="KLH114" s="56"/>
      <c r="KLI114" s="56"/>
      <c r="KLJ114" s="56"/>
      <c r="KLK114" s="56"/>
      <c r="KLL114" s="56"/>
      <c r="KLM114" s="56"/>
      <c r="KLN114" s="56"/>
      <c r="KLO114" s="56"/>
      <c r="KLP114" s="56"/>
      <c r="KLQ114" s="56"/>
      <c r="KLR114" s="56"/>
      <c r="KLS114" s="56"/>
      <c r="KLT114" s="56"/>
      <c r="KLU114" s="56"/>
      <c r="KLV114" s="56"/>
      <c r="KLW114" s="56"/>
      <c r="KLX114" s="56"/>
      <c r="KLY114" s="56"/>
      <c r="KLZ114" s="56"/>
      <c r="KMA114" s="56"/>
      <c r="KMB114" s="56"/>
      <c r="KMC114" s="56"/>
      <c r="KMD114" s="56"/>
      <c r="KME114" s="56"/>
      <c r="KMF114" s="56"/>
      <c r="KMG114" s="56"/>
      <c r="KMH114" s="56"/>
      <c r="KMI114" s="56"/>
      <c r="KMJ114" s="56"/>
      <c r="KMK114" s="56"/>
      <c r="KML114" s="56"/>
      <c r="KMM114" s="56"/>
      <c r="KMN114" s="56"/>
      <c r="KMO114" s="56"/>
      <c r="KMP114" s="56"/>
      <c r="KMQ114" s="56"/>
      <c r="KMR114" s="56"/>
      <c r="KMS114" s="56"/>
      <c r="KMT114" s="56"/>
      <c r="KMU114" s="56"/>
      <c r="KMV114" s="56"/>
      <c r="KMW114" s="56"/>
      <c r="KMX114" s="56"/>
      <c r="KMY114" s="56"/>
      <c r="KMZ114" s="56"/>
      <c r="KNA114" s="56"/>
      <c r="KNB114" s="56"/>
      <c r="KNC114" s="56"/>
      <c r="KND114" s="56"/>
      <c r="KNE114" s="56"/>
      <c r="KNF114" s="56"/>
      <c r="KNG114" s="56"/>
      <c r="KNH114" s="56"/>
      <c r="KNI114" s="56"/>
      <c r="KNJ114" s="56"/>
      <c r="KNK114" s="56"/>
      <c r="KNL114" s="56"/>
      <c r="KNM114" s="56"/>
      <c r="KNN114" s="56"/>
      <c r="KNO114" s="56"/>
      <c r="KNP114" s="56"/>
      <c r="KNQ114" s="56"/>
      <c r="KNR114" s="56"/>
      <c r="KNS114" s="56"/>
      <c r="KNT114" s="56"/>
      <c r="KNU114" s="56"/>
      <c r="KNV114" s="56"/>
      <c r="KNW114" s="56"/>
      <c r="KNX114" s="56"/>
      <c r="KNY114" s="56"/>
      <c r="KNZ114" s="56"/>
      <c r="KOA114" s="56"/>
      <c r="KOB114" s="56"/>
      <c r="KOC114" s="56"/>
      <c r="KOD114" s="56"/>
      <c r="KOE114" s="56"/>
      <c r="KOF114" s="56"/>
      <c r="KOG114" s="56"/>
      <c r="KOH114" s="56"/>
      <c r="KOI114" s="56"/>
      <c r="KOJ114" s="56"/>
      <c r="KOK114" s="56"/>
      <c r="KOL114" s="56"/>
      <c r="KOM114" s="56"/>
      <c r="KON114" s="56"/>
      <c r="KOO114" s="56"/>
      <c r="KOP114" s="56"/>
      <c r="KOQ114" s="56"/>
      <c r="KOR114" s="56"/>
      <c r="KOS114" s="56"/>
      <c r="KOT114" s="56"/>
      <c r="KOU114" s="56"/>
      <c r="KOV114" s="56"/>
      <c r="KOW114" s="56"/>
      <c r="KOX114" s="56"/>
      <c r="KOY114" s="56"/>
      <c r="KOZ114" s="56"/>
      <c r="KPA114" s="56"/>
      <c r="KPB114" s="56"/>
      <c r="KPC114" s="56"/>
      <c r="KPD114" s="56"/>
      <c r="KPE114" s="56"/>
      <c r="KPF114" s="56"/>
      <c r="KPG114" s="56"/>
      <c r="KPH114" s="56"/>
      <c r="KPI114" s="56"/>
      <c r="KPJ114" s="56"/>
      <c r="KPK114" s="56"/>
      <c r="KPL114" s="56"/>
      <c r="KPM114" s="56"/>
      <c r="KPN114" s="56"/>
      <c r="KPO114" s="56"/>
      <c r="KPP114" s="56"/>
      <c r="KPQ114" s="56"/>
      <c r="KPR114" s="56"/>
      <c r="KPS114" s="56"/>
      <c r="KPT114" s="56"/>
      <c r="KPU114" s="56"/>
      <c r="KPV114" s="56"/>
      <c r="KPW114" s="56"/>
      <c r="KPX114" s="56"/>
      <c r="KPY114" s="56"/>
      <c r="KPZ114" s="56"/>
      <c r="KQA114" s="56"/>
      <c r="KQB114" s="56"/>
      <c r="KQC114" s="56"/>
      <c r="KQD114" s="56"/>
      <c r="KQE114" s="56"/>
      <c r="KQF114" s="56"/>
      <c r="KQG114" s="56"/>
      <c r="KQH114" s="56"/>
      <c r="KQI114" s="56"/>
      <c r="KQJ114" s="56"/>
      <c r="KQK114" s="56"/>
      <c r="KQL114" s="56"/>
      <c r="KQM114" s="56"/>
      <c r="KQN114" s="56"/>
      <c r="KQO114" s="56"/>
      <c r="KQP114" s="56"/>
      <c r="KQQ114" s="56"/>
      <c r="KQR114" s="56"/>
      <c r="KQS114" s="56"/>
      <c r="KQT114" s="56"/>
      <c r="KQU114" s="56"/>
      <c r="KQV114" s="56"/>
      <c r="KQW114" s="56"/>
      <c r="KQX114" s="56"/>
      <c r="KQY114" s="56"/>
      <c r="KQZ114" s="56"/>
      <c r="KRA114" s="56"/>
      <c r="KRB114" s="56"/>
      <c r="KRC114" s="56"/>
      <c r="KRD114" s="56"/>
      <c r="KRE114" s="56"/>
      <c r="KRF114" s="56"/>
      <c r="KRG114" s="56"/>
      <c r="KRH114" s="56"/>
      <c r="KRI114" s="56"/>
      <c r="KRJ114" s="56"/>
      <c r="KRK114" s="56"/>
      <c r="KRL114" s="56"/>
      <c r="KRM114" s="56"/>
      <c r="KRN114" s="56"/>
      <c r="KRO114" s="56"/>
      <c r="KRP114" s="56"/>
      <c r="KRQ114" s="56"/>
      <c r="KRR114" s="56"/>
      <c r="KRS114" s="56"/>
      <c r="KRT114" s="56"/>
      <c r="KRU114" s="56"/>
      <c r="KRV114" s="56"/>
      <c r="KRW114" s="56"/>
      <c r="KRX114" s="56"/>
      <c r="KRY114" s="56"/>
      <c r="KRZ114" s="56"/>
      <c r="KSA114" s="56"/>
      <c r="KSB114" s="56"/>
      <c r="KSC114" s="56"/>
      <c r="KSD114" s="56"/>
      <c r="KSE114" s="56"/>
      <c r="KSF114" s="56"/>
      <c r="KSG114" s="56"/>
      <c r="KSH114" s="56"/>
      <c r="KSI114" s="56"/>
      <c r="KSJ114" s="56"/>
      <c r="KSK114" s="56"/>
      <c r="KSL114" s="56"/>
      <c r="KSM114" s="56"/>
      <c r="KSN114" s="56"/>
      <c r="KSO114" s="56"/>
      <c r="KSP114" s="56"/>
      <c r="KSQ114" s="56"/>
      <c r="KSR114" s="56"/>
      <c r="KSS114" s="56"/>
      <c r="KST114" s="56"/>
      <c r="KSU114" s="56"/>
      <c r="KSV114" s="56"/>
      <c r="KSW114" s="56"/>
      <c r="KSX114" s="56"/>
      <c r="KSY114" s="56"/>
      <c r="KSZ114" s="56"/>
      <c r="KTA114" s="56"/>
      <c r="KTB114" s="56"/>
      <c r="KTC114" s="56"/>
      <c r="KTD114" s="56"/>
      <c r="KTE114" s="56"/>
      <c r="KTF114" s="56"/>
      <c r="KTG114" s="56"/>
      <c r="KTH114" s="56"/>
      <c r="KTI114" s="56"/>
      <c r="KTJ114" s="56"/>
      <c r="KTK114" s="56"/>
      <c r="KTL114" s="56"/>
      <c r="KTM114" s="56"/>
      <c r="KTN114" s="56"/>
      <c r="KTO114" s="56"/>
      <c r="KTP114" s="56"/>
      <c r="KTQ114" s="56"/>
      <c r="KTR114" s="56"/>
      <c r="KTS114" s="56"/>
      <c r="KTT114" s="56"/>
      <c r="KTU114" s="56"/>
      <c r="KTV114" s="56"/>
      <c r="KTW114" s="56"/>
      <c r="KTX114" s="56"/>
      <c r="KTY114" s="56"/>
      <c r="KTZ114" s="56"/>
      <c r="KUA114" s="56"/>
      <c r="KUB114" s="56"/>
      <c r="KUC114" s="56"/>
      <c r="KUD114" s="56"/>
      <c r="KUE114" s="56"/>
      <c r="KUF114" s="56"/>
      <c r="KUG114" s="56"/>
      <c r="KUH114" s="56"/>
      <c r="KUI114" s="56"/>
      <c r="KUJ114" s="56"/>
      <c r="KUK114" s="56"/>
      <c r="KUL114" s="56"/>
      <c r="KUM114" s="56"/>
      <c r="KUN114" s="56"/>
      <c r="KUO114" s="56"/>
      <c r="KUP114" s="56"/>
      <c r="KUQ114" s="56"/>
      <c r="KUR114" s="56"/>
      <c r="KUS114" s="56"/>
      <c r="KUT114" s="56"/>
      <c r="KUU114" s="56"/>
      <c r="KUV114" s="56"/>
      <c r="KUW114" s="56"/>
      <c r="KUX114" s="56"/>
      <c r="KUY114" s="56"/>
      <c r="KUZ114" s="56"/>
      <c r="KVA114" s="56"/>
      <c r="KVB114" s="56"/>
      <c r="KVC114" s="56"/>
      <c r="KVD114" s="56"/>
      <c r="KVE114" s="56"/>
      <c r="KVF114" s="56"/>
      <c r="KVG114" s="56"/>
      <c r="KVH114" s="56"/>
      <c r="KVI114" s="56"/>
      <c r="KVJ114" s="56"/>
      <c r="KVK114" s="56"/>
      <c r="KVL114" s="56"/>
      <c r="KVM114" s="56"/>
      <c r="KVN114" s="56"/>
      <c r="KVO114" s="56"/>
      <c r="KVP114" s="56"/>
      <c r="KVQ114" s="56"/>
      <c r="KVR114" s="56"/>
      <c r="KVS114" s="56"/>
      <c r="KVT114" s="56"/>
      <c r="KVU114" s="56"/>
      <c r="KVV114" s="56"/>
      <c r="KVW114" s="56"/>
      <c r="KVX114" s="56"/>
      <c r="KVY114" s="56"/>
      <c r="KVZ114" s="56"/>
      <c r="KWA114" s="56"/>
      <c r="KWB114" s="56"/>
      <c r="KWC114" s="56"/>
      <c r="KWD114" s="56"/>
      <c r="KWE114" s="56"/>
      <c r="KWF114" s="56"/>
      <c r="KWG114" s="56"/>
      <c r="KWH114" s="56"/>
      <c r="KWI114" s="56"/>
      <c r="KWJ114" s="56"/>
      <c r="KWK114" s="56"/>
      <c r="KWL114" s="56"/>
      <c r="KWM114" s="56"/>
      <c r="KWN114" s="56"/>
      <c r="KWO114" s="56"/>
      <c r="KWP114" s="56"/>
      <c r="KWQ114" s="56"/>
      <c r="KWR114" s="56"/>
      <c r="KWS114" s="56"/>
      <c r="KWT114" s="56"/>
      <c r="KWU114" s="56"/>
      <c r="KWV114" s="56"/>
      <c r="KWW114" s="56"/>
      <c r="KWX114" s="56"/>
      <c r="KWY114" s="56"/>
      <c r="KWZ114" s="56"/>
      <c r="KXA114" s="56"/>
      <c r="KXB114" s="56"/>
      <c r="KXC114" s="56"/>
      <c r="KXD114" s="56"/>
      <c r="KXE114" s="56"/>
      <c r="KXF114" s="56"/>
      <c r="KXG114" s="56"/>
      <c r="KXH114" s="56"/>
      <c r="KXI114" s="56"/>
      <c r="KXJ114" s="56"/>
      <c r="KXK114" s="56"/>
      <c r="KXL114" s="56"/>
      <c r="KXM114" s="56"/>
      <c r="KXN114" s="56"/>
      <c r="KXO114" s="56"/>
      <c r="KXP114" s="56"/>
      <c r="KXQ114" s="56"/>
      <c r="KXR114" s="56"/>
      <c r="KXS114" s="56"/>
      <c r="KXT114" s="56"/>
      <c r="KXU114" s="56"/>
      <c r="KXV114" s="56"/>
      <c r="KXW114" s="56"/>
      <c r="KXX114" s="56"/>
      <c r="KXY114" s="56"/>
      <c r="KXZ114" s="56"/>
      <c r="KYA114" s="56"/>
      <c r="KYB114" s="56"/>
      <c r="KYC114" s="56"/>
      <c r="KYD114" s="56"/>
      <c r="KYE114" s="56"/>
      <c r="KYF114" s="56"/>
      <c r="KYG114" s="56"/>
      <c r="KYH114" s="56"/>
      <c r="KYI114" s="56"/>
      <c r="KYJ114" s="56"/>
      <c r="KYK114" s="56"/>
      <c r="KYL114" s="56"/>
      <c r="KYM114" s="56"/>
      <c r="KYN114" s="56"/>
      <c r="KYO114" s="56"/>
      <c r="KYP114" s="56"/>
      <c r="KYQ114" s="56"/>
      <c r="KYR114" s="56"/>
      <c r="KYS114" s="56"/>
      <c r="KYT114" s="56"/>
      <c r="KYU114" s="56"/>
      <c r="KYV114" s="56"/>
      <c r="KYW114" s="56"/>
      <c r="KYX114" s="56"/>
      <c r="KYY114" s="56"/>
      <c r="KYZ114" s="56"/>
      <c r="KZA114" s="56"/>
      <c r="KZB114" s="56"/>
      <c r="KZC114" s="56"/>
      <c r="KZD114" s="56"/>
      <c r="KZE114" s="56"/>
      <c r="KZF114" s="56"/>
      <c r="KZG114" s="56"/>
      <c r="KZH114" s="56"/>
      <c r="KZI114" s="56"/>
      <c r="KZJ114" s="56"/>
      <c r="KZK114" s="56"/>
      <c r="KZL114" s="56"/>
      <c r="KZM114" s="56"/>
      <c r="KZN114" s="56"/>
      <c r="KZO114" s="56"/>
      <c r="KZP114" s="56"/>
      <c r="KZQ114" s="56"/>
      <c r="KZR114" s="56"/>
      <c r="KZS114" s="56"/>
      <c r="KZT114" s="56"/>
      <c r="KZU114" s="56"/>
      <c r="KZV114" s="56"/>
      <c r="KZW114" s="56"/>
      <c r="KZX114" s="56"/>
      <c r="KZY114" s="56"/>
      <c r="KZZ114" s="56"/>
      <c r="LAA114" s="56"/>
      <c r="LAB114" s="56"/>
      <c r="LAC114" s="56"/>
      <c r="LAD114" s="56"/>
      <c r="LAE114" s="56"/>
      <c r="LAF114" s="56"/>
      <c r="LAG114" s="56"/>
      <c r="LAH114" s="56"/>
      <c r="LAI114" s="56"/>
      <c r="LAJ114" s="56"/>
      <c r="LAK114" s="56"/>
      <c r="LAL114" s="56"/>
      <c r="LAM114" s="56"/>
      <c r="LAN114" s="56"/>
      <c r="LAO114" s="56"/>
      <c r="LAP114" s="56"/>
      <c r="LAQ114" s="56"/>
      <c r="LAR114" s="56"/>
      <c r="LAS114" s="56"/>
      <c r="LAT114" s="56"/>
      <c r="LAU114" s="56"/>
      <c r="LAV114" s="56"/>
      <c r="LAW114" s="56"/>
      <c r="LAX114" s="56"/>
      <c r="LAY114" s="56"/>
      <c r="LAZ114" s="56"/>
      <c r="LBA114" s="56"/>
      <c r="LBB114" s="56"/>
      <c r="LBC114" s="56"/>
      <c r="LBD114" s="56"/>
      <c r="LBE114" s="56"/>
      <c r="LBF114" s="56"/>
      <c r="LBG114" s="56"/>
      <c r="LBH114" s="56"/>
      <c r="LBI114" s="56"/>
      <c r="LBJ114" s="56"/>
      <c r="LBK114" s="56"/>
      <c r="LBL114" s="56"/>
      <c r="LBM114" s="56"/>
      <c r="LBN114" s="56"/>
      <c r="LBO114" s="56"/>
      <c r="LBP114" s="56"/>
      <c r="LBQ114" s="56"/>
      <c r="LBR114" s="56"/>
      <c r="LBS114" s="56"/>
      <c r="LBT114" s="56"/>
      <c r="LBU114" s="56"/>
      <c r="LBV114" s="56"/>
      <c r="LBW114" s="56"/>
      <c r="LBX114" s="56"/>
      <c r="LBY114" s="56"/>
      <c r="LBZ114" s="56"/>
      <c r="LCA114" s="56"/>
      <c r="LCB114" s="56"/>
      <c r="LCC114" s="56"/>
      <c r="LCD114" s="56"/>
      <c r="LCE114" s="56"/>
      <c r="LCF114" s="56"/>
      <c r="LCG114" s="56"/>
      <c r="LCH114" s="56"/>
      <c r="LCI114" s="56"/>
      <c r="LCJ114" s="56"/>
      <c r="LCK114" s="56"/>
      <c r="LCL114" s="56"/>
      <c r="LCM114" s="56"/>
      <c r="LCN114" s="56"/>
      <c r="LCO114" s="56"/>
      <c r="LCP114" s="56"/>
      <c r="LCQ114" s="56"/>
      <c r="LCR114" s="56"/>
      <c r="LCS114" s="56"/>
      <c r="LCT114" s="56"/>
      <c r="LCU114" s="56"/>
      <c r="LCV114" s="56"/>
      <c r="LCW114" s="56"/>
      <c r="LCX114" s="56"/>
      <c r="LCY114" s="56"/>
      <c r="LCZ114" s="56"/>
      <c r="LDA114" s="56"/>
      <c r="LDB114" s="56"/>
      <c r="LDC114" s="56"/>
      <c r="LDD114" s="56"/>
      <c r="LDE114" s="56"/>
      <c r="LDF114" s="56"/>
      <c r="LDG114" s="56"/>
      <c r="LDH114" s="56"/>
      <c r="LDI114" s="56"/>
      <c r="LDJ114" s="56"/>
      <c r="LDK114" s="56"/>
      <c r="LDL114" s="56"/>
      <c r="LDM114" s="56"/>
      <c r="LDN114" s="56"/>
      <c r="LDO114" s="56"/>
      <c r="LDP114" s="56"/>
      <c r="LDQ114" s="56"/>
      <c r="LDR114" s="56"/>
      <c r="LDS114" s="56"/>
      <c r="LDT114" s="56"/>
      <c r="LDU114" s="56"/>
      <c r="LDV114" s="56"/>
      <c r="LDW114" s="56"/>
      <c r="LDX114" s="56"/>
      <c r="LDY114" s="56"/>
      <c r="LDZ114" s="56"/>
      <c r="LEA114" s="56"/>
      <c r="LEB114" s="56"/>
      <c r="LEC114" s="56"/>
      <c r="LED114" s="56"/>
      <c r="LEE114" s="56"/>
      <c r="LEF114" s="56"/>
      <c r="LEG114" s="56"/>
      <c r="LEH114" s="56"/>
      <c r="LEI114" s="56"/>
      <c r="LEJ114" s="56"/>
      <c r="LEK114" s="56"/>
      <c r="LEL114" s="56"/>
      <c r="LEM114" s="56"/>
      <c r="LEN114" s="56"/>
      <c r="LEO114" s="56"/>
      <c r="LEP114" s="56"/>
      <c r="LEQ114" s="56"/>
      <c r="LER114" s="56"/>
      <c r="LES114" s="56"/>
      <c r="LET114" s="56"/>
      <c r="LEU114" s="56"/>
      <c r="LEV114" s="56"/>
      <c r="LEW114" s="56"/>
      <c r="LEX114" s="56"/>
      <c r="LEY114" s="56"/>
      <c r="LEZ114" s="56"/>
      <c r="LFA114" s="56"/>
      <c r="LFB114" s="56"/>
      <c r="LFC114" s="56"/>
      <c r="LFD114" s="56"/>
      <c r="LFE114" s="56"/>
      <c r="LFF114" s="56"/>
      <c r="LFG114" s="56"/>
      <c r="LFH114" s="56"/>
      <c r="LFI114" s="56"/>
      <c r="LFJ114" s="56"/>
      <c r="LFK114" s="56"/>
      <c r="LFL114" s="56"/>
      <c r="LFM114" s="56"/>
      <c r="LFN114" s="56"/>
      <c r="LFO114" s="56"/>
      <c r="LFP114" s="56"/>
      <c r="LFQ114" s="56"/>
      <c r="LFR114" s="56"/>
      <c r="LFS114" s="56"/>
      <c r="LFT114" s="56"/>
      <c r="LFU114" s="56"/>
      <c r="LFV114" s="56"/>
      <c r="LFW114" s="56"/>
      <c r="LFX114" s="56"/>
      <c r="LFY114" s="56"/>
      <c r="LFZ114" s="56"/>
      <c r="LGA114" s="56"/>
      <c r="LGB114" s="56"/>
      <c r="LGC114" s="56"/>
      <c r="LGD114" s="56"/>
      <c r="LGE114" s="56"/>
      <c r="LGF114" s="56"/>
      <c r="LGG114" s="56"/>
      <c r="LGH114" s="56"/>
      <c r="LGI114" s="56"/>
      <c r="LGJ114" s="56"/>
      <c r="LGK114" s="56"/>
      <c r="LGL114" s="56"/>
      <c r="LGM114" s="56"/>
      <c r="LGN114" s="56"/>
      <c r="LGO114" s="56"/>
      <c r="LGP114" s="56"/>
      <c r="LGQ114" s="56"/>
      <c r="LGR114" s="56"/>
      <c r="LGS114" s="56"/>
      <c r="LGT114" s="56"/>
      <c r="LGU114" s="56"/>
      <c r="LGV114" s="56"/>
      <c r="LGW114" s="56"/>
      <c r="LGX114" s="56"/>
      <c r="LGY114" s="56"/>
      <c r="LGZ114" s="56"/>
      <c r="LHA114" s="56"/>
      <c r="LHB114" s="56"/>
      <c r="LHC114" s="56"/>
      <c r="LHD114" s="56"/>
      <c r="LHE114" s="56"/>
      <c r="LHF114" s="56"/>
      <c r="LHG114" s="56"/>
      <c r="LHH114" s="56"/>
      <c r="LHI114" s="56"/>
      <c r="LHJ114" s="56"/>
      <c r="LHK114" s="56"/>
      <c r="LHL114" s="56"/>
      <c r="LHM114" s="56"/>
      <c r="LHN114" s="56"/>
      <c r="LHO114" s="56"/>
      <c r="LHP114" s="56"/>
      <c r="LHQ114" s="56"/>
      <c r="LHR114" s="56"/>
      <c r="LHS114" s="56"/>
      <c r="LHT114" s="56"/>
      <c r="LHU114" s="56"/>
      <c r="LHV114" s="56"/>
      <c r="LHW114" s="56"/>
      <c r="LHX114" s="56"/>
      <c r="LHY114" s="56"/>
      <c r="LHZ114" s="56"/>
      <c r="LIA114" s="56"/>
      <c r="LIB114" s="56"/>
      <c r="LIC114" s="56"/>
      <c r="LID114" s="56"/>
      <c r="LIE114" s="56"/>
      <c r="LIF114" s="56"/>
      <c r="LIG114" s="56"/>
      <c r="LIH114" s="56"/>
      <c r="LII114" s="56"/>
      <c r="LIJ114" s="56"/>
      <c r="LIK114" s="56"/>
      <c r="LIL114" s="56"/>
      <c r="LIM114" s="56"/>
      <c r="LIN114" s="56"/>
      <c r="LIO114" s="56"/>
      <c r="LIP114" s="56"/>
      <c r="LIQ114" s="56"/>
      <c r="LIR114" s="56"/>
      <c r="LIS114" s="56"/>
      <c r="LIT114" s="56"/>
      <c r="LIU114" s="56"/>
      <c r="LIV114" s="56"/>
      <c r="LIW114" s="56"/>
      <c r="LIX114" s="56"/>
      <c r="LIY114" s="56"/>
      <c r="LIZ114" s="56"/>
      <c r="LJA114" s="56"/>
      <c r="LJB114" s="56"/>
      <c r="LJC114" s="56"/>
      <c r="LJD114" s="56"/>
      <c r="LJE114" s="56"/>
      <c r="LJF114" s="56"/>
      <c r="LJG114" s="56"/>
      <c r="LJH114" s="56"/>
      <c r="LJI114" s="56"/>
      <c r="LJJ114" s="56"/>
      <c r="LJK114" s="56"/>
      <c r="LJL114" s="56"/>
      <c r="LJM114" s="56"/>
      <c r="LJN114" s="56"/>
      <c r="LJO114" s="56"/>
      <c r="LJP114" s="56"/>
      <c r="LJQ114" s="56"/>
      <c r="LJR114" s="56"/>
      <c r="LJS114" s="56"/>
      <c r="LJT114" s="56"/>
      <c r="LJU114" s="56"/>
      <c r="LJV114" s="56"/>
      <c r="LJW114" s="56"/>
      <c r="LJX114" s="56"/>
      <c r="LJY114" s="56"/>
      <c r="LJZ114" s="56"/>
      <c r="LKA114" s="56"/>
      <c r="LKB114" s="56"/>
      <c r="LKC114" s="56"/>
      <c r="LKD114" s="56"/>
      <c r="LKE114" s="56"/>
      <c r="LKF114" s="56"/>
      <c r="LKG114" s="56"/>
      <c r="LKH114" s="56"/>
      <c r="LKI114" s="56"/>
      <c r="LKJ114" s="56"/>
      <c r="LKK114" s="56"/>
      <c r="LKL114" s="56"/>
      <c r="LKM114" s="56"/>
      <c r="LKN114" s="56"/>
      <c r="LKO114" s="56"/>
      <c r="LKP114" s="56"/>
      <c r="LKQ114" s="56"/>
      <c r="LKR114" s="56"/>
      <c r="LKS114" s="56"/>
      <c r="LKT114" s="56"/>
      <c r="LKU114" s="56"/>
      <c r="LKV114" s="56"/>
      <c r="LKW114" s="56"/>
      <c r="LKX114" s="56"/>
      <c r="LKY114" s="56"/>
      <c r="LKZ114" s="56"/>
      <c r="LLA114" s="56"/>
      <c r="LLB114" s="56"/>
      <c r="LLC114" s="56"/>
      <c r="LLD114" s="56"/>
      <c r="LLE114" s="56"/>
      <c r="LLF114" s="56"/>
      <c r="LLG114" s="56"/>
      <c r="LLH114" s="56"/>
      <c r="LLI114" s="56"/>
      <c r="LLJ114" s="56"/>
      <c r="LLK114" s="56"/>
      <c r="LLL114" s="56"/>
      <c r="LLM114" s="56"/>
      <c r="LLN114" s="56"/>
      <c r="LLO114" s="56"/>
      <c r="LLP114" s="56"/>
      <c r="LLQ114" s="56"/>
      <c r="LLR114" s="56"/>
      <c r="LLS114" s="56"/>
      <c r="LLT114" s="56"/>
      <c r="LLU114" s="56"/>
      <c r="LLV114" s="56"/>
      <c r="LLW114" s="56"/>
      <c r="LLX114" s="56"/>
      <c r="LLY114" s="56"/>
      <c r="LLZ114" s="56"/>
      <c r="LMA114" s="56"/>
      <c r="LMB114" s="56"/>
      <c r="LMC114" s="56"/>
      <c r="LMD114" s="56"/>
      <c r="LME114" s="56"/>
      <c r="LMF114" s="56"/>
      <c r="LMG114" s="56"/>
      <c r="LMH114" s="56"/>
      <c r="LMI114" s="56"/>
      <c r="LMJ114" s="56"/>
      <c r="LMK114" s="56"/>
      <c r="LML114" s="56"/>
      <c r="LMM114" s="56"/>
      <c r="LMN114" s="56"/>
      <c r="LMO114" s="56"/>
      <c r="LMP114" s="56"/>
      <c r="LMQ114" s="56"/>
      <c r="LMR114" s="56"/>
      <c r="LMS114" s="56"/>
      <c r="LMT114" s="56"/>
      <c r="LMU114" s="56"/>
      <c r="LMV114" s="56"/>
      <c r="LMW114" s="56"/>
      <c r="LMX114" s="56"/>
      <c r="LMY114" s="56"/>
      <c r="LMZ114" s="56"/>
      <c r="LNA114" s="56"/>
      <c r="LNB114" s="56"/>
      <c r="LNC114" s="56"/>
      <c r="LND114" s="56"/>
      <c r="LNE114" s="56"/>
      <c r="LNF114" s="56"/>
      <c r="LNG114" s="56"/>
      <c r="LNH114" s="56"/>
      <c r="LNI114" s="56"/>
      <c r="LNJ114" s="56"/>
      <c r="LNK114" s="56"/>
      <c r="LNL114" s="56"/>
      <c r="LNM114" s="56"/>
      <c r="LNN114" s="56"/>
      <c r="LNO114" s="56"/>
      <c r="LNP114" s="56"/>
      <c r="LNQ114" s="56"/>
      <c r="LNR114" s="56"/>
      <c r="LNS114" s="56"/>
      <c r="LNT114" s="56"/>
      <c r="LNU114" s="56"/>
      <c r="LNV114" s="56"/>
      <c r="LNW114" s="56"/>
      <c r="LNX114" s="56"/>
      <c r="LNY114" s="56"/>
      <c r="LNZ114" s="56"/>
      <c r="LOA114" s="56"/>
      <c r="LOB114" s="56"/>
      <c r="LOC114" s="56"/>
      <c r="LOD114" s="56"/>
      <c r="LOE114" s="56"/>
      <c r="LOF114" s="56"/>
      <c r="LOG114" s="56"/>
      <c r="LOH114" s="56"/>
      <c r="LOI114" s="56"/>
      <c r="LOJ114" s="56"/>
      <c r="LOK114" s="56"/>
      <c r="LOL114" s="56"/>
      <c r="LOM114" s="56"/>
      <c r="LON114" s="56"/>
      <c r="LOO114" s="56"/>
      <c r="LOP114" s="56"/>
      <c r="LOQ114" s="56"/>
      <c r="LOR114" s="56"/>
      <c r="LOS114" s="56"/>
      <c r="LOT114" s="56"/>
      <c r="LOU114" s="56"/>
      <c r="LOV114" s="56"/>
      <c r="LOW114" s="56"/>
      <c r="LOX114" s="56"/>
      <c r="LOY114" s="56"/>
      <c r="LOZ114" s="56"/>
      <c r="LPA114" s="56"/>
      <c r="LPB114" s="56"/>
      <c r="LPC114" s="56"/>
      <c r="LPD114" s="56"/>
      <c r="LPE114" s="56"/>
      <c r="LPF114" s="56"/>
      <c r="LPG114" s="56"/>
      <c r="LPH114" s="56"/>
      <c r="LPI114" s="56"/>
      <c r="LPJ114" s="56"/>
      <c r="LPK114" s="56"/>
      <c r="LPL114" s="56"/>
      <c r="LPM114" s="56"/>
      <c r="LPN114" s="56"/>
      <c r="LPO114" s="56"/>
      <c r="LPP114" s="56"/>
      <c r="LPQ114" s="56"/>
      <c r="LPR114" s="56"/>
      <c r="LPS114" s="56"/>
      <c r="LPT114" s="56"/>
      <c r="LPU114" s="56"/>
      <c r="LPV114" s="56"/>
      <c r="LPW114" s="56"/>
      <c r="LPX114" s="56"/>
      <c r="LPY114" s="56"/>
      <c r="LPZ114" s="56"/>
      <c r="LQA114" s="56"/>
      <c r="LQB114" s="56"/>
      <c r="LQC114" s="56"/>
      <c r="LQD114" s="56"/>
      <c r="LQE114" s="56"/>
      <c r="LQF114" s="56"/>
      <c r="LQG114" s="56"/>
      <c r="LQH114" s="56"/>
      <c r="LQI114" s="56"/>
      <c r="LQJ114" s="56"/>
      <c r="LQK114" s="56"/>
      <c r="LQL114" s="56"/>
      <c r="LQM114" s="56"/>
      <c r="LQN114" s="56"/>
      <c r="LQO114" s="56"/>
      <c r="LQP114" s="56"/>
      <c r="LQQ114" s="56"/>
      <c r="LQR114" s="56"/>
      <c r="LQS114" s="56"/>
      <c r="LQT114" s="56"/>
      <c r="LQU114" s="56"/>
      <c r="LQV114" s="56"/>
      <c r="LQW114" s="56"/>
      <c r="LQX114" s="56"/>
      <c r="LQY114" s="56"/>
      <c r="LQZ114" s="56"/>
      <c r="LRA114" s="56"/>
      <c r="LRB114" s="56"/>
      <c r="LRC114" s="56"/>
      <c r="LRD114" s="56"/>
      <c r="LRE114" s="56"/>
      <c r="LRF114" s="56"/>
      <c r="LRG114" s="56"/>
      <c r="LRH114" s="56"/>
      <c r="LRI114" s="56"/>
      <c r="LRJ114" s="56"/>
      <c r="LRK114" s="56"/>
      <c r="LRL114" s="56"/>
      <c r="LRM114" s="56"/>
      <c r="LRN114" s="56"/>
      <c r="LRO114" s="56"/>
      <c r="LRP114" s="56"/>
      <c r="LRQ114" s="56"/>
      <c r="LRR114" s="56"/>
      <c r="LRS114" s="56"/>
      <c r="LRT114" s="56"/>
      <c r="LRU114" s="56"/>
      <c r="LRV114" s="56"/>
      <c r="LRW114" s="56"/>
      <c r="LRX114" s="56"/>
      <c r="LRY114" s="56"/>
      <c r="LRZ114" s="56"/>
      <c r="LSA114" s="56"/>
      <c r="LSB114" s="56"/>
      <c r="LSC114" s="56"/>
      <c r="LSD114" s="56"/>
      <c r="LSE114" s="56"/>
      <c r="LSF114" s="56"/>
      <c r="LSG114" s="56"/>
      <c r="LSH114" s="56"/>
      <c r="LSI114" s="56"/>
      <c r="LSJ114" s="56"/>
      <c r="LSK114" s="56"/>
      <c r="LSL114" s="56"/>
      <c r="LSM114" s="56"/>
      <c r="LSN114" s="56"/>
      <c r="LSO114" s="56"/>
      <c r="LSP114" s="56"/>
      <c r="LSQ114" s="56"/>
      <c r="LSR114" s="56"/>
      <c r="LSS114" s="56"/>
      <c r="LST114" s="56"/>
      <c r="LSU114" s="56"/>
      <c r="LSV114" s="56"/>
      <c r="LSW114" s="56"/>
      <c r="LSX114" s="56"/>
      <c r="LSY114" s="56"/>
      <c r="LSZ114" s="56"/>
      <c r="LTA114" s="56"/>
      <c r="LTB114" s="56"/>
      <c r="LTC114" s="56"/>
      <c r="LTD114" s="56"/>
      <c r="LTE114" s="56"/>
      <c r="LTF114" s="56"/>
      <c r="LTG114" s="56"/>
      <c r="LTH114" s="56"/>
      <c r="LTI114" s="56"/>
      <c r="LTJ114" s="56"/>
      <c r="LTK114" s="56"/>
      <c r="LTL114" s="56"/>
      <c r="LTM114" s="56"/>
      <c r="LTN114" s="56"/>
      <c r="LTO114" s="56"/>
      <c r="LTP114" s="56"/>
      <c r="LTQ114" s="56"/>
      <c r="LTR114" s="56"/>
      <c r="LTS114" s="56"/>
      <c r="LTT114" s="56"/>
      <c r="LTU114" s="56"/>
      <c r="LTV114" s="56"/>
      <c r="LTW114" s="56"/>
      <c r="LTX114" s="56"/>
      <c r="LTY114" s="56"/>
      <c r="LTZ114" s="56"/>
      <c r="LUA114" s="56"/>
      <c r="LUB114" s="56"/>
      <c r="LUC114" s="56"/>
      <c r="LUD114" s="56"/>
      <c r="LUE114" s="56"/>
      <c r="LUF114" s="56"/>
      <c r="LUG114" s="56"/>
      <c r="LUH114" s="56"/>
      <c r="LUI114" s="56"/>
      <c r="LUJ114" s="56"/>
      <c r="LUK114" s="56"/>
      <c r="LUL114" s="56"/>
      <c r="LUM114" s="56"/>
      <c r="LUN114" s="56"/>
      <c r="LUO114" s="56"/>
      <c r="LUP114" s="56"/>
      <c r="LUQ114" s="56"/>
      <c r="LUR114" s="56"/>
      <c r="LUS114" s="56"/>
      <c r="LUT114" s="56"/>
      <c r="LUU114" s="56"/>
      <c r="LUV114" s="56"/>
      <c r="LUW114" s="56"/>
      <c r="LUX114" s="56"/>
      <c r="LUY114" s="56"/>
      <c r="LUZ114" s="56"/>
      <c r="LVA114" s="56"/>
      <c r="LVB114" s="56"/>
      <c r="LVC114" s="56"/>
      <c r="LVD114" s="56"/>
      <c r="LVE114" s="56"/>
      <c r="LVF114" s="56"/>
      <c r="LVG114" s="56"/>
      <c r="LVH114" s="56"/>
      <c r="LVI114" s="56"/>
      <c r="LVJ114" s="56"/>
      <c r="LVK114" s="56"/>
      <c r="LVL114" s="56"/>
      <c r="LVM114" s="56"/>
      <c r="LVN114" s="56"/>
      <c r="LVO114" s="56"/>
      <c r="LVP114" s="56"/>
      <c r="LVQ114" s="56"/>
      <c r="LVR114" s="56"/>
      <c r="LVS114" s="56"/>
      <c r="LVT114" s="56"/>
      <c r="LVU114" s="56"/>
      <c r="LVV114" s="56"/>
      <c r="LVW114" s="56"/>
      <c r="LVX114" s="56"/>
      <c r="LVY114" s="56"/>
      <c r="LVZ114" s="56"/>
      <c r="LWA114" s="56"/>
      <c r="LWB114" s="56"/>
      <c r="LWC114" s="56"/>
      <c r="LWD114" s="56"/>
      <c r="LWE114" s="56"/>
      <c r="LWF114" s="56"/>
      <c r="LWG114" s="56"/>
      <c r="LWH114" s="56"/>
      <c r="LWI114" s="56"/>
      <c r="LWJ114" s="56"/>
      <c r="LWK114" s="56"/>
      <c r="LWL114" s="56"/>
      <c r="LWM114" s="56"/>
      <c r="LWN114" s="56"/>
      <c r="LWO114" s="56"/>
      <c r="LWP114" s="56"/>
      <c r="LWQ114" s="56"/>
      <c r="LWR114" s="56"/>
      <c r="LWS114" s="56"/>
      <c r="LWT114" s="56"/>
      <c r="LWU114" s="56"/>
      <c r="LWV114" s="56"/>
      <c r="LWW114" s="56"/>
      <c r="LWX114" s="56"/>
      <c r="LWY114" s="56"/>
      <c r="LWZ114" s="56"/>
      <c r="LXA114" s="56"/>
      <c r="LXB114" s="56"/>
      <c r="LXC114" s="56"/>
      <c r="LXD114" s="56"/>
      <c r="LXE114" s="56"/>
      <c r="LXF114" s="56"/>
      <c r="LXG114" s="56"/>
      <c r="LXH114" s="56"/>
      <c r="LXI114" s="56"/>
      <c r="LXJ114" s="56"/>
      <c r="LXK114" s="56"/>
      <c r="LXL114" s="56"/>
      <c r="LXM114" s="56"/>
      <c r="LXN114" s="56"/>
      <c r="LXO114" s="56"/>
      <c r="LXP114" s="56"/>
      <c r="LXQ114" s="56"/>
      <c r="LXR114" s="56"/>
      <c r="LXS114" s="56"/>
      <c r="LXT114" s="56"/>
      <c r="LXU114" s="56"/>
      <c r="LXV114" s="56"/>
      <c r="LXW114" s="56"/>
      <c r="LXX114" s="56"/>
      <c r="LXY114" s="56"/>
      <c r="LXZ114" s="56"/>
      <c r="LYA114" s="56"/>
      <c r="LYB114" s="56"/>
      <c r="LYC114" s="56"/>
      <c r="LYD114" s="56"/>
      <c r="LYE114" s="56"/>
      <c r="LYF114" s="56"/>
      <c r="LYG114" s="56"/>
      <c r="LYH114" s="56"/>
      <c r="LYI114" s="56"/>
      <c r="LYJ114" s="56"/>
      <c r="LYK114" s="56"/>
      <c r="LYL114" s="56"/>
      <c r="LYM114" s="56"/>
      <c r="LYN114" s="56"/>
      <c r="LYO114" s="56"/>
      <c r="LYP114" s="56"/>
      <c r="LYQ114" s="56"/>
      <c r="LYR114" s="56"/>
      <c r="LYS114" s="56"/>
      <c r="LYT114" s="56"/>
      <c r="LYU114" s="56"/>
      <c r="LYV114" s="56"/>
      <c r="LYW114" s="56"/>
      <c r="LYX114" s="56"/>
      <c r="LYY114" s="56"/>
      <c r="LYZ114" s="56"/>
      <c r="LZA114" s="56"/>
      <c r="LZB114" s="56"/>
      <c r="LZC114" s="56"/>
      <c r="LZD114" s="56"/>
      <c r="LZE114" s="56"/>
      <c r="LZF114" s="56"/>
      <c r="LZG114" s="56"/>
      <c r="LZH114" s="56"/>
      <c r="LZI114" s="56"/>
      <c r="LZJ114" s="56"/>
      <c r="LZK114" s="56"/>
      <c r="LZL114" s="56"/>
      <c r="LZM114" s="56"/>
      <c r="LZN114" s="56"/>
      <c r="LZO114" s="56"/>
      <c r="LZP114" s="56"/>
      <c r="LZQ114" s="56"/>
      <c r="LZR114" s="56"/>
      <c r="LZS114" s="56"/>
      <c r="LZT114" s="56"/>
      <c r="LZU114" s="56"/>
      <c r="LZV114" s="56"/>
      <c r="LZW114" s="56"/>
      <c r="LZX114" s="56"/>
      <c r="LZY114" s="56"/>
      <c r="LZZ114" s="56"/>
      <c r="MAA114" s="56"/>
      <c r="MAB114" s="56"/>
      <c r="MAC114" s="56"/>
      <c r="MAD114" s="56"/>
      <c r="MAE114" s="56"/>
      <c r="MAF114" s="56"/>
      <c r="MAG114" s="56"/>
      <c r="MAH114" s="56"/>
      <c r="MAI114" s="56"/>
      <c r="MAJ114" s="56"/>
      <c r="MAK114" s="56"/>
      <c r="MAL114" s="56"/>
      <c r="MAM114" s="56"/>
      <c r="MAN114" s="56"/>
      <c r="MAO114" s="56"/>
      <c r="MAP114" s="56"/>
      <c r="MAQ114" s="56"/>
      <c r="MAR114" s="56"/>
      <c r="MAS114" s="56"/>
      <c r="MAT114" s="56"/>
      <c r="MAU114" s="56"/>
      <c r="MAV114" s="56"/>
      <c r="MAW114" s="56"/>
      <c r="MAX114" s="56"/>
      <c r="MAY114" s="56"/>
      <c r="MAZ114" s="56"/>
      <c r="MBA114" s="56"/>
      <c r="MBB114" s="56"/>
      <c r="MBC114" s="56"/>
      <c r="MBD114" s="56"/>
      <c r="MBE114" s="56"/>
      <c r="MBF114" s="56"/>
      <c r="MBG114" s="56"/>
      <c r="MBH114" s="56"/>
      <c r="MBI114" s="56"/>
      <c r="MBJ114" s="56"/>
      <c r="MBK114" s="56"/>
      <c r="MBL114" s="56"/>
      <c r="MBM114" s="56"/>
      <c r="MBN114" s="56"/>
      <c r="MBO114" s="56"/>
      <c r="MBP114" s="56"/>
      <c r="MBQ114" s="56"/>
      <c r="MBR114" s="56"/>
      <c r="MBS114" s="56"/>
      <c r="MBT114" s="56"/>
      <c r="MBU114" s="56"/>
      <c r="MBV114" s="56"/>
      <c r="MBW114" s="56"/>
      <c r="MBX114" s="56"/>
      <c r="MBY114" s="56"/>
      <c r="MBZ114" s="56"/>
      <c r="MCA114" s="56"/>
      <c r="MCB114" s="56"/>
      <c r="MCC114" s="56"/>
      <c r="MCD114" s="56"/>
      <c r="MCE114" s="56"/>
      <c r="MCF114" s="56"/>
      <c r="MCG114" s="56"/>
      <c r="MCH114" s="56"/>
      <c r="MCI114" s="56"/>
      <c r="MCJ114" s="56"/>
      <c r="MCK114" s="56"/>
      <c r="MCL114" s="56"/>
      <c r="MCM114" s="56"/>
      <c r="MCN114" s="56"/>
      <c r="MCO114" s="56"/>
      <c r="MCP114" s="56"/>
      <c r="MCQ114" s="56"/>
      <c r="MCR114" s="56"/>
      <c r="MCS114" s="56"/>
      <c r="MCT114" s="56"/>
      <c r="MCU114" s="56"/>
      <c r="MCV114" s="56"/>
      <c r="MCW114" s="56"/>
      <c r="MCX114" s="56"/>
      <c r="MCY114" s="56"/>
      <c r="MCZ114" s="56"/>
      <c r="MDA114" s="56"/>
      <c r="MDB114" s="56"/>
      <c r="MDC114" s="56"/>
      <c r="MDD114" s="56"/>
      <c r="MDE114" s="56"/>
      <c r="MDF114" s="56"/>
      <c r="MDG114" s="56"/>
      <c r="MDH114" s="56"/>
      <c r="MDI114" s="56"/>
      <c r="MDJ114" s="56"/>
      <c r="MDK114" s="56"/>
      <c r="MDL114" s="56"/>
      <c r="MDM114" s="56"/>
      <c r="MDN114" s="56"/>
      <c r="MDO114" s="56"/>
      <c r="MDP114" s="56"/>
      <c r="MDQ114" s="56"/>
      <c r="MDR114" s="56"/>
      <c r="MDS114" s="56"/>
      <c r="MDT114" s="56"/>
      <c r="MDU114" s="56"/>
      <c r="MDV114" s="56"/>
      <c r="MDW114" s="56"/>
      <c r="MDX114" s="56"/>
      <c r="MDY114" s="56"/>
      <c r="MDZ114" s="56"/>
      <c r="MEA114" s="56"/>
      <c r="MEB114" s="56"/>
      <c r="MEC114" s="56"/>
      <c r="MED114" s="56"/>
      <c r="MEE114" s="56"/>
      <c r="MEF114" s="56"/>
      <c r="MEG114" s="56"/>
      <c r="MEH114" s="56"/>
      <c r="MEI114" s="56"/>
      <c r="MEJ114" s="56"/>
      <c r="MEK114" s="56"/>
      <c r="MEL114" s="56"/>
      <c r="MEM114" s="56"/>
      <c r="MEN114" s="56"/>
      <c r="MEO114" s="56"/>
      <c r="MEP114" s="56"/>
      <c r="MEQ114" s="56"/>
      <c r="MER114" s="56"/>
      <c r="MES114" s="56"/>
      <c r="MET114" s="56"/>
      <c r="MEU114" s="56"/>
      <c r="MEV114" s="56"/>
      <c r="MEW114" s="56"/>
      <c r="MEX114" s="56"/>
      <c r="MEY114" s="56"/>
      <c r="MEZ114" s="56"/>
      <c r="MFA114" s="56"/>
      <c r="MFB114" s="56"/>
      <c r="MFC114" s="56"/>
      <c r="MFD114" s="56"/>
      <c r="MFE114" s="56"/>
      <c r="MFF114" s="56"/>
      <c r="MFG114" s="56"/>
      <c r="MFH114" s="56"/>
      <c r="MFI114" s="56"/>
      <c r="MFJ114" s="56"/>
      <c r="MFK114" s="56"/>
      <c r="MFL114" s="56"/>
      <c r="MFM114" s="56"/>
      <c r="MFN114" s="56"/>
      <c r="MFO114" s="56"/>
      <c r="MFP114" s="56"/>
      <c r="MFQ114" s="56"/>
      <c r="MFR114" s="56"/>
      <c r="MFS114" s="56"/>
      <c r="MFT114" s="56"/>
      <c r="MFU114" s="56"/>
      <c r="MFV114" s="56"/>
      <c r="MFW114" s="56"/>
      <c r="MFX114" s="56"/>
      <c r="MFY114" s="56"/>
      <c r="MFZ114" s="56"/>
      <c r="MGA114" s="56"/>
      <c r="MGB114" s="56"/>
      <c r="MGC114" s="56"/>
      <c r="MGD114" s="56"/>
      <c r="MGE114" s="56"/>
      <c r="MGF114" s="56"/>
      <c r="MGG114" s="56"/>
      <c r="MGH114" s="56"/>
      <c r="MGI114" s="56"/>
      <c r="MGJ114" s="56"/>
      <c r="MGK114" s="56"/>
      <c r="MGL114" s="56"/>
      <c r="MGM114" s="56"/>
      <c r="MGN114" s="56"/>
      <c r="MGO114" s="56"/>
      <c r="MGP114" s="56"/>
      <c r="MGQ114" s="56"/>
      <c r="MGR114" s="56"/>
      <c r="MGS114" s="56"/>
      <c r="MGT114" s="56"/>
      <c r="MGU114" s="56"/>
      <c r="MGV114" s="56"/>
      <c r="MGW114" s="56"/>
      <c r="MGX114" s="56"/>
      <c r="MGY114" s="56"/>
      <c r="MGZ114" s="56"/>
      <c r="MHA114" s="56"/>
      <c r="MHB114" s="56"/>
      <c r="MHC114" s="56"/>
      <c r="MHD114" s="56"/>
      <c r="MHE114" s="56"/>
      <c r="MHF114" s="56"/>
      <c r="MHG114" s="56"/>
      <c r="MHH114" s="56"/>
      <c r="MHI114" s="56"/>
      <c r="MHJ114" s="56"/>
      <c r="MHK114" s="56"/>
      <c r="MHL114" s="56"/>
      <c r="MHM114" s="56"/>
      <c r="MHN114" s="56"/>
      <c r="MHO114" s="56"/>
      <c r="MHP114" s="56"/>
      <c r="MHQ114" s="56"/>
      <c r="MHR114" s="56"/>
      <c r="MHS114" s="56"/>
      <c r="MHT114" s="56"/>
      <c r="MHU114" s="56"/>
      <c r="MHV114" s="56"/>
      <c r="MHW114" s="56"/>
      <c r="MHX114" s="56"/>
      <c r="MHY114" s="56"/>
      <c r="MHZ114" s="56"/>
      <c r="MIA114" s="56"/>
      <c r="MIB114" s="56"/>
      <c r="MIC114" s="56"/>
      <c r="MID114" s="56"/>
      <c r="MIE114" s="56"/>
      <c r="MIF114" s="56"/>
      <c r="MIG114" s="56"/>
      <c r="MIH114" s="56"/>
      <c r="MII114" s="56"/>
      <c r="MIJ114" s="56"/>
      <c r="MIK114" s="56"/>
      <c r="MIL114" s="56"/>
      <c r="MIM114" s="56"/>
      <c r="MIN114" s="56"/>
      <c r="MIO114" s="56"/>
      <c r="MIP114" s="56"/>
      <c r="MIQ114" s="56"/>
      <c r="MIR114" s="56"/>
      <c r="MIS114" s="56"/>
      <c r="MIT114" s="56"/>
      <c r="MIU114" s="56"/>
      <c r="MIV114" s="56"/>
      <c r="MIW114" s="56"/>
      <c r="MIX114" s="56"/>
      <c r="MIY114" s="56"/>
      <c r="MIZ114" s="56"/>
      <c r="MJA114" s="56"/>
      <c r="MJB114" s="56"/>
      <c r="MJC114" s="56"/>
      <c r="MJD114" s="56"/>
      <c r="MJE114" s="56"/>
      <c r="MJF114" s="56"/>
      <c r="MJG114" s="56"/>
      <c r="MJH114" s="56"/>
      <c r="MJI114" s="56"/>
      <c r="MJJ114" s="56"/>
      <c r="MJK114" s="56"/>
      <c r="MJL114" s="56"/>
      <c r="MJM114" s="56"/>
      <c r="MJN114" s="56"/>
      <c r="MJO114" s="56"/>
      <c r="MJP114" s="56"/>
      <c r="MJQ114" s="56"/>
      <c r="MJR114" s="56"/>
      <c r="MJS114" s="56"/>
      <c r="MJT114" s="56"/>
      <c r="MJU114" s="56"/>
      <c r="MJV114" s="56"/>
      <c r="MJW114" s="56"/>
      <c r="MJX114" s="56"/>
      <c r="MJY114" s="56"/>
      <c r="MJZ114" s="56"/>
      <c r="MKA114" s="56"/>
      <c r="MKB114" s="56"/>
      <c r="MKC114" s="56"/>
      <c r="MKD114" s="56"/>
      <c r="MKE114" s="56"/>
      <c r="MKF114" s="56"/>
      <c r="MKG114" s="56"/>
      <c r="MKH114" s="56"/>
      <c r="MKI114" s="56"/>
      <c r="MKJ114" s="56"/>
      <c r="MKK114" s="56"/>
      <c r="MKL114" s="56"/>
      <c r="MKM114" s="56"/>
      <c r="MKN114" s="56"/>
      <c r="MKO114" s="56"/>
      <c r="MKP114" s="56"/>
      <c r="MKQ114" s="56"/>
      <c r="MKR114" s="56"/>
      <c r="MKS114" s="56"/>
      <c r="MKT114" s="56"/>
      <c r="MKU114" s="56"/>
      <c r="MKV114" s="56"/>
      <c r="MKW114" s="56"/>
      <c r="MKX114" s="56"/>
      <c r="MKY114" s="56"/>
      <c r="MKZ114" s="56"/>
      <c r="MLA114" s="56"/>
      <c r="MLB114" s="56"/>
      <c r="MLC114" s="56"/>
      <c r="MLD114" s="56"/>
      <c r="MLE114" s="56"/>
      <c r="MLF114" s="56"/>
      <c r="MLG114" s="56"/>
      <c r="MLH114" s="56"/>
      <c r="MLI114" s="56"/>
      <c r="MLJ114" s="56"/>
      <c r="MLK114" s="56"/>
      <c r="MLL114" s="56"/>
      <c r="MLM114" s="56"/>
      <c r="MLN114" s="56"/>
      <c r="MLO114" s="56"/>
      <c r="MLP114" s="56"/>
      <c r="MLQ114" s="56"/>
      <c r="MLR114" s="56"/>
      <c r="MLS114" s="56"/>
      <c r="MLT114" s="56"/>
      <c r="MLU114" s="56"/>
      <c r="MLV114" s="56"/>
      <c r="MLW114" s="56"/>
      <c r="MLX114" s="56"/>
      <c r="MLY114" s="56"/>
      <c r="MLZ114" s="56"/>
      <c r="MMA114" s="56"/>
      <c r="MMB114" s="56"/>
      <c r="MMC114" s="56"/>
      <c r="MMD114" s="56"/>
      <c r="MME114" s="56"/>
      <c r="MMF114" s="56"/>
      <c r="MMG114" s="56"/>
      <c r="MMH114" s="56"/>
      <c r="MMI114" s="56"/>
      <c r="MMJ114" s="56"/>
      <c r="MMK114" s="56"/>
      <c r="MML114" s="56"/>
      <c r="MMM114" s="56"/>
      <c r="MMN114" s="56"/>
      <c r="MMO114" s="56"/>
      <c r="MMP114" s="56"/>
      <c r="MMQ114" s="56"/>
      <c r="MMR114" s="56"/>
      <c r="MMS114" s="56"/>
      <c r="MMT114" s="56"/>
      <c r="MMU114" s="56"/>
      <c r="MMV114" s="56"/>
      <c r="MMW114" s="56"/>
      <c r="MMX114" s="56"/>
      <c r="MMY114" s="56"/>
      <c r="MMZ114" s="56"/>
      <c r="MNA114" s="56"/>
      <c r="MNB114" s="56"/>
      <c r="MNC114" s="56"/>
      <c r="MND114" s="56"/>
      <c r="MNE114" s="56"/>
      <c r="MNF114" s="56"/>
      <c r="MNG114" s="56"/>
      <c r="MNH114" s="56"/>
      <c r="MNI114" s="56"/>
      <c r="MNJ114" s="56"/>
      <c r="MNK114" s="56"/>
      <c r="MNL114" s="56"/>
      <c r="MNM114" s="56"/>
      <c r="MNN114" s="56"/>
      <c r="MNO114" s="56"/>
      <c r="MNP114" s="56"/>
      <c r="MNQ114" s="56"/>
      <c r="MNR114" s="56"/>
      <c r="MNS114" s="56"/>
      <c r="MNT114" s="56"/>
      <c r="MNU114" s="56"/>
      <c r="MNV114" s="56"/>
      <c r="MNW114" s="56"/>
      <c r="MNX114" s="56"/>
      <c r="MNY114" s="56"/>
      <c r="MNZ114" s="56"/>
      <c r="MOA114" s="56"/>
      <c r="MOB114" s="56"/>
      <c r="MOC114" s="56"/>
      <c r="MOD114" s="56"/>
      <c r="MOE114" s="56"/>
      <c r="MOF114" s="56"/>
      <c r="MOG114" s="56"/>
      <c r="MOH114" s="56"/>
      <c r="MOI114" s="56"/>
      <c r="MOJ114" s="56"/>
      <c r="MOK114" s="56"/>
      <c r="MOL114" s="56"/>
      <c r="MOM114" s="56"/>
      <c r="MON114" s="56"/>
      <c r="MOO114" s="56"/>
      <c r="MOP114" s="56"/>
      <c r="MOQ114" s="56"/>
      <c r="MOR114" s="56"/>
      <c r="MOS114" s="56"/>
      <c r="MOT114" s="56"/>
      <c r="MOU114" s="56"/>
      <c r="MOV114" s="56"/>
      <c r="MOW114" s="56"/>
      <c r="MOX114" s="56"/>
      <c r="MOY114" s="56"/>
      <c r="MOZ114" s="56"/>
      <c r="MPA114" s="56"/>
      <c r="MPB114" s="56"/>
      <c r="MPC114" s="56"/>
      <c r="MPD114" s="56"/>
      <c r="MPE114" s="56"/>
      <c r="MPF114" s="56"/>
      <c r="MPG114" s="56"/>
      <c r="MPH114" s="56"/>
      <c r="MPI114" s="56"/>
      <c r="MPJ114" s="56"/>
      <c r="MPK114" s="56"/>
      <c r="MPL114" s="56"/>
      <c r="MPM114" s="56"/>
      <c r="MPN114" s="56"/>
      <c r="MPO114" s="56"/>
      <c r="MPP114" s="56"/>
      <c r="MPQ114" s="56"/>
      <c r="MPR114" s="56"/>
      <c r="MPS114" s="56"/>
      <c r="MPT114" s="56"/>
      <c r="MPU114" s="56"/>
      <c r="MPV114" s="56"/>
      <c r="MPW114" s="56"/>
      <c r="MPX114" s="56"/>
      <c r="MPY114" s="56"/>
      <c r="MPZ114" s="56"/>
      <c r="MQA114" s="56"/>
      <c r="MQB114" s="56"/>
      <c r="MQC114" s="56"/>
      <c r="MQD114" s="56"/>
      <c r="MQE114" s="56"/>
      <c r="MQF114" s="56"/>
      <c r="MQG114" s="56"/>
      <c r="MQH114" s="56"/>
      <c r="MQI114" s="56"/>
      <c r="MQJ114" s="56"/>
      <c r="MQK114" s="56"/>
      <c r="MQL114" s="56"/>
      <c r="MQM114" s="56"/>
      <c r="MQN114" s="56"/>
      <c r="MQO114" s="56"/>
      <c r="MQP114" s="56"/>
      <c r="MQQ114" s="56"/>
      <c r="MQR114" s="56"/>
      <c r="MQS114" s="56"/>
      <c r="MQT114" s="56"/>
      <c r="MQU114" s="56"/>
      <c r="MQV114" s="56"/>
      <c r="MQW114" s="56"/>
      <c r="MQX114" s="56"/>
      <c r="MQY114" s="56"/>
      <c r="MQZ114" s="56"/>
      <c r="MRA114" s="56"/>
      <c r="MRB114" s="56"/>
      <c r="MRC114" s="56"/>
      <c r="MRD114" s="56"/>
      <c r="MRE114" s="56"/>
      <c r="MRF114" s="56"/>
      <c r="MRG114" s="56"/>
      <c r="MRH114" s="56"/>
      <c r="MRI114" s="56"/>
      <c r="MRJ114" s="56"/>
      <c r="MRK114" s="56"/>
      <c r="MRL114" s="56"/>
      <c r="MRM114" s="56"/>
      <c r="MRN114" s="56"/>
      <c r="MRO114" s="56"/>
      <c r="MRP114" s="56"/>
      <c r="MRQ114" s="56"/>
      <c r="MRR114" s="56"/>
      <c r="MRS114" s="56"/>
      <c r="MRT114" s="56"/>
      <c r="MRU114" s="56"/>
      <c r="MRV114" s="56"/>
      <c r="MRW114" s="56"/>
      <c r="MRX114" s="56"/>
      <c r="MRY114" s="56"/>
      <c r="MRZ114" s="56"/>
      <c r="MSA114" s="56"/>
      <c r="MSB114" s="56"/>
      <c r="MSC114" s="56"/>
      <c r="MSD114" s="56"/>
      <c r="MSE114" s="56"/>
      <c r="MSF114" s="56"/>
      <c r="MSG114" s="56"/>
      <c r="MSH114" s="56"/>
      <c r="MSI114" s="56"/>
      <c r="MSJ114" s="56"/>
      <c r="MSK114" s="56"/>
      <c r="MSL114" s="56"/>
      <c r="MSM114" s="56"/>
      <c r="MSN114" s="56"/>
      <c r="MSO114" s="56"/>
      <c r="MSP114" s="56"/>
      <c r="MSQ114" s="56"/>
      <c r="MSR114" s="56"/>
      <c r="MSS114" s="56"/>
      <c r="MST114" s="56"/>
      <c r="MSU114" s="56"/>
      <c r="MSV114" s="56"/>
      <c r="MSW114" s="56"/>
      <c r="MSX114" s="56"/>
      <c r="MSY114" s="56"/>
      <c r="MSZ114" s="56"/>
      <c r="MTA114" s="56"/>
      <c r="MTB114" s="56"/>
      <c r="MTC114" s="56"/>
      <c r="MTD114" s="56"/>
      <c r="MTE114" s="56"/>
      <c r="MTF114" s="56"/>
      <c r="MTG114" s="56"/>
      <c r="MTH114" s="56"/>
      <c r="MTI114" s="56"/>
      <c r="MTJ114" s="56"/>
      <c r="MTK114" s="56"/>
      <c r="MTL114" s="56"/>
      <c r="MTM114" s="56"/>
      <c r="MTN114" s="56"/>
      <c r="MTO114" s="56"/>
      <c r="MTP114" s="56"/>
      <c r="MTQ114" s="56"/>
      <c r="MTR114" s="56"/>
      <c r="MTS114" s="56"/>
      <c r="MTT114" s="56"/>
      <c r="MTU114" s="56"/>
      <c r="MTV114" s="56"/>
      <c r="MTW114" s="56"/>
      <c r="MTX114" s="56"/>
      <c r="MTY114" s="56"/>
      <c r="MTZ114" s="56"/>
      <c r="MUA114" s="56"/>
      <c r="MUB114" s="56"/>
      <c r="MUC114" s="56"/>
      <c r="MUD114" s="56"/>
      <c r="MUE114" s="56"/>
      <c r="MUF114" s="56"/>
      <c r="MUG114" s="56"/>
      <c r="MUH114" s="56"/>
      <c r="MUI114" s="56"/>
      <c r="MUJ114" s="56"/>
      <c r="MUK114" s="56"/>
      <c r="MUL114" s="56"/>
      <c r="MUM114" s="56"/>
      <c r="MUN114" s="56"/>
      <c r="MUO114" s="56"/>
      <c r="MUP114" s="56"/>
      <c r="MUQ114" s="56"/>
      <c r="MUR114" s="56"/>
      <c r="MUS114" s="56"/>
      <c r="MUT114" s="56"/>
      <c r="MUU114" s="56"/>
      <c r="MUV114" s="56"/>
      <c r="MUW114" s="56"/>
      <c r="MUX114" s="56"/>
      <c r="MUY114" s="56"/>
      <c r="MUZ114" s="56"/>
      <c r="MVA114" s="56"/>
      <c r="MVB114" s="56"/>
      <c r="MVC114" s="56"/>
      <c r="MVD114" s="56"/>
      <c r="MVE114" s="56"/>
      <c r="MVF114" s="56"/>
      <c r="MVG114" s="56"/>
      <c r="MVH114" s="56"/>
      <c r="MVI114" s="56"/>
      <c r="MVJ114" s="56"/>
      <c r="MVK114" s="56"/>
      <c r="MVL114" s="56"/>
      <c r="MVM114" s="56"/>
      <c r="MVN114" s="56"/>
      <c r="MVO114" s="56"/>
      <c r="MVP114" s="56"/>
      <c r="MVQ114" s="56"/>
      <c r="MVR114" s="56"/>
      <c r="MVS114" s="56"/>
      <c r="MVT114" s="56"/>
      <c r="MVU114" s="56"/>
      <c r="MVV114" s="56"/>
      <c r="MVW114" s="56"/>
      <c r="MVX114" s="56"/>
      <c r="MVY114" s="56"/>
      <c r="MVZ114" s="56"/>
      <c r="MWA114" s="56"/>
      <c r="MWB114" s="56"/>
      <c r="MWC114" s="56"/>
      <c r="MWD114" s="56"/>
      <c r="MWE114" s="56"/>
      <c r="MWF114" s="56"/>
      <c r="MWG114" s="56"/>
      <c r="MWH114" s="56"/>
      <c r="MWI114" s="56"/>
      <c r="MWJ114" s="56"/>
      <c r="MWK114" s="56"/>
      <c r="MWL114" s="56"/>
      <c r="MWM114" s="56"/>
      <c r="MWN114" s="56"/>
      <c r="MWO114" s="56"/>
      <c r="MWP114" s="56"/>
      <c r="MWQ114" s="56"/>
      <c r="MWR114" s="56"/>
      <c r="MWS114" s="56"/>
      <c r="MWT114" s="56"/>
      <c r="MWU114" s="56"/>
      <c r="MWV114" s="56"/>
      <c r="MWW114" s="56"/>
      <c r="MWX114" s="56"/>
      <c r="MWY114" s="56"/>
      <c r="MWZ114" s="56"/>
      <c r="MXA114" s="56"/>
      <c r="MXB114" s="56"/>
      <c r="MXC114" s="56"/>
      <c r="MXD114" s="56"/>
      <c r="MXE114" s="56"/>
      <c r="MXF114" s="56"/>
      <c r="MXG114" s="56"/>
      <c r="MXH114" s="56"/>
      <c r="MXI114" s="56"/>
      <c r="MXJ114" s="56"/>
      <c r="MXK114" s="56"/>
      <c r="MXL114" s="56"/>
      <c r="MXM114" s="56"/>
      <c r="MXN114" s="56"/>
      <c r="MXO114" s="56"/>
      <c r="MXP114" s="56"/>
      <c r="MXQ114" s="56"/>
      <c r="MXR114" s="56"/>
      <c r="MXS114" s="56"/>
      <c r="MXT114" s="56"/>
      <c r="MXU114" s="56"/>
      <c r="MXV114" s="56"/>
      <c r="MXW114" s="56"/>
      <c r="MXX114" s="56"/>
      <c r="MXY114" s="56"/>
      <c r="MXZ114" s="56"/>
      <c r="MYA114" s="56"/>
      <c r="MYB114" s="56"/>
      <c r="MYC114" s="56"/>
      <c r="MYD114" s="56"/>
      <c r="MYE114" s="56"/>
      <c r="MYF114" s="56"/>
      <c r="MYG114" s="56"/>
      <c r="MYH114" s="56"/>
      <c r="MYI114" s="56"/>
      <c r="MYJ114" s="56"/>
      <c r="MYK114" s="56"/>
      <c r="MYL114" s="56"/>
      <c r="MYM114" s="56"/>
      <c r="MYN114" s="56"/>
      <c r="MYO114" s="56"/>
      <c r="MYP114" s="56"/>
      <c r="MYQ114" s="56"/>
      <c r="MYR114" s="56"/>
      <c r="MYS114" s="56"/>
      <c r="MYT114" s="56"/>
      <c r="MYU114" s="56"/>
      <c r="MYV114" s="56"/>
      <c r="MYW114" s="56"/>
      <c r="MYX114" s="56"/>
      <c r="MYY114" s="56"/>
      <c r="MYZ114" s="56"/>
      <c r="MZA114" s="56"/>
      <c r="MZB114" s="56"/>
      <c r="MZC114" s="56"/>
      <c r="MZD114" s="56"/>
      <c r="MZE114" s="56"/>
      <c r="MZF114" s="56"/>
      <c r="MZG114" s="56"/>
      <c r="MZH114" s="56"/>
      <c r="MZI114" s="56"/>
      <c r="MZJ114" s="56"/>
      <c r="MZK114" s="56"/>
      <c r="MZL114" s="56"/>
      <c r="MZM114" s="56"/>
      <c r="MZN114" s="56"/>
      <c r="MZO114" s="56"/>
      <c r="MZP114" s="56"/>
      <c r="MZQ114" s="56"/>
      <c r="MZR114" s="56"/>
      <c r="MZS114" s="56"/>
      <c r="MZT114" s="56"/>
      <c r="MZU114" s="56"/>
      <c r="MZV114" s="56"/>
      <c r="MZW114" s="56"/>
      <c r="MZX114" s="56"/>
      <c r="MZY114" s="56"/>
      <c r="MZZ114" s="56"/>
      <c r="NAA114" s="56"/>
      <c r="NAB114" s="56"/>
      <c r="NAC114" s="56"/>
      <c r="NAD114" s="56"/>
      <c r="NAE114" s="56"/>
      <c r="NAF114" s="56"/>
      <c r="NAG114" s="56"/>
      <c r="NAH114" s="56"/>
      <c r="NAI114" s="56"/>
      <c r="NAJ114" s="56"/>
      <c r="NAK114" s="56"/>
      <c r="NAL114" s="56"/>
      <c r="NAM114" s="56"/>
      <c r="NAN114" s="56"/>
      <c r="NAO114" s="56"/>
      <c r="NAP114" s="56"/>
      <c r="NAQ114" s="56"/>
      <c r="NAR114" s="56"/>
      <c r="NAS114" s="56"/>
      <c r="NAT114" s="56"/>
      <c r="NAU114" s="56"/>
      <c r="NAV114" s="56"/>
      <c r="NAW114" s="56"/>
      <c r="NAX114" s="56"/>
      <c r="NAY114" s="56"/>
      <c r="NAZ114" s="56"/>
      <c r="NBA114" s="56"/>
      <c r="NBB114" s="56"/>
      <c r="NBC114" s="56"/>
      <c r="NBD114" s="56"/>
      <c r="NBE114" s="56"/>
      <c r="NBF114" s="56"/>
      <c r="NBG114" s="56"/>
      <c r="NBH114" s="56"/>
      <c r="NBI114" s="56"/>
      <c r="NBJ114" s="56"/>
      <c r="NBK114" s="56"/>
      <c r="NBL114" s="56"/>
      <c r="NBM114" s="56"/>
      <c r="NBN114" s="56"/>
      <c r="NBO114" s="56"/>
      <c r="NBP114" s="56"/>
      <c r="NBQ114" s="56"/>
      <c r="NBR114" s="56"/>
      <c r="NBS114" s="56"/>
      <c r="NBT114" s="56"/>
      <c r="NBU114" s="56"/>
      <c r="NBV114" s="56"/>
      <c r="NBW114" s="56"/>
      <c r="NBX114" s="56"/>
      <c r="NBY114" s="56"/>
      <c r="NBZ114" s="56"/>
      <c r="NCA114" s="56"/>
      <c r="NCB114" s="56"/>
      <c r="NCC114" s="56"/>
      <c r="NCD114" s="56"/>
      <c r="NCE114" s="56"/>
      <c r="NCF114" s="56"/>
      <c r="NCG114" s="56"/>
      <c r="NCH114" s="56"/>
      <c r="NCI114" s="56"/>
      <c r="NCJ114" s="56"/>
      <c r="NCK114" s="56"/>
      <c r="NCL114" s="56"/>
      <c r="NCM114" s="56"/>
      <c r="NCN114" s="56"/>
      <c r="NCO114" s="56"/>
      <c r="NCP114" s="56"/>
      <c r="NCQ114" s="56"/>
      <c r="NCR114" s="56"/>
      <c r="NCS114" s="56"/>
      <c r="NCT114" s="56"/>
      <c r="NCU114" s="56"/>
      <c r="NCV114" s="56"/>
      <c r="NCW114" s="56"/>
      <c r="NCX114" s="56"/>
      <c r="NCY114" s="56"/>
      <c r="NCZ114" s="56"/>
      <c r="NDA114" s="56"/>
      <c r="NDB114" s="56"/>
      <c r="NDC114" s="56"/>
      <c r="NDD114" s="56"/>
      <c r="NDE114" s="56"/>
      <c r="NDF114" s="56"/>
      <c r="NDG114" s="56"/>
      <c r="NDH114" s="56"/>
      <c r="NDI114" s="56"/>
      <c r="NDJ114" s="56"/>
      <c r="NDK114" s="56"/>
      <c r="NDL114" s="56"/>
      <c r="NDM114" s="56"/>
      <c r="NDN114" s="56"/>
      <c r="NDO114" s="56"/>
      <c r="NDP114" s="56"/>
      <c r="NDQ114" s="56"/>
      <c r="NDR114" s="56"/>
      <c r="NDS114" s="56"/>
      <c r="NDT114" s="56"/>
      <c r="NDU114" s="56"/>
      <c r="NDV114" s="56"/>
      <c r="NDW114" s="56"/>
      <c r="NDX114" s="56"/>
      <c r="NDY114" s="56"/>
      <c r="NDZ114" s="56"/>
      <c r="NEA114" s="56"/>
      <c r="NEB114" s="56"/>
      <c r="NEC114" s="56"/>
      <c r="NED114" s="56"/>
      <c r="NEE114" s="56"/>
      <c r="NEF114" s="56"/>
      <c r="NEG114" s="56"/>
      <c r="NEH114" s="56"/>
      <c r="NEI114" s="56"/>
      <c r="NEJ114" s="56"/>
      <c r="NEK114" s="56"/>
      <c r="NEL114" s="56"/>
      <c r="NEM114" s="56"/>
      <c r="NEN114" s="56"/>
      <c r="NEO114" s="56"/>
      <c r="NEP114" s="56"/>
      <c r="NEQ114" s="56"/>
      <c r="NER114" s="56"/>
      <c r="NES114" s="56"/>
      <c r="NET114" s="56"/>
      <c r="NEU114" s="56"/>
      <c r="NEV114" s="56"/>
      <c r="NEW114" s="56"/>
      <c r="NEX114" s="56"/>
      <c r="NEY114" s="56"/>
      <c r="NEZ114" s="56"/>
      <c r="NFA114" s="56"/>
      <c r="NFB114" s="56"/>
      <c r="NFC114" s="56"/>
      <c r="NFD114" s="56"/>
      <c r="NFE114" s="56"/>
      <c r="NFF114" s="56"/>
      <c r="NFG114" s="56"/>
      <c r="NFH114" s="56"/>
      <c r="NFI114" s="56"/>
      <c r="NFJ114" s="56"/>
      <c r="NFK114" s="56"/>
      <c r="NFL114" s="56"/>
      <c r="NFM114" s="56"/>
      <c r="NFN114" s="56"/>
      <c r="NFO114" s="56"/>
      <c r="NFP114" s="56"/>
      <c r="NFQ114" s="56"/>
      <c r="NFR114" s="56"/>
      <c r="NFS114" s="56"/>
      <c r="NFT114" s="56"/>
      <c r="NFU114" s="56"/>
      <c r="NFV114" s="56"/>
      <c r="NFW114" s="56"/>
      <c r="NFX114" s="56"/>
      <c r="NFY114" s="56"/>
      <c r="NFZ114" s="56"/>
      <c r="NGA114" s="56"/>
      <c r="NGB114" s="56"/>
      <c r="NGC114" s="56"/>
      <c r="NGD114" s="56"/>
      <c r="NGE114" s="56"/>
      <c r="NGF114" s="56"/>
      <c r="NGG114" s="56"/>
      <c r="NGH114" s="56"/>
      <c r="NGI114" s="56"/>
      <c r="NGJ114" s="56"/>
      <c r="NGK114" s="56"/>
      <c r="NGL114" s="56"/>
      <c r="NGM114" s="56"/>
      <c r="NGN114" s="56"/>
      <c r="NGO114" s="56"/>
      <c r="NGP114" s="56"/>
      <c r="NGQ114" s="56"/>
      <c r="NGR114" s="56"/>
      <c r="NGS114" s="56"/>
      <c r="NGT114" s="56"/>
      <c r="NGU114" s="56"/>
      <c r="NGV114" s="56"/>
      <c r="NGW114" s="56"/>
      <c r="NGX114" s="56"/>
      <c r="NGY114" s="56"/>
      <c r="NGZ114" s="56"/>
      <c r="NHA114" s="56"/>
      <c r="NHB114" s="56"/>
      <c r="NHC114" s="56"/>
      <c r="NHD114" s="56"/>
      <c r="NHE114" s="56"/>
      <c r="NHF114" s="56"/>
      <c r="NHG114" s="56"/>
      <c r="NHH114" s="56"/>
      <c r="NHI114" s="56"/>
      <c r="NHJ114" s="56"/>
      <c r="NHK114" s="56"/>
      <c r="NHL114" s="56"/>
      <c r="NHM114" s="56"/>
      <c r="NHN114" s="56"/>
      <c r="NHO114" s="56"/>
      <c r="NHP114" s="56"/>
      <c r="NHQ114" s="56"/>
      <c r="NHR114" s="56"/>
      <c r="NHS114" s="56"/>
      <c r="NHT114" s="56"/>
      <c r="NHU114" s="56"/>
      <c r="NHV114" s="56"/>
      <c r="NHW114" s="56"/>
      <c r="NHX114" s="56"/>
      <c r="NHY114" s="56"/>
      <c r="NHZ114" s="56"/>
      <c r="NIA114" s="56"/>
      <c r="NIB114" s="56"/>
      <c r="NIC114" s="56"/>
      <c r="NID114" s="56"/>
      <c r="NIE114" s="56"/>
      <c r="NIF114" s="56"/>
      <c r="NIG114" s="56"/>
      <c r="NIH114" s="56"/>
      <c r="NII114" s="56"/>
      <c r="NIJ114" s="56"/>
      <c r="NIK114" s="56"/>
      <c r="NIL114" s="56"/>
      <c r="NIM114" s="56"/>
      <c r="NIN114" s="56"/>
      <c r="NIO114" s="56"/>
      <c r="NIP114" s="56"/>
      <c r="NIQ114" s="56"/>
      <c r="NIR114" s="56"/>
      <c r="NIS114" s="56"/>
      <c r="NIT114" s="56"/>
      <c r="NIU114" s="56"/>
      <c r="NIV114" s="56"/>
      <c r="NIW114" s="56"/>
      <c r="NIX114" s="56"/>
      <c r="NIY114" s="56"/>
      <c r="NIZ114" s="56"/>
      <c r="NJA114" s="56"/>
      <c r="NJB114" s="56"/>
      <c r="NJC114" s="56"/>
      <c r="NJD114" s="56"/>
      <c r="NJE114" s="56"/>
      <c r="NJF114" s="56"/>
      <c r="NJG114" s="56"/>
      <c r="NJH114" s="56"/>
      <c r="NJI114" s="56"/>
      <c r="NJJ114" s="56"/>
      <c r="NJK114" s="56"/>
      <c r="NJL114" s="56"/>
      <c r="NJM114" s="56"/>
      <c r="NJN114" s="56"/>
      <c r="NJO114" s="56"/>
      <c r="NJP114" s="56"/>
      <c r="NJQ114" s="56"/>
      <c r="NJR114" s="56"/>
      <c r="NJS114" s="56"/>
      <c r="NJT114" s="56"/>
      <c r="NJU114" s="56"/>
      <c r="NJV114" s="56"/>
      <c r="NJW114" s="56"/>
      <c r="NJX114" s="56"/>
      <c r="NJY114" s="56"/>
      <c r="NJZ114" s="56"/>
      <c r="NKA114" s="56"/>
      <c r="NKB114" s="56"/>
      <c r="NKC114" s="56"/>
      <c r="NKD114" s="56"/>
      <c r="NKE114" s="56"/>
      <c r="NKF114" s="56"/>
      <c r="NKG114" s="56"/>
      <c r="NKH114" s="56"/>
      <c r="NKI114" s="56"/>
      <c r="NKJ114" s="56"/>
      <c r="NKK114" s="56"/>
      <c r="NKL114" s="56"/>
      <c r="NKM114" s="56"/>
      <c r="NKN114" s="56"/>
      <c r="NKO114" s="56"/>
      <c r="NKP114" s="56"/>
      <c r="NKQ114" s="56"/>
      <c r="NKR114" s="56"/>
      <c r="NKS114" s="56"/>
      <c r="NKT114" s="56"/>
      <c r="NKU114" s="56"/>
      <c r="NKV114" s="56"/>
      <c r="NKW114" s="56"/>
      <c r="NKX114" s="56"/>
      <c r="NKY114" s="56"/>
      <c r="NKZ114" s="56"/>
      <c r="NLA114" s="56"/>
      <c r="NLB114" s="56"/>
      <c r="NLC114" s="56"/>
      <c r="NLD114" s="56"/>
      <c r="NLE114" s="56"/>
      <c r="NLF114" s="56"/>
      <c r="NLG114" s="56"/>
      <c r="NLH114" s="56"/>
      <c r="NLI114" s="56"/>
      <c r="NLJ114" s="56"/>
      <c r="NLK114" s="56"/>
      <c r="NLL114" s="56"/>
      <c r="NLM114" s="56"/>
      <c r="NLN114" s="56"/>
      <c r="NLO114" s="56"/>
      <c r="NLP114" s="56"/>
      <c r="NLQ114" s="56"/>
      <c r="NLR114" s="56"/>
      <c r="NLS114" s="56"/>
      <c r="NLT114" s="56"/>
      <c r="NLU114" s="56"/>
      <c r="NLV114" s="56"/>
      <c r="NLW114" s="56"/>
      <c r="NLX114" s="56"/>
      <c r="NLY114" s="56"/>
      <c r="NLZ114" s="56"/>
      <c r="NMA114" s="56"/>
      <c r="NMB114" s="56"/>
      <c r="NMC114" s="56"/>
      <c r="NMD114" s="56"/>
      <c r="NME114" s="56"/>
      <c r="NMF114" s="56"/>
      <c r="NMG114" s="56"/>
      <c r="NMH114" s="56"/>
      <c r="NMI114" s="56"/>
      <c r="NMJ114" s="56"/>
      <c r="NMK114" s="56"/>
      <c r="NML114" s="56"/>
      <c r="NMM114" s="56"/>
      <c r="NMN114" s="56"/>
      <c r="NMO114" s="56"/>
      <c r="NMP114" s="56"/>
      <c r="NMQ114" s="56"/>
      <c r="NMR114" s="56"/>
      <c r="NMS114" s="56"/>
      <c r="NMT114" s="56"/>
      <c r="NMU114" s="56"/>
      <c r="NMV114" s="56"/>
      <c r="NMW114" s="56"/>
      <c r="NMX114" s="56"/>
      <c r="NMY114" s="56"/>
      <c r="NMZ114" s="56"/>
      <c r="NNA114" s="56"/>
      <c r="NNB114" s="56"/>
      <c r="NNC114" s="56"/>
      <c r="NND114" s="56"/>
      <c r="NNE114" s="56"/>
      <c r="NNF114" s="56"/>
      <c r="NNG114" s="56"/>
      <c r="NNH114" s="56"/>
      <c r="NNI114" s="56"/>
      <c r="NNJ114" s="56"/>
      <c r="NNK114" s="56"/>
      <c r="NNL114" s="56"/>
      <c r="NNM114" s="56"/>
      <c r="NNN114" s="56"/>
      <c r="NNO114" s="56"/>
      <c r="NNP114" s="56"/>
      <c r="NNQ114" s="56"/>
      <c r="NNR114" s="56"/>
      <c r="NNS114" s="56"/>
      <c r="NNT114" s="56"/>
      <c r="NNU114" s="56"/>
      <c r="NNV114" s="56"/>
      <c r="NNW114" s="56"/>
      <c r="NNX114" s="56"/>
      <c r="NNY114" s="56"/>
      <c r="NNZ114" s="56"/>
      <c r="NOA114" s="56"/>
      <c r="NOB114" s="56"/>
      <c r="NOC114" s="56"/>
      <c r="NOD114" s="56"/>
      <c r="NOE114" s="56"/>
      <c r="NOF114" s="56"/>
      <c r="NOG114" s="56"/>
      <c r="NOH114" s="56"/>
      <c r="NOI114" s="56"/>
      <c r="NOJ114" s="56"/>
      <c r="NOK114" s="56"/>
      <c r="NOL114" s="56"/>
      <c r="NOM114" s="56"/>
      <c r="NON114" s="56"/>
      <c r="NOO114" s="56"/>
      <c r="NOP114" s="56"/>
      <c r="NOQ114" s="56"/>
      <c r="NOR114" s="56"/>
      <c r="NOS114" s="56"/>
      <c r="NOT114" s="56"/>
      <c r="NOU114" s="56"/>
      <c r="NOV114" s="56"/>
      <c r="NOW114" s="56"/>
      <c r="NOX114" s="56"/>
      <c r="NOY114" s="56"/>
      <c r="NOZ114" s="56"/>
      <c r="NPA114" s="56"/>
      <c r="NPB114" s="56"/>
      <c r="NPC114" s="56"/>
      <c r="NPD114" s="56"/>
      <c r="NPE114" s="56"/>
      <c r="NPF114" s="56"/>
      <c r="NPG114" s="56"/>
      <c r="NPH114" s="56"/>
      <c r="NPI114" s="56"/>
      <c r="NPJ114" s="56"/>
      <c r="NPK114" s="56"/>
      <c r="NPL114" s="56"/>
      <c r="NPM114" s="56"/>
      <c r="NPN114" s="56"/>
      <c r="NPO114" s="56"/>
      <c r="NPP114" s="56"/>
      <c r="NPQ114" s="56"/>
      <c r="NPR114" s="56"/>
      <c r="NPS114" s="56"/>
      <c r="NPT114" s="56"/>
      <c r="NPU114" s="56"/>
      <c r="NPV114" s="56"/>
      <c r="NPW114" s="56"/>
      <c r="NPX114" s="56"/>
      <c r="NPY114" s="56"/>
      <c r="NPZ114" s="56"/>
      <c r="NQA114" s="56"/>
      <c r="NQB114" s="56"/>
      <c r="NQC114" s="56"/>
      <c r="NQD114" s="56"/>
      <c r="NQE114" s="56"/>
      <c r="NQF114" s="56"/>
      <c r="NQG114" s="56"/>
      <c r="NQH114" s="56"/>
      <c r="NQI114" s="56"/>
      <c r="NQJ114" s="56"/>
      <c r="NQK114" s="56"/>
      <c r="NQL114" s="56"/>
      <c r="NQM114" s="56"/>
      <c r="NQN114" s="56"/>
      <c r="NQO114" s="56"/>
      <c r="NQP114" s="56"/>
      <c r="NQQ114" s="56"/>
      <c r="NQR114" s="56"/>
      <c r="NQS114" s="56"/>
      <c r="NQT114" s="56"/>
      <c r="NQU114" s="56"/>
      <c r="NQV114" s="56"/>
      <c r="NQW114" s="56"/>
      <c r="NQX114" s="56"/>
      <c r="NQY114" s="56"/>
      <c r="NQZ114" s="56"/>
      <c r="NRA114" s="56"/>
      <c r="NRB114" s="56"/>
      <c r="NRC114" s="56"/>
      <c r="NRD114" s="56"/>
      <c r="NRE114" s="56"/>
      <c r="NRF114" s="56"/>
      <c r="NRG114" s="56"/>
      <c r="NRH114" s="56"/>
      <c r="NRI114" s="56"/>
      <c r="NRJ114" s="56"/>
      <c r="NRK114" s="56"/>
      <c r="NRL114" s="56"/>
      <c r="NRM114" s="56"/>
      <c r="NRN114" s="56"/>
      <c r="NRO114" s="56"/>
      <c r="NRP114" s="56"/>
      <c r="NRQ114" s="56"/>
      <c r="NRR114" s="56"/>
      <c r="NRS114" s="56"/>
      <c r="NRT114" s="56"/>
      <c r="NRU114" s="56"/>
      <c r="NRV114" s="56"/>
      <c r="NRW114" s="56"/>
      <c r="NRX114" s="56"/>
      <c r="NRY114" s="56"/>
      <c r="NRZ114" s="56"/>
      <c r="NSA114" s="56"/>
      <c r="NSB114" s="56"/>
      <c r="NSC114" s="56"/>
      <c r="NSD114" s="56"/>
      <c r="NSE114" s="56"/>
      <c r="NSF114" s="56"/>
      <c r="NSG114" s="56"/>
      <c r="NSH114" s="56"/>
      <c r="NSI114" s="56"/>
      <c r="NSJ114" s="56"/>
      <c r="NSK114" s="56"/>
      <c r="NSL114" s="56"/>
      <c r="NSM114" s="56"/>
      <c r="NSN114" s="56"/>
      <c r="NSO114" s="56"/>
      <c r="NSP114" s="56"/>
      <c r="NSQ114" s="56"/>
      <c r="NSR114" s="56"/>
      <c r="NSS114" s="56"/>
      <c r="NST114" s="56"/>
      <c r="NSU114" s="56"/>
      <c r="NSV114" s="56"/>
      <c r="NSW114" s="56"/>
      <c r="NSX114" s="56"/>
      <c r="NSY114" s="56"/>
      <c r="NSZ114" s="56"/>
      <c r="NTA114" s="56"/>
      <c r="NTB114" s="56"/>
      <c r="NTC114" s="56"/>
      <c r="NTD114" s="56"/>
      <c r="NTE114" s="56"/>
      <c r="NTF114" s="56"/>
      <c r="NTG114" s="56"/>
      <c r="NTH114" s="56"/>
      <c r="NTI114" s="56"/>
      <c r="NTJ114" s="56"/>
      <c r="NTK114" s="56"/>
      <c r="NTL114" s="56"/>
      <c r="NTM114" s="56"/>
      <c r="NTN114" s="56"/>
      <c r="NTO114" s="56"/>
      <c r="NTP114" s="56"/>
      <c r="NTQ114" s="56"/>
      <c r="NTR114" s="56"/>
      <c r="NTS114" s="56"/>
      <c r="NTT114" s="56"/>
      <c r="NTU114" s="56"/>
      <c r="NTV114" s="56"/>
      <c r="NTW114" s="56"/>
      <c r="NTX114" s="56"/>
      <c r="NTY114" s="56"/>
      <c r="NTZ114" s="56"/>
      <c r="NUA114" s="56"/>
      <c r="NUB114" s="56"/>
      <c r="NUC114" s="56"/>
      <c r="NUD114" s="56"/>
      <c r="NUE114" s="56"/>
      <c r="NUF114" s="56"/>
      <c r="NUG114" s="56"/>
      <c r="NUH114" s="56"/>
      <c r="NUI114" s="56"/>
      <c r="NUJ114" s="56"/>
      <c r="NUK114" s="56"/>
      <c r="NUL114" s="56"/>
      <c r="NUM114" s="56"/>
      <c r="NUN114" s="56"/>
      <c r="NUO114" s="56"/>
      <c r="NUP114" s="56"/>
      <c r="NUQ114" s="56"/>
      <c r="NUR114" s="56"/>
      <c r="NUS114" s="56"/>
      <c r="NUT114" s="56"/>
      <c r="NUU114" s="56"/>
      <c r="NUV114" s="56"/>
      <c r="NUW114" s="56"/>
      <c r="NUX114" s="56"/>
      <c r="NUY114" s="56"/>
      <c r="NUZ114" s="56"/>
      <c r="NVA114" s="56"/>
      <c r="NVB114" s="56"/>
      <c r="NVC114" s="56"/>
      <c r="NVD114" s="56"/>
      <c r="NVE114" s="56"/>
      <c r="NVF114" s="56"/>
      <c r="NVG114" s="56"/>
      <c r="NVH114" s="56"/>
      <c r="NVI114" s="56"/>
      <c r="NVJ114" s="56"/>
      <c r="NVK114" s="56"/>
      <c r="NVL114" s="56"/>
      <c r="NVM114" s="56"/>
      <c r="NVN114" s="56"/>
      <c r="NVO114" s="56"/>
      <c r="NVP114" s="56"/>
      <c r="NVQ114" s="56"/>
      <c r="NVR114" s="56"/>
      <c r="NVS114" s="56"/>
      <c r="NVT114" s="56"/>
      <c r="NVU114" s="56"/>
      <c r="NVV114" s="56"/>
      <c r="NVW114" s="56"/>
      <c r="NVX114" s="56"/>
      <c r="NVY114" s="56"/>
      <c r="NVZ114" s="56"/>
      <c r="NWA114" s="56"/>
      <c r="NWB114" s="56"/>
      <c r="NWC114" s="56"/>
      <c r="NWD114" s="56"/>
      <c r="NWE114" s="56"/>
      <c r="NWF114" s="56"/>
      <c r="NWG114" s="56"/>
      <c r="NWH114" s="56"/>
      <c r="NWI114" s="56"/>
      <c r="NWJ114" s="56"/>
      <c r="NWK114" s="56"/>
      <c r="NWL114" s="56"/>
      <c r="NWM114" s="56"/>
      <c r="NWN114" s="56"/>
      <c r="NWO114" s="56"/>
      <c r="NWP114" s="56"/>
      <c r="NWQ114" s="56"/>
      <c r="NWR114" s="56"/>
      <c r="NWS114" s="56"/>
      <c r="NWT114" s="56"/>
      <c r="NWU114" s="56"/>
      <c r="NWV114" s="56"/>
      <c r="NWW114" s="56"/>
      <c r="NWX114" s="56"/>
      <c r="NWY114" s="56"/>
      <c r="NWZ114" s="56"/>
      <c r="NXA114" s="56"/>
      <c r="NXB114" s="56"/>
      <c r="NXC114" s="56"/>
      <c r="NXD114" s="56"/>
      <c r="NXE114" s="56"/>
      <c r="NXF114" s="56"/>
      <c r="NXG114" s="56"/>
      <c r="NXH114" s="56"/>
      <c r="NXI114" s="56"/>
      <c r="NXJ114" s="56"/>
      <c r="NXK114" s="56"/>
      <c r="NXL114" s="56"/>
      <c r="NXM114" s="56"/>
      <c r="NXN114" s="56"/>
      <c r="NXO114" s="56"/>
      <c r="NXP114" s="56"/>
      <c r="NXQ114" s="56"/>
      <c r="NXR114" s="56"/>
      <c r="NXS114" s="56"/>
      <c r="NXT114" s="56"/>
      <c r="NXU114" s="56"/>
      <c r="NXV114" s="56"/>
      <c r="NXW114" s="56"/>
      <c r="NXX114" s="56"/>
      <c r="NXY114" s="56"/>
      <c r="NXZ114" s="56"/>
      <c r="NYA114" s="56"/>
      <c r="NYB114" s="56"/>
      <c r="NYC114" s="56"/>
      <c r="NYD114" s="56"/>
      <c r="NYE114" s="56"/>
      <c r="NYF114" s="56"/>
      <c r="NYG114" s="56"/>
      <c r="NYH114" s="56"/>
      <c r="NYI114" s="56"/>
      <c r="NYJ114" s="56"/>
      <c r="NYK114" s="56"/>
      <c r="NYL114" s="56"/>
      <c r="NYM114" s="56"/>
      <c r="NYN114" s="56"/>
      <c r="NYO114" s="56"/>
      <c r="NYP114" s="56"/>
      <c r="NYQ114" s="56"/>
      <c r="NYR114" s="56"/>
      <c r="NYS114" s="56"/>
      <c r="NYT114" s="56"/>
      <c r="NYU114" s="56"/>
      <c r="NYV114" s="56"/>
      <c r="NYW114" s="56"/>
      <c r="NYX114" s="56"/>
      <c r="NYY114" s="56"/>
      <c r="NYZ114" s="56"/>
      <c r="NZA114" s="56"/>
      <c r="NZB114" s="56"/>
      <c r="NZC114" s="56"/>
      <c r="NZD114" s="56"/>
      <c r="NZE114" s="56"/>
      <c r="NZF114" s="56"/>
      <c r="NZG114" s="56"/>
      <c r="NZH114" s="56"/>
      <c r="NZI114" s="56"/>
      <c r="NZJ114" s="56"/>
      <c r="NZK114" s="56"/>
      <c r="NZL114" s="56"/>
      <c r="NZM114" s="56"/>
      <c r="NZN114" s="56"/>
      <c r="NZO114" s="56"/>
      <c r="NZP114" s="56"/>
      <c r="NZQ114" s="56"/>
      <c r="NZR114" s="56"/>
      <c r="NZS114" s="56"/>
      <c r="NZT114" s="56"/>
      <c r="NZU114" s="56"/>
      <c r="NZV114" s="56"/>
      <c r="NZW114" s="56"/>
      <c r="NZX114" s="56"/>
      <c r="NZY114" s="56"/>
      <c r="NZZ114" s="56"/>
      <c r="OAA114" s="56"/>
      <c r="OAB114" s="56"/>
      <c r="OAC114" s="56"/>
      <c r="OAD114" s="56"/>
      <c r="OAE114" s="56"/>
      <c r="OAF114" s="56"/>
      <c r="OAG114" s="56"/>
      <c r="OAH114" s="56"/>
      <c r="OAI114" s="56"/>
      <c r="OAJ114" s="56"/>
      <c r="OAK114" s="56"/>
      <c r="OAL114" s="56"/>
      <c r="OAM114" s="56"/>
      <c r="OAN114" s="56"/>
      <c r="OAO114" s="56"/>
      <c r="OAP114" s="56"/>
      <c r="OAQ114" s="56"/>
      <c r="OAR114" s="56"/>
      <c r="OAS114" s="56"/>
      <c r="OAT114" s="56"/>
      <c r="OAU114" s="56"/>
      <c r="OAV114" s="56"/>
      <c r="OAW114" s="56"/>
      <c r="OAX114" s="56"/>
      <c r="OAY114" s="56"/>
      <c r="OAZ114" s="56"/>
      <c r="OBA114" s="56"/>
      <c r="OBB114" s="56"/>
      <c r="OBC114" s="56"/>
      <c r="OBD114" s="56"/>
      <c r="OBE114" s="56"/>
      <c r="OBF114" s="56"/>
      <c r="OBG114" s="56"/>
      <c r="OBH114" s="56"/>
      <c r="OBI114" s="56"/>
      <c r="OBJ114" s="56"/>
      <c r="OBK114" s="56"/>
      <c r="OBL114" s="56"/>
      <c r="OBM114" s="56"/>
      <c r="OBN114" s="56"/>
      <c r="OBO114" s="56"/>
      <c r="OBP114" s="56"/>
      <c r="OBQ114" s="56"/>
      <c r="OBR114" s="56"/>
      <c r="OBS114" s="56"/>
      <c r="OBT114" s="56"/>
      <c r="OBU114" s="56"/>
      <c r="OBV114" s="56"/>
      <c r="OBW114" s="56"/>
      <c r="OBX114" s="56"/>
      <c r="OBY114" s="56"/>
      <c r="OBZ114" s="56"/>
      <c r="OCA114" s="56"/>
      <c r="OCB114" s="56"/>
      <c r="OCC114" s="56"/>
      <c r="OCD114" s="56"/>
      <c r="OCE114" s="56"/>
      <c r="OCF114" s="56"/>
      <c r="OCG114" s="56"/>
      <c r="OCH114" s="56"/>
      <c r="OCI114" s="56"/>
      <c r="OCJ114" s="56"/>
      <c r="OCK114" s="56"/>
      <c r="OCL114" s="56"/>
      <c r="OCM114" s="56"/>
      <c r="OCN114" s="56"/>
      <c r="OCO114" s="56"/>
      <c r="OCP114" s="56"/>
      <c r="OCQ114" s="56"/>
      <c r="OCR114" s="56"/>
      <c r="OCS114" s="56"/>
      <c r="OCT114" s="56"/>
      <c r="OCU114" s="56"/>
      <c r="OCV114" s="56"/>
      <c r="OCW114" s="56"/>
      <c r="OCX114" s="56"/>
      <c r="OCY114" s="56"/>
      <c r="OCZ114" s="56"/>
      <c r="ODA114" s="56"/>
      <c r="ODB114" s="56"/>
      <c r="ODC114" s="56"/>
      <c r="ODD114" s="56"/>
      <c r="ODE114" s="56"/>
      <c r="ODF114" s="56"/>
      <c r="ODG114" s="56"/>
      <c r="ODH114" s="56"/>
      <c r="ODI114" s="56"/>
      <c r="ODJ114" s="56"/>
      <c r="ODK114" s="56"/>
      <c r="ODL114" s="56"/>
      <c r="ODM114" s="56"/>
      <c r="ODN114" s="56"/>
      <c r="ODO114" s="56"/>
      <c r="ODP114" s="56"/>
      <c r="ODQ114" s="56"/>
      <c r="ODR114" s="56"/>
      <c r="ODS114" s="56"/>
      <c r="ODT114" s="56"/>
      <c r="ODU114" s="56"/>
      <c r="ODV114" s="56"/>
      <c r="ODW114" s="56"/>
      <c r="ODX114" s="56"/>
      <c r="ODY114" s="56"/>
      <c r="ODZ114" s="56"/>
      <c r="OEA114" s="56"/>
      <c r="OEB114" s="56"/>
      <c r="OEC114" s="56"/>
      <c r="OED114" s="56"/>
      <c r="OEE114" s="56"/>
      <c r="OEF114" s="56"/>
      <c r="OEG114" s="56"/>
      <c r="OEH114" s="56"/>
      <c r="OEI114" s="56"/>
      <c r="OEJ114" s="56"/>
      <c r="OEK114" s="56"/>
      <c r="OEL114" s="56"/>
      <c r="OEM114" s="56"/>
      <c r="OEN114" s="56"/>
      <c r="OEO114" s="56"/>
      <c r="OEP114" s="56"/>
      <c r="OEQ114" s="56"/>
      <c r="OER114" s="56"/>
      <c r="OES114" s="56"/>
      <c r="OET114" s="56"/>
      <c r="OEU114" s="56"/>
      <c r="OEV114" s="56"/>
      <c r="OEW114" s="56"/>
      <c r="OEX114" s="56"/>
      <c r="OEY114" s="56"/>
      <c r="OEZ114" s="56"/>
      <c r="OFA114" s="56"/>
      <c r="OFB114" s="56"/>
      <c r="OFC114" s="56"/>
      <c r="OFD114" s="56"/>
      <c r="OFE114" s="56"/>
      <c r="OFF114" s="56"/>
      <c r="OFG114" s="56"/>
      <c r="OFH114" s="56"/>
      <c r="OFI114" s="56"/>
      <c r="OFJ114" s="56"/>
      <c r="OFK114" s="56"/>
      <c r="OFL114" s="56"/>
      <c r="OFM114" s="56"/>
      <c r="OFN114" s="56"/>
      <c r="OFO114" s="56"/>
      <c r="OFP114" s="56"/>
      <c r="OFQ114" s="56"/>
      <c r="OFR114" s="56"/>
      <c r="OFS114" s="56"/>
      <c r="OFT114" s="56"/>
      <c r="OFU114" s="56"/>
      <c r="OFV114" s="56"/>
      <c r="OFW114" s="56"/>
      <c r="OFX114" s="56"/>
      <c r="OFY114" s="56"/>
      <c r="OFZ114" s="56"/>
      <c r="OGA114" s="56"/>
      <c r="OGB114" s="56"/>
      <c r="OGC114" s="56"/>
      <c r="OGD114" s="56"/>
      <c r="OGE114" s="56"/>
      <c r="OGF114" s="56"/>
      <c r="OGG114" s="56"/>
      <c r="OGH114" s="56"/>
      <c r="OGI114" s="56"/>
      <c r="OGJ114" s="56"/>
      <c r="OGK114" s="56"/>
      <c r="OGL114" s="56"/>
      <c r="OGM114" s="56"/>
      <c r="OGN114" s="56"/>
      <c r="OGO114" s="56"/>
      <c r="OGP114" s="56"/>
      <c r="OGQ114" s="56"/>
      <c r="OGR114" s="56"/>
      <c r="OGS114" s="56"/>
      <c r="OGT114" s="56"/>
      <c r="OGU114" s="56"/>
      <c r="OGV114" s="56"/>
      <c r="OGW114" s="56"/>
      <c r="OGX114" s="56"/>
      <c r="OGY114" s="56"/>
      <c r="OGZ114" s="56"/>
      <c r="OHA114" s="56"/>
      <c r="OHB114" s="56"/>
      <c r="OHC114" s="56"/>
      <c r="OHD114" s="56"/>
      <c r="OHE114" s="56"/>
      <c r="OHF114" s="56"/>
      <c r="OHG114" s="56"/>
      <c r="OHH114" s="56"/>
      <c r="OHI114" s="56"/>
      <c r="OHJ114" s="56"/>
      <c r="OHK114" s="56"/>
      <c r="OHL114" s="56"/>
      <c r="OHM114" s="56"/>
      <c r="OHN114" s="56"/>
      <c r="OHO114" s="56"/>
      <c r="OHP114" s="56"/>
      <c r="OHQ114" s="56"/>
      <c r="OHR114" s="56"/>
      <c r="OHS114" s="56"/>
      <c r="OHT114" s="56"/>
      <c r="OHU114" s="56"/>
      <c r="OHV114" s="56"/>
      <c r="OHW114" s="56"/>
      <c r="OHX114" s="56"/>
      <c r="OHY114" s="56"/>
      <c r="OHZ114" s="56"/>
      <c r="OIA114" s="56"/>
      <c r="OIB114" s="56"/>
      <c r="OIC114" s="56"/>
      <c r="OID114" s="56"/>
      <c r="OIE114" s="56"/>
      <c r="OIF114" s="56"/>
      <c r="OIG114" s="56"/>
      <c r="OIH114" s="56"/>
      <c r="OII114" s="56"/>
      <c r="OIJ114" s="56"/>
      <c r="OIK114" s="56"/>
      <c r="OIL114" s="56"/>
      <c r="OIM114" s="56"/>
      <c r="OIN114" s="56"/>
      <c r="OIO114" s="56"/>
      <c r="OIP114" s="56"/>
      <c r="OIQ114" s="56"/>
      <c r="OIR114" s="56"/>
      <c r="OIS114" s="56"/>
      <c r="OIT114" s="56"/>
      <c r="OIU114" s="56"/>
      <c r="OIV114" s="56"/>
      <c r="OIW114" s="56"/>
      <c r="OIX114" s="56"/>
      <c r="OIY114" s="56"/>
      <c r="OIZ114" s="56"/>
      <c r="OJA114" s="56"/>
      <c r="OJB114" s="56"/>
      <c r="OJC114" s="56"/>
      <c r="OJD114" s="56"/>
      <c r="OJE114" s="56"/>
      <c r="OJF114" s="56"/>
      <c r="OJG114" s="56"/>
      <c r="OJH114" s="56"/>
      <c r="OJI114" s="56"/>
      <c r="OJJ114" s="56"/>
      <c r="OJK114" s="56"/>
      <c r="OJL114" s="56"/>
      <c r="OJM114" s="56"/>
      <c r="OJN114" s="56"/>
      <c r="OJO114" s="56"/>
      <c r="OJP114" s="56"/>
      <c r="OJQ114" s="56"/>
      <c r="OJR114" s="56"/>
      <c r="OJS114" s="56"/>
      <c r="OJT114" s="56"/>
      <c r="OJU114" s="56"/>
      <c r="OJV114" s="56"/>
      <c r="OJW114" s="56"/>
      <c r="OJX114" s="56"/>
      <c r="OJY114" s="56"/>
      <c r="OJZ114" s="56"/>
      <c r="OKA114" s="56"/>
      <c r="OKB114" s="56"/>
      <c r="OKC114" s="56"/>
      <c r="OKD114" s="56"/>
      <c r="OKE114" s="56"/>
      <c r="OKF114" s="56"/>
      <c r="OKG114" s="56"/>
      <c r="OKH114" s="56"/>
      <c r="OKI114" s="56"/>
      <c r="OKJ114" s="56"/>
      <c r="OKK114" s="56"/>
      <c r="OKL114" s="56"/>
      <c r="OKM114" s="56"/>
      <c r="OKN114" s="56"/>
      <c r="OKO114" s="56"/>
      <c r="OKP114" s="56"/>
      <c r="OKQ114" s="56"/>
      <c r="OKR114" s="56"/>
      <c r="OKS114" s="56"/>
      <c r="OKT114" s="56"/>
      <c r="OKU114" s="56"/>
      <c r="OKV114" s="56"/>
      <c r="OKW114" s="56"/>
      <c r="OKX114" s="56"/>
      <c r="OKY114" s="56"/>
      <c r="OKZ114" s="56"/>
      <c r="OLA114" s="56"/>
      <c r="OLB114" s="56"/>
      <c r="OLC114" s="56"/>
      <c r="OLD114" s="56"/>
      <c r="OLE114" s="56"/>
      <c r="OLF114" s="56"/>
      <c r="OLG114" s="56"/>
      <c r="OLH114" s="56"/>
      <c r="OLI114" s="56"/>
      <c r="OLJ114" s="56"/>
      <c r="OLK114" s="56"/>
      <c r="OLL114" s="56"/>
      <c r="OLM114" s="56"/>
      <c r="OLN114" s="56"/>
      <c r="OLO114" s="56"/>
      <c r="OLP114" s="56"/>
      <c r="OLQ114" s="56"/>
      <c r="OLR114" s="56"/>
      <c r="OLS114" s="56"/>
      <c r="OLT114" s="56"/>
      <c r="OLU114" s="56"/>
      <c r="OLV114" s="56"/>
      <c r="OLW114" s="56"/>
      <c r="OLX114" s="56"/>
      <c r="OLY114" s="56"/>
      <c r="OLZ114" s="56"/>
      <c r="OMA114" s="56"/>
      <c r="OMB114" s="56"/>
      <c r="OMC114" s="56"/>
      <c r="OMD114" s="56"/>
      <c r="OME114" s="56"/>
      <c r="OMF114" s="56"/>
      <c r="OMG114" s="56"/>
      <c r="OMH114" s="56"/>
      <c r="OMI114" s="56"/>
      <c r="OMJ114" s="56"/>
      <c r="OMK114" s="56"/>
      <c r="OML114" s="56"/>
      <c r="OMM114" s="56"/>
      <c r="OMN114" s="56"/>
      <c r="OMO114" s="56"/>
      <c r="OMP114" s="56"/>
      <c r="OMQ114" s="56"/>
      <c r="OMR114" s="56"/>
      <c r="OMS114" s="56"/>
      <c r="OMT114" s="56"/>
      <c r="OMU114" s="56"/>
      <c r="OMV114" s="56"/>
      <c r="OMW114" s="56"/>
      <c r="OMX114" s="56"/>
      <c r="OMY114" s="56"/>
      <c r="OMZ114" s="56"/>
      <c r="ONA114" s="56"/>
      <c r="ONB114" s="56"/>
      <c r="ONC114" s="56"/>
      <c r="OND114" s="56"/>
      <c r="ONE114" s="56"/>
      <c r="ONF114" s="56"/>
      <c r="ONG114" s="56"/>
      <c r="ONH114" s="56"/>
      <c r="ONI114" s="56"/>
      <c r="ONJ114" s="56"/>
      <c r="ONK114" s="56"/>
      <c r="ONL114" s="56"/>
      <c r="ONM114" s="56"/>
      <c r="ONN114" s="56"/>
      <c r="ONO114" s="56"/>
      <c r="ONP114" s="56"/>
      <c r="ONQ114" s="56"/>
      <c r="ONR114" s="56"/>
      <c r="ONS114" s="56"/>
      <c r="ONT114" s="56"/>
      <c r="ONU114" s="56"/>
      <c r="ONV114" s="56"/>
      <c r="ONW114" s="56"/>
      <c r="ONX114" s="56"/>
      <c r="ONY114" s="56"/>
      <c r="ONZ114" s="56"/>
      <c r="OOA114" s="56"/>
      <c r="OOB114" s="56"/>
      <c r="OOC114" s="56"/>
      <c r="OOD114" s="56"/>
      <c r="OOE114" s="56"/>
      <c r="OOF114" s="56"/>
      <c r="OOG114" s="56"/>
      <c r="OOH114" s="56"/>
      <c r="OOI114" s="56"/>
      <c r="OOJ114" s="56"/>
      <c r="OOK114" s="56"/>
      <c r="OOL114" s="56"/>
      <c r="OOM114" s="56"/>
      <c r="OON114" s="56"/>
      <c r="OOO114" s="56"/>
      <c r="OOP114" s="56"/>
      <c r="OOQ114" s="56"/>
      <c r="OOR114" s="56"/>
      <c r="OOS114" s="56"/>
      <c r="OOT114" s="56"/>
      <c r="OOU114" s="56"/>
      <c r="OOV114" s="56"/>
      <c r="OOW114" s="56"/>
      <c r="OOX114" s="56"/>
      <c r="OOY114" s="56"/>
      <c r="OOZ114" s="56"/>
      <c r="OPA114" s="56"/>
      <c r="OPB114" s="56"/>
      <c r="OPC114" s="56"/>
      <c r="OPD114" s="56"/>
      <c r="OPE114" s="56"/>
      <c r="OPF114" s="56"/>
      <c r="OPG114" s="56"/>
      <c r="OPH114" s="56"/>
      <c r="OPI114" s="56"/>
      <c r="OPJ114" s="56"/>
      <c r="OPK114" s="56"/>
      <c r="OPL114" s="56"/>
      <c r="OPM114" s="56"/>
      <c r="OPN114" s="56"/>
      <c r="OPO114" s="56"/>
      <c r="OPP114" s="56"/>
      <c r="OPQ114" s="56"/>
      <c r="OPR114" s="56"/>
      <c r="OPS114" s="56"/>
      <c r="OPT114" s="56"/>
      <c r="OPU114" s="56"/>
      <c r="OPV114" s="56"/>
      <c r="OPW114" s="56"/>
      <c r="OPX114" s="56"/>
      <c r="OPY114" s="56"/>
      <c r="OPZ114" s="56"/>
      <c r="OQA114" s="56"/>
      <c r="OQB114" s="56"/>
      <c r="OQC114" s="56"/>
      <c r="OQD114" s="56"/>
      <c r="OQE114" s="56"/>
      <c r="OQF114" s="56"/>
      <c r="OQG114" s="56"/>
      <c r="OQH114" s="56"/>
      <c r="OQI114" s="56"/>
      <c r="OQJ114" s="56"/>
      <c r="OQK114" s="56"/>
      <c r="OQL114" s="56"/>
      <c r="OQM114" s="56"/>
      <c r="OQN114" s="56"/>
      <c r="OQO114" s="56"/>
      <c r="OQP114" s="56"/>
      <c r="OQQ114" s="56"/>
      <c r="OQR114" s="56"/>
      <c r="OQS114" s="56"/>
      <c r="OQT114" s="56"/>
      <c r="OQU114" s="56"/>
      <c r="OQV114" s="56"/>
      <c r="OQW114" s="56"/>
      <c r="OQX114" s="56"/>
      <c r="OQY114" s="56"/>
      <c r="OQZ114" s="56"/>
      <c r="ORA114" s="56"/>
      <c r="ORB114" s="56"/>
      <c r="ORC114" s="56"/>
      <c r="ORD114" s="56"/>
      <c r="ORE114" s="56"/>
      <c r="ORF114" s="56"/>
      <c r="ORG114" s="56"/>
      <c r="ORH114" s="56"/>
      <c r="ORI114" s="56"/>
      <c r="ORJ114" s="56"/>
      <c r="ORK114" s="56"/>
      <c r="ORL114" s="56"/>
      <c r="ORM114" s="56"/>
      <c r="ORN114" s="56"/>
      <c r="ORO114" s="56"/>
      <c r="ORP114" s="56"/>
      <c r="ORQ114" s="56"/>
      <c r="ORR114" s="56"/>
      <c r="ORS114" s="56"/>
      <c r="ORT114" s="56"/>
      <c r="ORU114" s="56"/>
      <c r="ORV114" s="56"/>
      <c r="ORW114" s="56"/>
      <c r="ORX114" s="56"/>
      <c r="ORY114" s="56"/>
      <c r="ORZ114" s="56"/>
      <c r="OSA114" s="56"/>
      <c r="OSB114" s="56"/>
      <c r="OSC114" s="56"/>
      <c r="OSD114" s="56"/>
      <c r="OSE114" s="56"/>
      <c r="OSF114" s="56"/>
      <c r="OSG114" s="56"/>
      <c r="OSH114" s="56"/>
      <c r="OSI114" s="56"/>
      <c r="OSJ114" s="56"/>
      <c r="OSK114" s="56"/>
      <c r="OSL114" s="56"/>
      <c r="OSM114" s="56"/>
      <c r="OSN114" s="56"/>
      <c r="OSO114" s="56"/>
      <c r="OSP114" s="56"/>
      <c r="OSQ114" s="56"/>
      <c r="OSR114" s="56"/>
      <c r="OSS114" s="56"/>
      <c r="OST114" s="56"/>
      <c r="OSU114" s="56"/>
      <c r="OSV114" s="56"/>
      <c r="OSW114" s="56"/>
      <c r="OSX114" s="56"/>
      <c r="OSY114" s="56"/>
      <c r="OSZ114" s="56"/>
      <c r="OTA114" s="56"/>
      <c r="OTB114" s="56"/>
      <c r="OTC114" s="56"/>
      <c r="OTD114" s="56"/>
      <c r="OTE114" s="56"/>
      <c r="OTF114" s="56"/>
      <c r="OTG114" s="56"/>
      <c r="OTH114" s="56"/>
      <c r="OTI114" s="56"/>
      <c r="OTJ114" s="56"/>
      <c r="OTK114" s="56"/>
      <c r="OTL114" s="56"/>
      <c r="OTM114" s="56"/>
      <c r="OTN114" s="56"/>
      <c r="OTO114" s="56"/>
      <c r="OTP114" s="56"/>
      <c r="OTQ114" s="56"/>
      <c r="OTR114" s="56"/>
      <c r="OTS114" s="56"/>
      <c r="OTT114" s="56"/>
      <c r="OTU114" s="56"/>
      <c r="OTV114" s="56"/>
      <c r="OTW114" s="56"/>
      <c r="OTX114" s="56"/>
      <c r="OTY114" s="56"/>
      <c r="OTZ114" s="56"/>
      <c r="OUA114" s="56"/>
      <c r="OUB114" s="56"/>
      <c r="OUC114" s="56"/>
      <c r="OUD114" s="56"/>
      <c r="OUE114" s="56"/>
      <c r="OUF114" s="56"/>
      <c r="OUG114" s="56"/>
      <c r="OUH114" s="56"/>
      <c r="OUI114" s="56"/>
      <c r="OUJ114" s="56"/>
      <c r="OUK114" s="56"/>
      <c r="OUL114" s="56"/>
      <c r="OUM114" s="56"/>
      <c r="OUN114" s="56"/>
      <c r="OUO114" s="56"/>
      <c r="OUP114" s="56"/>
      <c r="OUQ114" s="56"/>
      <c r="OUR114" s="56"/>
      <c r="OUS114" s="56"/>
      <c r="OUT114" s="56"/>
      <c r="OUU114" s="56"/>
      <c r="OUV114" s="56"/>
      <c r="OUW114" s="56"/>
      <c r="OUX114" s="56"/>
      <c r="OUY114" s="56"/>
      <c r="OUZ114" s="56"/>
      <c r="OVA114" s="56"/>
      <c r="OVB114" s="56"/>
      <c r="OVC114" s="56"/>
      <c r="OVD114" s="56"/>
      <c r="OVE114" s="56"/>
      <c r="OVF114" s="56"/>
      <c r="OVG114" s="56"/>
      <c r="OVH114" s="56"/>
      <c r="OVI114" s="56"/>
      <c r="OVJ114" s="56"/>
      <c r="OVK114" s="56"/>
      <c r="OVL114" s="56"/>
      <c r="OVM114" s="56"/>
      <c r="OVN114" s="56"/>
      <c r="OVO114" s="56"/>
      <c r="OVP114" s="56"/>
      <c r="OVQ114" s="56"/>
      <c r="OVR114" s="56"/>
      <c r="OVS114" s="56"/>
      <c r="OVT114" s="56"/>
      <c r="OVU114" s="56"/>
      <c r="OVV114" s="56"/>
      <c r="OVW114" s="56"/>
      <c r="OVX114" s="56"/>
      <c r="OVY114" s="56"/>
      <c r="OVZ114" s="56"/>
      <c r="OWA114" s="56"/>
      <c r="OWB114" s="56"/>
      <c r="OWC114" s="56"/>
      <c r="OWD114" s="56"/>
      <c r="OWE114" s="56"/>
      <c r="OWF114" s="56"/>
      <c r="OWG114" s="56"/>
      <c r="OWH114" s="56"/>
      <c r="OWI114" s="56"/>
      <c r="OWJ114" s="56"/>
      <c r="OWK114" s="56"/>
      <c r="OWL114" s="56"/>
      <c r="OWM114" s="56"/>
      <c r="OWN114" s="56"/>
      <c r="OWO114" s="56"/>
      <c r="OWP114" s="56"/>
      <c r="OWQ114" s="56"/>
      <c r="OWR114" s="56"/>
      <c r="OWS114" s="56"/>
      <c r="OWT114" s="56"/>
      <c r="OWU114" s="56"/>
      <c r="OWV114" s="56"/>
      <c r="OWW114" s="56"/>
      <c r="OWX114" s="56"/>
      <c r="OWY114" s="56"/>
      <c r="OWZ114" s="56"/>
      <c r="OXA114" s="56"/>
      <c r="OXB114" s="56"/>
      <c r="OXC114" s="56"/>
      <c r="OXD114" s="56"/>
      <c r="OXE114" s="56"/>
      <c r="OXF114" s="56"/>
      <c r="OXG114" s="56"/>
      <c r="OXH114" s="56"/>
      <c r="OXI114" s="56"/>
      <c r="OXJ114" s="56"/>
      <c r="OXK114" s="56"/>
      <c r="OXL114" s="56"/>
      <c r="OXM114" s="56"/>
      <c r="OXN114" s="56"/>
      <c r="OXO114" s="56"/>
      <c r="OXP114" s="56"/>
      <c r="OXQ114" s="56"/>
      <c r="OXR114" s="56"/>
      <c r="OXS114" s="56"/>
      <c r="OXT114" s="56"/>
      <c r="OXU114" s="56"/>
      <c r="OXV114" s="56"/>
      <c r="OXW114" s="56"/>
      <c r="OXX114" s="56"/>
      <c r="OXY114" s="56"/>
      <c r="OXZ114" s="56"/>
      <c r="OYA114" s="56"/>
      <c r="OYB114" s="56"/>
      <c r="OYC114" s="56"/>
      <c r="OYD114" s="56"/>
      <c r="OYE114" s="56"/>
      <c r="OYF114" s="56"/>
      <c r="OYG114" s="56"/>
      <c r="OYH114" s="56"/>
      <c r="OYI114" s="56"/>
      <c r="OYJ114" s="56"/>
      <c r="OYK114" s="56"/>
      <c r="OYL114" s="56"/>
      <c r="OYM114" s="56"/>
      <c r="OYN114" s="56"/>
      <c r="OYO114" s="56"/>
      <c r="OYP114" s="56"/>
      <c r="OYQ114" s="56"/>
      <c r="OYR114" s="56"/>
      <c r="OYS114" s="56"/>
      <c r="OYT114" s="56"/>
      <c r="OYU114" s="56"/>
      <c r="OYV114" s="56"/>
      <c r="OYW114" s="56"/>
      <c r="OYX114" s="56"/>
      <c r="OYY114" s="56"/>
      <c r="OYZ114" s="56"/>
      <c r="OZA114" s="56"/>
      <c r="OZB114" s="56"/>
      <c r="OZC114" s="56"/>
      <c r="OZD114" s="56"/>
      <c r="OZE114" s="56"/>
      <c r="OZF114" s="56"/>
      <c r="OZG114" s="56"/>
      <c r="OZH114" s="56"/>
      <c r="OZI114" s="56"/>
      <c r="OZJ114" s="56"/>
      <c r="OZK114" s="56"/>
      <c r="OZL114" s="56"/>
      <c r="OZM114" s="56"/>
      <c r="OZN114" s="56"/>
      <c r="OZO114" s="56"/>
      <c r="OZP114" s="56"/>
      <c r="OZQ114" s="56"/>
      <c r="OZR114" s="56"/>
      <c r="OZS114" s="56"/>
      <c r="OZT114" s="56"/>
      <c r="OZU114" s="56"/>
      <c r="OZV114" s="56"/>
      <c r="OZW114" s="56"/>
      <c r="OZX114" s="56"/>
      <c r="OZY114" s="56"/>
      <c r="OZZ114" s="56"/>
      <c r="PAA114" s="56"/>
      <c r="PAB114" s="56"/>
      <c r="PAC114" s="56"/>
      <c r="PAD114" s="56"/>
      <c r="PAE114" s="56"/>
      <c r="PAF114" s="56"/>
      <c r="PAG114" s="56"/>
      <c r="PAH114" s="56"/>
      <c r="PAI114" s="56"/>
      <c r="PAJ114" s="56"/>
      <c r="PAK114" s="56"/>
      <c r="PAL114" s="56"/>
      <c r="PAM114" s="56"/>
      <c r="PAN114" s="56"/>
      <c r="PAO114" s="56"/>
      <c r="PAP114" s="56"/>
      <c r="PAQ114" s="56"/>
      <c r="PAR114" s="56"/>
      <c r="PAS114" s="56"/>
      <c r="PAT114" s="56"/>
      <c r="PAU114" s="56"/>
      <c r="PAV114" s="56"/>
      <c r="PAW114" s="56"/>
      <c r="PAX114" s="56"/>
      <c r="PAY114" s="56"/>
      <c r="PAZ114" s="56"/>
      <c r="PBA114" s="56"/>
      <c r="PBB114" s="56"/>
      <c r="PBC114" s="56"/>
      <c r="PBD114" s="56"/>
      <c r="PBE114" s="56"/>
      <c r="PBF114" s="56"/>
      <c r="PBG114" s="56"/>
      <c r="PBH114" s="56"/>
      <c r="PBI114" s="56"/>
      <c r="PBJ114" s="56"/>
      <c r="PBK114" s="56"/>
      <c r="PBL114" s="56"/>
      <c r="PBM114" s="56"/>
      <c r="PBN114" s="56"/>
      <c r="PBO114" s="56"/>
      <c r="PBP114" s="56"/>
      <c r="PBQ114" s="56"/>
      <c r="PBR114" s="56"/>
      <c r="PBS114" s="56"/>
      <c r="PBT114" s="56"/>
      <c r="PBU114" s="56"/>
      <c r="PBV114" s="56"/>
      <c r="PBW114" s="56"/>
      <c r="PBX114" s="56"/>
      <c r="PBY114" s="56"/>
      <c r="PBZ114" s="56"/>
      <c r="PCA114" s="56"/>
      <c r="PCB114" s="56"/>
      <c r="PCC114" s="56"/>
      <c r="PCD114" s="56"/>
      <c r="PCE114" s="56"/>
      <c r="PCF114" s="56"/>
      <c r="PCG114" s="56"/>
      <c r="PCH114" s="56"/>
      <c r="PCI114" s="56"/>
      <c r="PCJ114" s="56"/>
      <c r="PCK114" s="56"/>
      <c r="PCL114" s="56"/>
      <c r="PCM114" s="56"/>
      <c r="PCN114" s="56"/>
      <c r="PCO114" s="56"/>
      <c r="PCP114" s="56"/>
      <c r="PCQ114" s="56"/>
      <c r="PCR114" s="56"/>
      <c r="PCS114" s="56"/>
      <c r="PCT114" s="56"/>
      <c r="PCU114" s="56"/>
      <c r="PCV114" s="56"/>
      <c r="PCW114" s="56"/>
      <c r="PCX114" s="56"/>
      <c r="PCY114" s="56"/>
      <c r="PCZ114" s="56"/>
      <c r="PDA114" s="56"/>
      <c r="PDB114" s="56"/>
      <c r="PDC114" s="56"/>
      <c r="PDD114" s="56"/>
      <c r="PDE114" s="56"/>
      <c r="PDF114" s="56"/>
      <c r="PDG114" s="56"/>
      <c r="PDH114" s="56"/>
      <c r="PDI114" s="56"/>
      <c r="PDJ114" s="56"/>
      <c r="PDK114" s="56"/>
      <c r="PDL114" s="56"/>
      <c r="PDM114" s="56"/>
      <c r="PDN114" s="56"/>
      <c r="PDO114" s="56"/>
      <c r="PDP114" s="56"/>
      <c r="PDQ114" s="56"/>
      <c r="PDR114" s="56"/>
      <c r="PDS114" s="56"/>
      <c r="PDT114" s="56"/>
      <c r="PDU114" s="56"/>
      <c r="PDV114" s="56"/>
      <c r="PDW114" s="56"/>
      <c r="PDX114" s="56"/>
      <c r="PDY114" s="56"/>
      <c r="PDZ114" s="56"/>
      <c r="PEA114" s="56"/>
      <c r="PEB114" s="56"/>
      <c r="PEC114" s="56"/>
      <c r="PED114" s="56"/>
      <c r="PEE114" s="56"/>
      <c r="PEF114" s="56"/>
      <c r="PEG114" s="56"/>
      <c r="PEH114" s="56"/>
      <c r="PEI114" s="56"/>
      <c r="PEJ114" s="56"/>
      <c r="PEK114" s="56"/>
      <c r="PEL114" s="56"/>
      <c r="PEM114" s="56"/>
      <c r="PEN114" s="56"/>
      <c r="PEO114" s="56"/>
      <c r="PEP114" s="56"/>
      <c r="PEQ114" s="56"/>
      <c r="PER114" s="56"/>
      <c r="PES114" s="56"/>
      <c r="PET114" s="56"/>
      <c r="PEU114" s="56"/>
      <c r="PEV114" s="56"/>
      <c r="PEW114" s="56"/>
      <c r="PEX114" s="56"/>
      <c r="PEY114" s="56"/>
      <c r="PEZ114" s="56"/>
      <c r="PFA114" s="56"/>
      <c r="PFB114" s="56"/>
      <c r="PFC114" s="56"/>
      <c r="PFD114" s="56"/>
      <c r="PFE114" s="56"/>
      <c r="PFF114" s="56"/>
      <c r="PFG114" s="56"/>
      <c r="PFH114" s="56"/>
      <c r="PFI114" s="56"/>
      <c r="PFJ114" s="56"/>
      <c r="PFK114" s="56"/>
      <c r="PFL114" s="56"/>
      <c r="PFM114" s="56"/>
      <c r="PFN114" s="56"/>
      <c r="PFO114" s="56"/>
      <c r="PFP114" s="56"/>
      <c r="PFQ114" s="56"/>
      <c r="PFR114" s="56"/>
      <c r="PFS114" s="56"/>
      <c r="PFT114" s="56"/>
      <c r="PFU114" s="56"/>
      <c r="PFV114" s="56"/>
      <c r="PFW114" s="56"/>
      <c r="PFX114" s="56"/>
      <c r="PFY114" s="56"/>
      <c r="PFZ114" s="56"/>
      <c r="PGA114" s="56"/>
      <c r="PGB114" s="56"/>
      <c r="PGC114" s="56"/>
      <c r="PGD114" s="56"/>
      <c r="PGE114" s="56"/>
      <c r="PGF114" s="56"/>
      <c r="PGG114" s="56"/>
      <c r="PGH114" s="56"/>
      <c r="PGI114" s="56"/>
      <c r="PGJ114" s="56"/>
      <c r="PGK114" s="56"/>
      <c r="PGL114" s="56"/>
      <c r="PGM114" s="56"/>
      <c r="PGN114" s="56"/>
      <c r="PGO114" s="56"/>
      <c r="PGP114" s="56"/>
      <c r="PGQ114" s="56"/>
      <c r="PGR114" s="56"/>
      <c r="PGS114" s="56"/>
      <c r="PGT114" s="56"/>
      <c r="PGU114" s="56"/>
      <c r="PGV114" s="56"/>
      <c r="PGW114" s="56"/>
      <c r="PGX114" s="56"/>
      <c r="PGY114" s="56"/>
      <c r="PGZ114" s="56"/>
      <c r="PHA114" s="56"/>
      <c r="PHB114" s="56"/>
      <c r="PHC114" s="56"/>
      <c r="PHD114" s="56"/>
      <c r="PHE114" s="56"/>
      <c r="PHF114" s="56"/>
      <c r="PHG114" s="56"/>
      <c r="PHH114" s="56"/>
      <c r="PHI114" s="56"/>
      <c r="PHJ114" s="56"/>
      <c r="PHK114" s="56"/>
      <c r="PHL114" s="56"/>
      <c r="PHM114" s="56"/>
      <c r="PHN114" s="56"/>
      <c r="PHO114" s="56"/>
      <c r="PHP114" s="56"/>
      <c r="PHQ114" s="56"/>
      <c r="PHR114" s="56"/>
      <c r="PHS114" s="56"/>
      <c r="PHT114" s="56"/>
      <c r="PHU114" s="56"/>
      <c r="PHV114" s="56"/>
      <c r="PHW114" s="56"/>
      <c r="PHX114" s="56"/>
      <c r="PHY114" s="56"/>
      <c r="PHZ114" s="56"/>
      <c r="PIA114" s="56"/>
      <c r="PIB114" s="56"/>
      <c r="PIC114" s="56"/>
      <c r="PID114" s="56"/>
      <c r="PIE114" s="56"/>
      <c r="PIF114" s="56"/>
      <c r="PIG114" s="56"/>
      <c r="PIH114" s="56"/>
      <c r="PII114" s="56"/>
      <c r="PIJ114" s="56"/>
      <c r="PIK114" s="56"/>
      <c r="PIL114" s="56"/>
      <c r="PIM114" s="56"/>
      <c r="PIN114" s="56"/>
      <c r="PIO114" s="56"/>
      <c r="PIP114" s="56"/>
      <c r="PIQ114" s="56"/>
      <c r="PIR114" s="56"/>
      <c r="PIS114" s="56"/>
      <c r="PIT114" s="56"/>
      <c r="PIU114" s="56"/>
      <c r="PIV114" s="56"/>
      <c r="PIW114" s="56"/>
      <c r="PIX114" s="56"/>
      <c r="PIY114" s="56"/>
      <c r="PIZ114" s="56"/>
      <c r="PJA114" s="56"/>
      <c r="PJB114" s="56"/>
      <c r="PJC114" s="56"/>
      <c r="PJD114" s="56"/>
      <c r="PJE114" s="56"/>
      <c r="PJF114" s="56"/>
      <c r="PJG114" s="56"/>
      <c r="PJH114" s="56"/>
      <c r="PJI114" s="56"/>
      <c r="PJJ114" s="56"/>
      <c r="PJK114" s="56"/>
      <c r="PJL114" s="56"/>
      <c r="PJM114" s="56"/>
      <c r="PJN114" s="56"/>
      <c r="PJO114" s="56"/>
      <c r="PJP114" s="56"/>
      <c r="PJQ114" s="56"/>
      <c r="PJR114" s="56"/>
      <c r="PJS114" s="56"/>
      <c r="PJT114" s="56"/>
      <c r="PJU114" s="56"/>
      <c r="PJV114" s="56"/>
      <c r="PJW114" s="56"/>
      <c r="PJX114" s="56"/>
      <c r="PJY114" s="56"/>
      <c r="PJZ114" s="56"/>
      <c r="PKA114" s="56"/>
      <c r="PKB114" s="56"/>
      <c r="PKC114" s="56"/>
      <c r="PKD114" s="56"/>
      <c r="PKE114" s="56"/>
      <c r="PKF114" s="56"/>
      <c r="PKG114" s="56"/>
      <c r="PKH114" s="56"/>
      <c r="PKI114" s="56"/>
      <c r="PKJ114" s="56"/>
      <c r="PKK114" s="56"/>
      <c r="PKL114" s="56"/>
      <c r="PKM114" s="56"/>
      <c r="PKN114" s="56"/>
      <c r="PKO114" s="56"/>
      <c r="PKP114" s="56"/>
      <c r="PKQ114" s="56"/>
      <c r="PKR114" s="56"/>
      <c r="PKS114" s="56"/>
      <c r="PKT114" s="56"/>
      <c r="PKU114" s="56"/>
      <c r="PKV114" s="56"/>
      <c r="PKW114" s="56"/>
      <c r="PKX114" s="56"/>
      <c r="PKY114" s="56"/>
      <c r="PKZ114" s="56"/>
      <c r="PLA114" s="56"/>
      <c r="PLB114" s="56"/>
      <c r="PLC114" s="56"/>
      <c r="PLD114" s="56"/>
      <c r="PLE114" s="56"/>
      <c r="PLF114" s="56"/>
      <c r="PLG114" s="56"/>
      <c r="PLH114" s="56"/>
      <c r="PLI114" s="56"/>
      <c r="PLJ114" s="56"/>
      <c r="PLK114" s="56"/>
      <c r="PLL114" s="56"/>
      <c r="PLM114" s="56"/>
      <c r="PLN114" s="56"/>
      <c r="PLO114" s="56"/>
      <c r="PLP114" s="56"/>
      <c r="PLQ114" s="56"/>
      <c r="PLR114" s="56"/>
      <c r="PLS114" s="56"/>
      <c r="PLT114" s="56"/>
      <c r="PLU114" s="56"/>
      <c r="PLV114" s="56"/>
      <c r="PLW114" s="56"/>
      <c r="PLX114" s="56"/>
      <c r="PLY114" s="56"/>
      <c r="PLZ114" s="56"/>
      <c r="PMA114" s="56"/>
      <c r="PMB114" s="56"/>
      <c r="PMC114" s="56"/>
      <c r="PMD114" s="56"/>
      <c r="PME114" s="56"/>
      <c r="PMF114" s="56"/>
      <c r="PMG114" s="56"/>
      <c r="PMH114" s="56"/>
      <c r="PMI114" s="56"/>
      <c r="PMJ114" s="56"/>
      <c r="PMK114" s="56"/>
      <c r="PML114" s="56"/>
      <c r="PMM114" s="56"/>
      <c r="PMN114" s="56"/>
      <c r="PMO114" s="56"/>
      <c r="PMP114" s="56"/>
      <c r="PMQ114" s="56"/>
      <c r="PMR114" s="56"/>
      <c r="PMS114" s="56"/>
      <c r="PMT114" s="56"/>
      <c r="PMU114" s="56"/>
      <c r="PMV114" s="56"/>
      <c r="PMW114" s="56"/>
      <c r="PMX114" s="56"/>
      <c r="PMY114" s="56"/>
      <c r="PMZ114" s="56"/>
      <c r="PNA114" s="56"/>
      <c r="PNB114" s="56"/>
      <c r="PNC114" s="56"/>
      <c r="PND114" s="56"/>
      <c r="PNE114" s="56"/>
      <c r="PNF114" s="56"/>
      <c r="PNG114" s="56"/>
      <c r="PNH114" s="56"/>
      <c r="PNI114" s="56"/>
      <c r="PNJ114" s="56"/>
      <c r="PNK114" s="56"/>
      <c r="PNL114" s="56"/>
      <c r="PNM114" s="56"/>
      <c r="PNN114" s="56"/>
      <c r="PNO114" s="56"/>
      <c r="PNP114" s="56"/>
      <c r="PNQ114" s="56"/>
      <c r="PNR114" s="56"/>
      <c r="PNS114" s="56"/>
      <c r="PNT114" s="56"/>
      <c r="PNU114" s="56"/>
      <c r="PNV114" s="56"/>
      <c r="PNW114" s="56"/>
      <c r="PNX114" s="56"/>
      <c r="PNY114" s="56"/>
      <c r="PNZ114" s="56"/>
      <c r="POA114" s="56"/>
      <c r="POB114" s="56"/>
      <c r="POC114" s="56"/>
      <c r="POD114" s="56"/>
      <c r="POE114" s="56"/>
      <c r="POF114" s="56"/>
      <c r="POG114" s="56"/>
      <c r="POH114" s="56"/>
      <c r="POI114" s="56"/>
      <c r="POJ114" s="56"/>
      <c r="POK114" s="56"/>
      <c r="POL114" s="56"/>
      <c r="POM114" s="56"/>
      <c r="PON114" s="56"/>
      <c r="POO114" s="56"/>
      <c r="POP114" s="56"/>
      <c r="POQ114" s="56"/>
      <c r="POR114" s="56"/>
      <c r="POS114" s="56"/>
      <c r="POT114" s="56"/>
      <c r="POU114" s="56"/>
      <c r="POV114" s="56"/>
      <c r="POW114" s="56"/>
      <c r="POX114" s="56"/>
      <c r="POY114" s="56"/>
      <c r="POZ114" s="56"/>
      <c r="PPA114" s="56"/>
      <c r="PPB114" s="56"/>
      <c r="PPC114" s="56"/>
      <c r="PPD114" s="56"/>
      <c r="PPE114" s="56"/>
      <c r="PPF114" s="56"/>
      <c r="PPG114" s="56"/>
      <c r="PPH114" s="56"/>
      <c r="PPI114" s="56"/>
      <c r="PPJ114" s="56"/>
      <c r="PPK114" s="56"/>
      <c r="PPL114" s="56"/>
      <c r="PPM114" s="56"/>
      <c r="PPN114" s="56"/>
      <c r="PPO114" s="56"/>
      <c r="PPP114" s="56"/>
      <c r="PPQ114" s="56"/>
      <c r="PPR114" s="56"/>
      <c r="PPS114" s="56"/>
      <c r="PPT114" s="56"/>
      <c r="PPU114" s="56"/>
      <c r="PPV114" s="56"/>
      <c r="PPW114" s="56"/>
      <c r="PPX114" s="56"/>
      <c r="PPY114" s="56"/>
      <c r="PPZ114" s="56"/>
      <c r="PQA114" s="56"/>
      <c r="PQB114" s="56"/>
      <c r="PQC114" s="56"/>
      <c r="PQD114" s="56"/>
      <c r="PQE114" s="56"/>
      <c r="PQF114" s="56"/>
      <c r="PQG114" s="56"/>
      <c r="PQH114" s="56"/>
      <c r="PQI114" s="56"/>
      <c r="PQJ114" s="56"/>
      <c r="PQK114" s="56"/>
      <c r="PQL114" s="56"/>
      <c r="PQM114" s="56"/>
      <c r="PQN114" s="56"/>
      <c r="PQO114" s="56"/>
      <c r="PQP114" s="56"/>
      <c r="PQQ114" s="56"/>
      <c r="PQR114" s="56"/>
      <c r="PQS114" s="56"/>
      <c r="PQT114" s="56"/>
      <c r="PQU114" s="56"/>
      <c r="PQV114" s="56"/>
      <c r="PQW114" s="56"/>
      <c r="PQX114" s="56"/>
      <c r="PQY114" s="56"/>
      <c r="PQZ114" s="56"/>
      <c r="PRA114" s="56"/>
      <c r="PRB114" s="56"/>
      <c r="PRC114" s="56"/>
      <c r="PRD114" s="56"/>
      <c r="PRE114" s="56"/>
      <c r="PRF114" s="56"/>
      <c r="PRG114" s="56"/>
      <c r="PRH114" s="56"/>
      <c r="PRI114" s="56"/>
      <c r="PRJ114" s="56"/>
      <c r="PRK114" s="56"/>
      <c r="PRL114" s="56"/>
      <c r="PRM114" s="56"/>
      <c r="PRN114" s="56"/>
      <c r="PRO114" s="56"/>
      <c r="PRP114" s="56"/>
      <c r="PRQ114" s="56"/>
      <c r="PRR114" s="56"/>
      <c r="PRS114" s="56"/>
      <c r="PRT114" s="56"/>
      <c r="PRU114" s="56"/>
      <c r="PRV114" s="56"/>
      <c r="PRW114" s="56"/>
      <c r="PRX114" s="56"/>
      <c r="PRY114" s="56"/>
      <c r="PRZ114" s="56"/>
      <c r="PSA114" s="56"/>
      <c r="PSB114" s="56"/>
      <c r="PSC114" s="56"/>
      <c r="PSD114" s="56"/>
      <c r="PSE114" s="56"/>
      <c r="PSF114" s="56"/>
      <c r="PSG114" s="56"/>
      <c r="PSH114" s="56"/>
      <c r="PSI114" s="56"/>
      <c r="PSJ114" s="56"/>
      <c r="PSK114" s="56"/>
      <c r="PSL114" s="56"/>
      <c r="PSM114" s="56"/>
      <c r="PSN114" s="56"/>
      <c r="PSO114" s="56"/>
      <c r="PSP114" s="56"/>
      <c r="PSQ114" s="56"/>
      <c r="PSR114" s="56"/>
      <c r="PSS114" s="56"/>
      <c r="PST114" s="56"/>
      <c r="PSU114" s="56"/>
      <c r="PSV114" s="56"/>
      <c r="PSW114" s="56"/>
      <c r="PSX114" s="56"/>
      <c r="PSY114" s="56"/>
      <c r="PSZ114" s="56"/>
      <c r="PTA114" s="56"/>
      <c r="PTB114" s="56"/>
      <c r="PTC114" s="56"/>
      <c r="PTD114" s="56"/>
      <c r="PTE114" s="56"/>
      <c r="PTF114" s="56"/>
      <c r="PTG114" s="56"/>
      <c r="PTH114" s="56"/>
      <c r="PTI114" s="56"/>
      <c r="PTJ114" s="56"/>
      <c r="PTK114" s="56"/>
      <c r="PTL114" s="56"/>
      <c r="PTM114" s="56"/>
      <c r="PTN114" s="56"/>
      <c r="PTO114" s="56"/>
      <c r="PTP114" s="56"/>
      <c r="PTQ114" s="56"/>
      <c r="PTR114" s="56"/>
      <c r="PTS114" s="56"/>
      <c r="PTT114" s="56"/>
      <c r="PTU114" s="56"/>
      <c r="PTV114" s="56"/>
      <c r="PTW114" s="56"/>
      <c r="PTX114" s="56"/>
      <c r="PTY114" s="56"/>
      <c r="PTZ114" s="56"/>
      <c r="PUA114" s="56"/>
      <c r="PUB114" s="56"/>
      <c r="PUC114" s="56"/>
      <c r="PUD114" s="56"/>
      <c r="PUE114" s="56"/>
      <c r="PUF114" s="56"/>
      <c r="PUG114" s="56"/>
      <c r="PUH114" s="56"/>
      <c r="PUI114" s="56"/>
      <c r="PUJ114" s="56"/>
      <c r="PUK114" s="56"/>
      <c r="PUL114" s="56"/>
      <c r="PUM114" s="56"/>
      <c r="PUN114" s="56"/>
      <c r="PUO114" s="56"/>
      <c r="PUP114" s="56"/>
      <c r="PUQ114" s="56"/>
      <c r="PUR114" s="56"/>
      <c r="PUS114" s="56"/>
      <c r="PUT114" s="56"/>
      <c r="PUU114" s="56"/>
      <c r="PUV114" s="56"/>
      <c r="PUW114" s="56"/>
      <c r="PUX114" s="56"/>
      <c r="PUY114" s="56"/>
      <c r="PUZ114" s="56"/>
      <c r="PVA114" s="56"/>
      <c r="PVB114" s="56"/>
      <c r="PVC114" s="56"/>
      <c r="PVD114" s="56"/>
      <c r="PVE114" s="56"/>
      <c r="PVF114" s="56"/>
      <c r="PVG114" s="56"/>
      <c r="PVH114" s="56"/>
      <c r="PVI114" s="56"/>
      <c r="PVJ114" s="56"/>
      <c r="PVK114" s="56"/>
      <c r="PVL114" s="56"/>
      <c r="PVM114" s="56"/>
      <c r="PVN114" s="56"/>
      <c r="PVO114" s="56"/>
      <c r="PVP114" s="56"/>
      <c r="PVQ114" s="56"/>
      <c r="PVR114" s="56"/>
      <c r="PVS114" s="56"/>
      <c r="PVT114" s="56"/>
      <c r="PVU114" s="56"/>
      <c r="PVV114" s="56"/>
      <c r="PVW114" s="56"/>
      <c r="PVX114" s="56"/>
      <c r="PVY114" s="56"/>
      <c r="PVZ114" s="56"/>
      <c r="PWA114" s="56"/>
      <c r="PWB114" s="56"/>
      <c r="PWC114" s="56"/>
      <c r="PWD114" s="56"/>
      <c r="PWE114" s="56"/>
      <c r="PWF114" s="56"/>
      <c r="PWG114" s="56"/>
      <c r="PWH114" s="56"/>
      <c r="PWI114" s="56"/>
      <c r="PWJ114" s="56"/>
      <c r="PWK114" s="56"/>
      <c r="PWL114" s="56"/>
      <c r="PWM114" s="56"/>
      <c r="PWN114" s="56"/>
      <c r="PWO114" s="56"/>
      <c r="PWP114" s="56"/>
      <c r="PWQ114" s="56"/>
      <c r="PWR114" s="56"/>
      <c r="PWS114" s="56"/>
      <c r="PWT114" s="56"/>
      <c r="PWU114" s="56"/>
      <c r="PWV114" s="56"/>
      <c r="PWW114" s="56"/>
      <c r="PWX114" s="56"/>
      <c r="PWY114" s="56"/>
      <c r="PWZ114" s="56"/>
      <c r="PXA114" s="56"/>
      <c r="PXB114" s="56"/>
      <c r="PXC114" s="56"/>
      <c r="PXD114" s="56"/>
      <c r="PXE114" s="56"/>
      <c r="PXF114" s="56"/>
      <c r="PXG114" s="56"/>
      <c r="PXH114" s="56"/>
      <c r="PXI114" s="56"/>
      <c r="PXJ114" s="56"/>
      <c r="PXK114" s="56"/>
      <c r="PXL114" s="56"/>
      <c r="PXM114" s="56"/>
      <c r="PXN114" s="56"/>
      <c r="PXO114" s="56"/>
      <c r="PXP114" s="56"/>
      <c r="PXQ114" s="56"/>
      <c r="PXR114" s="56"/>
      <c r="PXS114" s="56"/>
      <c r="PXT114" s="56"/>
      <c r="PXU114" s="56"/>
      <c r="PXV114" s="56"/>
      <c r="PXW114" s="56"/>
      <c r="PXX114" s="56"/>
      <c r="PXY114" s="56"/>
      <c r="PXZ114" s="56"/>
      <c r="PYA114" s="56"/>
      <c r="PYB114" s="56"/>
      <c r="PYC114" s="56"/>
      <c r="PYD114" s="56"/>
      <c r="PYE114" s="56"/>
      <c r="PYF114" s="56"/>
      <c r="PYG114" s="56"/>
      <c r="PYH114" s="56"/>
      <c r="PYI114" s="56"/>
      <c r="PYJ114" s="56"/>
      <c r="PYK114" s="56"/>
      <c r="PYL114" s="56"/>
      <c r="PYM114" s="56"/>
      <c r="PYN114" s="56"/>
      <c r="PYO114" s="56"/>
      <c r="PYP114" s="56"/>
      <c r="PYQ114" s="56"/>
      <c r="PYR114" s="56"/>
      <c r="PYS114" s="56"/>
      <c r="PYT114" s="56"/>
      <c r="PYU114" s="56"/>
      <c r="PYV114" s="56"/>
      <c r="PYW114" s="56"/>
      <c r="PYX114" s="56"/>
      <c r="PYY114" s="56"/>
      <c r="PYZ114" s="56"/>
      <c r="PZA114" s="56"/>
      <c r="PZB114" s="56"/>
      <c r="PZC114" s="56"/>
      <c r="PZD114" s="56"/>
      <c r="PZE114" s="56"/>
      <c r="PZF114" s="56"/>
      <c r="PZG114" s="56"/>
      <c r="PZH114" s="56"/>
      <c r="PZI114" s="56"/>
      <c r="PZJ114" s="56"/>
      <c r="PZK114" s="56"/>
      <c r="PZL114" s="56"/>
      <c r="PZM114" s="56"/>
      <c r="PZN114" s="56"/>
      <c r="PZO114" s="56"/>
      <c r="PZP114" s="56"/>
      <c r="PZQ114" s="56"/>
      <c r="PZR114" s="56"/>
      <c r="PZS114" s="56"/>
      <c r="PZT114" s="56"/>
      <c r="PZU114" s="56"/>
      <c r="PZV114" s="56"/>
      <c r="PZW114" s="56"/>
      <c r="PZX114" s="56"/>
      <c r="PZY114" s="56"/>
      <c r="PZZ114" s="56"/>
      <c r="QAA114" s="56"/>
      <c r="QAB114" s="56"/>
      <c r="QAC114" s="56"/>
      <c r="QAD114" s="56"/>
      <c r="QAE114" s="56"/>
      <c r="QAF114" s="56"/>
      <c r="QAG114" s="56"/>
      <c r="QAH114" s="56"/>
      <c r="QAI114" s="56"/>
      <c r="QAJ114" s="56"/>
      <c r="QAK114" s="56"/>
      <c r="QAL114" s="56"/>
      <c r="QAM114" s="56"/>
      <c r="QAN114" s="56"/>
      <c r="QAO114" s="56"/>
      <c r="QAP114" s="56"/>
      <c r="QAQ114" s="56"/>
      <c r="QAR114" s="56"/>
      <c r="QAS114" s="56"/>
      <c r="QAT114" s="56"/>
      <c r="QAU114" s="56"/>
      <c r="QAV114" s="56"/>
      <c r="QAW114" s="56"/>
      <c r="QAX114" s="56"/>
      <c r="QAY114" s="56"/>
      <c r="QAZ114" s="56"/>
      <c r="QBA114" s="56"/>
      <c r="QBB114" s="56"/>
      <c r="QBC114" s="56"/>
      <c r="QBD114" s="56"/>
      <c r="QBE114" s="56"/>
      <c r="QBF114" s="56"/>
      <c r="QBG114" s="56"/>
      <c r="QBH114" s="56"/>
      <c r="QBI114" s="56"/>
      <c r="QBJ114" s="56"/>
      <c r="QBK114" s="56"/>
      <c r="QBL114" s="56"/>
      <c r="QBM114" s="56"/>
      <c r="QBN114" s="56"/>
      <c r="QBO114" s="56"/>
      <c r="QBP114" s="56"/>
      <c r="QBQ114" s="56"/>
      <c r="QBR114" s="56"/>
      <c r="QBS114" s="56"/>
      <c r="QBT114" s="56"/>
      <c r="QBU114" s="56"/>
      <c r="QBV114" s="56"/>
      <c r="QBW114" s="56"/>
      <c r="QBX114" s="56"/>
      <c r="QBY114" s="56"/>
      <c r="QBZ114" s="56"/>
      <c r="QCA114" s="56"/>
      <c r="QCB114" s="56"/>
      <c r="QCC114" s="56"/>
      <c r="QCD114" s="56"/>
      <c r="QCE114" s="56"/>
      <c r="QCF114" s="56"/>
      <c r="QCG114" s="56"/>
      <c r="QCH114" s="56"/>
      <c r="QCI114" s="56"/>
      <c r="QCJ114" s="56"/>
      <c r="QCK114" s="56"/>
      <c r="QCL114" s="56"/>
      <c r="QCM114" s="56"/>
      <c r="QCN114" s="56"/>
      <c r="QCO114" s="56"/>
      <c r="QCP114" s="56"/>
      <c r="QCQ114" s="56"/>
      <c r="QCR114" s="56"/>
      <c r="QCS114" s="56"/>
      <c r="QCT114" s="56"/>
      <c r="QCU114" s="56"/>
      <c r="QCV114" s="56"/>
      <c r="QCW114" s="56"/>
      <c r="QCX114" s="56"/>
      <c r="QCY114" s="56"/>
      <c r="QCZ114" s="56"/>
      <c r="QDA114" s="56"/>
      <c r="QDB114" s="56"/>
      <c r="QDC114" s="56"/>
      <c r="QDD114" s="56"/>
      <c r="QDE114" s="56"/>
      <c r="QDF114" s="56"/>
      <c r="QDG114" s="56"/>
      <c r="QDH114" s="56"/>
      <c r="QDI114" s="56"/>
      <c r="QDJ114" s="56"/>
      <c r="QDK114" s="56"/>
      <c r="QDL114" s="56"/>
      <c r="QDM114" s="56"/>
      <c r="QDN114" s="56"/>
      <c r="QDO114" s="56"/>
      <c r="QDP114" s="56"/>
      <c r="QDQ114" s="56"/>
      <c r="QDR114" s="56"/>
      <c r="QDS114" s="56"/>
      <c r="QDT114" s="56"/>
      <c r="QDU114" s="56"/>
      <c r="QDV114" s="56"/>
      <c r="QDW114" s="56"/>
      <c r="QDX114" s="56"/>
      <c r="QDY114" s="56"/>
      <c r="QDZ114" s="56"/>
      <c r="QEA114" s="56"/>
      <c r="QEB114" s="56"/>
      <c r="QEC114" s="56"/>
      <c r="QED114" s="56"/>
      <c r="QEE114" s="56"/>
      <c r="QEF114" s="56"/>
      <c r="QEG114" s="56"/>
      <c r="QEH114" s="56"/>
      <c r="QEI114" s="56"/>
      <c r="QEJ114" s="56"/>
      <c r="QEK114" s="56"/>
      <c r="QEL114" s="56"/>
      <c r="QEM114" s="56"/>
      <c r="QEN114" s="56"/>
      <c r="QEO114" s="56"/>
      <c r="QEP114" s="56"/>
      <c r="QEQ114" s="56"/>
      <c r="QER114" s="56"/>
      <c r="QES114" s="56"/>
      <c r="QET114" s="56"/>
      <c r="QEU114" s="56"/>
      <c r="QEV114" s="56"/>
      <c r="QEW114" s="56"/>
      <c r="QEX114" s="56"/>
      <c r="QEY114" s="56"/>
      <c r="QEZ114" s="56"/>
      <c r="QFA114" s="56"/>
      <c r="QFB114" s="56"/>
      <c r="QFC114" s="56"/>
      <c r="QFD114" s="56"/>
      <c r="QFE114" s="56"/>
      <c r="QFF114" s="56"/>
      <c r="QFG114" s="56"/>
      <c r="QFH114" s="56"/>
      <c r="QFI114" s="56"/>
      <c r="QFJ114" s="56"/>
      <c r="QFK114" s="56"/>
      <c r="QFL114" s="56"/>
      <c r="QFM114" s="56"/>
      <c r="QFN114" s="56"/>
      <c r="QFO114" s="56"/>
      <c r="QFP114" s="56"/>
      <c r="QFQ114" s="56"/>
      <c r="QFR114" s="56"/>
      <c r="QFS114" s="56"/>
      <c r="QFT114" s="56"/>
      <c r="QFU114" s="56"/>
      <c r="QFV114" s="56"/>
      <c r="QFW114" s="56"/>
      <c r="QFX114" s="56"/>
      <c r="QFY114" s="56"/>
      <c r="QFZ114" s="56"/>
      <c r="QGA114" s="56"/>
      <c r="QGB114" s="56"/>
      <c r="QGC114" s="56"/>
      <c r="QGD114" s="56"/>
      <c r="QGE114" s="56"/>
      <c r="QGF114" s="56"/>
      <c r="QGG114" s="56"/>
      <c r="QGH114" s="56"/>
      <c r="QGI114" s="56"/>
      <c r="QGJ114" s="56"/>
      <c r="QGK114" s="56"/>
      <c r="QGL114" s="56"/>
      <c r="QGM114" s="56"/>
      <c r="QGN114" s="56"/>
      <c r="QGO114" s="56"/>
      <c r="QGP114" s="56"/>
      <c r="QGQ114" s="56"/>
      <c r="QGR114" s="56"/>
      <c r="QGS114" s="56"/>
      <c r="QGT114" s="56"/>
      <c r="QGU114" s="56"/>
      <c r="QGV114" s="56"/>
      <c r="QGW114" s="56"/>
      <c r="QGX114" s="56"/>
      <c r="QGY114" s="56"/>
      <c r="QGZ114" s="56"/>
      <c r="QHA114" s="56"/>
      <c r="QHB114" s="56"/>
      <c r="QHC114" s="56"/>
      <c r="QHD114" s="56"/>
      <c r="QHE114" s="56"/>
      <c r="QHF114" s="56"/>
      <c r="QHG114" s="56"/>
      <c r="QHH114" s="56"/>
      <c r="QHI114" s="56"/>
      <c r="QHJ114" s="56"/>
      <c r="QHK114" s="56"/>
      <c r="QHL114" s="56"/>
      <c r="QHM114" s="56"/>
      <c r="QHN114" s="56"/>
      <c r="QHO114" s="56"/>
      <c r="QHP114" s="56"/>
      <c r="QHQ114" s="56"/>
      <c r="QHR114" s="56"/>
      <c r="QHS114" s="56"/>
      <c r="QHT114" s="56"/>
      <c r="QHU114" s="56"/>
      <c r="QHV114" s="56"/>
      <c r="QHW114" s="56"/>
      <c r="QHX114" s="56"/>
      <c r="QHY114" s="56"/>
      <c r="QHZ114" s="56"/>
      <c r="QIA114" s="56"/>
      <c r="QIB114" s="56"/>
      <c r="QIC114" s="56"/>
      <c r="QID114" s="56"/>
      <c r="QIE114" s="56"/>
      <c r="QIF114" s="56"/>
      <c r="QIG114" s="56"/>
      <c r="QIH114" s="56"/>
      <c r="QII114" s="56"/>
      <c r="QIJ114" s="56"/>
      <c r="QIK114" s="56"/>
      <c r="QIL114" s="56"/>
      <c r="QIM114" s="56"/>
      <c r="QIN114" s="56"/>
      <c r="QIO114" s="56"/>
      <c r="QIP114" s="56"/>
      <c r="QIQ114" s="56"/>
      <c r="QIR114" s="56"/>
      <c r="QIS114" s="56"/>
      <c r="QIT114" s="56"/>
      <c r="QIU114" s="56"/>
      <c r="QIV114" s="56"/>
      <c r="QIW114" s="56"/>
      <c r="QIX114" s="56"/>
      <c r="QIY114" s="56"/>
      <c r="QIZ114" s="56"/>
      <c r="QJA114" s="56"/>
      <c r="QJB114" s="56"/>
      <c r="QJC114" s="56"/>
      <c r="QJD114" s="56"/>
      <c r="QJE114" s="56"/>
      <c r="QJF114" s="56"/>
      <c r="QJG114" s="56"/>
      <c r="QJH114" s="56"/>
      <c r="QJI114" s="56"/>
      <c r="QJJ114" s="56"/>
      <c r="QJK114" s="56"/>
      <c r="QJL114" s="56"/>
      <c r="QJM114" s="56"/>
      <c r="QJN114" s="56"/>
      <c r="QJO114" s="56"/>
      <c r="QJP114" s="56"/>
      <c r="QJQ114" s="56"/>
      <c r="QJR114" s="56"/>
      <c r="QJS114" s="56"/>
      <c r="QJT114" s="56"/>
      <c r="QJU114" s="56"/>
      <c r="QJV114" s="56"/>
      <c r="QJW114" s="56"/>
      <c r="QJX114" s="56"/>
      <c r="QJY114" s="56"/>
      <c r="QJZ114" s="56"/>
      <c r="QKA114" s="56"/>
      <c r="QKB114" s="56"/>
      <c r="QKC114" s="56"/>
      <c r="QKD114" s="56"/>
      <c r="QKE114" s="56"/>
      <c r="QKF114" s="56"/>
      <c r="QKG114" s="56"/>
      <c r="QKH114" s="56"/>
      <c r="QKI114" s="56"/>
      <c r="QKJ114" s="56"/>
      <c r="QKK114" s="56"/>
      <c r="QKL114" s="56"/>
      <c r="QKM114" s="56"/>
      <c r="QKN114" s="56"/>
      <c r="QKO114" s="56"/>
      <c r="QKP114" s="56"/>
      <c r="QKQ114" s="56"/>
      <c r="QKR114" s="56"/>
      <c r="QKS114" s="56"/>
      <c r="QKT114" s="56"/>
      <c r="QKU114" s="56"/>
      <c r="QKV114" s="56"/>
      <c r="QKW114" s="56"/>
      <c r="QKX114" s="56"/>
      <c r="QKY114" s="56"/>
      <c r="QKZ114" s="56"/>
      <c r="QLA114" s="56"/>
      <c r="QLB114" s="56"/>
      <c r="QLC114" s="56"/>
      <c r="QLD114" s="56"/>
      <c r="QLE114" s="56"/>
      <c r="QLF114" s="56"/>
      <c r="QLG114" s="56"/>
      <c r="QLH114" s="56"/>
      <c r="QLI114" s="56"/>
      <c r="QLJ114" s="56"/>
      <c r="QLK114" s="56"/>
      <c r="QLL114" s="56"/>
      <c r="QLM114" s="56"/>
      <c r="QLN114" s="56"/>
      <c r="QLO114" s="56"/>
      <c r="QLP114" s="56"/>
      <c r="QLQ114" s="56"/>
      <c r="QLR114" s="56"/>
      <c r="QLS114" s="56"/>
      <c r="QLT114" s="56"/>
      <c r="QLU114" s="56"/>
      <c r="QLV114" s="56"/>
      <c r="QLW114" s="56"/>
      <c r="QLX114" s="56"/>
      <c r="QLY114" s="56"/>
      <c r="QLZ114" s="56"/>
      <c r="QMA114" s="56"/>
      <c r="QMB114" s="56"/>
      <c r="QMC114" s="56"/>
      <c r="QMD114" s="56"/>
      <c r="QME114" s="56"/>
      <c r="QMF114" s="56"/>
      <c r="QMG114" s="56"/>
      <c r="QMH114" s="56"/>
      <c r="QMI114" s="56"/>
      <c r="QMJ114" s="56"/>
      <c r="QMK114" s="56"/>
      <c r="QML114" s="56"/>
      <c r="QMM114" s="56"/>
      <c r="QMN114" s="56"/>
      <c r="QMO114" s="56"/>
      <c r="QMP114" s="56"/>
      <c r="QMQ114" s="56"/>
      <c r="QMR114" s="56"/>
      <c r="QMS114" s="56"/>
      <c r="QMT114" s="56"/>
      <c r="QMU114" s="56"/>
      <c r="QMV114" s="56"/>
      <c r="QMW114" s="56"/>
      <c r="QMX114" s="56"/>
      <c r="QMY114" s="56"/>
      <c r="QMZ114" s="56"/>
      <c r="QNA114" s="56"/>
      <c r="QNB114" s="56"/>
      <c r="QNC114" s="56"/>
      <c r="QND114" s="56"/>
      <c r="QNE114" s="56"/>
      <c r="QNF114" s="56"/>
      <c r="QNG114" s="56"/>
      <c r="QNH114" s="56"/>
      <c r="QNI114" s="56"/>
      <c r="QNJ114" s="56"/>
      <c r="QNK114" s="56"/>
      <c r="QNL114" s="56"/>
      <c r="QNM114" s="56"/>
      <c r="QNN114" s="56"/>
      <c r="QNO114" s="56"/>
      <c r="QNP114" s="56"/>
      <c r="QNQ114" s="56"/>
      <c r="QNR114" s="56"/>
      <c r="QNS114" s="56"/>
      <c r="QNT114" s="56"/>
      <c r="QNU114" s="56"/>
      <c r="QNV114" s="56"/>
      <c r="QNW114" s="56"/>
      <c r="QNX114" s="56"/>
      <c r="QNY114" s="56"/>
      <c r="QNZ114" s="56"/>
      <c r="QOA114" s="56"/>
      <c r="QOB114" s="56"/>
      <c r="QOC114" s="56"/>
      <c r="QOD114" s="56"/>
      <c r="QOE114" s="56"/>
      <c r="QOF114" s="56"/>
      <c r="QOG114" s="56"/>
      <c r="QOH114" s="56"/>
      <c r="QOI114" s="56"/>
      <c r="QOJ114" s="56"/>
      <c r="QOK114" s="56"/>
      <c r="QOL114" s="56"/>
      <c r="QOM114" s="56"/>
      <c r="QON114" s="56"/>
      <c r="QOO114" s="56"/>
      <c r="QOP114" s="56"/>
      <c r="QOQ114" s="56"/>
      <c r="QOR114" s="56"/>
      <c r="QOS114" s="56"/>
      <c r="QOT114" s="56"/>
      <c r="QOU114" s="56"/>
      <c r="QOV114" s="56"/>
      <c r="QOW114" s="56"/>
      <c r="QOX114" s="56"/>
      <c r="QOY114" s="56"/>
      <c r="QOZ114" s="56"/>
      <c r="QPA114" s="56"/>
      <c r="QPB114" s="56"/>
      <c r="QPC114" s="56"/>
      <c r="QPD114" s="56"/>
      <c r="QPE114" s="56"/>
      <c r="QPF114" s="56"/>
      <c r="QPG114" s="56"/>
      <c r="QPH114" s="56"/>
      <c r="QPI114" s="56"/>
      <c r="QPJ114" s="56"/>
      <c r="QPK114" s="56"/>
      <c r="QPL114" s="56"/>
      <c r="QPM114" s="56"/>
      <c r="QPN114" s="56"/>
      <c r="QPO114" s="56"/>
      <c r="QPP114" s="56"/>
      <c r="QPQ114" s="56"/>
      <c r="QPR114" s="56"/>
      <c r="QPS114" s="56"/>
      <c r="QPT114" s="56"/>
      <c r="QPU114" s="56"/>
      <c r="QPV114" s="56"/>
      <c r="QPW114" s="56"/>
      <c r="QPX114" s="56"/>
      <c r="QPY114" s="56"/>
      <c r="QPZ114" s="56"/>
      <c r="QQA114" s="56"/>
      <c r="QQB114" s="56"/>
      <c r="QQC114" s="56"/>
      <c r="QQD114" s="56"/>
      <c r="QQE114" s="56"/>
      <c r="QQF114" s="56"/>
      <c r="QQG114" s="56"/>
      <c r="QQH114" s="56"/>
      <c r="QQI114" s="56"/>
      <c r="QQJ114" s="56"/>
      <c r="QQK114" s="56"/>
      <c r="QQL114" s="56"/>
      <c r="QQM114" s="56"/>
      <c r="QQN114" s="56"/>
      <c r="QQO114" s="56"/>
      <c r="QQP114" s="56"/>
      <c r="QQQ114" s="56"/>
      <c r="QQR114" s="56"/>
      <c r="QQS114" s="56"/>
      <c r="QQT114" s="56"/>
      <c r="QQU114" s="56"/>
      <c r="QQV114" s="56"/>
      <c r="QQW114" s="56"/>
      <c r="QQX114" s="56"/>
      <c r="QQY114" s="56"/>
      <c r="QQZ114" s="56"/>
      <c r="QRA114" s="56"/>
      <c r="QRB114" s="56"/>
      <c r="QRC114" s="56"/>
      <c r="QRD114" s="56"/>
      <c r="QRE114" s="56"/>
      <c r="QRF114" s="56"/>
      <c r="QRG114" s="56"/>
      <c r="QRH114" s="56"/>
      <c r="QRI114" s="56"/>
      <c r="QRJ114" s="56"/>
      <c r="QRK114" s="56"/>
      <c r="QRL114" s="56"/>
      <c r="QRM114" s="56"/>
      <c r="QRN114" s="56"/>
      <c r="QRO114" s="56"/>
      <c r="QRP114" s="56"/>
      <c r="QRQ114" s="56"/>
      <c r="QRR114" s="56"/>
      <c r="QRS114" s="56"/>
      <c r="QRT114" s="56"/>
      <c r="QRU114" s="56"/>
      <c r="QRV114" s="56"/>
      <c r="QRW114" s="56"/>
      <c r="QRX114" s="56"/>
      <c r="QRY114" s="56"/>
      <c r="QRZ114" s="56"/>
      <c r="QSA114" s="56"/>
      <c r="QSB114" s="56"/>
      <c r="QSC114" s="56"/>
      <c r="QSD114" s="56"/>
      <c r="QSE114" s="56"/>
      <c r="QSF114" s="56"/>
      <c r="QSG114" s="56"/>
      <c r="QSH114" s="56"/>
      <c r="QSI114" s="56"/>
      <c r="QSJ114" s="56"/>
      <c r="QSK114" s="56"/>
      <c r="QSL114" s="56"/>
      <c r="QSM114" s="56"/>
      <c r="QSN114" s="56"/>
      <c r="QSO114" s="56"/>
      <c r="QSP114" s="56"/>
      <c r="QSQ114" s="56"/>
      <c r="QSR114" s="56"/>
      <c r="QSS114" s="56"/>
      <c r="QST114" s="56"/>
      <c r="QSU114" s="56"/>
      <c r="QSV114" s="56"/>
      <c r="QSW114" s="56"/>
      <c r="QSX114" s="56"/>
      <c r="QSY114" s="56"/>
      <c r="QSZ114" s="56"/>
      <c r="QTA114" s="56"/>
      <c r="QTB114" s="56"/>
      <c r="QTC114" s="56"/>
      <c r="QTD114" s="56"/>
      <c r="QTE114" s="56"/>
      <c r="QTF114" s="56"/>
      <c r="QTG114" s="56"/>
      <c r="QTH114" s="56"/>
      <c r="QTI114" s="56"/>
      <c r="QTJ114" s="56"/>
      <c r="QTK114" s="56"/>
      <c r="QTL114" s="56"/>
      <c r="QTM114" s="56"/>
      <c r="QTN114" s="56"/>
      <c r="QTO114" s="56"/>
      <c r="QTP114" s="56"/>
      <c r="QTQ114" s="56"/>
      <c r="QTR114" s="56"/>
      <c r="QTS114" s="56"/>
      <c r="QTT114" s="56"/>
      <c r="QTU114" s="56"/>
      <c r="QTV114" s="56"/>
      <c r="QTW114" s="56"/>
      <c r="QTX114" s="56"/>
      <c r="QTY114" s="56"/>
      <c r="QTZ114" s="56"/>
      <c r="QUA114" s="56"/>
      <c r="QUB114" s="56"/>
      <c r="QUC114" s="56"/>
      <c r="QUD114" s="56"/>
      <c r="QUE114" s="56"/>
      <c r="QUF114" s="56"/>
      <c r="QUG114" s="56"/>
      <c r="QUH114" s="56"/>
      <c r="QUI114" s="56"/>
      <c r="QUJ114" s="56"/>
      <c r="QUK114" s="56"/>
      <c r="QUL114" s="56"/>
      <c r="QUM114" s="56"/>
      <c r="QUN114" s="56"/>
      <c r="QUO114" s="56"/>
      <c r="QUP114" s="56"/>
      <c r="QUQ114" s="56"/>
      <c r="QUR114" s="56"/>
      <c r="QUS114" s="56"/>
      <c r="QUT114" s="56"/>
      <c r="QUU114" s="56"/>
      <c r="QUV114" s="56"/>
      <c r="QUW114" s="56"/>
      <c r="QUX114" s="56"/>
      <c r="QUY114" s="56"/>
      <c r="QUZ114" s="56"/>
      <c r="QVA114" s="56"/>
      <c r="QVB114" s="56"/>
      <c r="QVC114" s="56"/>
      <c r="QVD114" s="56"/>
      <c r="QVE114" s="56"/>
      <c r="QVF114" s="56"/>
      <c r="QVG114" s="56"/>
      <c r="QVH114" s="56"/>
      <c r="QVI114" s="56"/>
      <c r="QVJ114" s="56"/>
      <c r="QVK114" s="56"/>
      <c r="QVL114" s="56"/>
      <c r="QVM114" s="56"/>
      <c r="QVN114" s="56"/>
      <c r="QVO114" s="56"/>
      <c r="QVP114" s="56"/>
      <c r="QVQ114" s="56"/>
      <c r="QVR114" s="56"/>
      <c r="QVS114" s="56"/>
      <c r="QVT114" s="56"/>
      <c r="QVU114" s="56"/>
      <c r="QVV114" s="56"/>
      <c r="QVW114" s="56"/>
      <c r="QVX114" s="56"/>
      <c r="QVY114" s="56"/>
      <c r="QVZ114" s="56"/>
      <c r="QWA114" s="56"/>
      <c r="QWB114" s="56"/>
      <c r="QWC114" s="56"/>
      <c r="QWD114" s="56"/>
      <c r="QWE114" s="56"/>
      <c r="QWF114" s="56"/>
      <c r="QWG114" s="56"/>
      <c r="QWH114" s="56"/>
      <c r="QWI114" s="56"/>
      <c r="QWJ114" s="56"/>
      <c r="QWK114" s="56"/>
      <c r="QWL114" s="56"/>
      <c r="QWM114" s="56"/>
      <c r="QWN114" s="56"/>
      <c r="QWO114" s="56"/>
      <c r="QWP114" s="56"/>
      <c r="QWQ114" s="56"/>
      <c r="QWR114" s="56"/>
      <c r="QWS114" s="56"/>
      <c r="QWT114" s="56"/>
      <c r="QWU114" s="56"/>
      <c r="QWV114" s="56"/>
      <c r="QWW114" s="56"/>
      <c r="QWX114" s="56"/>
      <c r="QWY114" s="56"/>
      <c r="QWZ114" s="56"/>
      <c r="QXA114" s="56"/>
      <c r="QXB114" s="56"/>
      <c r="QXC114" s="56"/>
      <c r="QXD114" s="56"/>
      <c r="QXE114" s="56"/>
      <c r="QXF114" s="56"/>
      <c r="QXG114" s="56"/>
      <c r="QXH114" s="56"/>
      <c r="QXI114" s="56"/>
      <c r="QXJ114" s="56"/>
      <c r="QXK114" s="56"/>
      <c r="QXL114" s="56"/>
      <c r="QXM114" s="56"/>
      <c r="QXN114" s="56"/>
      <c r="QXO114" s="56"/>
      <c r="QXP114" s="56"/>
      <c r="QXQ114" s="56"/>
      <c r="QXR114" s="56"/>
      <c r="QXS114" s="56"/>
      <c r="QXT114" s="56"/>
      <c r="QXU114" s="56"/>
      <c r="QXV114" s="56"/>
      <c r="QXW114" s="56"/>
      <c r="QXX114" s="56"/>
      <c r="QXY114" s="56"/>
      <c r="QXZ114" s="56"/>
      <c r="QYA114" s="56"/>
      <c r="QYB114" s="56"/>
      <c r="QYC114" s="56"/>
      <c r="QYD114" s="56"/>
      <c r="QYE114" s="56"/>
      <c r="QYF114" s="56"/>
      <c r="QYG114" s="56"/>
      <c r="QYH114" s="56"/>
      <c r="QYI114" s="56"/>
      <c r="QYJ114" s="56"/>
      <c r="QYK114" s="56"/>
      <c r="QYL114" s="56"/>
      <c r="QYM114" s="56"/>
      <c r="QYN114" s="56"/>
      <c r="QYO114" s="56"/>
      <c r="QYP114" s="56"/>
      <c r="QYQ114" s="56"/>
      <c r="QYR114" s="56"/>
      <c r="QYS114" s="56"/>
      <c r="QYT114" s="56"/>
      <c r="QYU114" s="56"/>
      <c r="QYV114" s="56"/>
      <c r="QYW114" s="56"/>
      <c r="QYX114" s="56"/>
      <c r="QYY114" s="56"/>
      <c r="QYZ114" s="56"/>
      <c r="QZA114" s="56"/>
      <c r="QZB114" s="56"/>
      <c r="QZC114" s="56"/>
      <c r="QZD114" s="56"/>
      <c r="QZE114" s="56"/>
      <c r="QZF114" s="56"/>
      <c r="QZG114" s="56"/>
      <c r="QZH114" s="56"/>
      <c r="QZI114" s="56"/>
      <c r="QZJ114" s="56"/>
      <c r="QZK114" s="56"/>
      <c r="QZL114" s="56"/>
      <c r="QZM114" s="56"/>
      <c r="QZN114" s="56"/>
      <c r="QZO114" s="56"/>
      <c r="QZP114" s="56"/>
      <c r="QZQ114" s="56"/>
      <c r="QZR114" s="56"/>
      <c r="QZS114" s="56"/>
      <c r="QZT114" s="56"/>
      <c r="QZU114" s="56"/>
      <c r="QZV114" s="56"/>
      <c r="QZW114" s="56"/>
      <c r="QZX114" s="56"/>
      <c r="QZY114" s="56"/>
      <c r="QZZ114" s="56"/>
      <c r="RAA114" s="56"/>
      <c r="RAB114" s="56"/>
      <c r="RAC114" s="56"/>
      <c r="RAD114" s="56"/>
      <c r="RAE114" s="56"/>
      <c r="RAF114" s="56"/>
      <c r="RAG114" s="56"/>
      <c r="RAH114" s="56"/>
      <c r="RAI114" s="56"/>
      <c r="RAJ114" s="56"/>
      <c r="RAK114" s="56"/>
      <c r="RAL114" s="56"/>
      <c r="RAM114" s="56"/>
      <c r="RAN114" s="56"/>
      <c r="RAO114" s="56"/>
      <c r="RAP114" s="56"/>
      <c r="RAQ114" s="56"/>
      <c r="RAR114" s="56"/>
      <c r="RAS114" s="56"/>
      <c r="RAT114" s="56"/>
      <c r="RAU114" s="56"/>
      <c r="RAV114" s="56"/>
      <c r="RAW114" s="56"/>
      <c r="RAX114" s="56"/>
      <c r="RAY114" s="56"/>
      <c r="RAZ114" s="56"/>
      <c r="RBA114" s="56"/>
      <c r="RBB114" s="56"/>
      <c r="RBC114" s="56"/>
      <c r="RBD114" s="56"/>
      <c r="RBE114" s="56"/>
      <c r="RBF114" s="56"/>
      <c r="RBG114" s="56"/>
      <c r="RBH114" s="56"/>
      <c r="RBI114" s="56"/>
      <c r="RBJ114" s="56"/>
      <c r="RBK114" s="56"/>
      <c r="RBL114" s="56"/>
      <c r="RBM114" s="56"/>
      <c r="RBN114" s="56"/>
      <c r="RBO114" s="56"/>
      <c r="RBP114" s="56"/>
      <c r="RBQ114" s="56"/>
      <c r="RBR114" s="56"/>
      <c r="RBS114" s="56"/>
      <c r="RBT114" s="56"/>
      <c r="RBU114" s="56"/>
      <c r="RBV114" s="56"/>
      <c r="RBW114" s="56"/>
      <c r="RBX114" s="56"/>
      <c r="RBY114" s="56"/>
      <c r="RBZ114" s="56"/>
      <c r="RCA114" s="56"/>
      <c r="RCB114" s="56"/>
      <c r="RCC114" s="56"/>
      <c r="RCD114" s="56"/>
      <c r="RCE114" s="56"/>
      <c r="RCF114" s="56"/>
      <c r="RCG114" s="56"/>
      <c r="RCH114" s="56"/>
      <c r="RCI114" s="56"/>
      <c r="RCJ114" s="56"/>
      <c r="RCK114" s="56"/>
      <c r="RCL114" s="56"/>
      <c r="RCM114" s="56"/>
      <c r="RCN114" s="56"/>
      <c r="RCO114" s="56"/>
      <c r="RCP114" s="56"/>
      <c r="RCQ114" s="56"/>
      <c r="RCR114" s="56"/>
      <c r="RCS114" s="56"/>
      <c r="RCT114" s="56"/>
      <c r="RCU114" s="56"/>
      <c r="RCV114" s="56"/>
      <c r="RCW114" s="56"/>
      <c r="RCX114" s="56"/>
      <c r="RCY114" s="56"/>
      <c r="RCZ114" s="56"/>
      <c r="RDA114" s="56"/>
      <c r="RDB114" s="56"/>
      <c r="RDC114" s="56"/>
      <c r="RDD114" s="56"/>
      <c r="RDE114" s="56"/>
      <c r="RDF114" s="56"/>
      <c r="RDG114" s="56"/>
      <c r="RDH114" s="56"/>
      <c r="RDI114" s="56"/>
      <c r="RDJ114" s="56"/>
      <c r="RDK114" s="56"/>
      <c r="RDL114" s="56"/>
      <c r="RDM114" s="56"/>
      <c r="RDN114" s="56"/>
      <c r="RDO114" s="56"/>
      <c r="RDP114" s="56"/>
      <c r="RDQ114" s="56"/>
      <c r="RDR114" s="56"/>
      <c r="RDS114" s="56"/>
      <c r="RDT114" s="56"/>
      <c r="RDU114" s="56"/>
      <c r="RDV114" s="56"/>
      <c r="RDW114" s="56"/>
      <c r="RDX114" s="56"/>
      <c r="RDY114" s="56"/>
      <c r="RDZ114" s="56"/>
      <c r="REA114" s="56"/>
      <c r="REB114" s="56"/>
      <c r="REC114" s="56"/>
      <c r="RED114" s="56"/>
      <c r="REE114" s="56"/>
      <c r="REF114" s="56"/>
      <c r="REG114" s="56"/>
      <c r="REH114" s="56"/>
      <c r="REI114" s="56"/>
      <c r="REJ114" s="56"/>
      <c r="REK114" s="56"/>
      <c r="REL114" s="56"/>
      <c r="REM114" s="56"/>
      <c r="REN114" s="56"/>
      <c r="REO114" s="56"/>
      <c r="REP114" s="56"/>
      <c r="REQ114" s="56"/>
      <c r="RER114" s="56"/>
      <c r="RES114" s="56"/>
      <c r="RET114" s="56"/>
      <c r="REU114" s="56"/>
      <c r="REV114" s="56"/>
      <c r="REW114" s="56"/>
      <c r="REX114" s="56"/>
      <c r="REY114" s="56"/>
      <c r="REZ114" s="56"/>
      <c r="RFA114" s="56"/>
      <c r="RFB114" s="56"/>
      <c r="RFC114" s="56"/>
      <c r="RFD114" s="56"/>
      <c r="RFE114" s="56"/>
      <c r="RFF114" s="56"/>
      <c r="RFG114" s="56"/>
      <c r="RFH114" s="56"/>
      <c r="RFI114" s="56"/>
      <c r="RFJ114" s="56"/>
      <c r="RFK114" s="56"/>
      <c r="RFL114" s="56"/>
      <c r="RFM114" s="56"/>
      <c r="RFN114" s="56"/>
      <c r="RFO114" s="56"/>
      <c r="RFP114" s="56"/>
      <c r="RFQ114" s="56"/>
      <c r="RFR114" s="56"/>
      <c r="RFS114" s="56"/>
      <c r="RFT114" s="56"/>
      <c r="RFU114" s="56"/>
      <c r="RFV114" s="56"/>
      <c r="RFW114" s="56"/>
      <c r="RFX114" s="56"/>
      <c r="RFY114" s="56"/>
      <c r="RFZ114" s="56"/>
      <c r="RGA114" s="56"/>
      <c r="RGB114" s="56"/>
      <c r="RGC114" s="56"/>
      <c r="RGD114" s="56"/>
      <c r="RGE114" s="56"/>
      <c r="RGF114" s="56"/>
      <c r="RGG114" s="56"/>
      <c r="RGH114" s="56"/>
      <c r="RGI114" s="56"/>
      <c r="RGJ114" s="56"/>
      <c r="RGK114" s="56"/>
      <c r="RGL114" s="56"/>
      <c r="RGM114" s="56"/>
      <c r="RGN114" s="56"/>
      <c r="RGO114" s="56"/>
      <c r="RGP114" s="56"/>
      <c r="RGQ114" s="56"/>
      <c r="RGR114" s="56"/>
      <c r="RGS114" s="56"/>
      <c r="RGT114" s="56"/>
      <c r="RGU114" s="56"/>
      <c r="RGV114" s="56"/>
      <c r="RGW114" s="56"/>
      <c r="RGX114" s="56"/>
      <c r="RGY114" s="56"/>
      <c r="RGZ114" s="56"/>
      <c r="RHA114" s="56"/>
      <c r="RHB114" s="56"/>
      <c r="RHC114" s="56"/>
      <c r="RHD114" s="56"/>
      <c r="RHE114" s="56"/>
      <c r="RHF114" s="56"/>
      <c r="RHG114" s="56"/>
      <c r="RHH114" s="56"/>
      <c r="RHI114" s="56"/>
      <c r="RHJ114" s="56"/>
      <c r="RHK114" s="56"/>
      <c r="RHL114" s="56"/>
      <c r="RHM114" s="56"/>
      <c r="RHN114" s="56"/>
      <c r="RHO114" s="56"/>
      <c r="RHP114" s="56"/>
      <c r="RHQ114" s="56"/>
      <c r="RHR114" s="56"/>
      <c r="RHS114" s="56"/>
      <c r="RHT114" s="56"/>
      <c r="RHU114" s="56"/>
      <c r="RHV114" s="56"/>
      <c r="RHW114" s="56"/>
      <c r="RHX114" s="56"/>
      <c r="RHY114" s="56"/>
      <c r="RHZ114" s="56"/>
      <c r="RIA114" s="56"/>
      <c r="RIB114" s="56"/>
      <c r="RIC114" s="56"/>
      <c r="RID114" s="56"/>
      <c r="RIE114" s="56"/>
      <c r="RIF114" s="56"/>
      <c r="RIG114" s="56"/>
      <c r="RIH114" s="56"/>
      <c r="RII114" s="56"/>
      <c r="RIJ114" s="56"/>
      <c r="RIK114" s="56"/>
      <c r="RIL114" s="56"/>
      <c r="RIM114" s="56"/>
      <c r="RIN114" s="56"/>
      <c r="RIO114" s="56"/>
      <c r="RIP114" s="56"/>
      <c r="RIQ114" s="56"/>
      <c r="RIR114" s="56"/>
      <c r="RIS114" s="56"/>
      <c r="RIT114" s="56"/>
      <c r="RIU114" s="56"/>
      <c r="RIV114" s="56"/>
      <c r="RIW114" s="56"/>
      <c r="RIX114" s="56"/>
      <c r="RIY114" s="56"/>
      <c r="RIZ114" s="56"/>
      <c r="RJA114" s="56"/>
      <c r="RJB114" s="56"/>
      <c r="RJC114" s="56"/>
      <c r="RJD114" s="56"/>
      <c r="RJE114" s="56"/>
      <c r="RJF114" s="56"/>
      <c r="RJG114" s="56"/>
      <c r="RJH114" s="56"/>
      <c r="RJI114" s="56"/>
      <c r="RJJ114" s="56"/>
      <c r="RJK114" s="56"/>
      <c r="RJL114" s="56"/>
      <c r="RJM114" s="56"/>
      <c r="RJN114" s="56"/>
      <c r="RJO114" s="56"/>
      <c r="RJP114" s="56"/>
      <c r="RJQ114" s="56"/>
      <c r="RJR114" s="56"/>
      <c r="RJS114" s="56"/>
      <c r="RJT114" s="56"/>
      <c r="RJU114" s="56"/>
      <c r="RJV114" s="56"/>
      <c r="RJW114" s="56"/>
      <c r="RJX114" s="56"/>
      <c r="RJY114" s="56"/>
      <c r="RJZ114" s="56"/>
      <c r="RKA114" s="56"/>
      <c r="RKB114" s="56"/>
      <c r="RKC114" s="56"/>
      <c r="RKD114" s="56"/>
      <c r="RKE114" s="56"/>
      <c r="RKF114" s="56"/>
      <c r="RKG114" s="56"/>
      <c r="RKH114" s="56"/>
      <c r="RKI114" s="56"/>
      <c r="RKJ114" s="56"/>
      <c r="RKK114" s="56"/>
      <c r="RKL114" s="56"/>
      <c r="RKM114" s="56"/>
      <c r="RKN114" s="56"/>
      <c r="RKO114" s="56"/>
      <c r="RKP114" s="56"/>
      <c r="RKQ114" s="56"/>
      <c r="RKR114" s="56"/>
      <c r="RKS114" s="56"/>
      <c r="RKT114" s="56"/>
      <c r="RKU114" s="56"/>
      <c r="RKV114" s="56"/>
      <c r="RKW114" s="56"/>
      <c r="RKX114" s="56"/>
      <c r="RKY114" s="56"/>
      <c r="RKZ114" s="56"/>
      <c r="RLA114" s="56"/>
      <c r="RLB114" s="56"/>
      <c r="RLC114" s="56"/>
      <c r="RLD114" s="56"/>
      <c r="RLE114" s="56"/>
      <c r="RLF114" s="56"/>
      <c r="RLG114" s="56"/>
      <c r="RLH114" s="56"/>
      <c r="RLI114" s="56"/>
      <c r="RLJ114" s="56"/>
      <c r="RLK114" s="56"/>
      <c r="RLL114" s="56"/>
      <c r="RLM114" s="56"/>
      <c r="RLN114" s="56"/>
      <c r="RLO114" s="56"/>
      <c r="RLP114" s="56"/>
      <c r="RLQ114" s="56"/>
      <c r="RLR114" s="56"/>
      <c r="RLS114" s="56"/>
      <c r="RLT114" s="56"/>
      <c r="RLU114" s="56"/>
      <c r="RLV114" s="56"/>
      <c r="RLW114" s="56"/>
      <c r="RLX114" s="56"/>
      <c r="RLY114" s="56"/>
      <c r="RLZ114" s="56"/>
      <c r="RMA114" s="56"/>
      <c r="RMB114" s="56"/>
      <c r="RMC114" s="56"/>
      <c r="RMD114" s="56"/>
      <c r="RME114" s="56"/>
      <c r="RMF114" s="56"/>
      <c r="RMG114" s="56"/>
      <c r="RMH114" s="56"/>
      <c r="RMI114" s="56"/>
      <c r="RMJ114" s="56"/>
      <c r="RMK114" s="56"/>
      <c r="RML114" s="56"/>
      <c r="RMM114" s="56"/>
      <c r="RMN114" s="56"/>
      <c r="RMO114" s="56"/>
      <c r="RMP114" s="56"/>
      <c r="RMQ114" s="56"/>
      <c r="RMR114" s="56"/>
      <c r="RMS114" s="56"/>
      <c r="RMT114" s="56"/>
      <c r="RMU114" s="56"/>
      <c r="RMV114" s="56"/>
      <c r="RMW114" s="56"/>
      <c r="RMX114" s="56"/>
      <c r="RMY114" s="56"/>
      <c r="RMZ114" s="56"/>
      <c r="RNA114" s="56"/>
      <c r="RNB114" s="56"/>
      <c r="RNC114" s="56"/>
      <c r="RND114" s="56"/>
      <c r="RNE114" s="56"/>
      <c r="RNF114" s="56"/>
      <c r="RNG114" s="56"/>
      <c r="RNH114" s="56"/>
      <c r="RNI114" s="56"/>
      <c r="RNJ114" s="56"/>
      <c r="RNK114" s="56"/>
      <c r="RNL114" s="56"/>
      <c r="RNM114" s="56"/>
      <c r="RNN114" s="56"/>
      <c r="RNO114" s="56"/>
      <c r="RNP114" s="56"/>
      <c r="RNQ114" s="56"/>
      <c r="RNR114" s="56"/>
      <c r="RNS114" s="56"/>
      <c r="RNT114" s="56"/>
      <c r="RNU114" s="56"/>
      <c r="RNV114" s="56"/>
      <c r="RNW114" s="56"/>
      <c r="RNX114" s="56"/>
      <c r="RNY114" s="56"/>
      <c r="RNZ114" s="56"/>
      <c r="ROA114" s="56"/>
      <c r="ROB114" s="56"/>
      <c r="ROC114" s="56"/>
      <c r="ROD114" s="56"/>
      <c r="ROE114" s="56"/>
      <c r="ROF114" s="56"/>
      <c r="ROG114" s="56"/>
      <c r="ROH114" s="56"/>
      <c r="ROI114" s="56"/>
      <c r="ROJ114" s="56"/>
      <c r="ROK114" s="56"/>
      <c r="ROL114" s="56"/>
      <c r="ROM114" s="56"/>
      <c r="RON114" s="56"/>
      <c r="ROO114" s="56"/>
      <c r="ROP114" s="56"/>
      <c r="ROQ114" s="56"/>
      <c r="ROR114" s="56"/>
      <c r="ROS114" s="56"/>
      <c r="ROT114" s="56"/>
      <c r="ROU114" s="56"/>
      <c r="ROV114" s="56"/>
      <c r="ROW114" s="56"/>
      <c r="ROX114" s="56"/>
      <c r="ROY114" s="56"/>
      <c r="ROZ114" s="56"/>
      <c r="RPA114" s="56"/>
      <c r="RPB114" s="56"/>
      <c r="RPC114" s="56"/>
      <c r="RPD114" s="56"/>
      <c r="RPE114" s="56"/>
      <c r="RPF114" s="56"/>
      <c r="RPG114" s="56"/>
      <c r="RPH114" s="56"/>
      <c r="RPI114" s="56"/>
      <c r="RPJ114" s="56"/>
      <c r="RPK114" s="56"/>
      <c r="RPL114" s="56"/>
      <c r="RPM114" s="56"/>
      <c r="RPN114" s="56"/>
      <c r="RPO114" s="56"/>
      <c r="RPP114" s="56"/>
      <c r="RPQ114" s="56"/>
      <c r="RPR114" s="56"/>
      <c r="RPS114" s="56"/>
      <c r="RPT114" s="56"/>
      <c r="RPU114" s="56"/>
      <c r="RPV114" s="56"/>
      <c r="RPW114" s="56"/>
      <c r="RPX114" s="56"/>
      <c r="RPY114" s="56"/>
      <c r="RPZ114" s="56"/>
      <c r="RQA114" s="56"/>
      <c r="RQB114" s="56"/>
      <c r="RQC114" s="56"/>
      <c r="RQD114" s="56"/>
      <c r="RQE114" s="56"/>
      <c r="RQF114" s="56"/>
      <c r="RQG114" s="56"/>
      <c r="RQH114" s="56"/>
      <c r="RQI114" s="56"/>
      <c r="RQJ114" s="56"/>
      <c r="RQK114" s="56"/>
      <c r="RQL114" s="56"/>
      <c r="RQM114" s="56"/>
      <c r="RQN114" s="56"/>
      <c r="RQO114" s="56"/>
      <c r="RQP114" s="56"/>
      <c r="RQQ114" s="56"/>
      <c r="RQR114" s="56"/>
      <c r="RQS114" s="56"/>
      <c r="RQT114" s="56"/>
      <c r="RQU114" s="56"/>
      <c r="RQV114" s="56"/>
      <c r="RQW114" s="56"/>
      <c r="RQX114" s="56"/>
      <c r="RQY114" s="56"/>
      <c r="RQZ114" s="56"/>
      <c r="RRA114" s="56"/>
      <c r="RRB114" s="56"/>
      <c r="RRC114" s="56"/>
      <c r="RRD114" s="56"/>
      <c r="RRE114" s="56"/>
      <c r="RRF114" s="56"/>
      <c r="RRG114" s="56"/>
      <c r="RRH114" s="56"/>
      <c r="RRI114" s="56"/>
      <c r="RRJ114" s="56"/>
      <c r="RRK114" s="56"/>
      <c r="RRL114" s="56"/>
      <c r="RRM114" s="56"/>
      <c r="RRN114" s="56"/>
      <c r="RRO114" s="56"/>
      <c r="RRP114" s="56"/>
      <c r="RRQ114" s="56"/>
      <c r="RRR114" s="56"/>
      <c r="RRS114" s="56"/>
      <c r="RRT114" s="56"/>
      <c r="RRU114" s="56"/>
      <c r="RRV114" s="56"/>
      <c r="RRW114" s="56"/>
      <c r="RRX114" s="56"/>
      <c r="RRY114" s="56"/>
      <c r="RRZ114" s="56"/>
      <c r="RSA114" s="56"/>
      <c r="RSB114" s="56"/>
      <c r="RSC114" s="56"/>
      <c r="RSD114" s="56"/>
      <c r="RSE114" s="56"/>
      <c r="RSF114" s="56"/>
      <c r="RSG114" s="56"/>
      <c r="RSH114" s="56"/>
      <c r="RSI114" s="56"/>
      <c r="RSJ114" s="56"/>
      <c r="RSK114" s="56"/>
      <c r="RSL114" s="56"/>
      <c r="RSM114" s="56"/>
      <c r="RSN114" s="56"/>
      <c r="RSO114" s="56"/>
      <c r="RSP114" s="56"/>
      <c r="RSQ114" s="56"/>
      <c r="RSR114" s="56"/>
      <c r="RSS114" s="56"/>
      <c r="RST114" s="56"/>
      <c r="RSU114" s="56"/>
      <c r="RSV114" s="56"/>
      <c r="RSW114" s="56"/>
      <c r="RSX114" s="56"/>
      <c r="RSY114" s="56"/>
      <c r="RSZ114" s="56"/>
      <c r="RTA114" s="56"/>
      <c r="RTB114" s="56"/>
      <c r="RTC114" s="56"/>
      <c r="RTD114" s="56"/>
      <c r="RTE114" s="56"/>
      <c r="RTF114" s="56"/>
      <c r="RTG114" s="56"/>
      <c r="RTH114" s="56"/>
      <c r="RTI114" s="56"/>
      <c r="RTJ114" s="56"/>
      <c r="RTK114" s="56"/>
      <c r="RTL114" s="56"/>
      <c r="RTM114" s="56"/>
      <c r="RTN114" s="56"/>
      <c r="RTO114" s="56"/>
      <c r="RTP114" s="56"/>
      <c r="RTQ114" s="56"/>
      <c r="RTR114" s="56"/>
      <c r="RTS114" s="56"/>
      <c r="RTT114" s="56"/>
      <c r="RTU114" s="56"/>
      <c r="RTV114" s="56"/>
      <c r="RTW114" s="56"/>
      <c r="RTX114" s="56"/>
      <c r="RTY114" s="56"/>
      <c r="RTZ114" s="56"/>
      <c r="RUA114" s="56"/>
      <c r="RUB114" s="56"/>
      <c r="RUC114" s="56"/>
      <c r="RUD114" s="56"/>
      <c r="RUE114" s="56"/>
      <c r="RUF114" s="56"/>
      <c r="RUG114" s="56"/>
      <c r="RUH114" s="56"/>
      <c r="RUI114" s="56"/>
      <c r="RUJ114" s="56"/>
      <c r="RUK114" s="56"/>
      <c r="RUL114" s="56"/>
      <c r="RUM114" s="56"/>
      <c r="RUN114" s="56"/>
      <c r="RUO114" s="56"/>
      <c r="RUP114" s="56"/>
      <c r="RUQ114" s="56"/>
      <c r="RUR114" s="56"/>
      <c r="RUS114" s="56"/>
      <c r="RUT114" s="56"/>
      <c r="RUU114" s="56"/>
      <c r="RUV114" s="56"/>
      <c r="RUW114" s="56"/>
      <c r="RUX114" s="56"/>
      <c r="RUY114" s="56"/>
      <c r="RUZ114" s="56"/>
      <c r="RVA114" s="56"/>
      <c r="RVB114" s="56"/>
      <c r="RVC114" s="56"/>
      <c r="RVD114" s="56"/>
      <c r="RVE114" s="56"/>
      <c r="RVF114" s="56"/>
      <c r="RVG114" s="56"/>
      <c r="RVH114" s="56"/>
      <c r="RVI114" s="56"/>
      <c r="RVJ114" s="56"/>
      <c r="RVK114" s="56"/>
      <c r="RVL114" s="56"/>
      <c r="RVM114" s="56"/>
      <c r="RVN114" s="56"/>
      <c r="RVO114" s="56"/>
      <c r="RVP114" s="56"/>
      <c r="RVQ114" s="56"/>
      <c r="RVR114" s="56"/>
      <c r="RVS114" s="56"/>
      <c r="RVT114" s="56"/>
      <c r="RVU114" s="56"/>
      <c r="RVV114" s="56"/>
      <c r="RVW114" s="56"/>
      <c r="RVX114" s="56"/>
      <c r="RVY114" s="56"/>
      <c r="RVZ114" s="56"/>
      <c r="RWA114" s="56"/>
      <c r="RWB114" s="56"/>
      <c r="RWC114" s="56"/>
      <c r="RWD114" s="56"/>
      <c r="RWE114" s="56"/>
      <c r="RWF114" s="56"/>
      <c r="RWG114" s="56"/>
      <c r="RWH114" s="56"/>
      <c r="RWI114" s="56"/>
      <c r="RWJ114" s="56"/>
      <c r="RWK114" s="56"/>
      <c r="RWL114" s="56"/>
      <c r="RWM114" s="56"/>
      <c r="RWN114" s="56"/>
      <c r="RWO114" s="56"/>
      <c r="RWP114" s="56"/>
      <c r="RWQ114" s="56"/>
      <c r="RWR114" s="56"/>
      <c r="RWS114" s="56"/>
      <c r="RWT114" s="56"/>
      <c r="RWU114" s="56"/>
      <c r="RWV114" s="56"/>
      <c r="RWW114" s="56"/>
      <c r="RWX114" s="56"/>
      <c r="RWY114" s="56"/>
      <c r="RWZ114" s="56"/>
      <c r="RXA114" s="56"/>
      <c r="RXB114" s="56"/>
      <c r="RXC114" s="56"/>
      <c r="RXD114" s="56"/>
      <c r="RXE114" s="56"/>
      <c r="RXF114" s="56"/>
      <c r="RXG114" s="56"/>
      <c r="RXH114" s="56"/>
      <c r="RXI114" s="56"/>
      <c r="RXJ114" s="56"/>
      <c r="RXK114" s="56"/>
      <c r="RXL114" s="56"/>
      <c r="RXM114" s="56"/>
      <c r="RXN114" s="56"/>
      <c r="RXO114" s="56"/>
      <c r="RXP114" s="56"/>
      <c r="RXQ114" s="56"/>
      <c r="RXR114" s="56"/>
      <c r="RXS114" s="56"/>
      <c r="RXT114" s="56"/>
      <c r="RXU114" s="56"/>
      <c r="RXV114" s="56"/>
      <c r="RXW114" s="56"/>
      <c r="RXX114" s="56"/>
      <c r="RXY114" s="56"/>
      <c r="RXZ114" s="56"/>
      <c r="RYA114" s="56"/>
      <c r="RYB114" s="56"/>
      <c r="RYC114" s="56"/>
      <c r="RYD114" s="56"/>
      <c r="RYE114" s="56"/>
      <c r="RYF114" s="56"/>
      <c r="RYG114" s="56"/>
      <c r="RYH114" s="56"/>
      <c r="RYI114" s="56"/>
      <c r="RYJ114" s="56"/>
      <c r="RYK114" s="56"/>
      <c r="RYL114" s="56"/>
      <c r="RYM114" s="56"/>
      <c r="RYN114" s="56"/>
      <c r="RYO114" s="56"/>
      <c r="RYP114" s="56"/>
      <c r="RYQ114" s="56"/>
      <c r="RYR114" s="56"/>
      <c r="RYS114" s="56"/>
      <c r="RYT114" s="56"/>
      <c r="RYU114" s="56"/>
      <c r="RYV114" s="56"/>
      <c r="RYW114" s="56"/>
      <c r="RYX114" s="56"/>
      <c r="RYY114" s="56"/>
      <c r="RYZ114" s="56"/>
      <c r="RZA114" s="56"/>
      <c r="RZB114" s="56"/>
      <c r="RZC114" s="56"/>
      <c r="RZD114" s="56"/>
      <c r="RZE114" s="56"/>
      <c r="RZF114" s="56"/>
      <c r="RZG114" s="56"/>
      <c r="RZH114" s="56"/>
      <c r="RZI114" s="56"/>
      <c r="RZJ114" s="56"/>
      <c r="RZK114" s="56"/>
      <c r="RZL114" s="56"/>
      <c r="RZM114" s="56"/>
      <c r="RZN114" s="56"/>
      <c r="RZO114" s="56"/>
      <c r="RZP114" s="56"/>
      <c r="RZQ114" s="56"/>
      <c r="RZR114" s="56"/>
      <c r="RZS114" s="56"/>
      <c r="RZT114" s="56"/>
      <c r="RZU114" s="56"/>
      <c r="RZV114" s="56"/>
      <c r="RZW114" s="56"/>
      <c r="RZX114" s="56"/>
      <c r="RZY114" s="56"/>
      <c r="RZZ114" s="56"/>
      <c r="SAA114" s="56"/>
      <c r="SAB114" s="56"/>
      <c r="SAC114" s="56"/>
      <c r="SAD114" s="56"/>
      <c r="SAE114" s="56"/>
      <c r="SAF114" s="56"/>
      <c r="SAG114" s="56"/>
      <c r="SAH114" s="56"/>
      <c r="SAI114" s="56"/>
      <c r="SAJ114" s="56"/>
      <c r="SAK114" s="56"/>
      <c r="SAL114" s="56"/>
      <c r="SAM114" s="56"/>
      <c r="SAN114" s="56"/>
      <c r="SAO114" s="56"/>
      <c r="SAP114" s="56"/>
      <c r="SAQ114" s="56"/>
      <c r="SAR114" s="56"/>
      <c r="SAS114" s="56"/>
      <c r="SAT114" s="56"/>
      <c r="SAU114" s="56"/>
      <c r="SAV114" s="56"/>
      <c r="SAW114" s="56"/>
      <c r="SAX114" s="56"/>
      <c r="SAY114" s="56"/>
      <c r="SAZ114" s="56"/>
      <c r="SBA114" s="56"/>
      <c r="SBB114" s="56"/>
      <c r="SBC114" s="56"/>
      <c r="SBD114" s="56"/>
      <c r="SBE114" s="56"/>
      <c r="SBF114" s="56"/>
      <c r="SBG114" s="56"/>
      <c r="SBH114" s="56"/>
      <c r="SBI114" s="56"/>
      <c r="SBJ114" s="56"/>
      <c r="SBK114" s="56"/>
      <c r="SBL114" s="56"/>
      <c r="SBM114" s="56"/>
      <c r="SBN114" s="56"/>
      <c r="SBO114" s="56"/>
      <c r="SBP114" s="56"/>
      <c r="SBQ114" s="56"/>
      <c r="SBR114" s="56"/>
      <c r="SBS114" s="56"/>
      <c r="SBT114" s="56"/>
      <c r="SBU114" s="56"/>
      <c r="SBV114" s="56"/>
      <c r="SBW114" s="56"/>
      <c r="SBX114" s="56"/>
      <c r="SBY114" s="56"/>
      <c r="SBZ114" s="56"/>
      <c r="SCA114" s="56"/>
      <c r="SCB114" s="56"/>
      <c r="SCC114" s="56"/>
      <c r="SCD114" s="56"/>
      <c r="SCE114" s="56"/>
      <c r="SCF114" s="56"/>
      <c r="SCG114" s="56"/>
      <c r="SCH114" s="56"/>
      <c r="SCI114" s="56"/>
      <c r="SCJ114" s="56"/>
      <c r="SCK114" s="56"/>
      <c r="SCL114" s="56"/>
      <c r="SCM114" s="56"/>
      <c r="SCN114" s="56"/>
      <c r="SCO114" s="56"/>
      <c r="SCP114" s="56"/>
      <c r="SCQ114" s="56"/>
      <c r="SCR114" s="56"/>
      <c r="SCS114" s="56"/>
      <c r="SCT114" s="56"/>
      <c r="SCU114" s="56"/>
      <c r="SCV114" s="56"/>
      <c r="SCW114" s="56"/>
      <c r="SCX114" s="56"/>
      <c r="SCY114" s="56"/>
      <c r="SCZ114" s="56"/>
      <c r="SDA114" s="56"/>
      <c r="SDB114" s="56"/>
      <c r="SDC114" s="56"/>
      <c r="SDD114" s="56"/>
      <c r="SDE114" s="56"/>
      <c r="SDF114" s="56"/>
      <c r="SDG114" s="56"/>
      <c r="SDH114" s="56"/>
      <c r="SDI114" s="56"/>
      <c r="SDJ114" s="56"/>
      <c r="SDK114" s="56"/>
      <c r="SDL114" s="56"/>
      <c r="SDM114" s="56"/>
      <c r="SDN114" s="56"/>
      <c r="SDO114" s="56"/>
      <c r="SDP114" s="56"/>
      <c r="SDQ114" s="56"/>
      <c r="SDR114" s="56"/>
      <c r="SDS114" s="56"/>
      <c r="SDT114" s="56"/>
      <c r="SDU114" s="56"/>
      <c r="SDV114" s="56"/>
      <c r="SDW114" s="56"/>
      <c r="SDX114" s="56"/>
      <c r="SDY114" s="56"/>
      <c r="SDZ114" s="56"/>
      <c r="SEA114" s="56"/>
      <c r="SEB114" s="56"/>
      <c r="SEC114" s="56"/>
      <c r="SED114" s="56"/>
      <c r="SEE114" s="56"/>
      <c r="SEF114" s="56"/>
      <c r="SEG114" s="56"/>
      <c r="SEH114" s="56"/>
      <c r="SEI114" s="56"/>
      <c r="SEJ114" s="56"/>
      <c r="SEK114" s="56"/>
      <c r="SEL114" s="56"/>
      <c r="SEM114" s="56"/>
      <c r="SEN114" s="56"/>
      <c r="SEO114" s="56"/>
      <c r="SEP114" s="56"/>
      <c r="SEQ114" s="56"/>
      <c r="SER114" s="56"/>
      <c r="SES114" s="56"/>
      <c r="SET114" s="56"/>
      <c r="SEU114" s="56"/>
      <c r="SEV114" s="56"/>
      <c r="SEW114" s="56"/>
      <c r="SEX114" s="56"/>
      <c r="SEY114" s="56"/>
      <c r="SEZ114" s="56"/>
      <c r="SFA114" s="56"/>
      <c r="SFB114" s="56"/>
      <c r="SFC114" s="56"/>
      <c r="SFD114" s="56"/>
      <c r="SFE114" s="56"/>
      <c r="SFF114" s="56"/>
      <c r="SFG114" s="56"/>
      <c r="SFH114" s="56"/>
      <c r="SFI114" s="56"/>
      <c r="SFJ114" s="56"/>
      <c r="SFK114" s="56"/>
      <c r="SFL114" s="56"/>
      <c r="SFM114" s="56"/>
      <c r="SFN114" s="56"/>
      <c r="SFO114" s="56"/>
      <c r="SFP114" s="56"/>
      <c r="SFQ114" s="56"/>
      <c r="SFR114" s="56"/>
      <c r="SFS114" s="56"/>
      <c r="SFT114" s="56"/>
      <c r="SFU114" s="56"/>
      <c r="SFV114" s="56"/>
      <c r="SFW114" s="56"/>
      <c r="SFX114" s="56"/>
      <c r="SFY114" s="56"/>
      <c r="SFZ114" s="56"/>
      <c r="SGA114" s="56"/>
      <c r="SGB114" s="56"/>
      <c r="SGC114" s="56"/>
      <c r="SGD114" s="56"/>
      <c r="SGE114" s="56"/>
      <c r="SGF114" s="56"/>
      <c r="SGG114" s="56"/>
      <c r="SGH114" s="56"/>
      <c r="SGI114" s="56"/>
      <c r="SGJ114" s="56"/>
      <c r="SGK114" s="56"/>
      <c r="SGL114" s="56"/>
      <c r="SGM114" s="56"/>
      <c r="SGN114" s="56"/>
      <c r="SGO114" s="56"/>
      <c r="SGP114" s="56"/>
      <c r="SGQ114" s="56"/>
      <c r="SGR114" s="56"/>
      <c r="SGS114" s="56"/>
      <c r="SGT114" s="56"/>
      <c r="SGU114" s="56"/>
      <c r="SGV114" s="56"/>
      <c r="SGW114" s="56"/>
      <c r="SGX114" s="56"/>
      <c r="SGY114" s="56"/>
      <c r="SGZ114" s="56"/>
      <c r="SHA114" s="56"/>
      <c r="SHB114" s="56"/>
      <c r="SHC114" s="56"/>
      <c r="SHD114" s="56"/>
      <c r="SHE114" s="56"/>
      <c r="SHF114" s="56"/>
      <c r="SHG114" s="56"/>
      <c r="SHH114" s="56"/>
      <c r="SHI114" s="56"/>
      <c r="SHJ114" s="56"/>
      <c r="SHK114" s="56"/>
      <c r="SHL114" s="56"/>
      <c r="SHM114" s="56"/>
      <c r="SHN114" s="56"/>
      <c r="SHO114" s="56"/>
      <c r="SHP114" s="56"/>
      <c r="SHQ114" s="56"/>
      <c r="SHR114" s="56"/>
      <c r="SHS114" s="56"/>
      <c r="SHT114" s="56"/>
      <c r="SHU114" s="56"/>
      <c r="SHV114" s="56"/>
      <c r="SHW114" s="56"/>
      <c r="SHX114" s="56"/>
      <c r="SHY114" s="56"/>
      <c r="SHZ114" s="56"/>
      <c r="SIA114" s="56"/>
      <c r="SIB114" s="56"/>
      <c r="SIC114" s="56"/>
      <c r="SID114" s="56"/>
      <c r="SIE114" s="56"/>
      <c r="SIF114" s="56"/>
      <c r="SIG114" s="56"/>
      <c r="SIH114" s="56"/>
      <c r="SII114" s="56"/>
      <c r="SIJ114" s="56"/>
      <c r="SIK114" s="56"/>
      <c r="SIL114" s="56"/>
      <c r="SIM114" s="56"/>
      <c r="SIN114" s="56"/>
      <c r="SIO114" s="56"/>
      <c r="SIP114" s="56"/>
      <c r="SIQ114" s="56"/>
      <c r="SIR114" s="56"/>
      <c r="SIS114" s="56"/>
      <c r="SIT114" s="56"/>
      <c r="SIU114" s="56"/>
      <c r="SIV114" s="56"/>
      <c r="SIW114" s="56"/>
      <c r="SIX114" s="56"/>
      <c r="SIY114" s="56"/>
      <c r="SIZ114" s="56"/>
      <c r="SJA114" s="56"/>
      <c r="SJB114" s="56"/>
      <c r="SJC114" s="56"/>
      <c r="SJD114" s="56"/>
      <c r="SJE114" s="56"/>
      <c r="SJF114" s="56"/>
      <c r="SJG114" s="56"/>
      <c r="SJH114" s="56"/>
      <c r="SJI114" s="56"/>
      <c r="SJJ114" s="56"/>
      <c r="SJK114" s="56"/>
      <c r="SJL114" s="56"/>
      <c r="SJM114" s="56"/>
      <c r="SJN114" s="56"/>
      <c r="SJO114" s="56"/>
      <c r="SJP114" s="56"/>
      <c r="SJQ114" s="56"/>
      <c r="SJR114" s="56"/>
      <c r="SJS114" s="56"/>
      <c r="SJT114" s="56"/>
      <c r="SJU114" s="56"/>
      <c r="SJV114" s="56"/>
      <c r="SJW114" s="56"/>
      <c r="SJX114" s="56"/>
      <c r="SJY114" s="56"/>
      <c r="SJZ114" s="56"/>
      <c r="SKA114" s="56"/>
      <c r="SKB114" s="56"/>
      <c r="SKC114" s="56"/>
      <c r="SKD114" s="56"/>
      <c r="SKE114" s="56"/>
      <c r="SKF114" s="56"/>
      <c r="SKG114" s="56"/>
      <c r="SKH114" s="56"/>
      <c r="SKI114" s="56"/>
      <c r="SKJ114" s="56"/>
      <c r="SKK114" s="56"/>
      <c r="SKL114" s="56"/>
      <c r="SKM114" s="56"/>
      <c r="SKN114" s="56"/>
      <c r="SKO114" s="56"/>
      <c r="SKP114" s="56"/>
      <c r="SKQ114" s="56"/>
      <c r="SKR114" s="56"/>
      <c r="SKS114" s="56"/>
      <c r="SKT114" s="56"/>
      <c r="SKU114" s="56"/>
      <c r="SKV114" s="56"/>
      <c r="SKW114" s="56"/>
      <c r="SKX114" s="56"/>
      <c r="SKY114" s="56"/>
      <c r="SKZ114" s="56"/>
      <c r="SLA114" s="56"/>
      <c r="SLB114" s="56"/>
      <c r="SLC114" s="56"/>
      <c r="SLD114" s="56"/>
      <c r="SLE114" s="56"/>
      <c r="SLF114" s="56"/>
      <c r="SLG114" s="56"/>
      <c r="SLH114" s="56"/>
      <c r="SLI114" s="56"/>
      <c r="SLJ114" s="56"/>
      <c r="SLK114" s="56"/>
      <c r="SLL114" s="56"/>
      <c r="SLM114" s="56"/>
      <c r="SLN114" s="56"/>
      <c r="SLO114" s="56"/>
      <c r="SLP114" s="56"/>
      <c r="SLQ114" s="56"/>
      <c r="SLR114" s="56"/>
      <c r="SLS114" s="56"/>
      <c r="SLT114" s="56"/>
      <c r="SLU114" s="56"/>
      <c r="SLV114" s="56"/>
      <c r="SLW114" s="56"/>
      <c r="SLX114" s="56"/>
      <c r="SLY114" s="56"/>
      <c r="SLZ114" s="56"/>
      <c r="SMA114" s="56"/>
      <c r="SMB114" s="56"/>
      <c r="SMC114" s="56"/>
      <c r="SMD114" s="56"/>
      <c r="SME114" s="56"/>
      <c r="SMF114" s="56"/>
      <c r="SMG114" s="56"/>
      <c r="SMH114" s="56"/>
      <c r="SMI114" s="56"/>
      <c r="SMJ114" s="56"/>
      <c r="SMK114" s="56"/>
      <c r="SML114" s="56"/>
      <c r="SMM114" s="56"/>
      <c r="SMN114" s="56"/>
      <c r="SMO114" s="56"/>
      <c r="SMP114" s="56"/>
      <c r="SMQ114" s="56"/>
      <c r="SMR114" s="56"/>
      <c r="SMS114" s="56"/>
      <c r="SMT114" s="56"/>
      <c r="SMU114" s="56"/>
      <c r="SMV114" s="56"/>
      <c r="SMW114" s="56"/>
      <c r="SMX114" s="56"/>
      <c r="SMY114" s="56"/>
      <c r="SMZ114" s="56"/>
      <c r="SNA114" s="56"/>
      <c r="SNB114" s="56"/>
      <c r="SNC114" s="56"/>
      <c r="SND114" s="56"/>
      <c r="SNE114" s="56"/>
      <c r="SNF114" s="56"/>
      <c r="SNG114" s="56"/>
      <c r="SNH114" s="56"/>
      <c r="SNI114" s="56"/>
      <c r="SNJ114" s="56"/>
      <c r="SNK114" s="56"/>
      <c r="SNL114" s="56"/>
      <c r="SNM114" s="56"/>
      <c r="SNN114" s="56"/>
      <c r="SNO114" s="56"/>
      <c r="SNP114" s="56"/>
      <c r="SNQ114" s="56"/>
      <c r="SNR114" s="56"/>
      <c r="SNS114" s="56"/>
      <c r="SNT114" s="56"/>
      <c r="SNU114" s="56"/>
      <c r="SNV114" s="56"/>
      <c r="SNW114" s="56"/>
      <c r="SNX114" s="56"/>
      <c r="SNY114" s="56"/>
      <c r="SNZ114" s="56"/>
      <c r="SOA114" s="56"/>
      <c r="SOB114" s="56"/>
      <c r="SOC114" s="56"/>
      <c r="SOD114" s="56"/>
      <c r="SOE114" s="56"/>
      <c r="SOF114" s="56"/>
      <c r="SOG114" s="56"/>
      <c r="SOH114" s="56"/>
      <c r="SOI114" s="56"/>
      <c r="SOJ114" s="56"/>
      <c r="SOK114" s="56"/>
      <c r="SOL114" s="56"/>
      <c r="SOM114" s="56"/>
      <c r="SON114" s="56"/>
      <c r="SOO114" s="56"/>
      <c r="SOP114" s="56"/>
      <c r="SOQ114" s="56"/>
      <c r="SOR114" s="56"/>
      <c r="SOS114" s="56"/>
      <c r="SOT114" s="56"/>
      <c r="SOU114" s="56"/>
      <c r="SOV114" s="56"/>
      <c r="SOW114" s="56"/>
      <c r="SOX114" s="56"/>
      <c r="SOY114" s="56"/>
      <c r="SOZ114" s="56"/>
      <c r="SPA114" s="56"/>
      <c r="SPB114" s="56"/>
      <c r="SPC114" s="56"/>
      <c r="SPD114" s="56"/>
      <c r="SPE114" s="56"/>
      <c r="SPF114" s="56"/>
      <c r="SPG114" s="56"/>
      <c r="SPH114" s="56"/>
      <c r="SPI114" s="56"/>
      <c r="SPJ114" s="56"/>
      <c r="SPK114" s="56"/>
      <c r="SPL114" s="56"/>
      <c r="SPM114" s="56"/>
      <c r="SPN114" s="56"/>
      <c r="SPO114" s="56"/>
      <c r="SPP114" s="56"/>
      <c r="SPQ114" s="56"/>
      <c r="SPR114" s="56"/>
      <c r="SPS114" s="56"/>
      <c r="SPT114" s="56"/>
      <c r="SPU114" s="56"/>
      <c r="SPV114" s="56"/>
      <c r="SPW114" s="56"/>
      <c r="SPX114" s="56"/>
      <c r="SPY114" s="56"/>
      <c r="SPZ114" s="56"/>
      <c r="SQA114" s="56"/>
      <c r="SQB114" s="56"/>
      <c r="SQC114" s="56"/>
      <c r="SQD114" s="56"/>
      <c r="SQE114" s="56"/>
      <c r="SQF114" s="56"/>
      <c r="SQG114" s="56"/>
      <c r="SQH114" s="56"/>
      <c r="SQI114" s="56"/>
      <c r="SQJ114" s="56"/>
      <c r="SQK114" s="56"/>
      <c r="SQL114" s="56"/>
      <c r="SQM114" s="56"/>
      <c r="SQN114" s="56"/>
      <c r="SQO114" s="56"/>
      <c r="SQP114" s="56"/>
      <c r="SQQ114" s="56"/>
      <c r="SQR114" s="56"/>
      <c r="SQS114" s="56"/>
      <c r="SQT114" s="56"/>
      <c r="SQU114" s="56"/>
      <c r="SQV114" s="56"/>
      <c r="SQW114" s="56"/>
      <c r="SQX114" s="56"/>
      <c r="SQY114" s="56"/>
      <c r="SQZ114" s="56"/>
      <c r="SRA114" s="56"/>
      <c r="SRB114" s="56"/>
      <c r="SRC114" s="56"/>
      <c r="SRD114" s="56"/>
      <c r="SRE114" s="56"/>
      <c r="SRF114" s="56"/>
      <c r="SRG114" s="56"/>
      <c r="SRH114" s="56"/>
      <c r="SRI114" s="56"/>
      <c r="SRJ114" s="56"/>
      <c r="SRK114" s="56"/>
      <c r="SRL114" s="56"/>
      <c r="SRM114" s="56"/>
      <c r="SRN114" s="56"/>
      <c r="SRO114" s="56"/>
      <c r="SRP114" s="56"/>
      <c r="SRQ114" s="56"/>
      <c r="SRR114" s="56"/>
      <c r="SRS114" s="56"/>
      <c r="SRT114" s="56"/>
      <c r="SRU114" s="56"/>
      <c r="SRV114" s="56"/>
      <c r="SRW114" s="56"/>
      <c r="SRX114" s="56"/>
      <c r="SRY114" s="56"/>
      <c r="SRZ114" s="56"/>
      <c r="SSA114" s="56"/>
      <c r="SSB114" s="56"/>
      <c r="SSC114" s="56"/>
      <c r="SSD114" s="56"/>
      <c r="SSE114" s="56"/>
      <c r="SSF114" s="56"/>
      <c r="SSG114" s="56"/>
      <c r="SSH114" s="56"/>
      <c r="SSI114" s="56"/>
      <c r="SSJ114" s="56"/>
      <c r="SSK114" s="56"/>
      <c r="SSL114" s="56"/>
      <c r="SSM114" s="56"/>
      <c r="SSN114" s="56"/>
      <c r="SSO114" s="56"/>
      <c r="SSP114" s="56"/>
      <c r="SSQ114" s="56"/>
      <c r="SSR114" s="56"/>
      <c r="SSS114" s="56"/>
      <c r="SST114" s="56"/>
      <c r="SSU114" s="56"/>
      <c r="SSV114" s="56"/>
      <c r="SSW114" s="56"/>
      <c r="SSX114" s="56"/>
      <c r="SSY114" s="56"/>
      <c r="SSZ114" s="56"/>
      <c r="STA114" s="56"/>
      <c r="STB114" s="56"/>
      <c r="STC114" s="56"/>
      <c r="STD114" s="56"/>
      <c r="STE114" s="56"/>
      <c r="STF114" s="56"/>
      <c r="STG114" s="56"/>
      <c r="STH114" s="56"/>
      <c r="STI114" s="56"/>
      <c r="STJ114" s="56"/>
      <c r="STK114" s="56"/>
      <c r="STL114" s="56"/>
      <c r="STM114" s="56"/>
      <c r="STN114" s="56"/>
      <c r="STO114" s="56"/>
      <c r="STP114" s="56"/>
      <c r="STQ114" s="56"/>
      <c r="STR114" s="56"/>
      <c r="STS114" s="56"/>
      <c r="STT114" s="56"/>
      <c r="STU114" s="56"/>
      <c r="STV114" s="56"/>
      <c r="STW114" s="56"/>
      <c r="STX114" s="56"/>
      <c r="STY114" s="56"/>
      <c r="STZ114" s="56"/>
      <c r="SUA114" s="56"/>
      <c r="SUB114" s="56"/>
      <c r="SUC114" s="56"/>
      <c r="SUD114" s="56"/>
      <c r="SUE114" s="56"/>
      <c r="SUF114" s="56"/>
      <c r="SUG114" s="56"/>
      <c r="SUH114" s="56"/>
      <c r="SUI114" s="56"/>
      <c r="SUJ114" s="56"/>
      <c r="SUK114" s="56"/>
      <c r="SUL114" s="56"/>
      <c r="SUM114" s="56"/>
      <c r="SUN114" s="56"/>
      <c r="SUO114" s="56"/>
      <c r="SUP114" s="56"/>
      <c r="SUQ114" s="56"/>
      <c r="SUR114" s="56"/>
      <c r="SUS114" s="56"/>
      <c r="SUT114" s="56"/>
      <c r="SUU114" s="56"/>
      <c r="SUV114" s="56"/>
      <c r="SUW114" s="56"/>
      <c r="SUX114" s="56"/>
      <c r="SUY114" s="56"/>
      <c r="SUZ114" s="56"/>
      <c r="SVA114" s="56"/>
      <c r="SVB114" s="56"/>
      <c r="SVC114" s="56"/>
      <c r="SVD114" s="56"/>
      <c r="SVE114" s="56"/>
      <c r="SVF114" s="56"/>
      <c r="SVG114" s="56"/>
      <c r="SVH114" s="56"/>
      <c r="SVI114" s="56"/>
      <c r="SVJ114" s="56"/>
      <c r="SVK114" s="56"/>
      <c r="SVL114" s="56"/>
      <c r="SVM114" s="56"/>
      <c r="SVN114" s="56"/>
      <c r="SVO114" s="56"/>
      <c r="SVP114" s="56"/>
      <c r="SVQ114" s="56"/>
      <c r="SVR114" s="56"/>
      <c r="SVS114" s="56"/>
      <c r="SVT114" s="56"/>
      <c r="SVU114" s="56"/>
      <c r="SVV114" s="56"/>
      <c r="SVW114" s="56"/>
      <c r="SVX114" s="56"/>
      <c r="SVY114" s="56"/>
      <c r="SVZ114" s="56"/>
      <c r="SWA114" s="56"/>
      <c r="SWB114" s="56"/>
      <c r="SWC114" s="56"/>
      <c r="SWD114" s="56"/>
      <c r="SWE114" s="56"/>
      <c r="SWF114" s="56"/>
      <c r="SWG114" s="56"/>
      <c r="SWH114" s="56"/>
      <c r="SWI114" s="56"/>
      <c r="SWJ114" s="56"/>
      <c r="SWK114" s="56"/>
      <c r="SWL114" s="56"/>
      <c r="SWM114" s="56"/>
      <c r="SWN114" s="56"/>
      <c r="SWO114" s="56"/>
      <c r="SWP114" s="56"/>
      <c r="SWQ114" s="56"/>
      <c r="SWR114" s="56"/>
      <c r="SWS114" s="56"/>
      <c r="SWT114" s="56"/>
      <c r="SWU114" s="56"/>
      <c r="SWV114" s="56"/>
      <c r="SWW114" s="56"/>
      <c r="SWX114" s="56"/>
      <c r="SWY114" s="56"/>
      <c r="SWZ114" s="56"/>
      <c r="SXA114" s="56"/>
      <c r="SXB114" s="56"/>
      <c r="SXC114" s="56"/>
      <c r="SXD114" s="56"/>
      <c r="SXE114" s="56"/>
      <c r="SXF114" s="56"/>
      <c r="SXG114" s="56"/>
      <c r="SXH114" s="56"/>
      <c r="SXI114" s="56"/>
      <c r="SXJ114" s="56"/>
      <c r="SXK114" s="56"/>
      <c r="SXL114" s="56"/>
      <c r="SXM114" s="56"/>
      <c r="SXN114" s="56"/>
      <c r="SXO114" s="56"/>
      <c r="SXP114" s="56"/>
      <c r="SXQ114" s="56"/>
      <c r="SXR114" s="56"/>
      <c r="SXS114" s="56"/>
      <c r="SXT114" s="56"/>
      <c r="SXU114" s="56"/>
      <c r="SXV114" s="56"/>
      <c r="SXW114" s="56"/>
      <c r="SXX114" s="56"/>
      <c r="SXY114" s="56"/>
      <c r="SXZ114" s="56"/>
      <c r="SYA114" s="56"/>
      <c r="SYB114" s="56"/>
      <c r="SYC114" s="56"/>
      <c r="SYD114" s="56"/>
      <c r="SYE114" s="56"/>
      <c r="SYF114" s="56"/>
      <c r="SYG114" s="56"/>
      <c r="SYH114" s="56"/>
      <c r="SYI114" s="56"/>
      <c r="SYJ114" s="56"/>
      <c r="SYK114" s="56"/>
      <c r="SYL114" s="56"/>
      <c r="SYM114" s="56"/>
      <c r="SYN114" s="56"/>
      <c r="SYO114" s="56"/>
      <c r="SYP114" s="56"/>
      <c r="SYQ114" s="56"/>
      <c r="SYR114" s="56"/>
      <c r="SYS114" s="56"/>
      <c r="SYT114" s="56"/>
      <c r="SYU114" s="56"/>
      <c r="SYV114" s="56"/>
      <c r="SYW114" s="56"/>
      <c r="SYX114" s="56"/>
      <c r="SYY114" s="56"/>
      <c r="SYZ114" s="56"/>
      <c r="SZA114" s="56"/>
      <c r="SZB114" s="56"/>
      <c r="SZC114" s="56"/>
      <c r="SZD114" s="56"/>
      <c r="SZE114" s="56"/>
      <c r="SZF114" s="56"/>
      <c r="SZG114" s="56"/>
      <c r="SZH114" s="56"/>
      <c r="SZI114" s="56"/>
      <c r="SZJ114" s="56"/>
      <c r="SZK114" s="56"/>
      <c r="SZL114" s="56"/>
      <c r="SZM114" s="56"/>
      <c r="SZN114" s="56"/>
      <c r="SZO114" s="56"/>
      <c r="SZP114" s="56"/>
      <c r="SZQ114" s="56"/>
      <c r="SZR114" s="56"/>
      <c r="SZS114" s="56"/>
      <c r="SZT114" s="56"/>
      <c r="SZU114" s="56"/>
      <c r="SZV114" s="56"/>
      <c r="SZW114" s="56"/>
      <c r="SZX114" s="56"/>
      <c r="SZY114" s="56"/>
      <c r="SZZ114" s="56"/>
      <c r="TAA114" s="56"/>
      <c r="TAB114" s="56"/>
      <c r="TAC114" s="56"/>
      <c r="TAD114" s="56"/>
      <c r="TAE114" s="56"/>
      <c r="TAF114" s="56"/>
      <c r="TAG114" s="56"/>
      <c r="TAH114" s="56"/>
      <c r="TAI114" s="56"/>
      <c r="TAJ114" s="56"/>
      <c r="TAK114" s="56"/>
      <c r="TAL114" s="56"/>
      <c r="TAM114" s="56"/>
      <c r="TAN114" s="56"/>
      <c r="TAO114" s="56"/>
      <c r="TAP114" s="56"/>
      <c r="TAQ114" s="56"/>
      <c r="TAR114" s="56"/>
      <c r="TAS114" s="56"/>
      <c r="TAT114" s="56"/>
      <c r="TAU114" s="56"/>
      <c r="TAV114" s="56"/>
      <c r="TAW114" s="56"/>
      <c r="TAX114" s="56"/>
      <c r="TAY114" s="56"/>
      <c r="TAZ114" s="56"/>
      <c r="TBA114" s="56"/>
      <c r="TBB114" s="56"/>
      <c r="TBC114" s="56"/>
      <c r="TBD114" s="56"/>
      <c r="TBE114" s="56"/>
      <c r="TBF114" s="56"/>
      <c r="TBG114" s="56"/>
      <c r="TBH114" s="56"/>
      <c r="TBI114" s="56"/>
      <c r="TBJ114" s="56"/>
      <c r="TBK114" s="56"/>
      <c r="TBL114" s="56"/>
      <c r="TBM114" s="56"/>
      <c r="TBN114" s="56"/>
      <c r="TBO114" s="56"/>
      <c r="TBP114" s="56"/>
      <c r="TBQ114" s="56"/>
      <c r="TBR114" s="56"/>
      <c r="TBS114" s="56"/>
      <c r="TBT114" s="56"/>
      <c r="TBU114" s="56"/>
      <c r="TBV114" s="56"/>
      <c r="TBW114" s="56"/>
      <c r="TBX114" s="56"/>
      <c r="TBY114" s="56"/>
      <c r="TBZ114" s="56"/>
      <c r="TCA114" s="56"/>
      <c r="TCB114" s="56"/>
      <c r="TCC114" s="56"/>
      <c r="TCD114" s="56"/>
      <c r="TCE114" s="56"/>
      <c r="TCF114" s="56"/>
      <c r="TCG114" s="56"/>
      <c r="TCH114" s="56"/>
      <c r="TCI114" s="56"/>
      <c r="TCJ114" s="56"/>
      <c r="TCK114" s="56"/>
      <c r="TCL114" s="56"/>
      <c r="TCM114" s="56"/>
      <c r="TCN114" s="56"/>
      <c r="TCO114" s="56"/>
      <c r="TCP114" s="56"/>
      <c r="TCQ114" s="56"/>
      <c r="TCR114" s="56"/>
      <c r="TCS114" s="56"/>
      <c r="TCT114" s="56"/>
      <c r="TCU114" s="56"/>
      <c r="TCV114" s="56"/>
      <c r="TCW114" s="56"/>
      <c r="TCX114" s="56"/>
      <c r="TCY114" s="56"/>
      <c r="TCZ114" s="56"/>
      <c r="TDA114" s="56"/>
      <c r="TDB114" s="56"/>
      <c r="TDC114" s="56"/>
      <c r="TDD114" s="56"/>
      <c r="TDE114" s="56"/>
      <c r="TDF114" s="56"/>
      <c r="TDG114" s="56"/>
      <c r="TDH114" s="56"/>
      <c r="TDI114" s="56"/>
      <c r="TDJ114" s="56"/>
      <c r="TDK114" s="56"/>
      <c r="TDL114" s="56"/>
      <c r="TDM114" s="56"/>
      <c r="TDN114" s="56"/>
      <c r="TDO114" s="56"/>
      <c r="TDP114" s="56"/>
      <c r="TDQ114" s="56"/>
      <c r="TDR114" s="56"/>
      <c r="TDS114" s="56"/>
      <c r="TDT114" s="56"/>
      <c r="TDU114" s="56"/>
      <c r="TDV114" s="56"/>
      <c r="TDW114" s="56"/>
      <c r="TDX114" s="56"/>
      <c r="TDY114" s="56"/>
      <c r="TDZ114" s="56"/>
      <c r="TEA114" s="56"/>
      <c r="TEB114" s="56"/>
      <c r="TEC114" s="56"/>
      <c r="TED114" s="56"/>
      <c r="TEE114" s="56"/>
      <c r="TEF114" s="56"/>
      <c r="TEG114" s="56"/>
      <c r="TEH114" s="56"/>
      <c r="TEI114" s="56"/>
      <c r="TEJ114" s="56"/>
      <c r="TEK114" s="56"/>
      <c r="TEL114" s="56"/>
      <c r="TEM114" s="56"/>
      <c r="TEN114" s="56"/>
      <c r="TEO114" s="56"/>
      <c r="TEP114" s="56"/>
      <c r="TEQ114" s="56"/>
      <c r="TER114" s="56"/>
      <c r="TES114" s="56"/>
      <c r="TET114" s="56"/>
      <c r="TEU114" s="56"/>
      <c r="TEV114" s="56"/>
      <c r="TEW114" s="56"/>
      <c r="TEX114" s="56"/>
      <c r="TEY114" s="56"/>
      <c r="TEZ114" s="56"/>
      <c r="TFA114" s="56"/>
      <c r="TFB114" s="56"/>
      <c r="TFC114" s="56"/>
      <c r="TFD114" s="56"/>
      <c r="TFE114" s="56"/>
      <c r="TFF114" s="56"/>
      <c r="TFG114" s="56"/>
      <c r="TFH114" s="56"/>
      <c r="TFI114" s="56"/>
      <c r="TFJ114" s="56"/>
      <c r="TFK114" s="56"/>
      <c r="TFL114" s="56"/>
      <c r="TFM114" s="56"/>
      <c r="TFN114" s="56"/>
      <c r="TFO114" s="56"/>
      <c r="TFP114" s="56"/>
      <c r="TFQ114" s="56"/>
      <c r="TFR114" s="56"/>
      <c r="TFS114" s="56"/>
      <c r="TFT114" s="56"/>
      <c r="TFU114" s="56"/>
      <c r="TFV114" s="56"/>
      <c r="TFW114" s="56"/>
      <c r="TFX114" s="56"/>
      <c r="TFY114" s="56"/>
      <c r="TFZ114" s="56"/>
      <c r="TGA114" s="56"/>
      <c r="TGB114" s="56"/>
      <c r="TGC114" s="56"/>
      <c r="TGD114" s="56"/>
      <c r="TGE114" s="56"/>
      <c r="TGF114" s="56"/>
      <c r="TGG114" s="56"/>
      <c r="TGH114" s="56"/>
      <c r="TGI114" s="56"/>
      <c r="TGJ114" s="56"/>
      <c r="TGK114" s="56"/>
      <c r="TGL114" s="56"/>
      <c r="TGM114" s="56"/>
      <c r="TGN114" s="56"/>
      <c r="TGO114" s="56"/>
      <c r="TGP114" s="56"/>
      <c r="TGQ114" s="56"/>
      <c r="TGR114" s="56"/>
      <c r="TGS114" s="56"/>
      <c r="TGT114" s="56"/>
      <c r="TGU114" s="56"/>
      <c r="TGV114" s="56"/>
      <c r="TGW114" s="56"/>
      <c r="TGX114" s="56"/>
      <c r="TGY114" s="56"/>
      <c r="TGZ114" s="56"/>
      <c r="THA114" s="56"/>
      <c r="THB114" s="56"/>
      <c r="THC114" s="56"/>
      <c r="THD114" s="56"/>
      <c r="THE114" s="56"/>
      <c r="THF114" s="56"/>
      <c r="THG114" s="56"/>
      <c r="THH114" s="56"/>
      <c r="THI114" s="56"/>
      <c r="THJ114" s="56"/>
      <c r="THK114" s="56"/>
      <c r="THL114" s="56"/>
      <c r="THM114" s="56"/>
      <c r="THN114" s="56"/>
      <c r="THO114" s="56"/>
      <c r="THP114" s="56"/>
      <c r="THQ114" s="56"/>
      <c r="THR114" s="56"/>
      <c r="THS114" s="56"/>
      <c r="THT114" s="56"/>
      <c r="THU114" s="56"/>
      <c r="THV114" s="56"/>
      <c r="THW114" s="56"/>
      <c r="THX114" s="56"/>
      <c r="THY114" s="56"/>
      <c r="THZ114" s="56"/>
      <c r="TIA114" s="56"/>
      <c r="TIB114" s="56"/>
      <c r="TIC114" s="56"/>
      <c r="TID114" s="56"/>
      <c r="TIE114" s="56"/>
      <c r="TIF114" s="56"/>
      <c r="TIG114" s="56"/>
      <c r="TIH114" s="56"/>
      <c r="TII114" s="56"/>
      <c r="TIJ114" s="56"/>
      <c r="TIK114" s="56"/>
      <c r="TIL114" s="56"/>
      <c r="TIM114" s="56"/>
      <c r="TIN114" s="56"/>
      <c r="TIO114" s="56"/>
      <c r="TIP114" s="56"/>
      <c r="TIQ114" s="56"/>
      <c r="TIR114" s="56"/>
      <c r="TIS114" s="56"/>
      <c r="TIT114" s="56"/>
      <c r="TIU114" s="56"/>
      <c r="TIV114" s="56"/>
      <c r="TIW114" s="56"/>
      <c r="TIX114" s="56"/>
      <c r="TIY114" s="56"/>
      <c r="TIZ114" s="56"/>
      <c r="TJA114" s="56"/>
      <c r="TJB114" s="56"/>
      <c r="TJC114" s="56"/>
      <c r="TJD114" s="56"/>
      <c r="TJE114" s="56"/>
      <c r="TJF114" s="56"/>
      <c r="TJG114" s="56"/>
      <c r="TJH114" s="56"/>
      <c r="TJI114" s="56"/>
      <c r="TJJ114" s="56"/>
      <c r="TJK114" s="56"/>
      <c r="TJL114" s="56"/>
      <c r="TJM114" s="56"/>
      <c r="TJN114" s="56"/>
      <c r="TJO114" s="56"/>
      <c r="TJP114" s="56"/>
      <c r="TJQ114" s="56"/>
      <c r="TJR114" s="56"/>
      <c r="TJS114" s="56"/>
      <c r="TJT114" s="56"/>
      <c r="TJU114" s="56"/>
      <c r="TJV114" s="56"/>
      <c r="TJW114" s="56"/>
      <c r="TJX114" s="56"/>
      <c r="TJY114" s="56"/>
      <c r="TJZ114" s="56"/>
      <c r="TKA114" s="56"/>
      <c r="TKB114" s="56"/>
      <c r="TKC114" s="56"/>
      <c r="TKD114" s="56"/>
      <c r="TKE114" s="56"/>
      <c r="TKF114" s="56"/>
      <c r="TKG114" s="56"/>
      <c r="TKH114" s="56"/>
      <c r="TKI114" s="56"/>
      <c r="TKJ114" s="56"/>
      <c r="TKK114" s="56"/>
      <c r="TKL114" s="56"/>
      <c r="TKM114" s="56"/>
      <c r="TKN114" s="56"/>
      <c r="TKO114" s="56"/>
      <c r="TKP114" s="56"/>
      <c r="TKQ114" s="56"/>
      <c r="TKR114" s="56"/>
      <c r="TKS114" s="56"/>
      <c r="TKT114" s="56"/>
      <c r="TKU114" s="56"/>
      <c r="TKV114" s="56"/>
      <c r="TKW114" s="56"/>
      <c r="TKX114" s="56"/>
      <c r="TKY114" s="56"/>
      <c r="TKZ114" s="56"/>
      <c r="TLA114" s="56"/>
      <c r="TLB114" s="56"/>
      <c r="TLC114" s="56"/>
      <c r="TLD114" s="56"/>
      <c r="TLE114" s="56"/>
      <c r="TLF114" s="56"/>
      <c r="TLG114" s="56"/>
      <c r="TLH114" s="56"/>
      <c r="TLI114" s="56"/>
      <c r="TLJ114" s="56"/>
      <c r="TLK114" s="56"/>
      <c r="TLL114" s="56"/>
      <c r="TLM114" s="56"/>
      <c r="TLN114" s="56"/>
      <c r="TLO114" s="56"/>
      <c r="TLP114" s="56"/>
      <c r="TLQ114" s="56"/>
      <c r="TLR114" s="56"/>
      <c r="TLS114" s="56"/>
      <c r="TLT114" s="56"/>
      <c r="TLU114" s="56"/>
      <c r="TLV114" s="56"/>
      <c r="TLW114" s="56"/>
      <c r="TLX114" s="56"/>
      <c r="TLY114" s="56"/>
      <c r="TLZ114" s="56"/>
      <c r="TMA114" s="56"/>
      <c r="TMB114" s="56"/>
      <c r="TMC114" s="56"/>
      <c r="TMD114" s="56"/>
      <c r="TME114" s="56"/>
      <c r="TMF114" s="56"/>
      <c r="TMG114" s="56"/>
      <c r="TMH114" s="56"/>
      <c r="TMI114" s="56"/>
      <c r="TMJ114" s="56"/>
      <c r="TMK114" s="56"/>
      <c r="TML114" s="56"/>
      <c r="TMM114" s="56"/>
      <c r="TMN114" s="56"/>
      <c r="TMO114" s="56"/>
      <c r="TMP114" s="56"/>
      <c r="TMQ114" s="56"/>
      <c r="TMR114" s="56"/>
      <c r="TMS114" s="56"/>
      <c r="TMT114" s="56"/>
      <c r="TMU114" s="56"/>
      <c r="TMV114" s="56"/>
      <c r="TMW114" s="56"/>
      <c r="TMX114" s="56"/>
      <c r="TMY114" s="56"/>
      <c r="TMZ114" s="56"/>
      <c r="TNA114" s="56"/>
      <c r="TNB114" s="56"/>
      <c r="TNC114" s="56"/>
      <c r="TND114" s="56"/>
      <c r="TNE114" s="56"/>
      <c r="TNF114" s="56"/>
      <c r="TNG114" s="56"/>
      <c r="TNH114" s="56"/>
      <c r="TNI114" s="56"/>
      <c r="TNJ114" s="56"/>
      <c r="TNK114" s="56"/>
      <c r="TNL114" s="56"/>
      <c r="TNM114" s="56"/>
      <c r="TNN114" s="56"/>
      <c r="TNO114" s="56"/>
      <c r="TNP114" s="56"/>
      <c r="TNQ114" s="56"/>
      <c r="TNR114" s="56"/>
      <c r="TNS114" s="56"/>
      <c r="TNT114" s="56"/>
      <c r="TNU114" s="56"/>
      <c r="TNV114" s="56"/>
      <c r="TNW114" s="56"/>
      <c r="TNX114" s="56"/>
      <c r="TNY114" s="56"/>
      <c r="TNZ114" s="56"/>
      <c r="TOA114" s="56"/>
      <c r="TOB114" s="56"/>
      <c r="TOC114" s="56"/>
      <c r="TOD114" s="56"/>
      <c r="TOE114" s="56"/>
      <c r="TOF114" s="56"/>
      <c r="TOG114" s="56"/>
      <c r="TOH114" s="56"/>
      <c r="TOI114" s="56"/>
      <c r="TOJ114" s="56"/>
      <c r="TOK114" s="56"/>
      <c r="TOL114" s="56"/>
      <c r="TOM114" s="56"/>
      <c r="TON114" s="56"/>
      <c r="TOO114" s="56"/>
      <c r="TOP114" s="56"/>
      <c r="TOQ114" s="56"/>
      <c r="TOR114" s="56"/>
      <c r="TOS114" s="56"/>
      <c r="TOT114" s="56"/>
      <c r="TOU114" s="56"/>
      <c r="TOV114" s="56"/>
      <c r="TOW114" s="56"/>
      <c r="TOX114" s="56"/>
      <c r="TOY114" s="56"/>
      <c r="TOZ114" s="56"/>
      <c r="TPA114" s="56"/>
      <c r="TPB114" s="56"/>
      <c r="TPC114" s="56"/>
      <c r="TPD114" s="56"/>
      <c r="TPE114" s="56"/>
      <c r="TPF114" s="56"/>
      <c r="TPG114" s="56"/>
      <c r="TPH114" s="56"/>
      <c r="TPI114" s="56"/>
      <c r="TPJ114" s="56"/>
      <c r="TPK114" s="56"/>
      <c r="TPL114" s="56"/>
      <c r="TPM114" s="56"/>
      <c r="TPN114" s="56"/>
      <c r="TPO114" s="56"/>
      <c r="TPP114" s="56"/>
      <c r="TPQ114" s="56"/>
      <c r="TPR114" s="56"/>
      <c r="TPS114" s="56"/>
      <c r="TPT114" s="56"/>
      <c r="TPU114" s="56"/>
      <c r="TPV114" s="56"/>
      <c r="TPW114" s="56"/>
      <c r="TPX114" s="56"/>
      <c r="TPY114" s="56"/>
      <c r="TPZ114" s="56"/>
      <c r="TQA114" s="56"/>
      <c r="TQB114" s="56"/>
      <c r="TQC114" s="56"/>
      <c r="TQD114" s="56"/>
      <c r="TQE114" s="56"/>
      <c r="TQF114" s="56"/>
      <c r="TQG114" s="56"/>
      <c r="TQH114" s="56"/>
      <c r="TQI114" s="56"/>
      <c r="TQJ114" s="56"/>
      <c r="TQK114" s="56"/>
      <c r="TQL114" s="56"/>
      <c r="TQM114" s="56"/>
      <c r="TQN114" s="56"/>
      <c r="TQO114" s="56"/>
      <c r="TQP114" s="56"/>
      <c r="TQQ114" s="56"/>
      <c r="TQR114" s="56"/>
      <c r="TQS114" s="56"/>
      <c r="TQT114" s="56"/>
      <c r="TQU114" s="56"/>
      <c r="TQV114" s="56"/>
      <c r="TQW114" s="56"/>
      <c r="TQX114" s="56"/>
      <c r="TQY114" s="56"/>
      <c r="TQZ114" s="56"/>
      <c r="TRA114" s="56"/>
      <c r="TRB114" s="56"/>
      <c r="TRC114" s="56"/>
      <c r="TRD114" s="56"/>
      <c r="TRE114" s="56"/>
      <c r="TRF114" s="56"/>
      <c r="TRG114" s="56"/>
      <c r="TRH114" s="56"/>
      <c r="TRI114" s="56"/>
      <c r="TRJ114" s="56"/>
      <c r="TRK114" s="56"/>
      <c r="TRL114" s="56"/>
      <c r="TRM114" s="56"/>
      <c r="TRN114" s="56"/>
      <c r="TRO114" s="56"/>
      <c r="TRP114" s="56"/>
      <c r="TRQ114" s="56"/>
      <c r="TRR114" s="56"/>
      <c r="TRS114" s="56"/>
      <c r="TRT114" s="56"/>
      <c r="TRU114" s="56"/>
      <c r="TRV114" s="56"/>
      <c r="TRW114" s="56"/>
      <c r="TRX114" s="56"/>
      <c r="TRY114" s="56"/>
      <c r="TRZ114" s="56"/>
      <c r="TSA114" s="56"/>
      <c r="TSB114" s="56"/>
      <c r="TSC114" s="56"/>
      <c r="TSD114" s="56"/>
      <c r="TSE114" s="56"/>
      <c r="TSF114" s="56"/>
      <c r="TSG114" s="56"/>
      <c r="TSH114" s="56"/>
      <c r="TSI114" s="56"/>
      <c r="TSJ114" s="56"/>
      <c r="TSK114" s="56"/>
      <c r="TSL114" s="56"/>
      <c r="TSM114" s="56"/>
      <c r="TSN114" s="56"/>
      <c r="TSO114" s="56"/>
      <c r="TSP114" s="56"/>
      <c r="TSQ114" s="56"/>
      <c r="TSR114" s="56"/>
      <c r="TSS114" s="56"/>
      <c r="TST114" s="56"/>
      <c r="TSU114" s="56"/>
      <c r="TSV114" s="56"/>
      <c r="TSW114" s="56"/>
      <c r="TSX114" s="56"/>
      <c r="TSY114" s="56"/>
      <c r="TSZ114" s="56"/>
      <c r="TTA114" s="56"/>
      <c r="TTB114" s="56"/>
      <c r="TTC114" s="56"/>
      <c r="TTD114" s="56"/>
      <c r="TTE114" s="56"/>
      <c r="TTF114" s="56"/>
      <c r="TTG114" s="56"/>
      <c r="TTH114" s="56"/>
      <c r="TTI114" s="56"/>
      <c r="TTJ114" s="56"/>
      <c r="TTK114" s="56"/>
      <c r="TTL114" s="56"/>
      <c r="TTM114" s="56"/>
      <c r="TTN114" s="56"/>
      <c r="TTO114" s="56"/>
      <c r="TTP114" s="56"/>
      <c r="TTQ114" s="56"/>
      <c r="TTR114" s="56"/>
      <c r="TTS114" s="56"/>
      <c r="TTT114" s="56"/>
      <c r="TTU114" s="56"/>
      <c r="TTV114" s="56"/>
      <c r="TTW114" s="56"/>
      <c r="TTX114" s="56"/>
      <c r="TTY114" s="56"/>
      <c r="TTZ114" s="56"/>
      <c r="TUA114" s="56"/>
      <c r="TUB114" s="56"/>
      <c r="TUC114" s="56"/>
      <c r="TUD114" s="56"/>
      <c r="TUE114" s="56"/>
      <c r="TUF114" s="56"/>
      <c r="TUG114" s="56"/>
      <c r="TUH114" s="56"/>
      <c r="TUI114" s="56"/>
      <c r="TUJ114" s="56"/>
      <c r="TUK114" s="56"/>
      <c r="TUL114" s="56"/>
      <c r="TUM114" s="56"/>
      <c r="TUN114" s="56"/>
      <c r="TUO114" s="56"/>
      <c r="TUP114" s="56"/>
      <c r="TUQ114" s="56"/>
      <c r="TUR114" s="56"/>
      <c r="TUS114" s="56"/>
      <c r="TUT114" s="56"/>
      <c r="TUU114" s="56"/>
      <c r="TUV114" s="56"/>
      <c r="TUW114" s="56"/>
      <c r="TUX114" s="56"/>
      <c r="TUY114" s="56"/>
      <c r="TUZ114" s="56"/>
      <c r="TVA114" s="56"/>
      <c r="TVB114" s="56"/>
      <c r="TVC114" s="56"/>
      <c r="TVD114" s="56"/>
      <c r="TVE114" s="56"/>
      <c r="TVF114" s="56"/>
      <c r="TVG114" s="56"/>
      <c r="TVH114" s="56"/>
      <c r="TVI114" s="56"/>
      <c r="TVJ114" s="56"/>
      <c r="TVK114" s="56"/>
      <c r="TVL114" s="56"/>
      <c r="TVM114" s="56"/>
      <c r="TVN114" s="56"/>
      <c r="TVO114" s="56"/>
      <c r="TVP114" s="56"/>
      <c r="TVQ114" s="56"/>
      <c r="TVR114" s="56"/>
      <c r="TVS114" s="56"/>
      <c r="TVT114" s="56"/>
      <c r="TVU114" s="56"/>
      <c r="TVV114" s="56"/>
      <c r="TVW114" s="56"/>
      <c r="TVX114" s="56"/>
      <c r="TVY114" s="56"/>
      <c r="TVZ114" s="56"/>
      <c r="TWA114" s="56"/>
      <c r="TWB114" s="56"/>
      <c r="TWC114" s="56"/>
      <c r="TWD114" s="56"/>
      <c r="TWE114" s="56"/>
      <c r="TWF114" s="56"/>
      <c r="TWG114" s="56"/>
      <c r="TWH114" s="56"/>
      <c r="TWI114" s="56"/>
      <c r="TWJ114" s="56"/>
      <c r="TWK114" s="56"/>
      <c r="TWL114" s="56"/>
      <c r="TWM114" s="56"/>
      <c r="TWN114" s="56"/>
      <c r="TWO114" s="56"/>
      <c r="TWP114" s="56"/>
      <c r="TWQ114" s="56"/>
      <c r="TWR114" s="56"/>
      <c r="TWS114" s="56"/>
      <c r="TWT114" s="56"/>
      <c r="TWU114" s="56"/>
      <c r="TWV114" s="56"/>
      <c r="TWW114" s="56"/>
      <c r="TWX114" s="56"/>
      <c r="TWY114" s="56"/>
      <c r="TWZ114" s="56"/>
      <c r="TXA114" s="56"/>
      <c r="TXB114" s="56"/>
      <c r="TXC114" s="56"/>
      <c r="TXD114" s="56"/>
      <c r="TXE114" s="56"/>
      <c r="TXF114" s="56"/>
      <c r="TXG114" s="56"/>
      <c r="TXH114" s="56"/>
      <c r="TXI114" s="56"/>
      <c r="TXJ114" s="56"/>
      <c r="TXK114" s="56"/>
      <c r="TXL114" s="56"/>
      <c r="TXM114" s="56"/>
      <c r="TXN114" s="56"/>
      <c r="TXO114" s="56"/>
      <c r="TXP114" s="56"/>
      <c r="TXQ114" s="56"/>
      <c r="TXR114" s="56"/>
      <c r="TXS114" s="56"/>
      <c r="TXT114" s="56"/>
      <c r="TXU114" s="56"/>
      <c r="TXV114" s="56"/>
      <c r="TXW114" s="56"/>
      <c r="TXX114" s="56"/>
      <c r="TXY114" s="56"/>
      <c r="TXZ114" s="56"/>
      <c r="TYA114" s="56"/>
      <c r="TYB114" s="56"/>
      <c r="TYC114" s="56"/>
      <c r="TYD114" s="56"/>
      <c r="TYE114" s="56"/>
      <c r="TYF114" s="56"/>
      <c r="TYG114" s="56"/>
      <c r="TYH114" s="56"/>
      <c r="TYI114" s="56"/>
      <c r="TYJ114" s="56"/>
      <c r="TYK114" s="56"/>
      <c r="TYL114" s="56"/>
      <c r="TYM114" s="56"/>
      <c r="TYN114" s="56"/>
      <c r="TYO114" s="56"/>
      <c r="TYP114" s="56"/>
      <c r="TYQ114" s="56"/>
      <c r="TYR114" s="56"/>
      <c r="TYS114" s="56"/>
      <c r="TYT114" s="56"/>
      <c r="TYU114" s="56"/>
      <c r="TYV114" s="56"/>
      <c r="TYW114" s="56"/>
      <c r="TYX114" s="56"/>
      <c r="TYY114" s="56"/>
      <c r="TYZ114" s="56"/>
      <c r="TZA114" s="56"/>
      <c r="TZB114" s="56"/>
      <c r="TZC114" s="56"/>
      <c r="TZD114" s="56"/>
      <c r="TZE114" s="56"/>
      <c r="TZF114" s="56"/>
      <c r="TZG114" s="56"/>
      <c r="TZH114" s="56"/>
      <c r="TZI114" s="56"/>
      <c r="TZJ114" s="56"/>
      <c r="TZK114" s="56"/>
      <c r="TZL114" s="56"/>
      <c r="TZM114" s="56"/>
      <c r="TZN114" s="56"/>
      <c r="TZO114" s="56"/>
      <c r="TZP114" s="56"/>
      <c r="TZQ114" s="56"/>
      <c r="TZR114" s="56"/>
      <c r="TZS114" s="56"/>
      <c r="TZT114" s="56"/>
      <c r="TZU114" s="56"/>
      <c r="TZV114" s="56"/>
      <c r="TZW114" s="56"/>
      <c r="TZX114" s="56"/>
      <c r="TZY114" s="56"/>
      <c r="TZZ114" s="56"/>
      <c r="UAA114" s="56"/>
      <c r="UAB114" s="56"/>
      <c r="UAC114" s="56"/>
      <c r="UAD114" s="56"/>
      <c r="UAE114" s="56"/>
      <c r="UAF114" s="56"/>
      <c r="UAG114" s="56"/>
      <c r="UAH114" s="56"/>
      <c r="UAI114" s="56"/>
      <c r="UAJ114" s="56"/>
      <c r="UAK114" s="56"/>
      <c r="UAL114" s="56"/>
      <c r="UAM114" s="56"/>
      <c r="UAN114" s="56"/>
      <c r="UAO114" s="56"/>
      <c r="UAP114" s="56"/>
      <c r="UAQ114" s="56"/>
      <c r="UAR114" s="56"/>
      <c r="UAS114" s="56"/>
      <c r="UAT114" s="56"/>
      <c r="UAU114" s="56"/>
      <c r="UAV114" s="56"/>
      <c r="UAW114" s="56"/>
      <c r="UAX114" s="56"/>
      <c r="UAY114" s="56"/>
      <c r="UAZ114" s="56"/>
      <c r="UBA114" s="56"/>
      <c r="UBB114" s="56"/>
      <c r="UBC114" s="56"/>
      <c r="UBD114" s="56"/>
      <c r="UBE114" s="56"/>
      <c r="UBF114" s="56"/>
      <c r="UBG114" s="56"/>
      <c r="UBH114" s="56"/>
      <c r="UBI114" s="56"/>
      <c r="UBJ114" s="56"/>
      <c r="UBK114" s="56"/>
      <c r="UBL114" s="56"/>
      <c r="UBM114" s="56"/>
      <c r="UBN114" s="56"/>
      <c r="UBO114" s="56"/>
      <c r="UBP114" s="56"/>
      <c r="UBQ114" s="56"/>
      <c r="UBR114" s="56"/>
      <c r="UBS114" s="56"/>
      <c r="UBT114" s="56"/>
      <c r="UBU114" s="56"/>
      <c r="UBV114" s="56"/>
      <c r="UBW114" s="56"/>
      <c r="UBX114" s="56"/>
      <c r="UBY114" s="56"/>
      <c r="UBZ114" s="56"/>
      <c r="UCA114" s="56"/>
      <c r="UCB114" s="56"/>
      <c r="UCC114" s="56"/>
      <c r="UCD114" s="56"/>
      <c r="UCE114" s="56"/>
      <c r="UCF114" s="56"/>
      <c r="UCG114" s="56"/>
      <c r="UCH114" s="56"/>
      <c r="UCI114" s="56"/>
      <c r="UCJ114" s="56"/>
      <c r="UCK114" s="56"/>
      <c r="UCL114" s="56"/>
      <c r="UCM114" s="56"/>
      <c r="UCN114" s="56"/>
      <c r="UCO114" s="56"/>
      <c r="UCP114" s="56"/>
      <c r="UCQ114" s="56"/>
      <c r="UCR114" s="56"/>
      <c r="UCS114" s="56"/>
      <c r="UCT114" s="56"/>
      <c r="UCU114" s="56"/>
      <c r="UCV114" s="56"/>
      <c r="UCW114" s="56"/>
      <c r="UCX114" s="56"/>
      <c r="UCY114" s="56"/>
      <c r="UCZ114" s="56"/>
      <c r="UDA114" s="56"/>
      <c r="UDB114" s="56"/>
      <c r="UDC114" s="56"/>
      <c r="UDD114" s="56"/>
      <c r="UDE114" s="56"/>
      <c r="UDF114" s="56"/>
      <c r="UDG114" s="56"/>
      <c r="UDH114" s="56"/>
      <c r="UDI114" s="56"/>
      <c r="UDJ114" s="56"/>
      <c r="UDK114" s="56"/>
      <c r="UDL114" s="56"/>
      <c r="UDM114" s="56"/>
      <c r="UDN114" s="56"/>
      <c r="UDO114" s="56"/>
      <c r="UDP114" s="56"/>
      <c r="UDQ114" s="56"/>
      <c r="UDR114" s="56"/>
      <c r="UDS114" s="56"/>
      <c r="UDT114" s="56"/>
      <c r="UDU114" s="56"/>
      <c r="UDV114" s="56"/>
      <c r="UDW114" s="56"/>
      <c r="UDX114" s="56"/>
      <c r="UDY114" s="56"/>
      <c r="UDZ114" s="56"/>
      <c r="UEA114" s="56"/>
      <c r="UEB114" s="56"/>
      <c r="UEC114" s="56"/>
      <c r="UED114" s="56"/>
      <c r="UEE114" s="56"/>
      <c r="UEF114" s="56"/>
      <c r="UEG114" s="56"/>
      <c r="UEH114" s="56"/>
      <c r="UEI114" s="56"/>
      <c r="UEJ114" s="56"/>
      <c r="UEK114" s="56"/>
      <c r="UEL114" s="56"/>
      <c r="UEM114" s="56"/>
      <c r="UEN114" s="56"/>
      <c r="UEO114" s="56"/>
      <c r="UEP114" s="56"/>
      <c r="UEQ114" s="56"/>
      <c r="UER114" s="56"/>
      <c r="UES114" s="56"/>
      <c r="UET114" s="56"/>
      <c r="UEU114" s="56"/>
      <c r="UEV114" s="56"/>
      <c r="UEW114" s="56"/>
      <c r="UEX114" s="56"/>
      <c r="UEY114" s="56"/>
      <c r="UEZ114" s="56"/>
      <c r="UFA114" s="56"/>
      <c r="UFB114" s="56"/>
      <c r="UFC114" s="56"/>
      <c r="UFD114" s="56"/>
      <c r="UFE114" s="56"/>
      <c r="UFF114" s="56"/>
      <c r="UFG114" s="56"/>
      <c r="UFH114" s="56"/>
      <c r="UFI114" s="56"/>
      <c r="UFJ114" s="56"/>
      <c r="UFK114" s="56"/>
      <c r="UFL114" s="56"/>
      <c r="UFM114" s="56"/>
      <c r="UFN114" s="56"/>
      <c r="UFO114" s="56"/>
      <c r="UFP114" s="56"/>
      <c r="UFQ114" s="56"/>
      <c r="UFR114" s="56"/>
      <c r="UFS114" s="56"/>
      <c r="UFT114" s="56"/>
      <c r="UFU114" s="56"/>
      <c r="UFV114" s="56"/>
      <c r="UFW114" s="56"/>
      <c r="UFX114" s="56"/>
      <c r="UFY114" s="56"/>
      <c r="UFZ114" s="56"/>
      <c r="UGA114" s="56"/>
      <c r="UGB114" s="56"/>
      <c r="UGC114" s="56"/>
      <c r="UGD114" s="56"/>
      <c r="UGE114" s="56"/>
      <c r="UGF114" s="56"/>
      <c r="UGG114" s="56"/>
      <c r="UGH114" s="56"/>
      <c r="UGI114" s="56"/>
      <c r="UGJ114" s="56"/>
      <c r="UGK114" s="56"/>
      <c r="UGL114" s="56"/>
      <c r="UGM114" s="56"/>
      <c r="UGN114" s="56"/>
      <c r="UGO114" s="56"/>
      <c r="UGP114" s="56"/>
      <c r="UGQ114" s="56"/>
      <c r="UGR114" s="56"/>
      <c r="UGS114" s="56"/>
      <c r="UGT114" s="56"/>
      <c r="UGU114" s="56"/>
      <c r="UGV114" s="56"/>
      <c r="UGW114" s="56"/>
      <c r="UGX114" s="56"/>
      <c r="UGY114" s="56"/>
      <c r="UGZ114" s="56"/>
      <c r="UHA114" s="56"/>
      <c r="UHB114" s="56"/>
      <c r="UHC114" s="56"/>
      <c r="UHD114" s="56"/>
      <c r="UHE114" s="56"/>
      <c r="UHF114" s="56"/>
      <c r="UHG114" s="56"/>
      <c r="UHH114" s="56"/>
      <c r="UHI114" s="56"/>
      <c r="UHJ114" s="56"/>
      <c r="UHK114" s="56"/>
      <c r="UHL114" s="56"/>
      <c r="UHM114" s="56"/>
      <c r="UHN114" s="56"/>
      <c r="UHO114" s="56"/>
      <c r="UHP114" s="56"/>
      <c r="UHQ114" s="56"/>
      <c r="UHR114" s="56"/>
      <c r="UHS114" s="56"/>
      <c r="UHT114" s="56"/>
      <c r="UHU114" s="56"/>
      <c r="UHV114" s="56"/>
      <c r="UHW114" s="56"/>
      <c r="UHX114" s="56"/>
      <c r="UHY114" s="56"/>
      <c r="UHZ114" s="56"/>
      <c r="UIA114" s="56"/>
      <c r="UIB114" s="56"/>
      <c r="UIC114" s="56"/>
      <c r="UID114" s="56"/>
      <c r="UIE114" s="56"/>
      <c r="UIF114" s="56"/>
      <c r="UIG114" s="56"/>
      <c r="UIH114" s="56"/>
      <c r="UII114" s="56"/>
      <c r="UIJ114" s="56"/>
      <c r="UIK114" s="56"/>
      <c r="UIL114" s="56"/>
      <c r="UIM114" s="56"/>
      <c r="UIN114" s="56"/>
      <c r="UIO114" s="56"/>
      <c r="UIP114" s="56"/>
      <c r="UIQ114" s="56"/>
      <c r="UIR114" s="56"/>
      <c r="UIS114" s="56"/>
      <c r="UIT114" s="56"/>
      <c r="UIU114" s="56"/>
      <c r="UIV114" s="56"/>
      <c r="UIW114" s="56"/>
      <c r="UIX114" s="56"/>
      <c r="UIY114" s="56"/>
      <c r="UIZ114" s="56"/>
      <c r="UJA114" s="56"/>
      <c r="UJB114" s="56"/>
      <c r="UJC114" s="56"/>
      <c r="UJD114" s="56"/>
      <c r="UJE114" s="56"/>
      <c r="UJF114" s="56"/>
      <c r="UJG114" s="56"/>
      <c r="UJH114" s="56"/>
      <c r="UJI114" s="56"/>
      <c r="UJJ114" s="56"/>
      <c r="UJK114" s="56"/>
      <c r="UJL114" s="56"/>
      <c r="UJM114" s="56"/>
      <c r="UJN114" s="56"/>
      <c r="UJO114" s="56"/>
      <c r="UJP114" s="56"/>
      <c r="UJQ114" s="56"/>
      <c r="UJR114" s="56"/>
      <c r="UJS114" s="56"/>
      <c r="UJT114" s="56"/>
      <c r="UJU114" s="56"/>
      <c r="UJV114" s="56"/>
      <c r="UJW114" s="56"/>
      <c r="UJX114" s="56"/>
      <c r="UJY114" s="56"/>
      <c r="UJZ114" s="56"/>
      <c r="UKA114" s="56"/>
      <c r="UKB114" s="56"/>
      <c r="UKC114" s="56"/>
      <c r="UKD114" s="56"/>
      <c r="UKE114" s="56"/>
      <c r="UKF114" s="56"/>
      <c r="UKG114" s="56"/>
      <c r="UKH114" s="56"/>
      <c r="UKI114" s="56"/>
      <c r="UKJ114" s="56"/>
      <c r="UKK114" s="56"/>
      <c r="UKL114" s="56"/>
      <c r="UKM114" s="56"/>
      <c r="UKN114" s="56"/>
      <c r="UKO114" s="56"/>
      <c r="UKP114" s="56"/>
      <c r="UKQ114" s="56"/>
      <c r="UKR114" s="56"/>
      <c r="UKS114" s="56"/>
      <c r="UKT114" s="56"/>
      <c r="UKU114" s="56"/>
      <c r="UKV114" s="56"/>
      <c r="UKW114" s="56"/>
      <c r="UKX114" s="56"/>
      <c r="UKY114" s="56"/>
      <c r="UKZ114" s="56"/>
      <c r="ULA114" s="56"/>
      <c r="ULB114" s="56"/>
      <c r="ULC114" s="56"/>
      <c r="ULD114" s="56"/>
      <c r="ULE114" s="56"/>
      <c r="ULF114" s="56"/>
      <c r="ULG114" s="56"/>
      <c r="ULH114" s="56"/>
      <c r="ULI114" s="56"/>
      <c r="ULJ114" s="56"/>
      <c r="ULK114" s="56"/>
      <c r="ULL114" s="56"/>
      <c r="ULM114" s="56"/>
      <c r="ULN114" s="56"/>
      <c r="ULO114" s="56"/>
      <c r="ULP114" s="56"/>
      <c r="ULQ114" s="56"/>
      <c r="ULR114" s="56"/>
      <c r="ULS114" s="56"/>
      <c r="ULT114" s="56"/>
      <c r="ULU114" s="56"/>
      <c r="ULV114" s="56"/>
      <c r="ULW114" s="56"/>
      <c r="ULX114" s="56"/>
      <c r="ULY114" s="56"/>
      <c r="ULZ114" s="56"/>
      <c r="UMA114" s="56"/>
      <c r="UMB114" s="56"/>
      <c r="UMC114" s="56"/>
      <c r="UMD114" s="56"/>
      <c r="UME114" s="56"/>
      <c r="UMF114" s="56"/>
      <c r="UMG114" s="56"/>
      <c r="UMH114" s="56"/>
      <c r="UMI114" s="56"/>
      <c r="UMJ114" s="56"/>
      <c r="UMK114" s="56"/>
      <c r="UML114" s="56"/>
      <c r="UMM114" s="56"/>
      <c r="UMN114" s="56"/>
      <c r="UMO114" s="56"/>
      <c r="UMP114" s="56"/>
      <c r="UMQ114" s="56"/>
      <c r="UMR114" s="56"/>
      <c r="UMS114" s="56"/>
      <c r="UMT114" s="56"/>
      <c r="UMU114" s="56"/>
      <c r="UMV114" s="56"/>
      <c r="UMW114" s="56"/>
      <c r="UMX114" s="56"/>
      <c r="UMY114" s="56"/>
      <c r="UMZ114" s="56"/>
      <c r="UNA114" s="56"/>
      <c r="UNB114" s="56"/>
      <c r="UNC114" s="56"/>
      <c r="UND114" s="56"/>
      <c r="UNE114" s="56"/>
      <c r="UNF114" s="56"/>
      <c r="UNG114" s="56"/>
      <c r="UNH114" s="56"/>
      <c r="UNI114" s="56"/>
      <c r="UNJ114" s="56"/>
      <c r="UNK114" s="56"/>
      <c r="UNL114" s="56"/>
      <c r="UNM114" s="56"/>
      <c r="UNN114" s="56"/>
      <c r="UNO114" s="56"/>
      <c r="UNP114" s="56"/>
      <c r="UNQ114" s="56"/>
      <c r="UNR114" s="56"/>
      <c r="UNS114" s="56"/>
      <c r="UNT114" s="56"/>
      <c r="UNU114" s="56"/>
      <c r="UNV114" s="56"/>
      <c r="UNW114" s="56"/>
      <c r="UNX114" s="56"/>
      <c r="UNY114" s="56"/>
      <c r="UNZ114" s="56"/>
      <c r="UOA114" s="56"/>
      <c r="UOB114" s="56"/>
      <c r="UOC114" s="56"/>
      <c r="UOD114" s="56"/>
      <c r="UOE114" s="56"/>
      <c r="UOF114" s="56"/>
      <c r="UOG114" s="56"/>
      <c r="UOH114" s="56"/>
      <c r="UOI114" s="56"/>
      <c r="UOJ114" s="56"/>
      <c r="UOK114" s="56"/>
      <c r="UOL114" s="56"/>
      <c r="UOM114" s="56"/>
      <c r="UON114" s="56"/>
      <c r="UOO114" s="56"/>
      <c r="UOP114" s="56"/>
      <c r="UOQ114" s="56"/>
      <c r="UOR114" s="56"/>
      <c r="UOS114" s="56"/>
      <c r="UOT114" s="56"/>
      <c r="UOU114" s="56"/>
      <c r="UOV114" s="56"/>
      <c r="UOW114" s="56"/>
      <c r="UOX114" s="56"/>
      <c r="UOY114" s="56"/>
      <c r="UOZ114" s="56"/>
      <c r="UPA114" s="56"/>
      <c r="UPB114" s="56"/>
      <c r="UPC114" s="56"/>
      <c r="UPD114" s="56"/>
      <c r="UPE114" s="56"/>
      <c r="UPF114" s="56"/>
      <c r="UPG114" s="56"/>
      <c r="UPH114" s="56"/>
      <c r="UPI114" s="56"/>
      <c r="UPJ114" s="56"/>
      <c r="UPK114" s="56"/>
      <c r="UPL114" s="56"/>
      <c r="UPM114" s="56"/>
      <c r="UPN114" s="56"/>
      <c r="UPO114" s="56"/>
      <c r="UPP114" s="56"/>
      <c r="UPQ114" s="56"/>
      <c r="UPR114" s="56"/>
      <c r="UPS114" s="56"/>
      <c r="UPT114" s="56"/>
      <c r="UPU114" s="56"/>
      <c r="UPV114" s="56"/>
      <c r="UPW114" s="56"/>
      <c r="UPX114" s="56"/>
      <c r="UPY114" s="56"/>
      <c r="UPZ114" s="56"/>
      <c r="UQA114" s="56"/>
      <c r="UQB114" s="56"/>
      <c r="UQC114" s="56"/>
      <c r="UQD114" s="56"/>
      <c r="UQE114" s="56"/>
      <c r="UQF114" s="56"/>
      <c r="UQG114" s="56"/>
      <c r="UQH114" s="56"/>
      <c r="UQI114" s="56"/>
      <c r="UQJ114" s="56"/>
      <c r="UQK114" s="56"/>
      <c r="UQL114" s="56"/>
      <c r="UQM114" s="56"/>
      <c r="UQN114" s="56"/>
      <c r="UQO114" s="56"/>
      <c r="UQP114" s="56"/>
      <c r="UQQ114" s="56"/>
      <c r="UQR114" s="56"/>
      <c r="UQS114" s="56"/>
      <c r="UQT114" s="56"/>
      <c r="UQU114" s="56"/>
      <c r="UQV114" s="56"/>
      <c r="UQW114" s="56"/>
      <c r="UQX114" s="56"/>
      <c r="UQY114" s="56"/>
      <c r="UQZ114" s="56"/>
      <c r="URA114" s="56"/>
      <c r="URB114" s="56"/>
      <c r="URC114" s="56"/>
      <c r="URD114" s="56"/>
      <c r="URE114" s="56"/>
      <c r="URF114" s="56"/>
      <c r="URG114" s="56"/>
      <c r="URH114" s="56"/>
      <c r="URI114" s="56"/>
      <c r="URJ114" s="56"/>
      <c r="URK114" s="56"/>
      <c r="URL114" s="56"/>
      <c r="URM114" s="56"/>
      <c r="URN114" s="56"/>
      <c r="URO114" s="56"/>
      <c r="URP114" s="56"/>
      <c r="URQ114" s="56"/>
      <c r="URR114" s="56"/>
      <c r="URS114" s="56"/>
      <c r="URT114" s="56"/>
      <c r="URU114" s="56"/>
      <c r="URV114" s="56"/>
      <c r="URW114" s="56"/>
      <c r="URX114" s="56"/>
      <c r="URY114" s="56"/>
      <c r="URZ114" s="56"/>
      <c r="USA114" s="56"/>
      <c r="USB114" s="56"/>
      <c r="USC114" s="56"/>
      <c r="USD114" s="56"/>
      <c r="USE114" s="56"/>
      <c r="USF114" s="56"/>
      <c r="USG114" s="56"/>
      <c r="USH114" s="56"/>
      <c r="USI114" s="56"/>
      <c r="USJ114" s="56"/>
      <c r="USK114" s="56"/>
      <c r="USL114" s="56"/>
      <c r="USM114" s="56"/>
      <c r="USN114" s="56"/>
      <c r="USO114" s="56"/>
      <c r="USP114" s="56"/>
      <c r="USQ114" s="56"/>
      <c r="USR114" s="56"/>
      <c r="USS114" s="56"/>
      <c r="UST114" s="56"/>
      <c r="USU114" s="56"/>
      <c r="USV114" s="56"/>
      <c r="USW114" s="56"/>
      <c r="USX114" s="56"/>
      <c r="USY114" s="56"/>
      <c r="USZ114" s="56"/>
      <c r="UTA114" s="56"/>
      <c r="UTB114" s="56"/>
      <c r="UTC114" s="56"/>
      <c r="UTD114" s="56"/>
      <c r="UTE114" s="56"/>
      <c r="UTF114" s="56"/>
      <c r="UTG114" s="56"/>
      <c r="UTH114" s="56"/>
      <c r="UTI114" s="56"/>
      <c r="UTJ114" s="56"/>
      <c r="UTK114" s="56"/>
      <c r="UTL114" s="56"/>
      <c r="UTM114" s="56"/>
      <c r="UTN114" s="56"/>
      <c r="UTO114" s="56"/>
      <c r="UTP114" s="56"/>
      <c r="UTQ114" s="56"/>
      <c r="UTR114" s="56"/>
      <c r="UTS114" s="56"/>
      <c r="UTT114" s="56"/>
      <c r="UTU114" s="56"/>
      <c r="UTV114" s="56"/>
      <c r="UTW114" s="56"/>
      <c r="UTX114" s="56"/>
      <c r="UTY114" s="56"/>
      <c r="UTZ114" s="56"/>
      <c r="UUA114" s="56"/>
      <c r="UUB114" s="56"/>
      <c r="UUC114" s="56"/>
      <c r="UUD114" s="56"/>
      <c r="UUE114" s="56"/>
      <c r="UUF114" s="56"/>
      <c r="UUG114" s="56"/>
      <c r="UUH114" s="56"/>
      <c r="UUI114" s="56"/>
      <c r="UUJ114" s="56"/>
      <c r="UUK114" s="56"/>
      <c r="UUL114" s="56"/>
      <c r="UUM114" s="56"/>
      <c r="UUN114" s="56"/>
      <c r="UUO114" s="56"/>
      <c r="UUP114" s="56"/>
      <c r="UUQ114" s="56"/>
      <c r="UUR114" s="56"/>
      <c r="UUS114" s="56"/>
      <c r="UUT114" s="56"/>
      <c r="UUU114" s="56"/>
      <c r="UUV114" s="56"/>
      <c r="UUW114" s="56"/>
      <c r="UUX114" s="56"/>
      <c r="UUY114" s="56"/>
      <c r="UUZ114" s="56"/>
      <c r="UVA114" s="56"/>
      <c r="UVB114" s="56"/>
      <c r="UVC114" s="56"/>
      <c r="UVD114" s="56"/>
      <c r="UVE114" s="56"/>
      <c r="UVF114" s="56"/>
      <c r="UVG114" s="56"/>
      <c r="UVH114" s="56"/>
      <c r="UVI114" s="56"/>
      <c r="UVJ114" s="56"/>
      <c r="UVK114" s="56"/>
      <c r="UVL114" s="56"/>
      <c r="UVM114" s="56"/>
      <c r="UVN114" s="56"/>
      <c r="UVO114" s="56"/>
      <c r="UVP114" s="56"/>
      <c r="UVQ114" s="56"/>
      <c r="UVR114" s="56"/>
      <c r="UVS114" s="56"/>
      <c r="UVT114" s="56"/>
      <c r="UVU114" s="56"/>
      <c r="UVV114" s="56"/>
      <c r="UVW114" s="56"/>
      <c r="UVX114" s="56"/>
      <c r="UVY114" s="56"/>
      <c r="UVZ114" s="56"/>
      <c r="UWA114" s="56"/>
      <c r="UWB114" s="56"/>
      <c r="UWC114" s="56"/>
      <c r="UWD114" s="56"/>
      <c r="UWE114" s="56"/>
      <c r="UWF114" s="56"/>
      <c r="UWG114" s="56"/>
      <c r="UWH114" s="56"/>
      <c r="UWI114" s="56"/>
      <c r="UWJ114" s="56"/>
      <c r="UWK114" s="56"/>
      <c r="UWL114" s="56"/>
      <c r="UWM114" s="56"/>
      <c r="UWN114" s="56"/>
      <c r="UWO114" s="56"/>
      <c r="UWP114" s="56"/>
      <c r="UWQ114" s="56"/>
      <c r="UWR114" s="56"/>
      <c r="UWS114" s="56"/>
      <c r="UWT114" s="56"/>
      <c r="UWU114" s="56"/>
      <c r="UWV114" s="56"/>
      <c r="UWW114" s="56"/>
      <c r="UWX114" s="56"/>
      <c r="UWY114" s="56"/>
      <c r="UWZ114" s="56"/>
      <c r="UXA114" s="56"/>
      <c r="UXB114" s="56"/>
      <c r="UXC114" s="56"/>
      <c r="UXD114" s="56"/>
      <c r="UXE114" s="56"/>
      <c r="UXF114" s="56"/>
      <c r="UXG114" s="56"/>
      <c r="UXH114" s="56"/>
      <c r="UXI114" s="56"/>
      <c r="UXJ114" s="56"/>
      <c r="UXK114" s="56"/>
      <c r="UXL114" s="56"/>
      <c r="UXM114" s="56"/>
      <c r="UXN114" s="56"/>
      <c r="UXO114" s="56"/>
      <c r="UXP114" s="56"/>
      <c r="UXQ114" s="56"/>
      <c r="UXR114" s="56"/>
      <c r="UXS114" s="56"/>
      <c r="UXT114" s="56"/>
      <c r="UXU114" s="56"/>
      <c r="UXV114" s="56"/>
      <c r="UXW114" s="56"/>
      <c r="UXX114" s="56"/>
      <c r="UXY114" s="56"/>
      <c r="UXZ114" s="56"/>
      <c r="UYA114" s="56"/>
      <c r="UYB114" s="56"/>
      <c r="UYC114" s="56"/>
      <c r="UYD114" s="56"/>
      <c r="UYE114" s="56"/>
      <c r="UYF114" s="56"/>
      <c r="UYG114" s="56"/>
      <c r="UYH114" s="56"/>
      <c r="UYI114" s="56"/>
      <c r="UYJ114" s="56"/>
      <c r="UYK114" s="56"/>
      <c r="UYL114" s="56"/>
      <c r="UYM114" s="56"/>
      <c r="UYN114" s="56"/>
      <c r="UYO114" s="56"/>
      <c r="UYP114" s="56"/>
      <c r="UYQ114" s="56"/>
      <c r="UYR114" s="56"/>
      <c r="UYS114" s="56"/>
      <c r="UYT114" s="56"/>
      <c r="UYU114" s="56"/>
      <c r="UYV114" s="56"/>
      <c r="UYW114" s="56"/>
      <c r="UYX114" s="56"/>
      <c r="UYY114" s="56"/>
      <c r="UYZ114" s="56"/>
      <c r="UZA114" s="56"/>
      <c r="UZB114" s="56"/>
      <c r="UZC114" s="56"/>
      <c r="UZD114" s="56"/>
      <c r="UZE114" s="56"/>
      <c r="UZF114" s="56"/>
      <c r="UZG114" s="56"/>
      <c r="UZH114" s="56"/>
      <c r="UZI114" s="56"/>
      <c r="UZJ114" s="56"/>
      <c r="UZK114" s="56"/>
      <c r="UZL114" s="56"/>
      <c r="UZM114" s="56"/>
      <c r="UZN114" s="56"/>
      <c r="UZO114" s="56"/>
      <c r="UZP114" s="56"/>
      <c r="UZQ114" s="56"/>
      <c r="UZR114" s="56"/>
      <c r="UZS114" s="56"/>
      <c r="UZT114" s="56"/>
      <c r="UZU114" s="56"/>
      <c r="UZV114" s="56"/>
      <c r="UZW114" s="56"/>
      <c r="UZX114" s="56"/>
      <c r="UZY114" s="56"/>
      <c r="UZZ114" s="56"/>
      <c r="VAA114" s="56"/>
      <c r="VAB114" s="56"/>
      <c r="VAC114" s="56"/>
      <c r="VAD114" s="56"/>
      <c r="VAE114" s="56"/>
      <c r="VAF114" s="56"/>
      <c r="VAG114" s="56"/>
      <c r="VAH114" s="56"/>
      <c r="VAI114" s="56"/>
      <c r="VAJ114" s="56"/>
      <c r="VAK114" s="56"/>
      <c r="VAL114" s="56"/>
      <c r="VAM114" s="56"/>
      <c r="VAN114" s="56"/>
      <c r="VAO114" s="56"/>
      <c r="VAP114" s="56"/>
      <c r="VAQ114" s="56"/>
      <c r="VAR114" s="56"/>
      <c r="VAS114" s="56"/>
      <c r="VAT114" s="56"/>
      <c r="VAU114" s="56"/>
      <c r="VAV114" s="56"/>
      <c r="VAW114" s="56"/>
      <c r="VAX114" s="56"/>
      <c r="VAY114" s="56"/>
      <c r="VAZ114" s="56"/>
      <c r="VBA114" s="56"/>
      <c r="VBB114" s="56"/>
      <c r="VBC114" s="56"/>
      <c r="VBD114" s="56"/>
      <c r="VBE114" s="56"/>
      <c r="VBF114" s="56"/>
      <c r="VBG114" s="56"/>
      <c r="VBH114" s="56"/>
      <c r="VBI114" s="56"/>
      <c r="VBJ114" s="56"/>
      <c r="VBK114" s="56"/>
      <c r="VBL114" s="56"/>
      <c r="VBM114" s="56"/>
      <c r="VBN114" s="56"/>
      <c r="VBO114" s="56"/>
      <c r="VBP114" s="56"/>
      <c r="VBQ114" s="56"/>
      <c r="VBR114" s="56"/>
      <c r="VBS114" s="56"/>
      <c r="VBT114" s="56"/>
      <c r="VBU114" s="56"/>
      <c r="VBV114" s="56"/>
      <c r="VBW114" s="56"/>
      <c r="VBX114" s="56"/>
      <c r="VBY114" s="56"/>
      <c r="VBZ114" s="56"/>
      <c r="VCA114" s="56"/>
      <c r="VCB114" s="56"/>
      <c r="VCC114" s="56"/>
      <c r="VCD114" s="56"/>
      <c r="VCE114" s="56"/>
      <c r="VCF114" s="56"/>
      <c r="VCG114" s="56"/>
      <c r="VCH114" s="56"/>
      <c r="VCI114" s="56"/>
      <c r="VCJ114" s="56"/>
      <c r="VCK114" s="56"/>
      <c r="VCL114" s="56"/>
      <c r="VCM114" s="56"/>
      <c r="VCN114" s="56"/>
      <c r="VCO114" s="56"/>
      <c r="VCP114" s="56"/>
      <c r="VCQ114" s="56"/>
      <c r="VCR114" s="56"/>
      <c r="VCS114" s="56"/>
      <c r="VCT114" s="56"/>
      <c r="VCU114" s="56"/>
      <c r="VCV114" s="56"/>
      <c r="VCW114" s="56"/>
      <c r="VCX114" s="56"/>
      <c r="VCY114" s="56"/>
      <c r="VCZ114" s="56"/>
      <c r="VDA114" s="56"/>
      <c r="VDB114" s="56"/>
      <c r="VDC114" s="56"/>
      <c r="VDD114" s="56"/>
      <c r="VDE114" s="56"/>
      <c r="VDF114" s="56"/>
      <c r="VDG114" s="56"/>
      <c r="VDH114" s="56"/>
      <c r="VDI114" s="56"/>
      <c r="VDJ114" s="56"/>
      <c r="VDK114" s="56"/>
      <c r="VDL114" s="56"/>
      <c r="VDM114" s="56"/>
      <c r="VDN114" s="56"/>
      <c r="VDO114" s="56"/>
      <c r="VDP114" s="56"/>
      <c r="VDQ114" s="56"/>
      <c r="VDR114" s="56"/>
      <c r="VDS114" s="56"/>
      <c r="VDT114" s="56"/>
      <c r="VDU114" s="56"/>
      <c r="VDV114" s="56"/>
      <c r="VDW114" s="56"/>
      <c r="VDX114" s="56"/>
      <c r="VDY114" s="56"/>
      <c r="VDZ114" s="56"/>
      <c r="VEA114" s="56"/>
      <c r="VEB114" s="56"/>
      <c r="VEC114" s="56"/>
      <c r="VED114" s="56"/>
      <c r="VEE114" s="56"/>
      <c r="VEF114" s="56"/>
      <c r="VEG114" s="56"/>
      <c r="VEH114" s="56"/>
      <c r="VEI114" s="56"/>
      <c r="VEJ114" s="56"/>
      <c r="VEK114" s="56"/>
      <c r="VEL114" s="56"/>
      <c r="VEM114" s="56"/>
      <c r="VEN114" s="56"/>
      <c r="VEO114" s="56"/>
      <c r="VEP114" s="56"/>
      <c r="VEQ114" s="56"/>
      <c r="VER114" s="56"/>
      <c r="VES114" s="56"/>
      <c r="VET114" s="56"/>
      <c r="VEU114" s="56"/>
      <c r="VEV114" s="56"/>
      <c r="VEW114" s="56"/>
      <c r="VEX114" s="56"/>
      <c r="VEY114" s="56"/>
      <c r="VEZ114" s="56"/>
      <c r="VFA114" s="56"/>
      <c r="VFB114" s="56"/>
      <c r="VFC114" s="56"/>
      <c r="VFD114" s="56"/>
      <c r="VFE114" s="56"/>
      <c r="VFF114" s="56"/>
      <c r="VFG114" s="56"/>
      <c r="VFH114" s="56"/>
      <c r="VFI114" s="56"/>
      <c r="VFJ114" s="56"/>
      <c r="VFK114" s="56"/>
      <c r="VFL114" s="56"/>
      <c r="VFM114" s="56"/>
      <c r="VFN114" s="56"/>
      <c r="VFO114" s="56"/>
      <c r="VFP114" s="56"/>
      <c r="VFQ114" s="56"/>
      <c r="VFR114" s="56"/>
      <c r="VFS114" s="56"/>
      <c r="VFT114" s="56"/>
      <c r="VFU114" s="56"/>
      <c r="VFV114" s="56"/>
      <c r="VFW114" s="56"/>
      <c r="VFX114" s="56"/>
      <c r="VFY114" s="56"/>
      <c r="VFZ114" s="56"/>
      <c r="VGA114" s="56"/>
      <c r="VGB114" s="56"/>
      <c r="VGC114" s="56"/>
      <c r="VGD114" s="56"/>
      <c r="VGE114" s="56"/>
      <c r="VGF114" s="56"/>
      <c r="VGG114" s="56"/>
      <c r="VGH114" s="56"/>
      <c r="VGI114" s="56"/>
      <c r="VGJ114" s="56"/>
      <c r="VGK114" s="56"/>
      <c r="VGL114" s="56"/>
      <c r="VGM114" s="56"/>
      <c r="VGN114" s="56"/>
      <c r="VGO114" s="56"/>
      <c r="VGP114" s="56"/>
      <c r="VGQ114" s="56"/>
      <c r="VGR114" s="56"/>
      <c r="VGS114" s="56"/>
      <c r="VGT114" s="56"/>
      <c r="VGU114" s="56"/>
      <c r="VGV114" s="56"/>
      <c r="VGW114" s="56"/>
      <c r="VGX114" s="56"/>
      <c r="VGY114" s="56"/>
      <c r="VGZ114" s="56"/>
      <c r="VHA114" s="56"/>
      <c r="VHB114" s="56"/>
      <c r="VHC114" s="56"/>
      <c r="VHD114" s="56"/>
      <c r="VHE114" s="56"/>
      <c r="VHF114" s="56"/>
      <c r="VHG114" s="56"/>
      <c r="VHH114" s="56"/>
      <c r="VHI114" s="56"/>
      <c r="VHJ114" s="56"/>
      <c r="VHK114" s="56"/>
      <c r="VHL114" s="56"/>
      <c r="VHM114" s="56"/>
      <c r="VHN114" s="56"/>
      <c r="VHO114" s="56"/>
      <c r="VHP114" s="56"/>
      <c r="VHQ114" s="56"/>
      <c r="VHR114" s="56"/>
      <c r="VHS114" s="56"/>
      <c r="VHT114" s="56"/>
      <c r="VHU114" s="56"/>
      <c r="VHV114" s="56"/>
      <c r="VHW114" s="56"/>
      <c r="VHX114" s="56"/>
      <c r="VHY114" s="56"/>
      <c r="VHZ114" s="56"/>
      <c r="VIA114" s="56"/>
      <c r="VIB114" s="56"/>
      <c r="VIC114" s="56"/>
      <c r="VID114" s="56"/>
      <c r="VIE114" s="56"/>
      <c r="VIF114" s="56"/>
      <c r="VIG114" s="56"/>
      <c r="VIH114" s="56"/>
      <c r="VII114" s="56"/>
      <c r="VIJ114" s="56"/>
      <c r="VIK114" s="56"/>
      <c r="VIL114" s="56"/>
      <c r="VIM114" s="56"/>
      <c r="VIN114" s="56"/>
      <c r="VIO114" s="56"/>
      <c r="VIP114" s="56"/>
      <c r="VIQ114" s="56"/>
      <c r="VIR114" s="56"/>
      <c r="VIS114" s="56"/>
      <c r="VIT114" s="56"/>
      <c r="VIU114" s="56"/>
      <c r="VIV114" s="56"/>
      <c r="VIW114" s="56"/>
      <c r="VIX114" s="56"/>
      <c r="VIY114" s="56"/>
      <c r="VIZ114" s="56"/>
      <c r="VJA114" s="56"/>
      <c r="VJB114" s="56"/>
      <c r="VJC114" s="56"/>
      <c r="VJD114" s="56"/>
      <c r="VJE114" s="56"/>
      <c r="VJF114" s="56"/>
      <c r="VJG114" s="56"/>
      <c r="VJH114" s="56"/>
      <c r="VJI114" s="56"/>
      <c r="VJJ114" s="56"/>
      <c r="VJK114" s="56"/>
      <c r="VJL114" s="56"/>
      <c r="VJM114" s="56"/>
      <c r="VJN114" s="56"/>
      <c r="VJO114" s="56"/>
      <c r="VJP114" s="56"/>
      <c r="VJQ114" s="56"/>
      <c r="VJR114" s="56"/>
      <c r="VJS114" s="56"/>
      <c r="VJT114" s="56"/>
      <c r="VJU114" s="56"/>
      <c r="VJV114" s="56"/>
      <c r="VJW114" s="56"/>
      <c r="VJX114" s="56"/>
      <c r="VJY114" s="56"/>
      <c r="VJZ114" s="56"/>
      <c r="VKA114" s="56"/>
      <c r="VKB114" s="56"/>
      <c r="VKC114" s="56"/>
      <c r="VKD114" s="56"/>
      <c r="VKE114" s="56"/>
      <c r="VKF114" s="56"/>
      <c r="VKG114" s="56"/>
      <c r="VKH114" s="56"/>
      <c r="VKI114" s="56"/>
      <c r="VKJ114" s="56"/>
      <c r="VKK114" s="56"/>
      <c r="VKL114" s="56"/>
      <c r="VKM114" s="56"/>
      <c r="VKN114" s="56"/>
      <c r="VKO114" s="56"/>
      <c r="VKP114" s="56"/>
      <c r="VKQ114" s="56"/>
      <c r="VKR114" s="56"/>
      <c r="VKS114" s="56"/>
      <c r="VKT114" s="56"/>
      <c r="VKU114" s="56"/>
      <c r="VKV114" s="56"/>
      <c r="VKW114" s="56"/>
      <c r="VKX114" s="56"/>
      <c r="VKY114" s="56"/>
      <c r="VKZ114" s="56"/>
      <c r="VLA114" s="56"/>
      <c r="VLB114" s="56"/>
      <c r="VLC114" s="56"/>
      <c r="VLD114" s="56"/>
      <c r="VLE114" s="56"/>
      <c r="VLF114" s="56"/>
      <c r="VLG114" s="56"/>
      <c r="VLH114" s="56"/>
      <c r="VLI114" s="56"/>
      <c r="VLJ114" s="56"/>
      <c r="VLK114" s="56"/>
      <c r="VLL114" s="56"/>
      <c r="VLM114" s="56"/>
      <c r="VLN114" s="56"/>
      <c r="VLO114" s="56"/>
      <c r="VLP114" s="56"/>
      <c r="VLQ114" s="56"/>
      <c r="VLR114" s="56"/>
      <c r="VLS114" s="56"/>
      <c r="VLT114" s="56"/>
      <c r="VLU114" s="56"/>
      <c r="VLV114" s="56"/>
      <c r="VLW114" s="56"/>
      <c r="VLX114" s="56"/>
      <c r="VLY114" s="56"/>
      <c r="VLZ114" s="56"/>
      <c r="VMA114" s="56"/>
      <c r="VMB114" s="56"/>
      <c r="VMC114" s="56"/>
      <c r="VMD114" s="56"/>
      <c r="VME114" s="56"/>
      <c r="VMF114" s="56"/>
      <c r="VMG114" s="56"/>
      <c r="VMH114" s="56"/>
      <c r="VMI114" s="56"/>
      <c r="VMJ114" s="56"/>
      <c r="VMK114" s="56"/>
      <c r="VML114" s="56"/>
      <c r="VMM114" s="56"/>
      <c r="VMN114" s="56"/>
      <c r="VMO114" s="56"/>
      <c r="VMP114" s="56"/>
      <c r="VMQ114" s="56"/>
      <c r="VMR114" s="56"/>
      <c r="VMS114" s="56"/>
      <c r="VMT114" s="56"/>
      <c r="VMU114" s="56"/>
      <c r="VMV114" s="56"/>
      <c r="VMW114" s="56"/>
      <c r="VMX114" s="56"/>
      <c r="VMY114" s="56"/>
      <c r="VMZ114" s="56"/>
      <c r="VNA114" s="56"/>
      <c r="VNB114" s="56"/>
      <c r="VNC114" s="56"/>
      <c r="VND114" s="56"/>
      <c r="VNE114" s="56"/>
      <c r="VNF114" s="56"/>
      <c r="VNG114" s="56"/>
      <c r="VNH114" s="56"/>
      <c r="VNI114" s="56"/>
      <c r="VNJ114" s="56"/>
      <c r="VNK114" s="56"/>
      <c r="VNL114" s="56"/>
      <c r="VNM114" s="56"/>
      <c r="VNN114" s="56"/>
      <c r="VNO114" s="56"/>
      <c r="VNP114" s="56"/>
      <c r="VNQ114" s="56"/>
      <c r="VNR114" s="56"/>
      <c r="VNS114" s="56"/>
      <c r="VNT114" s="56"/>
      <c r="VNU114" s="56"/>
      <c r="VNV114" s="56"/>
      <c r="VNW114" s="56"/>
      <c r="VNX114" s="56"/>
      <c r="VNY114" s="56"/>
      <c r="VNZ114" s="56"/>
      <c r="VOA114" s="56"/>
      <c r="VOB114" s="56"/>
      <c r="VOC114" s="56"/>
      <c r="VOD114" s="56"/>
      <c r="VOE114" s="56"/>
      <c r="VOF114" s="56"/>
      <c r="VOG114" s="56"/>
      <c r="VOH114" s="56"/>
      <c r="VOI114" s="56"/>
      <c r="VOJ114" s="56"/>
      <c r="VOK114" s="56"/>
      <c r="VOL114" s="56"/>
      <c r="VOM114" s="56"/>
      <c r="VON114" s="56"/>
      <c r="VOO114" s="56"/>
      <c r="VOP114" s="56"/>
      <c r="VOQ114" s="56"/>
      <c r="VOR114" s="56"/>
      <c r="VOS114" s="56"/>
      <c r="VOT114" s="56"/>
      <c r="VOU114" s="56"/>
      <c r="VOV114" s="56"/>
      <c r="VOW114" s="56"/>
      <c r="VOX114" s="56"/>
      <c r="VOY114" s="56"/>
      <c r="VOZ114" s="56"/>
      <c r="VPA114" s="56"/>
      <c r="VPB114" s="56"/>
      <c r="VPC114" s="56"/>
      <c r="VPD114" s="56"/>
      <c r="VPE114" s="56"/>
      <c r="VPF114" s="56"/>
      <c r="VPG114" s="56"/>
      <c r="VPH114" s="56"/>
      <c r="VPI114" s="56"/>
      <c r="VPJ114" s="56"/>
      <c r="VPK114" s="56"/>
      <c r="VPL114" s="56"/>
      <c r="VPM114" s="56"/>
      <c r="VPN114" s="56"/>
      <c r="VPO114" s="56"/>
      <c r="VPP114" s="56"/>
      <c r="VPQ114" s="56"/>
      <c r="VPR114" s="56"/>
      <c r="VPS114" s="56"/>
      <c r="VPT114" s="56"/>
      <c r="VPU114" s="56"/>
      <c r="VPV114" s="56"/>
      <c r="VPW114" s="56"/>
      <c r="VPX114" s="56"/>
      <c r="VPY114" s="56"/>
      <c r="VPZ114" s="56"/>
      <c r="VQA114" s="56"/>
      <c r="VQB114" s="56"/>
      <c r="VQC114" s="56"/>
      <c r="VQD114" s="56"/>
      <c r="VQE114" s="56"/>
      <c r="VQF114" s="56"/>
      <c r="VQG114" s="56"/>
      <c r="VQH114" s="56"/>
      <c r="VQI114" s="56"/>
      <c r="VQJ114" s="56"/>
      <c r="VQK114" s="56"/>
      <c r="VQL114" s="56"/>
      <c r="VQM114" s="56"/>
      <c r="VQN114" s="56"/>
      <c r="VQO114" s="56"/>
      <c r="VQP114" s="56"/>
      <c r="VQQ114" s="56"/>
      <c r="VQR114" s="56"/>
      <c r="VQS114" s="56"/>
      <c r="VQT114" s="56"/>
      <c r="VQU114" s="56"/>
      <c r="VQV114" s="56"/>
      <c r="VQW114" s="56"/>
      <c r="VQX114" s="56"/>
      <c r="VQY114" s="56"/>
      <c r="VQZ114" s="56"/>
      <c r="VRA114" s="56"/>
      <c r="VRB114" s="56"/>
      <c r="VRC114" s="56"/>
      <c r="VRD114" s="56"/>
      <c r="VRE114" s="56"/>
      <c r="VRF114" s="56"/>
      <c r="VRG114" s="56"/>
      <c r="VRH114" s="56"/>
      <c r="VRI114" s="56"/>
      <c r="VRJ114" s="56"/>
      <c r="VRK114" s="56"/>
      <c r="VRL114" s="56"/>
      <c r="VRM114" s="56"/>
      <c r="VRN114" s="56"/>
      <c r="VRO114" s="56"/>
      <c r="VRP114" s="56"/>
      <c r="VRQ114" s="56"/>
      <c r="VRR114" s="56"/>
      <c r="VRS114" s="56"/>
      <c r="VRT114" s="56"/>
      <c r="VRU114" s="56"/>
      <c r="VRV114" s="56"/>
      <c r="VRW114" s="56"/>
      <c r="VRX114" s="56"/>
      <c r="VRY114" s="56"/>
      <c r="VRZ114" s="56"/>
      <c r="VSA114" s="56"/>
      <c r="VSB114" s="56"/>
      <c r="VSC114" s="56"/>
      <c r="VSD114" s="56"/>
      <c r="VSE114" s="56"/>
      <c r="VSF114" s="56"/>
      <c r="VSG114" s="56"/>
      <c r="VSH114" s="56"/>
      <c r="VSI114" s="56"/>
      <c r="VSJ114" s="56"/>
      <c r="VSK114" s="56"/>
      <c r="VSL114" s="56"/>
      <c r="VSM114" s="56"/>
      <c r="VSN114" s="56"/>
      <c r="VSO114" s="56"/>
      <c r="VSP114" s="56"/>
      <c r="VSQ114" s="56"/>
      <c r="VSR114" s="56"/>
      <c r="VSS114" s="56"/>
      <c r="VST114" s="56"/>
      <c r="VSU114" s="56"/>
      <c r="VSV114" s="56"/>
      <c r="VSW114" s="56"/>
      <c r="VSX114" s="56"/>
      <c r="VSY114" s="56"/>
      <c r="VSZ114" s="56"/>
      <c r="VTA114" s="56"/>
      <c r="VTB114" s="56"/>
      <c r="VTC114" s="56"/>
      <c r="VTD114" s="56"/>
      <c r="VTE114" s="56"/>
      <c r="VTF114" s="56"/>
      <c r="VTG114" s="56"/>
      <c r="VTH114" s="56"/>
      <c r="VTI114" s="56"/>
      <c r="VTJ114" s="56"/>
      <c r="VTK114" s="56"/>
      <c r="VTL114" s="56"/>
      <c r="VTM114" s="56"/>
      <c r="VTN114" s="56"/>
      <c r="VTO114" s="56"/>
      <c r="VTP114" s="56"/>
      <c r="VTQ114" s="56"/>
      <c r="VTR114" s="56"/>
      <c r="VTS114" s="56"/>
      <c r="VTT114" s="56"/>
      <c r="VTU114" s="56"/>
      <c r="VTV114" s="56"/>
      <c r="VTW114" s="56"/>
      <c r="VTX114" s="56"/>
      <c r="VTY114" s="56"/>
      <c r="VTZ114" s="56"/>
      <c r="VUA114" s="56"/>
      <c r="VUB114" s="56"/>
      <c r="VUC114" s="56"/>
      <c r="VUD114" s="56"/>
      <c r="VUE114" s="56"/>
      <c r="VUF114" s="56"/>
      <c r="VUG114" s="56"/>
      <c r="VUH114" s="56"/>
      <c r="VUI114" s="56"/>
      <c r="VUJ114" s="56"/>
      <c r="VUK114" s="56"/>
      <c r="VUL114" s="56"/>
      <c r="VUM114" s="56"/>
      <c r="VUN114" s="56"/>
      <c r="VUO114" s="56"/>
      <c r="VUP114" s="56"/>
      <c r="VUQ114" s="56"/>
      <c r="VUR114" s="56"/>
      <c r="VUS114" s="56"/>
      <c r="VUT114" s="56"/>
      <c r="VUU114" s="56"/>
      <c r="VUV114" s="56"/>
      <c r="VUW114" s="56"/>
      <c r="VUX114" s="56"/>
      <c r="VUY114" s="56"/>
      <c r="VUZ114" s="56"/>
      <c r="VVA114" s="56"/>
      <c r="VVB114" s="56"/>
      <c r="VVC114" s="56"/>
      <c r="VVD114" s="56"/>
      <c r="VVE114" s="56"/>
      <c r="VVF114" s="56"/>
      <c r="VVG114" s="56"/>
      <c r="VVH114" s="56"/>
      <c r="VVI114" s="56"/>
      <c r="VVJ114" s="56"/>
      <c r="VVK114" s="56"/>
      <c r="VVL114" s="56"/>
      <c r="VVM114" s="56"/>
      <c r="VVN114" s="56"/>
      <c r="VVO114" s="56"/>
      <c r="VVP114" s="56"/>
      <c r="VVQ114" s="56"/>
      <c r="VVR114" s="56"/>
      <c r="VVS114" s="56"/>
      <c r="VVT114" s="56"/>
      <c r="VVU114" s="56"/>
      <c r="VVV114" s="56"/>
      <c r="VVW114" s="56"/>
      <c r="VVX114" s="56"/>
      <c r="VVY114" s="56"/>
      <c r="VVZ114" s="56"/>
      <c r="VWA114" s="56"/>
      <c r="VWB114" s="56"/>
      <c r="VWC114" s="56"/>
      <c r="VWD114" s="56"/>
      <c r="VWE114" s="56"/>
      <c r="VWF114" s="56"/>
      <c r="VWG114" s="56"/>
      <c r="VWH114" s="56"/>
      <c r="VWI114" s="56"/>
      <c r="VWJ114" s="56"/>
      <c r="VWK114" s="56"/>
      <c r="VWL114" s="56"/>
      <c r="VWM114" s="56"/>
      <c r="VWN114" s="56"/>
      <c r="VWO114" s="56"/>
      <c r="VWP114" s="56"/>
      <c r="VWQ114" s="56"/>
      <c r="VWR114" s="56"/>
      <c r="VWS114" s="56"/>
      <c r="VWT114" s="56"/>
      <c r="VWU114" s="56"/>
      <c r="VWV114" s="56"/>
      <c r="VWW114" s="56"/>
      <c r="VWX114" s="56"/>
      <c r="VWY114" s="56"/>
      <c r="VWZ114" s="56"/>
      <c r="VXA114" s="56"/>
      <c r="VXB114" s="56"/>
      <c r="VXC114" s="56"/>
      <c r="VXD114" s="56"/>
      <c r="VXE114" s="56"/>
      <c r="VXF114" s="56"/>
      <c r="VXG114" s="56"/>
      <c r="VXH114" s="56"/>
      <c r="VXI114" s="56"/>
      <c r="VXJ114" s="56"/>
      <c r="VXK114" s="56"/>
      <c r="VXL114" s="56"/>
      <c r="VXM114" s="56"/>
      <c r="VXN114" s="56"/>
      <c r="VXO114" s="56"/>
      <c r="VXP114" s="56"/>
      <c r="VXQ114" s="56"/>
      <c r="VXR114" s="56"/>
      <c r="VXS114" s="56"/>
      <c r="VXT114" s="56"/>
      <c r="VXU114" s="56"/>
      <c r="VXV114" s="56"/>
      <c r="VXW114" s="56"/>
      <c r="VXX114" s="56"/>
      <c r="VXY114" s="56"/>
      <c r="VXZ114" s="56"/>
      <c r="VYA114" s="56"/>
      <c r="VYB114" s="56"/>
      <c r="VYC114" s="56"/>
      <c r="VYD114" s="56"/>
      <c r="VYE114" s="56"/>
      <c r="VYF114" s="56"/>
      <c r="VYG114" s="56"/>
      <c r="VYH114" s="56"/>
      <c r="VYI114" s="56"/>
      <c r="VYJ114" s="56"/>
      <c r="VYK114" s="56"/>
      <c r="VYL114" s="56"/>
      <c r="VYM114" s="56"/>
      <c r="VYN114" s="56"/>
      <c r="VYO114" s="56"/>
      <c r="VYP114" s="56"/>
      <c r="VYQ114" s="56"/>
      <c r="VYR114" s="56"/>
      <c r="VYS114" s="56"/>
      <c r="VYT114" s="56"/>
      <c r="VYU114" s="56"/>
      <c r="VYV114" s="56"/>
      <c r="VYW114" s="56"/>
      <c r="VYX114" s="56"/>
      <c r="VYY114" s="56"/>
      <c r="VYZ114" s="56"/>
      <c r="VZA114" s="56"/>
      <c r="VZB114" s="56"/>
      <c r="VZC114" s="56"/>
      <c r="VZD114" s="56"/>
      <c r="VZE114" s="56"/>
      <c r="VZF114" s="56"/>
      <c r="VZG114" s="56"/>
      <c r="VZH114" s="56"/>
      <c r="VZI114" s="56"/>
      <c r="VZJ114" s="56"/>
      <c r="VZK114" s="56"/>
      <c r="VZL114" s="56"/>
      <c r="VZM114" s="56"/>
      <c r="VZN114" s="56"/>
      <c r="VZO114" s="56"/>
      <c r="VZP114" s="56"/>
      <c r="VZQ114" s="56"/>
      <c r="VZR114" s="56"/>
      <c r="VZS114" s="56"/>
      <c r="VZT114" s="56"/>
      <c r="VZU114" s="56"/>
      <c r="VZV114" s="56"/>
      <c r="VZW114" s="56"/>
      <c r="VZX114" s="56"/>
      <c r="VZY114" s="56"/>
      <c r="VZZ114" s="56"/>
      <c r="WAA114" s="56"/>
      <c r="WAB114" s="56"/>
      <c r="WAC114" s="56"/>
      <c r="WAD114" s="56"/>
      <c r="WAE114" s="56"/>
      <c r="WAF114" s="56"/>
      <c r="WAG114" s="56"/>
      <c r="WAH114" s="56"/>
      <c r="WAI114" s="56"/>
      <c r="WAJ114" s="56"/>
      <c r="WAK114" s="56"/>
      <c r="WAL114" s="56"/>
      <c r="WAM114" s="56"/>
      <c r="WAN114" s="56"/>
      <c r="WAO114" s="56"/>
      <c r="WAP114" s="56"/>
      <c r="WAQ114" s="56"/>
      <c r="WAR114" s="56"/>
      <c r="WAS114" s="56"/>
      <c r="WAT114" s="56"/>
      <c r="WAU114" s="56"/>
      <c r="WAV114" s="56"/>
      <c r="WAW114" s="56"/>
      <c r="WAX114" s="56"/>
      <c r="WAY114" s="56"/>
      <c r="WAZ114" s="56"/>
      <c r="WBA114" s="56"/>
      <c r="WBB114" s="56"/>
      <c r="WBC114" s="56"/>
      <c r="WBD114" s="56"/>
      <c r="WBE114" s="56"/>
      <c r="WBF114" s="56"/>
      <c r="WBG114" s="56"/>
      <c r="WBH114" s="56"/>
      <c r="WBI114" s="56"/>
      <c r="WBJ114" s="56"/>
      <c r="WBK114" s="56"/>
      <c r="WBL114" s="56"/>
      <c r="WBM114" s="56"/>
      <c r="WBN114" s="56"/>
      <c r="WBO114" s="56"/>
      <c r="WBP114" s="56"/>
      <c r="WBQ114" s="56"/>
      <c r="WBR114" s="56"/>
      <c r="WBS114" s="56"/>
      <c r="WBT114" s="56"/>
      <c r="WBU114" s="56"/>
      <c r="WBV114" s="56"/>
      <c r="WBW114" s="56"/>
      <c r="WBX114" s="56"/>
      <c r="WBY114" s="56"/>
      <c r="WBZ114" s="56"/>
      <c r="WCA114" s="56"/>
      <c r="WCB114" s="56"/>
      <c r="WCC114" s="56"/>
      <c r="WCD114" s="56"/>
      <c r="WCE114" s="56"/>
      <c r="WCF114" s="56"/>
      <c r="WCG114" s="56"/>
      <c r="WCH114" s="56"/>
      <c r="WCI114" s="56"/>
      <c r="WCJ114" s="56"/>
      <c r="WCK114" s="56"/>
      <c r="WCL114" s="56"/>
      <c r="WCM114" s="56"/>
      <c r="WCN114" s="56"/>
      <c r="WCO114" s="56"/>
      <c r="WCP114" s="56"/>
      <c r="WCQ114" s="56"/>
      <c r="WCR114" s="56"/>
      <c r="WCS114" s="56"/>
      <c r="WCT114" s="56"/>
      <c r="WCU114" s="56"/>
      <c r="WCV114" s="56"/>
      <c r="WCW114" s="56"/>
      <c r="WCX114" s="56"/>
      <c r="WCY114" s="56"/>
      <c r="WCZ114" s="56"/>
      <c r="WDA114" s="56"/>
      <c r="WDB114" s="56"/>
      <c r="WDC114" s="56"/>
      <c r="WDD114" s="56"/>
      <c r="WDE114" s="56"/>
      <c r="WDF114" s="56"/>
      <c r="WDG114" s="56"/>
      <c r="WDH114" s="56"/>
      <c r="WDI114" s="56"/>
      <c r="WDJ114" s="56"/>
      <c r="WDK114" s="56"/>
      <c r="WDL114" s="56"/>
      <c r="WDM114" s="56"/>
      <c r="WDN114" s="56"/>
      <c r="WDO114" s="56"/>
      <c r="WDP114" s="56"/>
      <c r="WDQ114" s="56"/>
      <c r="WDR114" s="56"/>
      <c r="WDS114" s="56"/>
      <c r="WDT114" s="56"/>
      <c r="WDU114" s="56"/>
      <c r="WDV114" s="56"/>
      <c r="WDW114" s="56"/>
      <c r="WDX114" s="56"/>
      <c r="WDY114" s="56"/>
      <c r="WDZ114" s="56"/>
      <c r="WEA114" s="56"/>
      <c r="WEB114" s="56"/>
      <c r="WEC114" s="56"/>
      <c r="WED114" s="56"/>
      <c r="WEE114" s="56"/>
      <c r="WEF114" s="56"/>
      <c r="WEG114" s="56"/>
      <c r="WEH114" s="56"/>
      <c r="WEI114" s="56"/>
      <c r="WEJ114" s="56"/>
      <c r="WEK114" s="56"/>
      <c r="WEL114" s="56"/>
      <c r="WEM114" s="56"/>
      <c r="WEN114" s="56"/>
      <c r="WEO114" s="56"/>
      <c r="WEP114" s="56"/>
      <c r="WEQ114" s="56"/>
      <c r="WER114" s="56"/>
      <c r="WES114" s="56"/>
      <c r="WET114" s="56"/>
      <c r="WEU114" s="56"/>
      <c r="WEV114" s="56"/>
      <c r="WEW114" s="56"/>
      <c r="WEX114" s="56"/>
      <c r="WEY114" s="56"/>
      <c r="WEZ114" s="56"/>
      <c r="WFA114" s="56"/>
      <c r="WFB114" s="56"/>
      <c r="WFC114" s="56"/>
      <c r="WFD114" s="56"/>
      <c r="WFE114" s="56"/>
      <c r="WFF114" s="56"/>
      <c r="WFG114" s="56"/>
      <c r="WFH114" s="56"/>
      <c r="WFI114" s="56"/>
      <c r="WFJ114" s="56"/>
      <c r="WFK114" s="56"/>
      <c r="WFL114" s="56"/>
      <c r="WFM114" s="56"/>
      <c r="WFN114" s="56"/>
      <c r="WFO114" s="56"/>
      <c r="WFP114" s="56"/>
      <c r="WFQ114" s="56"/>
      <c r="WFR114" s="56"/>
      <c r="WFS114" s="56"/>
      <c r="WFT114" s="56"/>
      <c r="WFU114" s="56"/>
      <c r="WFV114" s="56"/>
      <c r="WFW114" s="56"/>
      <c r="WFX114" s="56"/>
      <c r="WFY114" s="56"/>
      <c r="WFZ114" s="56"/>
      <c r="WGA114" s="56"/>
      <c r="WGB114" s="56"/>
      <c r="WGC114" s="56"/>
      <c r="WGD114" s="56"/>
      <c r="WGE114" s="56"/>
      <c r="WGF114" s="56"/>
      <c r="WGG114" s="56"/>
      <c r="WGH114" s="56"/>
      <c r="WGI114" s="56"/>
      <c r="WGJ114" s="56"/>
      <c r="WGK114" s="56"/>
      <c r="WGL114" s="56"/>
      <c r="WGM114" s="56"/>
      <c r="WGN114" s="56"/>
      <c r="WGO114" s="56"/>
      <c r="WGP114" s="56"/>
      <c r="WGQ114" s="56"/>
      <c r="WGR114" s="56"/>
      <c r="WGS114" s="56"/>
      <c r="WGT114" s="56"/>
      <c r="WGU114" s="56"/>
      <c r="WGV114" s="56"/>
      <c r="WGW114" s="56"/>
      <c r="WGX114" s="56"/>
      <c r="WGY114" s="56"/>
      <c r="WGZ114" s="56"/>
      <c r="WHA114" s="56"/>
      <c r="WHB114" s="56"/>
      <c r="WHC114" s="56"/>
      <c r="WHD114" s="56"/>
      <c r="WHE114" s="56"/>
      <c r="WHF114" s="56"/>
      <c r="WHG114" s="56"/>
      <c r="WHH114" s="56"/>
      <c r="WHI114" s="56"/>
      <c r="WHJ114" s="56"/>
      <c r="WHK114" s="56"/>
      <c r="WHL114" s="56"/>
      <c r="WHM114" s="56"/>
      <c r="WHN114" s="56"/>
      <c r="WHO114" s="56"/>
      <c r="WHP114" s="56"/>
      <c r="WHQ114" s="56"/>
      <c r="WHR114" s="56"/>
      <c r="WHS114" s="56"/>
      <c r="WHT114" s="56"/>
      <c r="WHU114" s="56"/>
      <c r="WHV114" s="56"/>
      <c r="WHW114" s="56"/>
      <c r="WHX114" s="56"/>
      <c r="WHY114" s="56"/>
      <c r="WHZ114" s="56"/>
      <c r="WIA114" s="56"/>
      <c r="WIB114" s="56"/>
      <c r="WIC114" s="56"/>
      <c r="WID114" s="56"/>
      <c r="WIE114" s="56"/>
      <c r="WIF114" s="56"/>
      <c r="WIG114" s="56"/>
      <c r="WIH114" s="56"/>
      <c r="WII114" s="56"/>
      <c r="WIJ114" s="56"/>
      <c r="WIK114" s="56"/>
      <c r="WIL114" s="56"/>
      <c r="WIM114" s="56"/>
      <c r="WIN114" s="56"/>
      <c r="WIO114" s="56"/>
      <c r="WIP114" s="56"/>
      <c r="WIQ114" s="56"/>
      <c r="WIR114" s="56"/>
      <c r="WIS114" s="56"/>
      <c r="WIT114" s="56"/>
      <c r="WIU114" s="56"/>
      <c r="WIV114" s="56"/>
      <c r="WIW114" s="56"/>
      <c r="WIX114" s="56"/>
      <c r="WIY114" s="56"/>
      <c r="WIZ114" s="56"/>
      <c r="WJA114" s="56"/>
      <c r="WJB114" s="56"/>
      <c r="WJC114" s="56"/>
      <c r="WJD114" s="56"/>
      <c r="WJE114" s="56"/>
      <c r="WJF114" s="56"/>
      <c r="WJG114" s="56"/>
      <c r="WJH114" s="56"/>
      <c r="WJI114" s="56"/>
      <c r="WJJ114" s="56"/>
      <c r="WJK114" s="56"/>
      <c r="WJL114" s="56"/>
      <c r="WJM114" s="56"/>
      <c r="WJN114" s="56"/>
      <c r="WJO114" s="56"/>
      <c r="WJP114" s="56"/>
      <c r="WJQ114" s="56"/>
      <c r="WJR114" s="56"/>
      <c r="WJS114" s="56"/>
      <c r="WJT114" s="56"/>
      <c r="WJU114" s="56"/>
      <c r="WJV114" s="56"/>
      <c r="WJW114" s="56"/>
      <c r="WJX114" s="56"/>
      <c r="WJY114" s="56"/>
      <c r="WJZ114" s="56"/>
      <c r="WKA114" s="56"/>
      <c r="WKB114" s="56"/>
      <c r="WKC114" s="56"/>
      <c r="WKD114" s="56"/>
      <c r="WKE114" s="56"/>
      <c r="WKF114" s="56"/>
      <c r="WKG114" s="56"/>
      <c r="WKH114" s="56"/>
      <c r="WKI114" s="56"/>
      <c r="WKJ114" s="56"/>
      <c r="WKK114" s="56"/>
      <c r="WKL114" s="56"/>
      <c r="WKM114" s="56"/>
      <c r="WKN114" s="56"/>
      <c r="WKO114" s="56"/>
      <c r="WKP114" s="56"/>
      <c r="WKQ114" s="56"/>
      <c r="WKR114" s="56"/>
      <c r="WKS114" s="56"/>
      <c r="WKT114" s="56"/>
      <c r="WKU114" s="56"/>
      <c r="WKV114" s="56"/>
      <c r="WKW114" s="56"/>
      <c r="WKX114" s="56"/>
      <c r="WKY114" s="56"/>
      <c r="WKZ114" s="56"/>
      <c r="WLA114" s="56"/>
      <c r="WLB114" s="56"/>
      <c r="WLC114" s="56"/>
      <c r="WLD114" s="56"/>
      <c r="WLE114" s="56"/>
      <c r="WLF114" s="56"/>
      <c r="WLG114" s="56"/>
      <c r="WLH114" s="56"/>
      <c r="WLI114" s="56"/>
      <c r="WLJ114" s="56"/>
      <c r="WLK114" s="56"/>
      <c r="WLL114" s="56"/>
      <c r="WLM114" s="56"/>
      <c r="WLN114" s="56"/>
      <c r="WLO114" s="56"/>
      <c r="WLP114" s="56"/>
      <c r="WLQ114" s="56"/>
      <c r="WLR114" s="56"/>
      <c r="WLS114" s="56"/>
      <c r="WLT114" s="56"/>
      <c r="WLU114" s="56"/>
      <c r="WLV114" s="56"/>
      <c r="WLW114" s="56"/>
      <c r="WLX114" s="56"/>
      <c r="WLY114" s="56"/>
      <c r="WLZ114" s="56"/>
      <c r="WMA114" s="56"/>
      <c r="WMB114" s="56"/>
      <c r="WMC114" s="56"/>
      <c r="WMD114" s="56"/>
      <c r="WME114" s="56"/>
      <c r="WMF114" s="56"/>
      <c r="WMG114" s="56"/>
      <c r="WMH114" s="56"/>
      <c r="WMI114" s="56"/>
      <c r="WMJ114" s="56"/>
      <c r="WMK114" s="56"/>
      <c r="WML114" s="56"/>
      <c r="WMM114" s="56"/>
      <c r="WMN114" s="56"/>
      <c r="WMO114" s="56"/>
      <c r="WMP114" s="56"/>
      <c r="WMQ114" s="56"/>
      <c r="WMR114" s="56"/>
      <c r="WMS114" s="56"/>
      <c r="WMT114" s="56"/>
      <c r="WMU114" s="56"/>
      <c r="WMV114" s="56"/>
      <c r="WMW114" s="56"/>
      <c r="WMX114" s="56"/>
      <c r="WMY114" s="56"/>
      <c r="WMZ114" s="56"/>
      <c r="WNA114" s="56"/>
      <c r="WNB114" s="56"/>
      <c r="WNC114" s="56"/>
      <c r="WND114" s="56"/>
      <c r="WNE114" s="56"/>
      <c r="WNF114" s="56"/>
      <c r="WNG114" s="56"/>
      <c r="WNH114" s="56"/>
      <c r="WNI114" s="56"/>
      <c r="WNJ114" s="56"/>
      <c r="WNK114" s="56"/>
      <c r="WNL114" s="56"/>
      <c r="WNM114" s="56"/>
      <c r="WNN114" s="56"/>
      <c r="WNO114" s="56"/>
      <c r="WNP114" s="56"/>
      <c r="WNQ114" s="56"/>
      <c r="WNR114" s="56"/>
      <c r="WNS114" s="56"/>
      <c r="WNT114" s="56"/>
      <c r="WNU114" s="56"/>
      <c r="WNV114" s="56"/>
      <c r="WNW114" s="56"/>
      <c r="WNX114" s="56"/>
      <c r="WNY114" s="56"/>
      <c r="WNZ114" s="56"/>
      <c r="WOA114" s="56"/>
      <c r="WOB114" s="56"/>
      <c r="WOC114" s="56"/>
      <c r="WOD114" s="56"/>
      <c r="WOE114" s="56"/>
      <c r="WOF114" s="56"/>
      <c r="WOG114" s="56"/>
      <c r="WOH114" s="56"/>
      <c r="WOI114" s="56"/>
      <c r="WOJ114" s="56"/>
      <c r="WOK114" s="56"/>
      <c r="WOL114" s="56"/>
      <c r="WOM114" s="56"/>
      <c r="WON114" s="56"/>
      <c r="WOO114" s="56"/>
      <c r="WOP114" s="56"/>
      <c r="WOQ114" s="56"/>
      <c r="WOR114" s="56"/>
      <c r="WOS114" s="56"/>
      <c r="WOT114" s="56"/>
      <c r="WOU114" s="56"/>
      <c r="WOV114" s="56"/>
      <c r="WOW114" s="56"/>
      <c r="WOX114" s="56"/>
      <c r="WOY114" s="56"/>
      <c r="WOZ114" s="56"/>
      <c r="WPA114" s="56"/>
      <c r="WPB114" s="56"/>
      <c r="WPC114" s="56"/>
      <c r="WPD114" s="56"/>
      <c r="WPE114" s="56"/>
      <c r="WPF114" s="56"/>
      <c r="WPG114" s="56"/>
      <c r="WPH114" s="56"/>
      <c r="WPI114" s="56"/>
      <c r="WPJ114" s="56"/>
      <c r="WPK114" s="56"/>
      <c r="WPL114" s="56"/>
      <c r="WPM114" s="56"/>
      <c r="WPN114" s="56"/>
      <c r="WPO114" s="56"/>
      <c r="WPP114" s="56"/>
      <c r="WPQ114" s="56"/>
      <c r="WPR114" s="56"/>
      <c r="WPS114" s="56"/>
      <c r="WPT114" s="56"/>
      <c r="WPU114" s="56"/>
      <c r="WPV114" s="56"/>
      <c r="WPW114" s="56"/>
      <c r="WPX114" s="56"/>
      <c r="WPY114" s="56"/>
      <c r="WPZ114" s="56"/>
      <c r="WQA114" s="56"/>
      <c r="WQB114" s="56"/>
      <c r="WQC114" s="56"/>
      <c r="WQD114" s="56"/>
      <c r="WQE114" s="56"/>
      <c r="WQF114" s="56"/>
      <c r="WQG114" s="56"/>
      <c r="WQH114" s="56"/>
      <c r="WQI114" s="56"/>
      <c r="WQJ114" s="56"/>
      <c r="WQK114" s="56"/>
      <c r="WQL114" s="56"/>
      <c r="WQM114" s="56"/>
      <c r="WQN114" s="56"/>
      <c r="WQO114" s="56"/>
      <c r="WQP114" s="56"/>
      <c r="WQQ114" s="56"/>
      <c r="WQR114" s="56"/>
      <c r="WQS114" s="56"/>
      <c r="WQT114" s="56"/>
      <c r="WQU114" s="56"/>
      <c r="WQV114" s="56"/>
      <c r="WQW114" s="56"/>
      <c r="WQX114" s="56"/>
      <c r="WQY114" s="56"/>
      <c r="WQZ114" s="56"/>
      <c r="WRA114" s="56"/>
      <c r="WRB114" s="56"/>
      <c r="WRC114" s="56"/>
      <c r="WRD114" s="56"/>
      <c r="WRE114" s="56"/>
      <c r="WRF114" s="56"/>
      <c r="WRG114" s="56"/>
      <c r="WRH114" s="56"/>
      <c r="WRI114" s="56"/>
      <c r="WRJ114" s="56"/>
      <c r="WRK114" s="56"/>
      <c r="WRL114" s="56"/>
      <c r="WRM114" s="56"/>
      <c r="WRN114" s="56"/>
      <c r="WRO114" s="56"/>
      <c r="WRP114" s="56"/>
      <c r="WRQ114" s="56"/>
      <c r="WRR114" s="56"/>
      <c r="WRS114" s="56"/>
      <c r="WRT114" s="56"/>
      <c r="WRU114" s="56"/>
      <c r="WRV114" s="56"/>
      <c r="WRW114" s="56"/>
      <c r="WRX114" s="56"/>
      <c r="WRY114" s="56"/>
      <c r="WRZ114" s="56"/>
      <c r="WSA114" s="56"/>
      <c r="WSB114" s="56"/>
      <c r="WSC114" s="56"/>
      <c r="WSD114" s="56"/>
      <c r="WSE114" s="56"/>
      <c r="WSF114" s="56"/>
      <c r="WSG114" s="56"/>
      <c r="WSH114" s="56"/>
      <c r="WSI114" s="56"/>
      <c r="WSJ114" s="56"/>
      <c r="WSK114" s="56"/>
      <c r="WSL114" s="56"/>
      <c r="WSM114" s="56"/>
      <c r="WSN114" s="56"/>
      <c r="WSO114" s="56"/>
      <c r="WSP114" s="56"/>
      <c r="WSQ114" s="56"/>
      <c r="WSR114" s="56"/>
      <c r="WSS114" s="56"/>
      <c r="WST114" s="56"/>
      <c r="WSU114" s="56"/>
      <c r="WSV114" s="56"/>
      <c r="WSW114" s="56"/>
      <c r="WSX114" s="56"/>
      <c r="WSY114" s="56"/>
      <c r="WSZ114" s="56"/>
      <c r="WTA114" s="56"/>
      <c r="WTB114" s="56"/>
      <c r="WTC114" s="56"/>
      <c r="WTD114" s="56"/>
      <c r="WTE114" s="56"/>
      <c r="WTF114" s="56"/>
      <c r="WTG114" s="56"/>
      <c r="WTH114" s="56"/>
      <c r="WTI114" s="56"/>
      <c r="WTJ114" s="56"/>
      <c r="WTK114" s="56"/>
      <c r="WTL114" s="56"/>
      <c r="WTM114" s="56"/>
      <c r="WTN114" s="56"/>
      <c r="WTO114" s="56"/>
      <c r="WTP114" s="56"/>
      <c r="WTQ114" s="56"/>
      <c r="WTR114" s="56"/>
      <c r="WTS114" s="56"/>
      <c r="WTT114" s="56"/>
      <c r="WTU114" s="56"/>
      <c r="WTV114" s="56"/>
      <c r="WTW114" s="56"/>
      <c r="WTX114" s="56"/>
      <c r="WTY114" s="56"/>
      <c r="WTZ114" s="56"/>
      <c r="WUA114" s="56"/>
      <c r="WUB114" s="56"/>
      <c r="WUC114" s="56"/>
      <c r="WUD114" s="56"/>
      <c r="WUE114" s="56"/>
      <c r="WUF114" s="56"/>
      <c r="WUG114" s="56"/>
      <c r="WUH114" s="56"/>
      <c r="WUI114" s="56"/>
      <c r="WUJ114" s="56"/>
      <c r="WUK114" s="56"/>
      <c r="WUL114" s="56"/>
      <c r="WUM114" s="56"/>
      <c r="WUN114" s="56"/>
      <c r="WUO114" s="56"/>
      <c r="WUP114" s="56"/>
      <c r="WUQ114" s="56"/>
      <c r="WUR114" s="56"/>
      <c r="WUS114" s="56"/>
      <c r="WUT114" s="56"/>
      <c r="WUU114" s="56"/>
      <c r="WUV114" s="56"/>
      <c r="WUW114" s="56"/>
      <c r="WUX114" s="56"/>
      <c r="WUY114" s="56"/>
      <c r="WUZ114" s="56"/>
      <c r="WVA114" s="56"/>
      <c r="WVB114" s="56"/>
      <c r="WVC114" s="56"/>
      <c r="WVD114" s="56"/>
      <c r="WVE114" s="56"/>
      <c r="WVF114" s="56"/>
      <c r="WVG114" s="56"/>
      <c r="WVH114" s="56"/>
      <c r="WVI114" s="56"/>
      <c r="WVJ114" s="56"/>
      <c r="WVK114" s="56"/>
      <c r="WVL114" s="56"/>
      <c r="WVM114" s="56"/>
      <c r="WVN114" s="56"/>
      <c r="WVO114" s="56"/>
      <c r="WVP114" s="56"/>
      <c r="WVQ114" s="56"/>
      <c r="WVR114" s="56"/>
      <c r="WVS114" s="56"/>
      <c r="WVT114" s="56"/>
      <c r="WVU114" s="56"/>
      <c r="WVV114" s="56"/>
      <c r="WVW114" s="56"/>
      <c r="WVX114" s="56"/>
      <c r="WVY114" s="56"/>
      <c r="WVZ114" s="56"/>
      <c r="WWA114" s="56"/>
      <c r="WWB114" s="56"/>
      <c r="WWC114" s="56"/>
      <c r="WWD114" s="56"/>
      <c r="WWE114" s="56"/>
      <c r="WWF114" s="56"/>
      <c r="WWG114" s="56"/>
      <c r="WWH114" s="56"/>
      <c r="WWI114" s="56"/>
      <c r="WWJ114" s="56"/>
      <c r="WWK114" s="56"/>
      <c r="WWL114" s="56"/>
      <c r="WWM114" s="56"/>
      <c r="WWN114" s="56"/>
      <c r="WWO114" s="56"/>
      <c r="WWP114" s="56"/>
      <c r="WWQ114" s="56"/>
      <c r="WWR114" s="56"/>
      <c r="WWS114" s="56"/>
      <c r="WWT114" s="56"/>
      <c r="WWU114" s="56"/>
      <c r="WWV114" s="56"/>
      <c r="WWW114" s="56"/>
      <c r="WWX114" s="56"/>
      <c r="WWY114" s="56"/>
      <c r="WWZ114" s="56"/>
      <c r="WXA114" s="56"/>
      <c r="WXB114" s="56"/>
      <c r="WXC114" s="56"/>
      <c r="WXD114" s="56"/>
      <c r="WXE114" s="56"/>
      <c r="WXF114" s="56"/>
      <c r="WXG114" s="56"/>
      <c r="WXH114" s="56"/>
      <c r="WXI114" s="56"/>
      <c r="WXJ114" s="56"/>
      <c r="WXK114" s="56"/>
      <c r="WXL114" s="56"/>
      <c r="WXM114" s="56"/>
      <c r="WXN114" s="56"/>
      <c r="WXO114" s="56"/>
      <c r="WXP114" s="56"/>
      <c r="WXQ114" s="56"/>
      <c r="WXR114" s="56"/>
      <c r="WXS114" s="56"/>
      <c r="WXT114" s="56"/>
      <c r="WXU114" s="56"/>
      <c r="WXV114" s="56"/>
      <c r="WXW114" s="56"/>
      <c r="WXX114" s="56"/>
      <c r="WXY114" s="56"/>
      <c r="WXZ114" s="56"/>
      <c r="WYA114" s="56"/>
      <c r="WYB114" s="56"/>
      <c r="WYC114" s="56"/>
      <c r="WYD114" s="56"/>
      <c r="WYE114" s="56"/>
      <c r="WYF114" s="56"/>
      <c r="WYG114" s="56"/>
      <c r="WYH114" s="56"/>
      <c r="WYI114" s="56"/>
      <c r="WYJ114" s="56"/>
      <c r="WYK114" s="56"/>
      <c r="WYL114" s="56"/>
      <c r="WYM114" s="56"/>
      <c r="WYN114" s="56"/>
      <c r="WYO114" s="56"/>
      <c r="WYP114" s="56"/>
      <c r="WYQ114" s="56"/>
      <c r="WYR114" s="56"/>
      <c r="WYS114" s="56"/>
      <c r="WYT114" s="56"/>
      <c r="WYU114" s="56"/>
      <c r="WYV114" s="56"/>
      <c r="WYW114" s="56"/>
      <c r="WYX114" s="56"/>
      <c r="WYY114" s="56"/>
      <c r="WYZ114" s="56"/>
      <c r="WZA114" s="56"/>
      <c r="WZB114" s="56"/>
      <c r="WZC114" s="56"/>
      <c r="WZD114" s="56"/>
      <c r="WZE114" s="56"/>
      <c r="WZF114" s="56"/>
      <c r="WZG114" s="56"/>
      <c r="WZH114" s="56"/>
      <c r="WZI114" s="56"/>
      <c r="WZJ114" s="56"/>
      <c r="WZK114" s="56"/>
      <c r="WZL114" s="56"/>
      <c r="WZM114" s="56"/>
      <c r="WZN114" s="56"/>
      <c r="WZO114" s="56"/>
      <c r="WZP114" s="56"/>
      <c r="WZQ114" s="56"/>
      <c r="WZR114" s="56"/>
      <c r="WZS114" s="56"/>
      <c r="WZT114" s="56"/>
      <c r="WZU114" s="56"/>
      <c r="WZV114" s="56"/>
      <c r="WZW114" s="56"/>
      <c r="WZX114" s="56"/>
      <c r="WZY114" s="56"/>
      <c r="WZZ114" s="56"/>
      <c r="XAA114" s="56"/>
      <c r="XAB114" s="56"/>
      <c r="XAC114" s="56"/>
      <c r="XAD114" s="56"/>
      <c r="XAE114" s="56"/>
      <c r="XAF114" s="56"/>
      <c r="XAG114" s="56"/>
      <c r="XAH114" s="56"/>
      <c r="XAI114" s="56"/>
      <c r="XAJ114" s="56"/>
      <c r="XAK114" s="56"/>
      <c r="XAL114" s="56"/>
      <c r="XAM114" s="56"/>
      <c r="XAN114" s="56"/>
      <c r="XAO114" s="56"/>
      <c r="XAP114" s="56"/>
      <c r="XAQ114" s="56"/>
      <c r="XAR114" s="56"/>
      <c r="XAS114" s="56"/>
      <c r="XAT114" s="56"/>
      <c r="XAU114" s="56"/>
      <c r="XAV114" s="56"/>
      <c r="XAW114" s="56"/>
      <c r="XAX114" s="56"/>
      <c r="XAY114" s="56"/>
      <c r="XAZ114" s="56"/>
      <c r="XBA114" s="56"/>
      <c r="XBB114" s="56"/>
      <c r="XBC114" s="56"/>
      <c r="XBD114" s="56"/>
      <c r="XBE114" s="56"/>
      <c r="XBF114" s="56"/>
      <c r="XBG114" s="56"/>
      <c r="XBH114" s="56"/>
      <c r="XBI114" s="56"/>
      <c r="XBJ114" s="56"/>
      <c r="XBK114" s="56"/>
      <c r="XBL114" s="56"/>
      <c r="XBM114" s="56"/>
      <c r="XBN114" s="56"/>
      <c r="XBO114" s="56"/>
      <c r="XBP114" s="56"/>
      <c r="XBQ114" s="56"/>
      <c r="XBR114" s="56"/>
      <c r="XBS114" s="56"/>
      <c r="XBT114" s="56"/>
      <c r="XBU114" s="56"/>
      <c r="XBV114" s="56"/>
      <c r="XBW114" s="56"/>
      <c r="XBX114" s="56"/>
      <c r="XBY114" s="56"/>
      <c r="XBZ114" s="56"/>
      <c r="XCA114" s="56"/>
      <c r="XCB114" s="56"/>
      <c r="XCC114" s="56"/>
      <c r="XCD114" s="56"/>
      <c r="XCE114" s="56"/>
      <c r="XCF114" s="56"/>
      <c r="XCG114" s="56"/>
      <c r="XCH114" s="56"/>
      <c r="XCI114" s="56"/>
      <c r="XCJ114" s="56"/>
      <c r="XCK114" s="56"/>
      <c r="XCL114" s="56"/>
      <c r="XCM114" s="56"/>
      <c r="XCN114" s="56"/>
      <c r="XCO114" s="56"/>
      <c r="XCP114" s="56"/>
      <c r="XCQ114" s="56"/>
      <c r="XCR114" s="56"/>
      <c r="XCS114" s="56"/>
      <c r="XCT114" s="56"/>
      <c r="XCU114" s="56"/>
      <c r="XCV114" s="56"/>
      <c r="XCW114" s="56"/>
      <c r="XCX114" s="56"/>
      <c r="XCY114" s="56"/>
      <c r="XCZ114" s="56"/>
      <c r="XDA114" s="56"/>
      <c r="XDB114" s="56"/>
      <c r="XDC114" s="56"/>
      <c r="XDD114" s="56"/>
      <c r="XDE114" s="56"/>
      <c r="XDF114" s="56"/>
      <c r="XDG114" s="56"/>
      <c r="XDH114" s="56"/>
      <c r="XDI114" s="56"/>
      <c r="XDJ114" s="56"/>
      <c r="XDK114" s="56"/>
      <c r="XDL114" s="56"/>
      <c r="XDM114" s="56"/>
      <c r="XDN114" s="56"/>
      <c r="XDO114" s="56"/>
      <c r="XDP114" s="56"/>
      <c r="XDQ114" s="56"/>
      <c r="XDR114" s="56"/>
      <c r="XDS114" s="56"/>
      <c r="XDT114" s="56"/>
      <c r="XDU114" s="56"/>
      <c r="XDV114" s="56"/>
      <c r="XDW114" s="56"/>
      <c r="XDX114" s="56"/>
      <c r="XDY114" s="56"/>
      <c r="XDZ114" s="56"/>
      <c r="XEA114" s="56"/>
      <c r="XEB114" s="56"/>
      <c r="XEC114" s="56"/>
      <c r="XED114" s="56"/>
      <c r="XEE114" s="56"/>
      <c r="XEF114" s="56"/>
      <c r="XEG114" s="56"/>
      <c r="XEH114" s="56"/>
      <c r="XEI114" s="56"/>
      <c r="XEJ114" s="56"/>
      <c r="XEK114" s="56"/>
      <c r="XEL114" s="56"/>
      <c r="XEM114" s="56"/>
      <c r="XEN114" s="56"/>
      <c r="XEO114" s="56"/>
      <c r="XEP114" s="56"/>
      <c r="XEQ114" s="56"/>
      <c r="XER114" s="56"/>
      <c r="XES114" s="56"/>
      <c r="XET114" s="56"/>
      <c r="XEU114" s="56"/>
      <c r="XEV114" s="56"/>
      <c r="XEW114" s="56"/>
      <c r="XEX114" s="56"/>
      <c r="XEY114" s="56"/>
      <c r="XEZ114" s="56"/>
      <c r="XFA114" s="56"/>
      <c r="XFB114" s="56"/>
      <c r="XFC114" s="56"/>
      <c r="XFD114" s="56"/>
    </row>
    <row r="115" spans="1:16384" customFormat="1" ht="4.5" customHeight="1" thickBot="1" x14ac:dyDescent="0.3">
      <c r="A115" s="285">
        <f>$A$4</f>
        <v>4.5</v>
      </c>
      <c r="B115" s="858"/>
      <c r="C115" s="859"/>
      <c r="D115" s="859"/>
      <c r="E115" s="859"/>
      <c r="F115" s="859"/>
      <c r="G115" s="859"/>
      <c r="H115" s="859"/>
      <c r="I115" s="859"/>
      <c r="J115" s="859"/>
      <c r="K115" s="859"/>
      <c r="L115" s="859"/>
      <c r="M115" s="859"/>
      <c r="N115" s="859"/>
      <c r="O115" s="859"/>
      <c r="P115" s="859"/>
      <c r="Q115" s="859"/>
      <c r="R115" s="859"/>
      <c r="S115" s="859"/>
      <c r="T115" s="859"/>
      <c r="U115" s="859"/>
      <c r="V115" s="859"/>
      <c r="W115" s="859"/>
      <c r="X115" s="859"/>
      <c r="Y115" s="859"/>
      <c r="Z115" s="860"/>
      <c r="AA115" s="453"/>
      <c r="AB115" s="364"/>
      <c r="AC115" s="364"/>
      <c r="AD115" s="364"/>
      <c r="AE115" s="364"/>
      <c r="AF115" s="364"/>
      <c r="AG115" s="364"/>
      <c r="AY115" s="188"/>
      <c r="AZ115" s="188"/>
      <c r="BA115" s="146"/>
      <c r="BB115" s="146"/>
      <c r="BC115" s="160"/>
      <c r="BD115" s="154"/>
      <c r="BE115" s="154"/>
    </row>
    <row r="116" spans="1:16384" customFormat="1" ht="33" customHeight="1" x14ac:dyDescent="0.25">
      <c r="A116" s="285">
        <f>$A$7*2</f>
        <v>33</v>
      </c>
      <c r="B116" s="950" t="s">
        <v>511</v>
      </c>
      <c r="C116" s="951"/>
      <c r="D116" s="951"/>
      <c r="E116" s="951"/>
      <c r="F116" s="951"/>
      <c r="G116" s="951"/>
      <c r="H116" s="951"/>
      <c r="I116" s="951"/>
      <c r="J116" s="951"/>
      <c r="K116" s="951"/>
      <c r="L116" s="951"/>
      <c r="M116" s="951"/>
      <c r="N116" s="951"/>
      <c r="O116" s="951"/>
      <c r="P116" s="951"/>
      <c r="Q116" s="951"/>
      <c r="R116" s="951"/>
      <c r="S116" s="951"/>
      <c r="T116" s="951"/>
      <c r="U116" s="951"/>
      <c r="V116" s="951"/>
      <c r="W116" s="951"/>
      <c r="X116" s="951"/>
      <c r="Y116" s="951"/>
      <c r="Z116" s="952"/>
      <c r="AA116" s="469">
        <f>SUM(V74:Z79,V83:Z86,V90:Z95,U100,U110)</f>
        <v>0</v>
      </c>
      <c r="AB116" s="364"/>
      <c r="AC116" s="364"/>
      <c r="AD116" s="364"/>
      <c r="AE116" s="364"/>
      <c r="AF116" s="364"/>
      <c r="AG116" s="364"/>
      <c r="AY116" s="188"/>
      <c r="AZ116" s="188"/>
      <c r="BA116" s="146"/>
      <c r="BB116" s="146"/>
      <c r="BC116" s="160"/>
      <c r="BD116" s="154"/>
      <c r="BE116" s="154"/>
    </row>
    <row r="117" spans="1:16384" customFormat="1" ht="21.75" customHeight="1" thickBot="1" x14ac:dyDescent="0.35">
      <c r="A117" s="285">
        <f>$A$110</f>
        <v>21.75</v>
      </c>
      <c r="B117" s="435"/>
      <c r="C117" s="925" t="s">
        <v>843</v>
      </c>
      <c r="D117" s="926"/>
      <c r="E117" s="926"/>
      <c r="F117" s="926"/>
      <c r="G117" s="926"/>
      <c r="H117" s="926"/>
      <c r="I117" s="926"/>
      <c r="J117" s="926"/>
      <c r="K117" s="926"/>
      <c r="L117" s="926"/>
      <c r="M117" s="926"/>
      <c r="N117" s="926"/>
      <c r="O117" s="926"/>
      <c r="P117" s="926"/>
      <c r="Q117" s="926"/>
      <c r="R117" s="926"/>
      <c r="S117" s="926"/>
      <c r="T117" s="926"/>
      <c r="U117" s="927"/>
      <c r="V117" s="470" t="s">
        <v>823</v>
      </c>
      <c r="W117" s="922">
        <v>0</v>
      </c>
      <c r="X117" s="923"/>
      <c r="Y117" s="923"/>
      <c r="Z117" s="924"/>
      <c r="AA117" s="453">
        <f>SUM(Dane!CJ2:CJ20)*AA66</f>
        <v>0</v>
      </c>
      <c r="AB117" s="364"/>
      <c r="AC117" s="364"/>
      <c r="AD117" s="364"/>
      <c r="AE117" s="364"/>
      <c r="AF117" s="364"/>
      <c r="AG117" s="364"/>
      <c r="AY117" s="188">
        <v>117</v>
      </c>
      <c r="AZ117" s="188">
        <v>23</v>
      </c>
      <c r="BA117" s="146">
        <v>90</v>
      </c>
      <c r="BB117" s="146">
        <f>IF(W117&gt;1,1,0)</f>
        <v>0</v>
      </c>
      <c r="BC117" s="160" t="s">
        <v>838</v>
      </c>
      <c r="BD117" s="154"/>
      <c r="BE117" s="154"/>
    </row>
    <row r="118" spans="1:16384" customFormat="1" ht="4.5" customHeight="1" thickBot="1" x14ac:dyDescent="0.3">
      <c r="A118" s="285">
        <f>$A$4</f>
        <v>4.5</v>
      </c>
      <c r="B118" s="858"/>
      <c r="C118" s="859"/>
      <c r="D118" s="859"/>
      <c r="E118" s="859"/>
      <c r="F118" s="859"/>
      <c r="G118" s="859"/>
      <c r="H118" s="859"/>
      <c r="I118" s="859"/>
      <c r="J118" s="859"/>
      <c r="K118" s="859"/>
      <c r="L118" s="859"/>
      <c r="M118" s="859"/>
      <c r="N118" s="859"/>
      <c r="O118" s="859"/>
      <c r="P118" s="859"/>
      <c r="Q118" s="859"/>
      <c r="R118" s="859"/>
      <c r="S118" s="859"/>
      <c r="T118" s="859"/>
      <c r="U118" s="859"/>
      <c r="V118" s="859"/>
      <c r="W118" s="859"/>
      <c r="X118" s="859"/>
      <c r="Y118" s="859"/>
      <c r="Z118" s="860"/>
      <c r="AA118" s="453"/>
      <c r="AB118" s="364"/>
      <c r="AC118" s="364"/>
      <c r="AD118" s="364"/>
      <c r="AE118" s="364"/>
      <c r="AF118" s="364"/>
      <c r="AG118" s="364"/>
      <c r="AY118" s="188"/>
      <c r="AZ118" s="188"/>
      <c r="BA118" s="146"/>
      <c r="BB118" s="146"/>
      <c r="BC118" s="160"/>
      <c r="BD118" s="154"/>
      <c r="BE118" s="154"/>
    </row>
    <row r="119" spans="1:16384" customFormat="1" ht="16.5" customHeight="1" x14ac:dyDescent="0.25">
      <c r="A119" s="285">
        <f>$A$7</f>
        <v>16.5</v>
      </c>
      <c r="B119" s="950" t="s">
        <v>512</v>
      </c>
      <c r="C119" s="951"/>
      <c r="D119" s="951"/>
      <c r="E119" s="951"/>
      <c r="F119" s="951"/>
      <c r="G119" s="951"/>
      <c r="H119" s="951"/>
      <c r="I119" s="951"/>
      <c r="J119" s="951"/>
      <c r="K119" s="951"/>
      <c r="L119" s="951"/>
      <c r="M119" s="951"/>
      <c r="N119" s="951"/>
      <c r="O119" s="951"/>
      <c r="P119" s="951"/>
      <c r="Q119" s="951"/>
      <c r="R119" s="951"/>
      <c r="S119" s="951"/>
      <c r="T119" s="951"/>
      <c r="U119" s="951"/>
      <c r="V119" s="951"/>
      <c r="W119" s="951"/>
      <c r="X119" s="951"/>
      <c r="Y119" s="951"/>
      <c r="Z119" s="952"/>
      <c r="AA119" s="453"/>
      <c r="AB119" s="364"/>
      <c r="AC119" s="364"/>
      <c r="AD119" s="364"/>
      <c r="AE119" s="364"/>
      <c r="AF119" s="364"/>
      <c r="AG119" s="364"/>
      <c r="AY119" s="188">
        <v>117</v>
      </c>
      <c r="AZ119" s="188">
        <v>23</v>
      </c>
      <c r="BA119" s="146">
        <v>90</v>
      </c>
      <c r="BB119" s="146">
        <f>IF(W117=AA117,0,1)</f>
        <v>0</v>
      </c>
      <c r="BC119" s="160" t="str">
        <f>IF(AA117-W117&gt;0,"Powierzchnia wykazana w polu 90 jest mniejsza od sumy powierzchni wykazanych w zał. ZDN-1.","Powierzchnia wykazana w polu 90 jest większa od sumy powierzchni wykazanych w zał. ZDN-1.")</f>
        <v>Powierzchnia wykazana w polu 90 jest większa od sumy powierzchni wykazanych w zał. ZDN-1.</v>
      </c>
      <c r="BD119" s="154"/>
      <c r="BE119" s="154"/>
    </row>
    <row r="120" spans="1:16384" customFormat="1" ht="33" customHeight="1" x14ac:dyDescent="0.3">
      <c r="A120" s="285">
        <f>$A$6*2</f>
        <v>33</v>
      </c>
      <c r="B120" s="863"/>
      <c r="C120" s="930" t="s">
        <v>536</v>
      </c>
      <c r="D120" s="931"/>
      <c r="E120" s="931"/>
      <c r="F120" s="931"/>
      <c r="G120" s="931"/>
      <c r="H120" s="931"/>
      <c r="I120" s="931"/>
      <c r="J120" s="931"/>
      <c r="K120" s="931"/>
      <c r="L120" s="931"/>
      <c r="M120" s="931"/>
      <c r="N120" s="931"/>
      <c r="O120" s="932"/>
      <c r="P120" s="919" t="s">
        <v>824</v>
      </c>
      <c r="Q120" s="920"/>
      <c r="R120" s="928">
        <f>IF(E67="",W117,P114)</f>
        <v>0</v>
      </c>
      <c r="S120" s="928"/>
      <c r="T120" s="928"/>
      <c r="U120" s="928"/>
      <c r="V120" s="928"/>
      <c r="W120" s="928"/>
      <c r="X120" s="928"/>
      <c r="Y120" s="928"/>
      <c r="Z120" s="929"/>
      <c r="AA120" s="471">
        <f>Dane!AN15</f>
        <v>58.46</v>
      </c>
      <c r="AB120" s="364"/>
      <c r="AC120" s="364"/>
      <c r="AD120" s="364"/>
      <c r="AE120" s="364"/>
      <c r="AF120" s="364"/>
      <c r="AG120" s="364"/>
      <c r="AY120" s="188"/>
      <c r="AZ120" s="188"/>
      <c r="BA120" s="146"/>
      <c r="BB120" s="146"/>
      <c r="BC120" s="160"/>
      <c r="BD120" s="154"/>
      <c r="BE120" s="154"/>
    </row>
    <row r="121" spans="1:16384" customFormat="1" ht="21.75" customHeight="1" x14ac:dyDescent="0.3">
      <c r="A121" s="285">
        <f>$A$110</f>
        <v>21.75</v>
      </c>
      <c r="B121" s="863"/>
      <c r="C121" s="913" t="s">
        <v>93</v>
      </c>
      <c r="D121" s="914"/>
      <c r="E121" s="914"/>
      <c r="F121" s="914"/>
      <c r="G121" s="914"/>
      <c r="H121" s="914"/>
      <c r="I121" s="914"/>
      <c r="J121" s="914"/>
      <c r="K121" s="914"/>
      <c r="L121" s="914"/>
      <c r="M121" s="914"/>
      <c r="N121" s="914"/>
      <c r="O121" s="915"/>
      <c r="P121" s="919" t="s">
        <v>825</v>
      </c>
      <c r="Q121" s="920"/>
      <c r="R121" s="921">
        <f>QUOTIENT(AA121,1)</f>
        <v>292</v>
      </c>
      <c r="S121" s="921"/>
      <c r="T121" s="921"/>
      <c r="U121" s="921"/>
      <c r="V121" s="921"/>
      <c r="W121" s="921"/>
      <c r="X121" s="423" t="s">
        <v>488</v>
      </c>
      <c r="Y121" s="472">
        <f>MOD(AA121*100,100)</f>
        <v>30</v>
      </c>
      <c r="Z121" s="425" t="s">
        <v>469</v>
      </c>
      <c r="AA121" s="453">
        <f>IF(E67="",5,2.5)*AA120</f>
        <v>292.3</v>
      </c>
      <c r="AB121" s="364"/>
      <c r="AC121" s="364"/>
      <c r="AD121" s="364"/>
      <c r="AE121" s="364"/>
      <c r="AF121" s="364"/>
      <c r="AG121" s="364"/>
      <c r="AY121" s="188">
        <v>124</v>
      </c>
      <c r="AZ121" s="188">
        <v>18</v>
      </c>
      <c r="BA121" s="146">
        <v>95</v>
      </c>
      <c r="BB121" s="162">
        <f>IF(AND(AA124&gt;0,Q24=1),1,0)</f>
        <v>0</v>
      </c>
      <c r="BC121" s="163" t="s">
        <v>757</v>
      </c>
      <c r="BD121" s="154"/>
      <c r="BE121" s="154"/>
    </row>
    <row r="122" spans="1:16384" customFormat="1" ht="21.75" customHeight="1" x14ac:dyDescent="0.3">
      <c r="A122" s="285">
        <f>$A$110</f>
        <v>21.75</v>
      </c>
      <c r="B122" s="863"/>
      <c r="C122" s="913" t="s">
        <v>537</v>
      </c>
      <c r="D122" s="914"/>
      <c r="E122" s="914"/>
      <c r="F122" s="914"/>
      <c r="G122" s="914"/>
      <c r="H122" s="914"/>
      <c r="I122" s="914"/>
      <c r="J122" s="914"/>
      <c r="K122" s="914"/>
      <c r="L122" s="914"/>
      <c r="M122" s="914"/>
      <c r="N122" s="914"/>
      <c r="O122" s="915"/>
      <c r="P122" s="919" t="s">
        <v>834</v>
      </c>
      <c r="Q122" s="920"/>
      <c r="R122" s="921">
        <f>QUOTIENT(AA122,1)</f>
        <v>0</v>
      </c>
      <c r="S122" s="921"/>
      <c r="T122" s="921"/>
      <c r="U122" s="921"/>
      <c r="V122" s="921"/>
      <c r="W122" s="921"/>
      <c r="X122" s="423" t="s">
        <v>488</v>
      </c>
      <c r="Y122" s="472">
        <f>MOD(AA122*100,100)</f>
        <v>0</v>
      </c>
      <c r="Z122" s="425" t="s">
        <v>469</v>
      </c>
      <c r="AA122" s="473">
        <f>ROUND(R120*AA121*AA24/12,2)</f>
        <v>0</v>
      </c>
      <c r="AB122" s="364"/>
      <c r="AC122" s="364"/>
      <c r="AD122" s="364"/>
      <c r="AE122" s="364"/>
      <c r="AF122" s="364"/>
      <c r="AG122" s="364"/>
      <c r="AY122" s="188">
        <v>124</v>
      </c>
      <c r="AZ122" s="188">
        <v>18</v>
      </c>
      <c r="BA122" s="146">
        <v>95</v>
      </c>
      <c r="BB122" s="162">
        <f>IF(AND(K21&lt;&gt;"",AA124&lt;&gt;0),1,0)</f>
        <v>0</v>
      </c>
      <c r="BC122" s="163" t="s">
        <v>758</v>
      </c>
      <c r="BD122" s="154"/>
      <c r="BE122" s="154"/>
    </row>
    <row r="123" spans="1:16384" customFormat="1" ht="21.75" customHeight="1" x14ac:dyDescent="0.3">
      <c r="A123" s="285">
        <f>$A$110</f>
        <v>21.75</v>
      </c>
      <c r="B123" s="863"/>
      <c r="C123" s="913" t="s">
        <v>513</v>
      </c>
      <c r="D123" s="914"/>
      <c r="E123" s="914"/>
      <c r="F123" s="914"/>
      <c r="G123" s="914"/>
      <c r="H123" s="914"/>
      <c r="I123" s="914"/>
      <c r="J123" s="914"/>
      <c r="K123" s="914"/>
      <c r="L123" s="914"/>
      <c r="M123" s="914"/>
      <c r="N123" s="914"/>
      <c r="O123" s="915"/>
      <c r="P123" s="919" t="s">
        <v>826</v>
      </c>
      <c r="Q123" s="920"/>
      <c r="R123" s="945"/>
      <c r="S123" s="946"/>
      <c r="T123" s="946"/>
      <c r="U123" s="946"/>
      <c r="V123" s="946"/>
      <c r="W123" s="946"/>
      <c r="X123" s="423" t="s">
        <v>488</v>
      </c>
      <c r="Y123" s="427"/>
      <c r="Z123" s="425" t="s">
        <v>469</v>
      </c>
      <c r="AA123" s="453">
        <f>R123+Y123/100</f>
        <v>0</v>
      </c>
      <c r="AB123" s="364"/>
      <c r="AC123" s="364"/>
      <c r="AD123" s="364"/>
      <c r="AE123" s="364"/>
      <c r="AF123" s="364"/>
      <c r="AG123" s="364"/>
      <c r="AY123" s="188">
        <v>123</v>
      </c>
      <c r="AZ123" s="188">
        <v>18</v>
      </c>
      <c r="BA123" s="146">
        <v>94</v>
      </c>
      <c r="BB123" s="146">
        <f>IF(AA123&gt;AA122,1,0)</f>
        <v>0</v>
      </c>
      <c r="BC123" s="160" t="s">
        <v>749</v>
      </c>
      <c r="BD123" s="154"/>
      <c r="BE123" s="154"/>
    </row>
    <row r="124" spans="1:16384" customFormat="1" ht="21.75" customHeight="1" x14ac:dyDescent="0.3">
      <c r="A124" s="285">
        <f>$A$110</f>
        <v>21.75</v>
      </c>
      <c r="B124" s="863"/>
      <c r="C124" s="913" t="s">
        <v>538</v>
      </c>
      <c r="D124" s="914"/>
      <c r="E124" s="914"/>
      <c r="F124" s="914"/>
      <c r="G124" s="914"/>
      <c r="H124" s="914"/>
      <c r="I124" s="914"/>
      <c r="J124" s="914"/>
      <c r="K124" s="914"/>
      <c r="L124" s="914"/>
      <c r="M124" s="914"/>
      <c r="N124" s="914"/>
      <c r="O124" s="915"/>
      <c r="P124" s="919" t="s">
        <v>827</v>
      </c>
      <c r="Q124" s="920"/>
      <c r="R124" s="945"/>
      <c r="S124" s="946"/>
      <c r="T124" s="946"/>
      <c r="U124" s="946"/>
      <c r="V124" s="946"/>
      <c r="W124" s="946"/>
      <c r="X124" s="423" t="s">
        <v>488</v>
      </c>
      <c r="Y124" s="427"/>
      <c r="Z124" s="425" t="s">
        <v>469</v>
      </c>
      <c r="AA124" s="453">
        <f>R124+Y124/100</f>
        <v>0</v>
      </c>
      <c r="AB124" s="364"/>
      <c r="AC124" s="364"/>
      <c r="AD124" s="364"/>
      <c r="AE124" s="364"/>
      <c r="AF124" s="364"/>
      <c r="AG124" s="364"/>
      <c r="AY124" s="188"/>
      <c r="AZ124" s="188"/>
      <c r="BA124" s="146"/>
      <c r="BB124" s="146"/>
      <c r="BC124" s="160"/>
      <c r="BD124" s="154"/>
      <c r="BE124" s="154"/>
    </row>
    <row r="125" spans="1:16384" customFormat="1" ht="25.5" customHeight="1" x14ac:dyDescent="0.3">
      <c r="A125" s="285">
        <v>25.5</v>
      </c>
      <c r="B125" s="863"/>
      <c r="C125" s="913" t="s">
        <v>539</v>
      </c>
      <c r="D125" s="914"/>
      <c r="E125" s="914"/>
      <c r="F125" s="914"/>
      <c r="G125" s="914"/>
      <c r="H125" s="914"/>
      <c r="I125" s="914"/>
      <c r="J125" s="914"/>
      <c r="K125" s="914"/>
      <c r="L125" s="914"/>
      <c r="M125" s="914"/>
      <c r="N125" s="914"/>
      <c r="O125" s="915"/>
      <c r="P125" s="919" t="s">
        <v>828</v>
      </c>
      <c r="Q125" s="920"/>
      <c r="R125" s="945"/>
      <c r="S125" s="946"/>
      <c r="T125" s="946"/>
      <c r="U125" s="946"/>
      <c r="V125" s="946"/>
      <c r="W125" s="946"/>
      <c r="X125" s="423" t="s">
        <v>488</v>
      </c>
      <c r="Y125" s="427"/>
      <c r="Z125" s="425" t="s">
        <v>469</v>
      </c>
      <c r="AA125" s="453">
        <f>R125+Y125/100</f>
        <v>0</v>
      </c>
      <c r="AB125" s="364"/>
      <c r="AC125" s="364"/>
      <c r="AD125" s="364"/>
      <c r="AE125" s="364"/>
      <c r="AF125" s="364"/>
      <c r="AG125" s="364"/>
      <c r="AY125" s="188">
        <v>125</v>
      </c>
      <c r="AZ125" s="188">
        <v>18</v>
      </c>
      <c r="BA125" s="146">
        <v>96</v>
      </c>
      <c r="BB125" s="146">
        <f>IF(AA125&gt;AA124,1,0)</f>
        <v>0</v>
      </c>
      <c r="BC125" s="160" t="s">
        <v>750</v>
      </c>
      <c r="BD125" s="154"/>
      <c r="BE125" s="154"/>
    </row>
    <row r="126" spans="1:16384" customFormat="1" ht="25.5" customHeight="1" x14ac:dyDescent="0.3">
      <c r="A126" s="285">
        <f>A125</f>
        <v>25.5</v>
      </c>
      <c r="B126" s="863"/>
      <c r="C126" s="913" t="s">
        <v>540</v>
      </c>
      <c r="D126" s="914"/>
      <c r="E126" s="914"/>
      <c r="F126" s="914"/>
      <c r="G126" s="914"/>
      <c r="H126" s="914"/>
      <c r="I126" s="914"/>
      <c r="J126" s="914"/>
      <c r="K126" s="914"/>
      <c r="L126" s="914"/>
      <c r="M126" s="914"/>
      <c r="N126" s="914"/>
      <c r="O126" s="915"/>
      <c r="P126" s="919" t="s">
        <v>835</v>
      </c>
      <c r="Q126" s="920"/>
      <c r="R126" s="921">
        <f>ROUND(SUM(AA122,-AA123,AA124,-AA125),0)</f>
        <v>0</v>
      </c>
      <c r="S126" s="921"/>
      <c r="T126" s="921"/>
      <c r="U126" s="921"/>
      <c r="V126" s="921"/>
      <c r="W126" s="921"/>
      <c r="X126" s="921"/>
      <c r="Y126" s="921"/>
      <c r="Z126" s="425" t="s">
        <v>468</v>
      </c>
      <c r="AA126" s="453"/>
      <c r="AB126" s="364"/>
      <c r="AC126" s="364"/>
      <c r="AD126" s="364"/>
      <c r="AE126" s="364"/>
      <c r="AF126" s="364"/>
      <c r="AG126" s="364"/>
      <c r="AY126" s="188"/>
      <c r="AZ126" s="188"/>
      <c r="BA126" s="146">
        <v>97</v>
      </c>
      <c r="BB126" s="146">
        <f>IF(R126&lt;0,1,0)</f>
        <v>0</v>
      </c>
      <c r="BC126" s="160" t="s">
        <v>751</v>
      </c>
      <c r="BD126" s="154"/>
      <c r="BE126" s="154"/>
    </row>
    <row r="127" spans="1:16384" customFormat="1" ht="16.5" customHeight="1" x14ac:dyDescent="0.25">
      <c r="A127" s="285">
        <f t="shared" ref="A127" si="28">$A$6</f>
        <v>16.5</v>
      </c>
      <c r="B127" s="936" t="s">
        <v>549</v>
      </c>
      <c r="C127" s="937"/>
      <c r="D127" s="937"/>
      <c r="E127" s="937"/>
      <c r="F127" s="937"/>
      <c r="G127" s="937"/>
      <c r="H127" s="937"/>
      <c r="I127" s="937"/>
      <c r="J127" s="937"/>
      <c r="K127" s="937"/>
      <c r="L127" s="937"/>
      <c r="M127" s="937"/>
      <c r="N127" s="937"/>
      <c r="O127" s="937"/>
      <c r="P127" s="937"/>
      <c r="Q127" s="937"/>
      <c r="R127" s="937"/>
      <c r="S127" s="937"/>
      <c r="T127" s="937"/>
      <c r="U127" s="937"/>
      <c r="V127" s="937"/>
      <c r="W127" s="937"/>
      <c r="X127" s="937"/>
      <c r="Y127" s="937"/>
      <c r="Z127" s="938"/>
      <c r="AA127" s="474">
        <f>SUM(K128:N129,W128:Y129)</f>
        <v>0</v>
      </c>
      <c r="AB127" s="364"/>
      <c r="AC127" s="364"/>
      <c r="AD127" s="364"/>
      <c r="AE127" s="364"/>
      <c r="AF127" s="364"/>
      <c r="AG127" s="364"/>
      <c r="AY127" s="188">
        <v>128</v>
      </c>
      <c r="AZ127" s="188">
        <v>11</v>
      </c>
      <c r="BA127" s="146" t="s">
        <v>752</v>
      </c>
      <c r="BB127" s="146">
        <f>IF(AA127&gt;R126,1,0)</f>
        <v>0</v>
      </c>
      <c r="BC127" s="160" t="str">
        <f>"Suma rat jest większa od kwoty podatku o " &amp; ROUND(AA127-R126,0) &amp; " zł"</f>
        <v>Suma rat jest większa od kwoty podatku o 0 zł</v>
      </c>
      <c r="BD127" s="154"/>
      <c r="BE127" s="156"/>
    </row>
    <row r="128" spans="1:16384" ht="21.75" customHeight="1" x14ac:dyDescent="0.3">
      <c r="A128" s="285">
        <f t="shared" ref="A128:A129" si="29">$A$110</f>
        <v>21.75</v>
      </c>
      <c r="B128" s="304"/>
      <c r="C128" s="942" t="s">
        <v>41</v>
      </c>
      <c r="D128" s="943"/>
      <c r="E128" s="943"/>
      <c r="F128" s="943"/>
      <c r="G128" s="943"/>
      <c r="H128" s="943"/>
      <c r="I128" s="944"/>
      <c r="J128" s="466" t="s">
        <v>489</v>
      </c>
      <c r="K128" s="505"/>
      <c r="L128" s="506"/>
      <c r="M128" s="506"/>
      <c r="N128" s="506"/>
      <c r="O128" s="363" t="s">
        <v>468</v>
      </c>
      <c r="P128" s="942" t="s">
        <v>42</v>
      </c>
      <c r="Q128" s="943"/>
      <c r="R128" s="943"/>
      <c r="S128" s="943"/>
      <c r="T128" s="943"/>
      <c r="U128" s="944"/>
      <c r="V128" s="466" t="s">
        <v>490</v>
      </c>
      <c r="W128" s="505"/>
      <c r="X128" s="505"/>
      <c r="Y128" s="505"/>
      <c r="Z128" s="363" t="s">
        <v>468</v>
      </c>
      <c r="AA128" s="453"/>
      <c r="AB128" s="289"/>
      <c r="AC128" s="289"/>
      <c r="AD128" s="289"/>
      <c r="AE128" s="289"/>
      <c r="AF128" s="289"/>
      <c r="AG128" s="289"/>
      <c r="AY128" s="178">
        <v>128</v>
      </c>
      <c r="AZ128" s="178">
        <v>11</v>
      </c>
      <c r="BA128" s="146" t="s">
        <v>752</v>
      </c>
      <c r="BB128" s="145">
        <f>IF(AA127&lt;R126,1,0)</f>
        <v>0</v>
      </c>
      <c r="BC128" s="159" t="str">
        <f>"Suma rat jest mniejsza od kwoty podatku o " &amp; ROUND(R126-AA127,0) &amp; " zł"</f>
        <v>Suma rat jest mniejsza od kwoty podatku o 0 zł</v>
      </c>
    </row>
    <row r="129" spans="1:57" ht="21.75" customHeight="1" thickBot="1" x14ac:dyDescent="0.35">
      <c r="A129" s="285">
        <f t="shared" si="29"/>
        <v>21.75</v>
      </c>
      <c r="B129" s="304"/>
      <c r="C129" s="942" t="s">
        <v>43</v>
      </c>
      <c r="D129" s="943"/>
      <c r="E129" s="943"/>
      <c r="F129" s="943"/>
      <c r="G129" s="943"/>
      <c r="H129" s="943"/>
      <c r="I129" s="944"/>
      <c r="J129" s="466" t="s">
        <v>492</v>
      </c>
      <c r="K129" s="505"/>
      <c r="L129" s="506"/>
      <c r="M129" s="506"/>
      <c r="N129" s="506"/>
      <c r="O129" s="363" t="s">
        <v>468</v>
      </c>
      <c r="P129" s="942" t="s">
        <v>44</v>
      </c>
      <c r="Q129" s="943"/>
      <c r="R129" s="943"/>
      <c r="S129" s="943"/>
      <c r="T129" s="943"/>
      <c r="U129" s="944"/>
      <c r="V129" s="466" t="s">
        <v>491</v>
      </c>
      <c r="W129" s="505"/>
      <c r="X129" s="506"/>
      <c r="Y129" s="506"/>
      <c r="Z129" s="363" t="s">
        <v>468</v>
      </c>
      <c r="AA129" s="474">
        <f>COUNTIF(W128:Y129,"&gt;0")+COUNTIF(K128:N129,"&gt;0")</f>
        <v>0</v>
      </c>
      <c r="AB129" s="289"/>
      <c r="AC129" s="289"/>
      <c r="AD129" s="289"/>
      <c r="AE129" s="289"/>
      <c r="AF129" s="289"/>
      <c r="AG129" s="289"/>
      <c r="BA129" s="145"/>
      <c r="BB129" s="145"/>
      <c r="BC129" s="159"/>
    </row>
    <row r="130" spans="1:57" customFormat="1" ht="4.5" customHeight="1" thickBot="1" x14ac:dyDescent="0.3">
      <c r="A130" s="285">
        <f>$A$4</f>
        <v>4.5</v>
      </c>
      <c r="B130" s="858"/>
      <c r="C130" s="859"/>
      <c r="D130" s="859"/>
      <c r="E130" s="859"/>
      <c r="F130" s="859"/>
      <c r="G130" s="859"/>
      <c r="H130" s="859"/>
      <c r="I130" s="859"/>
      <c r="J130" s="859"/>
      <c r="K130" s="859"/>
      <c r="L130" s="859"/>
      <c r="M130" s="859"/>
      <c r="N130" s="859"/>
      <c r="O130" s="859"/>
      <c r="P130" s="859"/>
      <c r="Q130" s="859"/>
      <c r="R130" s="859"/>
      <c r="S130" s="859"/>
      <c r="T130" s="859"/>
      <c r="U130" s="859"/>
      <c r="V130" s="859"/>
      <c r="W130" s="859"/>
      <c r="X130" s="859"/>
      <c r="Y130" s="859"/>
      <c r="Z130" s="860"/>
      <c r="AA130" s="453"/>
      <c r="AB130" s="364"/>
      <c r="AC130" s="364"/>
      <c r="AD130" s="364"/>
      <c r="AE130" s="364"/>
      <c r="AF130" s="364"/>
      <c r="AG130" s="364"/>
      <c r="AY130" s="188"/>
      <c r="AZ130" s="188"/>
      <c r="BA130" s="146"/>
      <c r="BB130" s="146"/>
      <c r="BC130" s="160"/>
      <c r="BD130" s="154"/>
      <c r="BE130" s="154"/>
    </row>
    <row r="131" spans="1:57" customFormat="1" ht="16.5" customHeight="1" x14ac:dyDescent="0.25">
      <c r="A131" s="285">
        <f>$A$7</f>
        <v>16.5</v>
      </c>
      <c r="B131" s="939" t="s">
        <v>935</v>
      </c>
      <c r="C131" s="940"/>
      <c r="D131" s="940"/>
      <c r="E131" s="940"/>
      <c r="F131" s="940"/>
      <c r="G131" s="940"/>
      <c r="H131" s="940"/>
      <c r="I131" s="940"/>
      <c r="J131" s="940"/>
      <c r="K131" s="940"/>
      <c r="L131" s="940"/>
      <c r="M131" s="940"/>
      <c r="N131" s="940"/>
      <c r="O131" s="940"/>
      <c r="P131" s="940"/>
      <c r="Q131" s="940"/>
      <c r="R131" s="940"/>
      <c r="S131" s="940"/>
      <c r="T131" s="940"/>
      <c r="U131" s="940"/>
      <c r="V131" s="940"/>
      <c r="W131" s="940"/>
      <c r="X131" s="940"/>
      <c r="Y131" s="940"/>
      <c r="Z131" s="941"/>
      <c r="AA131" s="453"/>
      <c r="AB131" s="364"/>
      <c r="AC131" s="364"/>
      <c r="AD131" s="364"/>
      <c r="AE131" s="364"/>
      <c r="AF131" s="364"/>
      <c r="AG131" s="364"/>
      <c r="AY131" s="188"/>
      <c r="AZ131" s="188"/>
      <c r="BA131" s="146"/>
      <c r="BB131" s="146"/>
      <c r="BC131" s="160"/>
      <c r="BD131" s="154"/>
      <c r="BE131" s="154"/>
    </row>
    <row r="132" spans="1:57" customFormat="1" ht="9" customHeight="1" x14ac:dyDescent="0.25">
      <c r="A132" s="285">
        <f t="shared" ref="A132" si="30">$A$3</f>
        <v>9</v>
      </c>
      <c r="B132" s="435"/>
      <c r="C132" s="510" t="s">
        <v>493</v>
      </c>
      <c r="D132" s="511"/>
      <c r="E132" s="511"/>
      <c r="F132" s="511"/>
      <c r="G132" s="511"/>
      <c r="H132" s="511"/>
      <c r="I132" s="511"/>
      <c r="J132" s="511"/>
      <c r="K132" s="511"/>
      <c r="L132" s="511"/>
      <c r="M132" s="511"/>
      <c r="N132" s="511"/>
      <c r="O132" s="512"/>
      <c r="P132" s="510" t="s">
        <v>494</v>
      </c>
      <c r="Q132" s="511"/>
      <c r="R132" s="511"/>
      <c r="S132" s="511"/>
      <c r="T132" s="511"/>
      <c r="U132" s="511"/>
      <c r="V132" s="511"/>
      <c r="W132" s="511"/>
      <c r="X132" s="511"/>
      <c r="Y132" s="511"/>
      <c r="Z132" s="512"/>
      <c r="AA132" s="453">
        <f>'ZDR-1'!P12</f>
        <v>0</v>
      </c>
      <c r="AB132" s="364"/>
      <c r="AC132" s="364"/>
      <c r="AD132" s="364"/>
      <c r="AE132" s="364"/>
      <c r="AF132" s="364"/>
      <c r="AG132" s="364"/>
      <c r="AY132" s="188">
        <v>133</v>
      </c>
      <c r="AZ132" s="188">
        <v>9</v>
      </c>
      <c r="BA132" s="145">
        <v>102</v>
      </c>
      <c r="BB132" s="145">
        <f>IF(I133=AA132,0,1)</f>
        <v>0</v>
      </c>
      <c r="BC132" s="159" t="str">
        <f>"Wypełniono "&amp;AA132&amp;" zał. ZDR-1, a w polu 102 wpisano "&amp;SUM(I133)&amp;"."</f>
        <v>Wypełniono 0 zał. ZDR-1, a w polu 102 wpisano 0.</v>
      </c>
      <c r="BD132" s="154"/>
      <c r="BE132" s="154"/>
    </row>
    <row r="133" spans="1:57" ht="21.75" customHeight="1" thickBot="1" x14ac:dyDescent="0.35">
      <c r="A133" s="285">
        <f>$A$110</f>
        <v>21.75</v>
      </c>
      <c r="B133" s="304"/>
      <c r="C133" s="336"/>
      <c r="D133" s="461"/>
      <c r="E133" s="461"/>
      <c r="F133" s="461"/>
      <c r="G133" s="461"/>
      <c r="H133" s="461"/>
      <c r="I133" s="970"/>
      <c r="J133" s="971"/>
      <c r="K133" s="461"/>
      <c r="L133" s="461"/>
      <c r="M133" s="461"/>
      <c r="N133" s="461"/>
      <c r="O133" s="475"/>
      <c r="P133" s="316"/>
      <c r="Q133" s="317"/>
      <c r="R133" s="317"/>
      <c r="S133" s="317"/>
      <c r="T133" s="317"/>
      <c r="U133" s="970"/>
      <c r="V133" s="971"/>
      <c r="W133" s="461"/>
      <c r="X133" s="317"/>
      <c r="Y133" s="317"/>
      <c r="Z133" s="318"/>
      <c r="AA133" s="453">
        <f>'ZDR-2'!P12</f>
        <v>0</v>
      </c>
      <c r="AB133" s="289"/>
      <c r="AC133" s="289"/>
      <c r="AD133" s="289"/>
      <c r="AE133" s="289"/>
      <c r="AF133" s="289"/>
      <c r="AG133" s="289"/>
      <c r="AY133" s="178">
        <v>133</v>
      </c>
      <c r="AZ133" s="178">
        <v>21</v>
      </c>
      <c r="BA133" s="145">
        <v>103</v>
      </c>
      <c r="BB133" s="145">
        <f>IF(U133=AA133,0,1)</f>
        <v>0</v>
      </c>
      <c r="BC133" s="159" t="str">
        <f>"Wypełniono "&amp;AA133&amp;" zał. ZDR-2, a w polu 103 wpisano "&amp;SUM(U133)&amp;"."</f>
        <v>Wypełniono 0 zał. ZDR-2, a w polu 103 wpisano 0.</v>
      </c>
    </row>
    <row r="134" spans="1:57" customFormat="1" ht="4.5" customHeight="1" thickBot="1" x14ac:dyDescent="0.3">
      <c r="A134" s="285">
        <f>$A$4</f>
        <v>4.5</v>
      </c>
      <c r="B134" s="858"/>
      <c r="C134" s="859"/>
      <c r="D134" s="859"/>
      <c r="E134" s="859"/>
      <c r="F134" s="859"/>
      <c r="G134" s="859"/>
      <c r="H134" s="859"/>
      <c r="I134" s="859"/>
      <c r="J134" s="859"/>
      <c r="K134" s="859"/>
      <c r="L134" s="859"/>
      <c r="M134" s="859"/>
      <c r="N134" s="859"/>
      <c r="O134" s="859"/>
      <c r="P134" s="859"/>
      <c r="Q134" s="859"/>
      <c r="R134" s="859"/>
      <c r="S134" s="859"/>
      <c r="T134" s="859"/>
      <c r="U134" s="859"/>
      <c r="V134" s="859"/>
      <c r="W134" s="859"/>
      <c r="X134" s="859"/>
      <c r="Y134" s="859"/>
      <c r="Z134" s="860"/>
      <c r="AA134" s="453"/>
      <c r="AB134" s="364"/>
      <c r="AC134" s="364"/>
      <c r="AD134" s="364"/>
      <c r="AE134" s="364"/>
      <c r="AF134" s="364"/>
      <c r="AG134" s="364"/>
      <c r="AY134" s="188"/>
      <c r="AZ134" s="188"/>
      <c r="BA134" s="146"/>
      <c r="BB134" s="146"/>
      <c r="BC134" s="160"/>
      <c r="BD134" s="154"/>
      <c r="BE134" s="154"/>
    </row>
    <row r="135" spans="1:57" customFormat="1" ht="33" customHeight="1" x14ac:dyDescent="0.25">
      <c r="A135" s="285">
        <f>$A$7*2</f>
        <v>33</v>
      </c>
      <c r="B135" s="933" t="s">
        <v>550</v>
      </c>
      <c r="C135" s="934"/>
      <c r="D135" s="934"/>
      <c r="E135" s="934"/>
      <c r="F135" s="934"/>
      <c r="G135" s="934"/>
      <c r="H135" s="934"/>
      <c r="I135" s="934"/>
      <c r="J135" s="934"/>
      <c r="K135" s="934"/>
      <c r="L135" s="934"/>
      <c r="M135" s="934"/>
      <c r="N135" s="934"/>
      <c r="O135" s="934"/>
      <c r="P135" s="934"/>
      <c r="Q135" s="934"/>
      <c r="R135" s="934"/>
      <c r="S135" s="934"/>
      <c r="T135" s="934"/>
      <c r="U135" s="934"/>
      <c r="V135" s="934"/>
      <c r="W135" s="934"/>
      <c r="X135" s="934"/>
      <c r="Y135" s="934"/>
      <c r="Z135" s="935"/>
      <c r="AA135" s="453"/>
      <c r="AB135" s="364"/>
      <c r="AC135" s="364"/>
      <c r="AD135" s="364"/>
      <c r="AE135" s="364"/>
      <c r="AF135" s="364"/>
      <c r="AG135" s="364"/>
      <c r="AY135" s="188"/>
      <c r="AZ135" s="188"/>
      <c r="BA135" s="146"/>
      <c r="BB135" s="146"/>
      <c r="BC135" s="160"/>
      <c r="BD135" s="154"/>
      <c r="BE135" s="154"/>
    </row>
    <row r="136" spans="1:57" customFormat="1" ht="9" customHeight="1" x14ac:dyDescent="0.25">
      <c r="A136" s="285">
        <f>$A$3</f>
        <v>9</v>
      </c>
      <c r="B136" s="863"/>
      <c r="C136" s="510" t="s">
        <v>514</v>
      </c>
      <c r="D136" s="511"/>
      <c r="E136" s="511"/>
      <c r="F136" s="511"/>
      <c r="G136" s="511"/>
      <c r="H136" s="511"/>
      <c r="I136" s="511"/>
      <c r="J136" s="511"/>
      <c r="K136" s="511"/>
      <c r="L136" s="511"/>
      <c r="M136" s="511"/>
      <c r="N136" s="511"/>
      <c r="O136" s="512"/>
      <c r="P136" s="510" t="s">
        <v>515</v>
      </c>
      <c r="Q136" s="511"/>
      <c r="R136" s="511"/>
      <c r="S136" s="511"/>
      <c r="T136" s="511"/>
      <c r="U136" s="511"/>
      <c r="V136" s="511"/>
      <c r="W136" s="511"/>
      <c r="X136" s="511"/>
      <c r="Y136" s="511"/>
      <c r="Z136" s="512"/>
      <c r="AA136" s="453"/>
      <c r="AB136" s="364"/>
      <c r="AC136" s="364"/>
      <c r="AD136" s="364"/>
      <c r="AE136" s="364"/>
      <c r="AF136" s="364"/>
      <c r="AG136" s="364"/>
      <c r="AY136" s="188"/>
      <c r="AZ136" s="188"/>
      <c r="BA136" s="146"/>
      <c r="BB136" s="146"/>
      <c r="BC136" s="160"/>
      <c r="BD136" s="154"/>
      <c r="BE136" s="154"/>
    </row>
    <row r="137" spans="1:57" customFormat="1" ht="21.75" customHeight="1" x14ac:dyDescent="0.3">
      <c r="A137" s="285">
        <f>$A$110</f>
        <v>21.75</v>
      </c>
      <c r="B137" s="863"/>
      <c r="C137" s="916"/>
      <c r="D137" s="560"/>
      <c r="E137" s="560"/>
      <c r="F137" s="560"/>
      <c r="G137" s="560"/>
      <c r="H137" s="560"/>
      <c r="I137" s="560"/>
      <c r="J137" s="560"/>
      <c r="K137" s="560"/>
      <c r="L137" s="560"/>
      <c r="M137" s="560"/>
      <c r="N137" s="560"/>
      <c r="O137" s="561"/>
      <c r="P137" s="559"/>
      <c r="Q137" s="917"/>
      <c r="R137" s="917"/>
      <c r="S137" s="917"/>
      <c r="T137" s="917"/>
      <c r="U137" s="917"/>
      <c r="V137" s="917"/>
      <c r="W137" s="917"/>
      <c r="X137" s="917"/>
      <c r="Y137" s="917"/>
      <c r="Z137" s="918"/>
      <c r="AA137" s="453"/>
      <c r="AB137" s="364"/>
      <c r="AC137" s="364"/>
      <c r="AD137" s="364"/>
      <c r="AE137" s="364"/>
      <c r="AF137" s="364"/>
      <c r="AG137" s="364"/>
      <c r="AY137" s="188"/>
      <c r="AZ137" s="188"/>
      <c r="BA137" s="144"/>
      <c r="BB137" s="144"/>
      <c r="BC137" s="157"/>
      <c r="BD137" s="154"/>
      <c r="BE137" s="154"/>
    </row>
    <row r="138" spans="1:57" customFormat="1" ht="9" customHeight="1" x14ac:dyDescent="0.25">
      <c r="A138" s="285">
        <f>$A$3</f>
        <v>9</v>
      </c>
      <c r="B138" s="863"/>
      <c r="C138" s="783" t="s">
        <v>541</v>
      </c>
      <c r="D138" s="911"/>
      <c r="E138" s="911"/>
      <c r="F138" s="911"/>
      <c r="G138" s="911"/>
      <c r="H138" s="911"/>
      <c r="I138" s="911"/>
      <c r="J138" s="911"/>
      <c r="K138" s="911"/>
      <c r="L138" s="911"/>
      <c r="M138" s="911"/>
      <c r="N138" s="911"/>
      <c r="O138" s="911"/>
      <c r="P138" s="911"/>
      <c r="Q138" s="911"/>
      <c r="R138" s="911"/>
      <c r="S138" s="911"/>
      <c r="T138" s="911"/>
      <c r="U138" s="911"/>
      <c r="V138" s="911"/>
      <c r="W138" s="911"/>
      <c r="X138" s="911"/>
      <c r="Y138" s="911"/>
      <c r="Z138" s="912"/>
      <c r="AA138" s="453"/>
      <c r="AB138" s="364"/>
      <c r="AC138" s="364"/>
      <c r="AD138" s="364"/>
      <c r="AE138" s="364"/>
      <c r="AF138" s="364"/>
      <c r="AG138" s="364"/>
      <c r="AY138" s="188"/>
      <c r="AZ138" s="188"/>
      <c r="BA138" s="144"/>
      <c r="BB138" s="144"/>
      <c r="BC138" s="157"/>
      <c r="BD138" s="154"/>
      <c r="BE138" s="154"/>
    </row>
    <row r="139" spans="1:57" customFormat="1" ht="33" customHeight="1" thickBot="1" x14ac:dyDescent="0.35">
      <c r="A139" s="285">
        <f>$A$6*2</f>
        <v>33</v>
      </c>
      <c r="B139" s="432"/>
      <c r="C139" s="967"/>
      <c r="D139" s="968"/>
      <c r="E139" s="968"/>
      <c r="F139" s="968"/>
      <c r="G139" s="968"/>
      <c r="H139" s="968"/>
      <c r="I139" s="968"/>
      <c r="J139" s="968"/>
      <c r="K139" s="968"/>
      <c r="L139" s="968"/>
      <c r="M139" s="968"/>
      <c r="N139" s="968"/>
      <c r="O139" s="968"/>
      <c r="P139" s="968"/>
      <c r="Q139" s="968"/>
      <c r="R139" s="968"/>
      <c r="S139" s="968"/>
      <c r="T139" s="968"/>
      <c r="U139" s="968"/>
      <c r="V139" s="968"/>
      <c r="W139" s="968"/>
      <c r="X139" s="968"/>
      <c r="Y139" s="968"/>
      <c r="Z139" s="969"/>
      <c r="AA139" s="453"/>
      <c r="AB139" s="364"/>
      <c r="AC139" s="364"/>
      <c r="AD139" s="364"/>
      <c r="AE139" s="364"/>
      <c r="AF139" s="364"/>
      <c r="AG139" s="364"/>
      <c r="AY139" s="188"/>
      <c r="AZ139" s="188"/>
      <c r="BA139" s="146"/>
      <c r="BB139" s="146"/>
      <c r="BC139" s="160"/>
      <c r="BD139" s="154"/>
      <c r="BE139" s="154"/>
    </row>
    <row r="140" spans="1:57" customFormat="1" ht="4.5" customHeight="1" thickBot="1" x14ac:dyDescent="0.3">
      <c r="A140" s="285">
        <f>$A$4</f>
        <v>4.5</v>
      </c>
      <c r="B140" s="858"/>
      <c r="C140" s="859"/>
      <c r="D140" s="859"/>
      <c r="E140" s="859"/>
      <c r="F140" s="859"/>
      <c r="G140" s="859"/>
      <c r="H140" s="859"/>
      <c r="I140" s="859"/>
      <c r="J140" s="859"/>
      <c r="K140" s="859"/>
      <c r="L140" s="859"/>
      <c r="M140" s="859"/>
      <c r="N140" s="859"/>
      <c r="O140" s="859"/>
      <c r="P140" s="859"/>
      <c r="Q140" s="859"/>
      <c r="R140" s="859"/>
      <c r="S140" s="859"/>
      <c r="T140" s="859"/>
      <c r="U140" s="859"/>
      <c r="V140" s="859"/>
      <c r="W140" s="859"/>
      <c r="X140" s="859"/>
      <c r="Y140" s="859"/>
      <c r="Z140" s="860"/>
      <c r="AA140" s="453"/>
      <c r="AB140" s="364"/>
      <c r="AC140" s="364"/>
      <c r="AD140" s="364"/>
      <c r="AE140" s="364"/>
      <c r="AF140" s="364"/>
      <c r="AG140" s="364"/>
      <c r="AY140" s="188"/>
      <c r="AZ140" s="188"/>
      <c r="BA140" s="146"/>
      <c r="BB140" s="146"/>
      <c r="BC140" s="160"/>
      <c r="BD140" s="154"/>
      <c r="BE140" s="154"/>
    </row>
    <row r="141" spans="1:57" customFormat="1" ht="16.5" customHeight="1" x14ac:dyDescent="0.25">
      <c r="A141" s="285">
        <f>$A$7</f>
        <v>16.5</v>
      </c>
      <c r="B141" s="896" t="s">
        <v>516</v>
      </c>
      <c r="C141" s="897"/>
      <c r="D141" s="897"/>
      <c r="E141" s="897"/>
      <c r="F141" s="897"/>
      <c r="G141" s="897"/>
      <c r="H141" s="897"/>
      <c r="I141" s="897"/>
      <c r="J141" s="897"/>
      <c r="K141" s="897"/>
      <c r="L141" s="897"/>
      <c r="M141" s="897"/>
      <c r="N141" s="897"/>
      <c r="O141" s="897"/>
      <c r="P141" s="897"/>
      <c r="Q141" s="897"/>
      <c r="R141" s="897"/>
      <c r="S141" s="897"/>
      <c r="T141" s="897"/>
      <c r="U141" s="897"/>
      <c r="V141" s="897"/>
      <c r="W141" s="897"/>
      <c r="X141" s="897"/>
      <c r="Y141" s="897"/>
      <c r="Z141" s="898"/>
      <c r="AA141" s="453"/>
      <c r="AB141" s="364"/>
      <c r="AC141" s="364"/>
      <c r="AD141" s="364"/>
      <c r="AE141" s="364"/>
      <c r="AF141" s="364"/>
      <c r="AG141" s="364"/>
      <c r="AY141" s="188"/>
      <c r="AZ141" s="188"/>
      <c r="BA141" s="146"/>
      <c r="BB141" s="146"/>
      <c r="BC141" s="160"/>
      <c r="BD141" s="154"/>
      <c r="BE141" s="154"/>
    </row>
    <row r="142" spans="1:57" customFormat="1" ht="16.5" customHeight="1" x14ac:dyDescent="0.25">
      <c r="A142" s="285">
        <f>$A$7</f>
        <v>16.5</v>
      </c>
      <c r="B142" s="871" t="s">
        <v>517</v>
      </c>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3"/>
      <c r="AA142" s="453"/>
      <c r="AB142" s="364"/>
      <c r="AC142" s="364"/>
      <c r="AD142" s="364"/>
      <c r="AE142" s="364"/>
      <c r="AF142" s="364"/>
      <c r="AG142" s="364"/>
      <c r="AY142" s="188"/>
      <c r="AZ142" s="188"/>
      <c r="BA142" s="146"/>
      <c r="BB142" s="146"/>
      <c r="BC142" s="160"/>
      <c r="BD142" s="154"/>
      <c r="BE142" s="154"/>
    </row>
    <row r="143" spans="1:57" customFormat="1" ht="9" customHeight="1" x14ac:dyDescent="0.25">
      <c r="A143" s="285">
        <f>$A$3</f>
        <v>9</v>
      </c>
      <c r="B143" s="863"/>
      <c r="C143" s="510" t="s">
        <v>518</v>
      </c>
      <c r="D143" s="511"/>
      <c r="E143" s="511"/>
      <c r="F143" s="511"/>
      <c r="G143" s="511"/>
      <c r="H143" s="511"/>
      <c r="I143" s="511"/>
      <c r="J143" s="511"/>
      <c r="K143" s="511"/>
      <c r="L143" s="511"/>
      <c r="M143" s="511"/>
      <c r="N143" s="511"/>
      <c r="O143" s="512"/>
      <c r="P143" s="510" t="s">
        <v>519</v>
      </c>
      <c r="Q143" s="511"/>
      <c r="R143" s="511"/>
      <c r="S143" s="511"/>
      <c r="T143" s="511"/>
      <c r="U143" s="511"/>
      <c r="V143" s="511"/>
      <c r="W143" s="511"/>
      <c r="X143" s="511"/>
      <c r="Y143" s="511"/>
      <c r="Z143" s="512"/>
      <c r="AA143" s="453"/>
      <c r="AB143" s="364"/>
      <c r="AC143" s="364"/>
      <c r="AD143" s="364"/>
      <c r="AE143" s="364"/>
      <c r="AF143" s="364"/>
      <c r="AG143" s="364"/>
      <c r="AY143" s="188"/>
      <c r="AZ143" s="188"/>
      <c r="BA143" s="146"/>
      <c r="BB143" s="146"/>
      <c r="BC143" s="160"/>
      <c r="BD143" s="154"/>
      <c r="BE143" s="154"/>
    </row>
    <row r="144" spans="1:57" customFormat="1" ht="21.75" customHeight="1" x14ac:dyDescent="0.3">
      <c r="A144" s="285">
        <f>$A$110</f>
        <v>21.75</v>
      </c>
      <c r="B144" s="863"/>
      <c r="C144" s="559"/>
      <c r="D144" s="560"/>
      <c r="E144" s="560"/>
      <c r="F144" s="560"/>
      <c r="G144" s="560"/>
      <c r="H144" s="560"/>
      <c r="I144" s="560"/>
      <c r="J144" s="560"/>
      <c r="K144" s="560"/>
      <c r="L144" s="560"/>
      <c r="M144" s="560"/>
      <c r="N144" s="560"/>
      <c r="O144" s="561"/>
      <c r="P144" s="559"/>
      <c r="Q144" s="917"/>
      <c r="R144" s="917"/>
      <c r="S144" s="917"/>
      <c r="T144" s="917"/>
      <c r="U144" s="917"/>
      <c r="V144" s="917"/>
      <c r="W144" s="917"/>
      <c r="X144" s="917"/>
      <c r="Y144" s="917"/>
      <c r="Z144" s="918"/>
      <c r="AA144" s="453"/>
      <c r="AB144" s="364"/>
      <c r="AC144" s="364"/>
      <c r="AD144" s="364"/>
      <c r="AE144" s="364"/>
      <c r="AF144" s="364"/>
      <c r="AG144" s="364"/>
      <c r="AY144" s="188">
        <v>144</v>
      </c>
      <c r="AZ144" s="188">
        <v>3</v>
      </c>
      <c r="BA144" s="164" t="s">
        <v>841</v>
      </c>
      <c r="BB144" s="165">
        <f>IF(AND(LEN(K35&amp;P35)&gt;0,LEN(C144&amp;P144)),1,0)</f>
        <v>0</v>
      </c>
      <c r="BC144" s="166" t="s">
        <v>748</v>
      </c>
      <c r="BD144" s="154"/>
      <c r="BE144" s="154"/>
    </row>
    <row r="145" spans="1:57" customFormat="1" ht="9" customHeight="1" x14ac:dyDescent="0.2">
      <c r="A145" s="285">
        <f>$A$3</f>
        <v>9</v>
      </c>
      <c r="B145" s="863"/>
      <c r="C145" s="510" t="s">
        <v>551</v>
      </c>
      <c r="D145" s="511"/>
      <c r="E145" s="511"/>
      <c r="F145" s="511"/>
      <c r="G145" s="511"/>
      <c r="H145" s="511"/>
      <c r="I145" s="511"/>
      <c r="J145" s="511"/>
      <c r="K145" s="511"/>
      <c r="L145" s="511"/>
      <c r="M145" s="511"/>
      <c r="N145" s="511"/>
      <c r="O145" s="512"/>
      <c r="P145" s="510" t="s">
        <v>520</v>
      </c>
      <c r="Q145" s="511"/>
      <c r="R145" s="511"/>
      <c r="S145" s="511"/>
      <c r="T145" s="511"/>
      <c r="U145" s="511"/>
      <c r="V145" s="511"/>
      <c r="W145" s="511"/>
      <c r="X145" s="511"/>
      <c r="Y145" s="511"/>
      <c r="Z145" s="512"/>
      <c r="AA145" s="453"/>
      <c r="AB145" s="364"/>
      <c r="AC145" s="364"/>
      <c r="AD145" s="364"/>
      <c r="AE145" s="364"/>
      <c r="AF145" s="364"/>
      <c r="AG145" s="364"/>
      <c r="AY145" s="188">
        <v>154</v>
      </c>
      <c r="AZ145" s="188">
        <v>3</v>
      </c>
      <c r="BA145" s="164" t="s">
        <v>842</v>
      </c>
      <c r="BB145" s="165">
        <f>IF(LEN(C144&amp;P144&amp;C154&amp;P154&amp;C158&amp;P158)=0,1,0)</f>
        <v>1</v>
      </c>
      <c r="BC145" s="166" t="s">
        <v>420</v>
      </c>
      <c r="BD145" s="154"/>
      <c r="BE145" s="154"/>
    </row>
    <row r="146" spans="1:57" ht="19.5" customHeight="1" x14ac:dyDescent="0.3">
      <c r="A146" s="285">
        <f>$A$69</f>
        <v>4.5</v>
      </c>
      <c r="B146" s="312"/>
      <c r="C146" s="335"/>
      <c r="D146" s="371"/>
      <c r="E146" s="371"/>
      <c r="F146" s="562"/>
      <c r="G146" s="563"/>
      <c r="H146" s="563"/>
      <c r="I146" s="563"/>
      <c r="J146" s="563"/>
      <c r="K146" s="563"/>
      <c r="L146" s="563"/>
      <c r="M146" s="563"/>
      <c r="N146" s="371"/>
      <c r="O146" s="372"/>
      <c r="P146" s="567" t="str">
        <f>IF(BA2&gt;0,InfoBłędy &amp; " [ "&amp;BA2&amp;" ] !!!","")</f>
        <v>Arkusz zawiera błędy [ 18 ] !!!</v>
      </c>
      <c r="Q146" s="568"/>
      <c r="R146" s="568"/>
      <c r="S146" s="568"/>
      <c r="T146" s="568"/>
      <c r="U146" s="568"/>
      <c r="V146" s="568"/>
      <c r="W146" s="568"/>
      <c r="X146" s="568"/>
      <c r="Y146" s="568"/>
      <c r="Z146" s="569"/>
      <c r="AA146" s="453"/>
      <c r="AB146" s="289"/>
      <c r="AC146" s="289"/>
      <c r="AD146" s="289"/>
      <c r="AE146" s="289"/>
      <c r="AF146" s="289"/>
      <c r="AG146" s="289"/>
      <c r="BA146" s="145"/>
      <c r="BB146" s="145"/>
      <c r="BC146" s="159"/>
    </row>
    <row r="147" spans="1:57" customFormat="1" ht="9" customHeight="1" x14ac:dyDescent="0.25">
      <c r="A147" s="285">
        <f t="shared" ref="A147" si="31">$A$3</f>
        <v>9</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453"/>
      <c r="AB147" s="364"/>
      <c r="AC147" s="364"/>
      <c r="AD147" s="364"/>
      <c r="AE147" s="364"/>
      <c r="AF147" s="364"/>
      <c r="AG147" s="364"/>
      <c r="AY147" s="188"/>
      <c r="AZ147" s="188"/>
      <c r="BA147" s="146"/>
      <c r="BB147" s="146"/>
      <c r="BC147" s="160"/>
      <c r="BD147" s="154"/>
      <c r="BE147" s="154"/>
    </row>
    <row r="148" spans="1:57" ht="16.5" customHeight="1" x14ac:dyDescent="0.25">
      <c r="A148" s="285">
        <f>$A$6</f>
        <v>16.5</v>
      </c>
      <c r="B148" s="292"/>
      <c r="C148" s="843" t="str">
        <f ca="1">Wersja</f>
        <v>2020..6.15.0.44055</v>
      </c>
      <c r="D148" s="843"/>
      <c r="E148" s="843"/>
      <c r="F148" s="843"/>
      <c r="G148" s="843"/>
      <c r="H148" s="843"/>
      <c r="I148" s="843"/>
      <c r="J148" s="300"/>
      <c r="K148" s="300"/>
      <c r="L148" s="300"/>
      <c r="M148" s="292"/>
      <c r="N148" s="300"/>
      <c r="O148" s="297"/>
      <c r="P148" s="297"/>
      <c r="Q148" s="297"/>
      <c r="R148" s="297"/>
      <c r="S148" s="297"/>
      <c r="T148" s="297"/>
      <c r="U148" s="297"/>
      <c r="V148" s="553" t="s">
        <v>484</v>
      </c>
      <c r="W148" s="554"/>
      <c r="X148" s="554"/>
      <c r="Y148" s="555"/>
      <c r="Z148" s="352" t="s">
        <v>495</v>
      </c>
      <c r="AA148" s="453"/>
      <c r="AB148" s="289"/>
      <c r="AC148" s="289"/>
      <c r="AD148" s="289"/>
      <c r="AE148" s="289"/>
      <c r="AF148" s="289"/>
      <c r="AG148" s="289"/>
      <c r="BA148" s="145"/>
      <c r="BB148" s="145"/>
      <c r="BC148" s="159"/>
    </row>
    <row r="149" spans="1:57" ht="9" customHeight="1" x14ac:dyDescent="0.25">
      <c r="A149" s="285">
        <f t="shared" ref="A149" si="32">$A$3</f>
        <v>9</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453"/>
      <c r="AB149" s="289"/>
      <c r="AC149" s="289"/>
      <c r="AD149" s="289"/>
      <c r="AE149" s="289"/>
      <c r="AF149" s="289"/>
      <c r="AG149" s="289"/>
      <c r="BA149" s="145"/>
      <c r="BB149" s="145"/>
      <c r="BC149" s="159"/>
    </row>
    <row r="150" spans="1:57" ht="9" customHeight="1" thickBot="1" x14ac:dyDescent="0.3">
      <c r="A150" s="285">
        <f t="shared" ref="A150" si="33">$A$3</f>
        <v>9</v>
      </c>
      <c r="B150" s="552" t="s">
        <v>0</v>
      </c>
      <c r="C150" s="552"/>
      <c r="D150" s="552"/>
      <c r="E150" s="552"/>
      <c r="F150" s="552"/>
      <c r="G150" s="552"/>
      <c r="H150" s="552"/>
      <c r="I150" s="552"/>
      <c r="J150" s="552"/>
      <c r="K150" s="552"/>
      <c r="L150" s="552"/>
      <c r="M150" s="552"/>
      <c r="N150" s="552"/>
      <c r="O150" s="552"/>
      <c r="P150" s="552"/>
      <c r="Q150" s="552"/>
      <c r="R150" s="552"/>
      <c r="S150" s="552"/>
      <c r="T150" s="552"/>
      <c r="U150" s="552"/>
      <c r="V150" s="552"/>
      <c r="W150" s="552"/>
      <c r="X150" s="552"/>
      <c r="Y150" s="552"/>
      <c r="Z150" s="552"/>
      <c r="AA150" s="453"/>
      <c r="AB150" s="289"/>
      <c r="AC150" s="289"/>
      <c r="AD150" s="289"/>
      <c r="AE150" s="289"/>
      <c r="AF150" s="289"/>
      <c r="AG150" s="289"/>
      <c r="BA150" s="145"/>
      <c r="BB150" s="145"/>
      <c r="BC150" s="159"/>
    </row>
    <row r="151" spans="1:57" ht="4.5" customHeight="1" x14ac:dyDescent="0.25">
      <c r="A151" s="285">
        <f>$A$4</f>
        <v>4.5</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453"/>
      <c r="AB151" s="289"/>
      <c r="AC151" s="289"/>
      <c r="AD151" s="289"/>
      <c r="AE151" s="289"/>
      <c r="AF151" s="289"/>
      <c r="AG151" s="289"/>
      <c r="BA151" s="145"/>
      <c r="BB151" s="145"/>
      <c r="BC151" s="159"/>
    </row>
    <row r="152" spans="1:57" customFormat="1" ht="16.5" customHeight="1" x14ac:dyDescent="0.25">
      <c r="A152" s="285">
        <f>$A$7</f>
        <v>16.5</v>
      </c>
      <c r="B152" s="871" t="s">
        <v>521</v>
      </c>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3"/>
      <c r="AA152" s="457"/>
      <c r="AB152" s="364"/>
      <c r="AC152" s="364"/>
      <c r="AD152" s="364"/>
      <c r="AE152" s="364"/>
      <c r="AF152" s="364"/>
      <c r="AG152" s="364"/>
      <c r="AY152" s="188"/>
      <c r="AZ152" s="188"/>
      <c r="BA152" s="146"/>
      <c r="BB152" s="146"/>
      <c r="BC152" s="160"/>
      <c r="BD152" s="154"/>
      <c r="BE152" s="154"/>
    </row>
    <row r="153" spans="1:57" customFormat="1" ht="9" customHeight="1" x14ac:dyDescent="0.25">
      <c r="A153" s="285">
        <f>$A$3</f>
        <v>9</v>
      </c>
      <c r="B153" s="863"/>
      <c r="C153" s="510" t="s">
        <v>522</v>
      </c>
      <c r="D153" s="511"/>
      <c r="E153" s="511"/>
      <c r="F153" s="511"/>
      <c r="G153" s="511"/>
      <c r="H153" s="511"/>
      <c r="I153" s="511"/>
      <c r="J153" s="511"/>
      <c r="K153" s="511"/>
      <c r="L153" s="511"/>
      <c r="M153" s="511"/>
      <c r="N153" s="511"/>
      <c r="O153" s="512"/>
      <c r="P153" s="510" t="s">
        <v>523</v>
      </c>
      <c r="Q153" s="511"/>
      <c r="R153" s="511"/>
      <c r="S153" s="511"/>
      <c r="T153" s="511"/>
      <c r="U153" s="511"/>
      <c r="V153" s="511"/>
      <c r="W153" s="511"/>
      <c r="X153" s="511"/>
      <c r="Y153" s="511"/>
      <c r="Z153" s="512"/>
      <c r="AA153" s="457"/>
      <c r="AB153" s="364"/>
      <c r="AC153" s="364"/>
      <c r="AD153" s="364"/>
      <c r="AE153" s="364"/>
      <c r="AF153" s="364"/>
      <c r="AG153" s="364"/>
      <c r="AY153" s="188"/>
      <c r="AZ153" s="188"/>
      <c r="BA153" s="146"/>
      <c r="BB153" s="146"/>
      <c r="BC153" s="160"/>
      <c r="BD153" s="154"/>
      <c r="BE153" s="154"/>
    </row>
    <row r="154" spans="1:57" customFormat="1" ht="21.75" customHeight="1" x14ac:dyDescent="0.3">
      <c r="A154" s="285">
        <f>$A$110</f>
        <v>21.75</v>
      </c>
      <c r="B154" s="863"/>
      <c r="C154" s="559"/>
      <c r="D154" s="560"/>
      <c r="E154" s="560"/>
      <c r="F154" s="560"/>
      <c r="G154" s="560"/>
      <c r="H154" s="560"/>
      <c r="I154" s="560"/>
      <c r="J154" s="560"/>
      <c r="K154" s="560"/>
      <c r="L154" s="560"/>
      <c r="M154" s="560"/>
      <c r="N154" s="560"/>
      <c r="O154" s="561"/>
      <c r="P154" s="559"/>
      <c r="Q154" s="917"/>
      <c r="R154" s="917"/>
      <c r="S154" s="917"/>
      <c r="T154" s="917"/>
      <c r="U154" s="917"/>
      <c r="V154" s="917"/>
      <c r="W154" s="917"/>
      <c r="X154" s="917"/>
      <c r="Y154" s="917"/>
      <c r="Z154" s="918"/>
      <c r="AA154" s="457"/>
      <c r="AB154" s="364"/>
      <c r="AC154" s="364"/>
      <c r="AD154" s="364"/>
      <c r="AE154" s="364"/>
      <c r="AF154" s="364"/>
      <c r="AG154" s="364"/>
      <c r="AY154" s="188"/>
      <c r="AZ154" s="188"/>
      <c r="BA154" s="146"/>
      <c r="BB154" s="146"/>
      <c r="BC154" s="160"/>
      <c r="BD154" s="154"/>
      <c r="BE154" s="154"/>
    </row>
    <row r="155" spans="1:57" customFormat="1" ht="9" customHeight="1" x14ac:dyDescent="0.25">
      <c r="A155" s="285">
        <f>$A$3</f>
        <v>9</v>
      </c>
      <c r="B155" s="863"/>
      <c r="C155" s="510" t="s">
        <v>552</v>
      </c>
      <c r="D155" s="511"/>
      <c r="E155" s="511"/>
      <c r="F155" s="511"/>
      <c r="G155" s="511"/>
      <c r="H155" s="511"/>
      <c r="I155" s="511"/>
      <c r="J155" s="511"/>
      <c r="K155" s="511"/>
      <c r="L155" s="511"/>
      <c r="M155" s="511"/>
      <c r="N155" s="511"/>
      <c r="O155" s="512"/>
      <c r="P155" s="510" t="s">
        <v>524</v>
      </c>
      <c r="Q155" s="511"/>
      <c r="R155" s="511"/>
      <c r="S155" s="511"/>
      <c r="T155" s="511"/>
      <c r="U155" s="511"/>
      <c r="V155" s="511"/>
      <c r="W155" s="511"/>
      <c r="X155" s="511"/>
      <c r="Y155" s="511"/>
      <c r="Z155" s="512"/>
      <c r="AA155" s="457"/>
      <c r="AB155" s="364"/>
      <c r="AC155" s="364"/>
      <c r="AD155" s="364"/>
      <c r="AE155" s="364"/>
      <c r="AF155" s="364"/>
      <c r="AG155" s="364"/>
      <c r="AY155" s="188"/>
      <c r="AZ155" s="188"/>
      <c r="BA155" s="146"/>
      <c r="BB155" s="146"/>
      <c r="BC155" s="160"/>
      <c r="BD155" s="154"/>
      <c r="BE155" s="154"/>
    </row>
    <row r="156" spans="1:57" ht="19.5" customHeight="1" x14ac:dyDescent="0.3">
      <c r="A156" s="285">
        <f>$A$69</f>
        <v>4.5</v>
      </c>
      <c r="B156" s="863"/>
      <c r="C156" s="335"/>
      <c r="D156" s="371"/>
      <c r="E156" s="371"/>
      <c r="F156" s="562"/>
      <c r="G156" s="563"/>
      <c r="H156" s="563"/>
      <c r="I156" s="563"/>
      <c r="J156" s="563"/>
      <c r="K156" s="563"/>
      <c r="L156" s="563"/>
      <c r="M156" s="563"/>
      <c r="N156" s="371"/>
      <c r="O156" s="372"/>
      <c r="P156" s="567" t="str">
        <f>IF(BA2&gt;0,InfoBłędy &amp; " [ "&amp;BA2&amp;" ] !!!","")</f>
        <v>Arkusz zawiera błędy [ 18 ] !!!</v>
      </c>
      <c r="Q156" s="568"/>
      <c r="R156" s="568"/>
      <c r="S156" s="568"/>
      <c r="T156" s="568"/>
      <c r="U156" s="568"/>
      <c r="V156" s="568"/>
      <c r="W156" s="568"/>
      <c r="X156" s="568"/>
      <c r="Y156" s="568"/>
      <c r="Z156" s="569"/>
      <c r="AA156" s="453"/>
      <c r="AB156" s="289"/>
      <c r="AC156" s="289"/>
      <c r="AD156" s="289"/>
      <c r="AE156" s="289"/>
      <c r="AF156" s="289"/>
      <c r="AG156" s="289"/>
      <c r="BA156" s="145"/>
      <c r="BB156" s="145"/>
      <c r="BC156" s="159"/>
    </row>
    <row r="157" spans="1:57" customFormat="1" ht="9" customHeight="1" x14ac:dyDescent="0.25">
      <c r="A157" s="285">
        <f>$A$3</f>
        <v>9</v>
      </c>
      <c r="B157" s="863"/>
      <c r="C157" s="510" t="s">
        <v>525</v>
      </c>
      <c r="D157" s="511"/>
      <c r="E157" s="511"/>
      <c r="F157" s="511"/>
      <c r="G157" s="511"/>
      <c r="H157" s="511"/>
      <c r="I157" s="511"/>
      <c r="J157" s="511"/>
      <c r="K157" s="511"/>
      <c r="L157" s="511"/>
      <c r="M157" s="511"/>
      <c r="N157" s="511"/>
      <c r="O157" s="512"/>
      <c r="P157" s="510" t="s">
        <v>526</v>
      </c>
      <c r="Q157" s="511"/>
      <c r="R157" s="511"/>
      <c r="S157" s="511"/>
      <c r="T157" s="511"/>
      <c r="U157" s="511"/>
      <c r="V157" s="511"/>
      <c r="W157" s="511"/>
      <c r="X157" s="511"/>
      <c r="Y157" s="511"/>
      <c r="Z157" s="512"/>
      <c r="AA157" s="457"/>
      <c r="AB157" s="364"/>
      <c r="AC157" s="364"/>
      <c r="AD157" s="364"/>
      <c r="AE157" s="364"/>
      <c r="AF157" s="364"/>
      <c r="AG157" s="364"/>
      <c r="AY157" s="188"/>
      <c r="AZ157" s="188"/>
      <c r="BA157" s="146"/>
      <c r="BB157" s="146"/>
      <c r="BC157" s="160"/>
      <c r="BD157" s="154"/>
      <c r="BE157" s="154"/>
    </row>
    <row r="158" spans="1:57" customFormat="1" ht="21.75" customHeight="1" x14ac:dyDescent="0.3">
      <c r="A158" s="285">
        <f>$A$110</f>
        <v>21.75</v>
      </c>
      <c r="B158" s="863"/>
      <c r="C158" s="559"/>
      <c r="D158" s="560"/>
      <c r="E158" s="560"/>
      <c r="F158" s="560"/>
      <c r="G158" s="560"/>
      <c r="H158" s="560"/>
      <c r="I158" s="560"/>
      <c r="J158" s="560"/>
      <c r="K158" s="560"/>
      <c r="L158" s="560"/>
      <c r="M158" s="560"/>
      <c r="N158" s="560"/>
      <c r="O158" s="561"/>
      <c r="P158" s="559"/>
      <c r="Q158" s="917"/>
      <c r="R158" s="917"/>
      <c r="S158" s="917"/>
      <c r="T158" s="917"/>
      <c r="U158" s="917"/>
      <c r="V158" s="917"/>
      <c r="W158" s="917"/>
      <c r="X158" s="917"/>
      <c r="Y158" s="917"/>
      <c r="Z158" s="918"/>
      <c r="AA158" s="457"/>
      <c r="AB158" s="364"/>
      <c r="AC158" s="364"/>
      <c r="AD158" s="364"/>
      <c r="AE158" s="364"/>
      <c r="AF158" s="364"/>
      <c r="AG158" s="364"/>
      <c r="AY158" s="188"/>
      <c r="AZ158" s="188"/>
      <c r="BA158" s="146"/>
      <c r="BB158" s="146"/>
      <c r="BC158" s="160"/>
      <c r="BD158" s="154"/>
      <c r="BE158" s="154"/>
    </row>
    <row r="159" spans="1:57" customFormat="1" ht="9" customHeight="1" x14ac:dyDescent="0.25">
      <c r="A159" s="285">
        <f>$A$3</f>
        <v>9</v>
      </c>
      <c r="B159" s="863"/>
      <c r="C159" s="510" t="s">
        <v>553</v>
      </c>
      <c r="D159" s="511"/>
      <c r="E159" s="511"/>
      <c r="F159" s="511"/>
      <c r="G159" s="511"/>
      <c r="H159" s="511"/>
      <c r="I159" s="511"/>
      <c r="J159" s="511"/>
      <c r="K159" s="511"/>
      <c r="L159" s="511"/>
      <c r="M159" s="511"/>
      <c r="N159" s="511"/>
      <c r="O159" s="512"/>
      <c r="P159" s="510" t="s">
        <v>527</v>
      </c>
      <c r="Q159" s="511"/>
      <c r="R159" s="511"/>
      <c r="S159" s="511"/>
      <c r="T159" s="511"/>
      <c r="U159" s="511"/>
      <c r="V159" s="511"/>
      <c r="W159" s="511"/>
      <c r="X159" s="511"/>
      <c r="Y159" s="511"/>
      <c r="Z159" s="512"/>
      <c r="AA159" s="457"/>
      <c r="AB159" s="364"/>
      <c r="AC159" s="364"/>
      <c r="AD159" s="364"/>
      <c r="AE159" s="364"/>
      <c r="AF159" s="364"/>
      <c r="AG159" s="364"/>
      <c r="AY159" s="188"/>
      <c r="AZ159" s="188"/>
      <c r="BA159" s="146"/>
      <c r="BB159" s="146"/>
      <c r="BC159" s="160"/>
      <c r="BD159" s="154"/>
      <c r="BE159" s="154"/>
    </row>
    <row r="160" spans="1:57" ht="19.5" customHeight="1" thickBot="1" x14ac:dyDescent="0.35">
      <c r="A160" s="285">
        <f>$A$69</f>
        <v>4.5</v>
      </c>
      <c r="B160" s="304"/>
      <c r="C160" s="335"/>
      <c r="D160" s="371"/>
      <c r="E160" s="371"/>
      <c r="F160" s="562"/>
      <c r="G160" s="563"/>
      <c r="H160" s="563"/>
      <c r="I160" s="563"/>
      <c r="J160" s="563"/>
      <c r="K160" s="563"/>
      <c r="L160" s="563"/>
      <c r="M160" s="563"/>
      <c r="N160" s="371"/>
      <c r="O160" s="372"/>
      <c r="P160" s="567" t="str">
        <f>IF(BA2&gt;0,InfoBłędy &amp; " [ "&amp;BA2&amp;" ] !!!","")</f>
        <v>Arkusz zawiera błędy [ 18 ] !!!</v>
      </c>
      <c r="Q160" s="568"/>
      <c r="R160" s="568"/>
      <c r="S160" s="568"/>
      <c r="T160" s="568"/>
      <c r="U160" s="568"/>
      <c r="V160" s="568"/>
      <c r="W160" s="568"/>
      <c r="X160" s="568"/>
      <c r="Y160" s="568"/>
      <c r="Z160" s="569"/>
      <c r="AA160" s="453"/>
      <c r="AB160" s="289"/>
      <c r="AC160" s="289"/>
      <c r="AD160" s="289"/>
      <c r="AE160" s="289"/>
      <c r="AF160" s="289"/>
      <c r="AG160" s="289"/>
      <c r="BA160" s="145"/>
      <c r="BB160" s="145"/>
      <c r="BC160" s="159"/>
    </row>
    <row r="161" spans="1:57" customFormat="1" ht="4.5" customHeight="1" thickBot="1" x14ac:dyDescent="0.3">
      <c r="A161" s="285">
        <f>$A$4</f>
        <v>4.5</v>
      </c>
      <c r="B161" s="858"/>
      <c r="C161" s="859"/>
      <c r="D161" s="859"/>
      <c r="E161" s="859"/>
      <c r="F161" s="859"/>
      <c r="G161" s="859"/>
      <c r="H161" s="859"/>
      <c r="I161" s="859"/>
      <c r="J161" s="859"/>
      <c r="K161" s="859"/>
      <c r="L161" s="859"/>
      <c r="M161" s="859"/>
      <c r="N161" s="859"/>
      <c r="O161" s="859"/>
      <c r="P161" s="859"/>
      <c r="Q161" s="859"/>
      <c r="R161" s="859"/>
      <c r="S161" s="859"/>
      <c r="T161" s="859"/>
      <c r="U161" s="859"/>
      <c r="V161" s="859"/>
      <c r="W161" s="859"/>
      <c r="X161" s="859"/>
      <c r="Y161" s="859"/>
      <c r="Z161" s="860"/>
      <c r="AA161" s="453"/>
      <c r="AB161" s="364"/>
      <c r="AC161" s="364"/>
      <c r="AD161" s="364"/>
      <c r="AE161" s="364"/>
      <c r="AF161" s="364"/>
      <c r="AG161" s="364"/>
      <c r="AY161" s="188"/>
      <c r="AZ161" s="188"/>
      <c r="BA161" s="146"/>
      <c r="BB161" s="146"/>
      <c r="BC161" s="160"/>
      <c r="BD161" s="154"/>
      <c r="BE161" s="154"/>
    </row>
    <row r="162" spans="1:57" customFormat="1" ht="16.5" customHeight="1" x14ac:dyDescent="0.25">
      <c r="A162" s="285">
        <f>$A$7</f>
        <v>16.5</v>
      </c>
      <c r="B162" s="950" t="s">
        <v>528</v>
      </c>
      <c r="C162" s="951"/>
      <c r="D162" s="951"/>
      <c r="E162" s="951"/>
      <c r="F162" s="951"/>
      <c r="G162" s="951"/>
      <c r="H162" s="951"/>
      <c r="I162" s="951"/>
      <c r="J162" s="951"/>
      <c r="K162" s="951"/>
      <c r="L162" s="951"/>
      <c r="M162" s="951"/>
      <c r="N162" s="951"/>
      <c r="O162" s="951"/>
      <c r="P162" s="951"/>
      <c r="Q162" s="951"/>
      <c r="R162" s="951"/>
      <c r="S162" s="951"/>
      <c r="T162" s="951"/>
      <c r="U162" s="951"/>
      <c r="V162" s="951"/>
      <c r="W162" s="951"/>
      <c r="X162" s="951"/>
      <c r="Y162" s="951"/>
      <c r="Z162" s="952"/>
      <c r="AA162" s="457"/>
      <c r="AB162" s="364"/>
      <c r="AC162" s="364"/>
      <c r="AD162" s="364"/>
      <c r="AE162" s="364"/>
      <c r="AF162" s="364"/>
      <c r="AG162" s="364"/>
      <c r="AY162" s="188"/>
      <c r="AZ162" s="188"/>
      <c r="BA162" s="146"/>
      <c r="BB162" s="146"/>
      <c r="BC162" s="160"/>
      <c r="BD162" s="154"/>
      <c r="BE162" s="154"/>
    </row>
    <row r="163" spans="1:57" customFormat="1" ht="9" customHeight="1" x14ac:dyDescent="0.25">
      <c r="A163" s="285">
        <f t="shared" ref="A163:A181" si="34">$A$3</f>
        <v>9</v>
      </c>
      <c r="B163" s="435"/>
      <c r="C163" s="868" t="s">
        <v>529</v>
      </c>
      <c r="D163" s="869"/>
      <c r="E163" s="869"/>
      <c r="F163" s="869"/>
      <c r="G163" s="869"/>
      <c r="H163" s="869"/>
      <c r="I163" s="869"/>
      <c r="J163" s="869"/>
      <c r="K163" s="869"/>
      <c r="L163" s="869"/>
      <c r="M163" s="869"/>
      <c r="N163" s="869"/>
      <c r="O163" s="869"/>
      <c r="P163" s="869"/>
      <c r="Q163" s="869"/>
      <c r="R163" s="869"/>
      <c r="S163" s="869"/>
      <c r="T163" s="869"/>
      <c r="U163" s="869"/>
      <c r="V163" s="869"/>
      <c r="W163" s="869"/>
      <c r="X163" s="869"/>
      <c r="Y163" s="869"/>
      <c r="Z163" s="870"/>
      <c r="AA163" s="457"/>
      <c r="AB163" s="364"/>
      <c r="AC163" s="364"/>
      <c r="AD163" s="364"/>
      <c r="AE163" s="364"/>
      <c r="AF163" s="364"/>
      <c r="AG163" s="364"/>
      <c r="AY163" s="188"/>
      <c r="AZ163" s="188"/>
      <c r="BA163" s="146"/>
      <c r="BB163" s="146"/>
      <c r="BC163" s="160"/>
      <c r="BD163" s="154"/>
      <c r="BE163" s="154"/>
    </row>
    <row r="164" spans="1:57" customFormat="1" ht="82.5" customHeight="1" x14ac:dyDescent="0.25">
      <c r="A164" s="285">
        <f>$A$6*5</f>
        <v>82.5</v>
      </c>
      <c r="B164" s="432"/>
      <c r="C164" s="865"/>
      <c r="D164" s="866"/>
      <c r="E164" s="866"/>
      <c r="F164" s="866"/>
      <c r="G164" s="866"/>
      <c r="H164" s="866"/>
      <c r="I164" s="866"/>
      <c r="J164" s="866"/>
      <c r="K164" s="866"/>
      <c r="L164" s="866"/>
      <c r="M164" s="866"/>
      <c r="N164" s="866"/>
      <c r="O164" s="866"/>
      <c r="P164" s="866"/>
      <c r="Q164" s="866"/>
      <c r="R164" s="866"/>
      <c r="S164" s="866"/>
      <c r="T164" s="866"/>
      <c r="U164" s="866"/>
      <c r="V164" s="866"/>
      <c r="W164" s="866"/>
      <c r="X164" s="866"/>
      <c r="Y164" s="866"/>
      <c r="Z164" s="867"/>
      <c r="AA164" s="457"/>
      <c r="AB164" s="364"/>
      <c r="AC164" s="364"/>
      <c r="AD164" s="364"/>
      <c r="AE164" s="364"/>
      <c r="AF164" s="364"/>
      <c r="AG164" s="364"/>
      <c r="AY164" s="188"/>
      <c r="AZ164" s="188"/>
      <c r="BA164" s="146"/>
      <c r="BB164" s="146"/>
      <c r="BC164" s="160"/>
      <c r="BD164" s="154"/>
      <c r="BE164" s="154"/>
    </row>
    <row r="165" spans="1:57" customFormat="1" ht="9" customHeight="1" x14ac:dyDescent="0.25">
      <c r="A165" s="285">
        <f t="shared" si="34"/>
        <v>9</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457"/>
      <c r="AB165" s="364"/>
      <c r="AC165" s="364"/>
      <c r="AD165" s="364"/>
      <c r="AE165" s="364"/>
      <c r="AF165" s="364"/>
      <c r="AG165" s="364"/>
      <c r="AY165" s="188"/>
      <c r="AZ165" s="188"/>
      <c r="BA165" s="146"/>
      <c r="BB165" s="146"/>
      <c r="BC165" s="160"/>
      <c r="BD165" s="154"/>
      <c r="BE165" s="154"/>
    </row>
    <row r="166" spans="1:57" customFormat="1" ht="9" customHeight="1" x14ac:dyDescent="0.25">
      <c r="A166" s="285">
        <f t="shared" si="34"/>
        <v>9</v>
      </c>
      <c r="B166" s="864" t="s">
        <v>61</v>
      </c>
      <c r="C166" s="864"/>
      <c r="D166" s="864"/>
      <c r="E166" s="864"/>
      <c r="F166" s="864"/>
      <c r="G166" s="864"/>
      <c r="H166" s="864"/>
      <c r="I166" s="864"/>
      <c r="J166" s="864"/>
      <c r="K166" s="864"/>
      <c r="L166" s="864"/>
      <c r="M166" s="864"/>
      <c r="N166" s="864"/>
      <c r="O166" s="864"/>
      <c r="P166" s="864"/>
      <c r="Q166" s="864"/>
      <c r="R166" s="864"/>
      <c r="S166" s="864"/>
      <c r="T166" s="864"/>
      <c r="U166" s="864"/>
      <c r="V166" s="864"/>
      <c r="W166" s="864"/>
      <c r="X166" s="864"/>
      <c r="Y166" s="864"/>
      <c r="Z166" s="864"/>
      <c r="AA166" s="457"/>
      <c r="AB166" s="364"/>
      <c r="AC166" s="364"/>
      <c r="AD166" s="364"/>
      <c r="AE166" s="364"/>
      <c r="AF166" s="364"/>
      <c r="AG166" s="364"/>
      <c r="AY166" s="188"/>
      <c r="AZ166" s="188"/>
      <c r="BA166" s="146"/>
      <c r="BB166" s="146"/>
      <c r="BC166" s="160"/>
      <c r="BD166" s="154"/>
      <c r="BE166" s="154"/>
    </row>
    <row r="167" spans="1:57" customFormat="1" ht="18" customHeight="1" x14ac:dyDescent="0.25">
      <c r="A167" s="285">
        <f>$A$3*2</f>
        <v>18</v>
      </c>
      <c r="B167" s="436" t="s">
        <v>100</v>
      </c>
      <c r="C167" s="558" t="s">
        <v>107</v>
      </c>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457"/>
      <c r="AB167" s="364"/>
      <c r="AC167" s="364"/>
      <c r="AD167" s="364"/>
      <c r="AE167" s="364"/>
      <c r="AF167" s="364"/>
      <c r="AG167" s="364"/>
      <c r="AY167" s="188"/>
      <c r="AZ167" s="188"/>
      <c r="BA167" s="146"/>
      <c r="BB167" s="146"/>
      <c r="BC167" s="160"/>
      <c r="BD167" s="154"/>
      <c r="BE167" s="154"/>
    </row>
    <row r="168" spans="1:57" customFormat="1" ht="9" customHeight="1" x14ac:dyDescent="0.25">
      <c r="A168" s="285">
        <f t="shared" si="34"/>
        <v>9</v>
      </c>
      <c r="B168" s="436" t="s">
        <v>101</v>
      </c>
      <c r="C168" s="558" t="s">
        <v>108</v>
      </c>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457"/>
      <c r="AB168" s="364"/>
      <c r="AC168" s="364"/>
      <c r="AD168" s="364"/>
      <c r="AE168" s="364"/>
      <c r="AF168" s="364"/>
      <c r="AG168" s="364"/>
      <c r="AY168" s="188"/>
      <c r="AZ168" s="188"/>
      <c r="BA168" s="146"/>
      <c r="BB168" s="146"/>
      <c r="BC168" s="160"/>
      <c r="BD168" s="154"/>
      <c r="BE168" s="154"/>
    </row>
    <row r="169" spans="1:57" customFormat="1" ht="9" customHeight="1" x14ac:dyDescent="0.25">
      <c r="A169" s="285">
        <f t="shared" si="34"/>
        <v>9</v>
      </c>
      <c r="B169" s="436" t="s">
        <v>102</v>
      </c>
      <c r="C169" s="558" t="s">
        <v>109</v>
      </c>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457"/>
      <c r="AB169" s="364"/>
      <c r="AC169" s="364"/>
      <c r="AD169" s="364"/>
      <c r="AE169" s="364"/>
      <c r="AF169" s="364"/>
      <c r="AG169" s="364"/>
      <c r="AY169" s="188"/>
      <c r="AZ169" s="188"/>
      <c r="BA169" s="146"/>
      <c r="BB169" s="146"/>
      <c r="BC169" s="160"/>
      <c r="BD169" s="154"/>
      <c r="BE169" s="154"/>
    </row>
    <row r="170" spans="1:57" customFormat="1" ht="36" customHeight="1" x14ac:dyDescent="0.25">
      <c r="A170" s="285">
        <f>$A$3*4</f>
        <v>36</v>
      </c>
      <c r="B170" s="436" t="s">
        <v>105</v>
      </c>
      <c r="C170" s="558" t="s">
        <v>556</v>
      </c>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457"/>
      <c r="AB170" s="364"/>
      <c r="AC170" s="364"/>
      <c r="AD170" s="364"/>
      <c r="AE170" s="364"/>
      <c r="AF170" s="364"/>
      <c r="AG170" s="364"/>
      <c r="AY170" s="188"/>
      <c r="AZ170" s="188"/>
      <c r="BA170" s="146"/>
      <c r="BB170" s="146"/>
      <c r="BC170" s="160"/>
      <c r="BD170" s="154"/>
      <c r="BE170" s="154"/>
    </row>
    <row r="171" spans="1:57" customFormat="1" ht="9" customHeight="1" x14ac:dyDescent="0.25">
      <c r="A171" s="285">
        <f t="shared" si="34"/>
        <v>9</v>
      </c>
      <c r="B171" s="436" t="s">
        <v>103</v>
      </c>
      <c r="C171" s="558" t="s">
        <v>500</v>
      </c>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457"/>
      <c r="AB171" s="364"/>
      <c r="AC171" s="364"/>
      <c r="AD171" s="364"/>
      <c r="AE171" s="364"/>
      <c r="AF171" s="364"/>
      <c r="AG171" s="364"/>
      <c r="AY171" s="188"/>
      <c r="AZ171" s="188"/>
      <c r="BA171" s="146"/>
      <c r="BB171" s="146"/>
      <c r="BC171" s="160"/>
      <c r="BD171" s="154"/>
      <c r="BE171" s="154"/>
    </row>
    <row r="172" spans="1:57" customFormat="1" ht="18" customHeight="1" x14ac:dyDescent="0.25">
      <c r="A172" s="285">
        <f>$A$3*2</f>
        <v>18</v>
      </c>
      <c r="B172" s="436" t="s">
        <v>104</v>
      </c>
      <c r="C172" s="558" t="s">
        <v>111</v>
      </c>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457"/>
      <c r="AB172" s="364"/>
      <c r="AC172" s="364"/>
      <c r="AD172" s="364"/>
      <c r="AE172" s="364"/>
      <c r="AF172" s="364"/>
      <c r="AG172" s="364"/>
      <c r="AY172" s="188"/>
      <c r="AZ172" s="188"/>
      <c r="BA172" s="146"/>
      <c r="BB172" s="146"/>
      <c r="BC172" s="160"/>
      <c r="BD172" s="154"/>
      <c r="BE172" s="154"/>
    </row>
    <row r="173" spans="1:57" customFormat="1" ht="9" customHeight="1" x14ac:dyDescent="0.25">
      <c r="A173" s="285">
        <f t="shared" si="34"/>
        <v>9</v>
      </c>
      <c r="B173" s="436" t="s">
        <v>106</v>
      </c>
      <c r="C173" s="558" t="s">
        <v>112</v>
      </c>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457"/>
      <c r="AB173" s="364"/>
      <c r="AC173" s="364"/>
      <c r="AD173" s="364"/>
      <c r="AE173" s="364"/>
      <c r="AF173" s="364"/>
      <c r="AG173" s="364"/>
      <c r="AY173" s="188"/>
      <c r="AZ173" s="188"/>
      <c r="BA173" s="146"/>
      <c r="BB173" s="146"/>
      <c r="BC173" s="160"/>
      <c r="BD173" s="154"/>
      <c r="BE173" s="154"/>
    </row>
    <row r="174" spans="1:57" customFormat="1" ht="18" customHeight="1" x14ac:dyDescent="0.25">
      <c r="A174" s="285">
        <f>$A$3*2</f>
        <v>18</v>
      </c>
      <c r="B174" s="436" t="s">
        <v>499</v>
      </c>
      <c r="C174" s="558" t="s">
        <v>113</v>
      </c>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457"/>
      <c r="AB174" s="364"/>
      <c r="AC174" s="364"/>
      <c r="AD174" s="364"/>
      <c r="AE174" s="364"/>
      <c r="AF174" s="364"/>
      <c r="AG174" s="364"/>
      <c r="AY174" s="188"/>
      <c r="AZ174" s="188"/>
      <c r="BA174" s="146"/>
      <c r="BB174" s="146"/>
      <c r="BC174" s="160"/>
      <c r="BD174" s="154"/>
      <c r="BE174" s="154"/>
    </row>
    <row r="175" spans="1:57" customFormat="1" ht="9" customHeight="1" x14ac:dyDescent="0.25">
      <c r="A175" s="285">
        <f t="shared" si="34"/>
        <v>9</v>
      </c>
      <c r="B175" s="292"/>
      <c r="C175" s="558" t="s">
        <v>501</v>
      </c>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457"/>
      <c r="AB175" s="364"/>
      <c r="AC175" s="364"/>
      <c r="AD175" s="364"/>
      <c r="AE175" s="364"/>
      <c r="AF175" s="364"/>
      <c r="AG175" s="364"/>
      <c r="AY175" s="188"/>
      <c r="AZ175" s="188"/>
      <c r="BA175" s="146"/>
      <c r="BB175" s="146"/>
      <c r="BC175" s="160"/>
      <c r="BD175" s="154"/>
      <c r="BE175" s="154"/>
    </row>
    <row r="176" spans="1:57" customFormat="1" ht="18" customHeight="1" x14ac:dyDescent="0.25">
      <c r="A176" s="285">
        <f>$A$3*2</f>
        <v>18</v>
      </c>
      <c r="B176" s="292"/>
      <c r="C176" s="558" t="s">
        <v>557</v>
      </c>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457"/>
      <c r="AB176" s="364"/>
      <c r="AC176" s="364"/>
      <c r="AD176" s="364"/>
      <c r="AE176" s="364"/>
      <c r="AF176" s="364"/>
      <c r="AG176" s="364"/>
      <c r="AY176" s="188"/>
      <c r="AZ176" s="188"/>
      <c r="BA176" s="146"/>
      <c r="BB176" s="146"/>
      <c r="BC176" s="160"/>
      <c r="BD176" s="154"/>
      <c r="BE176" s="154"/>
    </row>
    <row r="177" spans="1:57" customFormat="1" ht="9" customHeight="1" x14ac:dyDescent="0.25">
      <c r="A177" s="285">
        <f t="shared" si="34"/>
        <v>9</v>
      </c>
      <c r="B177" s="292"/>
      <c r="C177" s="558" t="s">
        <v>530</v>
      </c>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457"/>
      <c r="AB177" s="364"/>
      <c r="AC177" s="364"/>
      <c r="AD177" s="364"/>
      <c r="AE177" s="364"/>
      <c r="AF177" s="364"/>
      <c r="AG177" s="364"/>
      <c r="AY177" s="188"/>
      <c r="AZ177" s="188"/>
      <c r="BA177" s="146"/>
      <c r="BB177" s="146"/>
      <c r="BC177" s="160"/>
      <c r="BD177" s="154"/>
      <c r="BE177" s="154"/>
    </row>
    <row r="178" spans="1:57" ht="16.5" customHeight="1" x14ac:dyDescent="0.25">
      <c r="A178" s="285">
        <f t="shared" ref="A178:A192" si="35">$A$6</f>
        <v>16.5</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453"/>
      <c r="AB178" s="289"/>
      <c r="AC178" s="289"/>
      <c r="AD178" s="289"/>
      <c r="AE178" s="289"/>
      <c r="AF178" s="289"/>
      <c r="AG178" s="289"/>
      <c r="BA178" s="145"/>
      <c r="BB178" s="145"/>
      <c r="BC178" s="159"/>
    </row>
    <row r="179" spans="1:57" customFormat="1" ht="9" customHeight="1" x14ac:dyDescent="0.25">
      <c r="A179" s="285">
        <f t="shared" si="34"/>
        <v>9</v>
      </c>
      <c r="B179" s="959" t="s">
        <v>542</v>
      </c>
      <c r="C179" s="959"/>
      <c r="D179" s="959"/>
      <c r="E179" s="959"/>
      <c r="F179" s="959"/>
      <c r="G179" s="959"/>
      <c r="H179" s="959"/>
      <c r="I179" s="959"/>
      <c r="J179" s="959"/>
      <c r="K179" s="959"/>
      <c r="L179" s="959"/>
      <c r="M179" s="959"/>
      <c r="N179" s="959"/>
      <c r="O179" s="959"/>
      <c r="P179" s="959"/>
      <c r="Q179" s="959"/>
      <c r="R179" s="959"/>
      <c r="S179" s="959"/>
      <c r="T179" s="959"/>
      <c r="U179" s="959"/>
      <c r="V179" s="959"/>
      <c r="W179" s="959"/>
      <c r="X179" s="959"/>
      <c r="Y179" s="959"/>
      <c r="Z179" s="959"/>
      <c r="AA179" s="457"/>
      <c r="AB179" s="364"/>
      <c r="AC179" s="364"/>
      <c r="AD179" s="364"/>
      <c r="AE179" s="364"/>
      <c r="AF179" s="364"/>
      <c r="AG179" s="364"/>
      <c r="AY179" s="188"/>
      <c r="AZ179" s="188"/>
      <c r="BA179" s="146"/>
      <c r="BB179" s="146"/>
      <c r="BC179" s="160"/>
      <c r="BD179" s="154"/>
      <c r="BE179" s="154"/>
    </row>
    <row r="180" spans="1:57" customFormat="1" ht="27" customHeight="1" x14ac:dyDescent="0.25">
      <c r="A180" s="285">
        <f>$A$3*3</f>
        <v>27</v>
      </c>
      <c r="B180" s="292"/>
      <c r="C180" s="558" t="s">
        <v>502</v>
      </c>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457"/>
      <c r="AB180" s="364"/>
      <c r="AC180" s="364"/>
      <c r="AD180" s="364"/>
      <c r="AE180" s="364"/>
      <c r="AF180" s="364"/>
      <c r="AG180" s="364"/>
      <c r="AY180" s="188"/>
      <c r="AZ180" s="188"/>
      <c r="BA180" s="146"/>
      <c r="BB180" s="146"/>
      <c r="BC180" s="160"/>
      <c r="BD180" s="154"/>
      <c r="BE180" s="154"/>
    </row>
    <row r="181" spans="1:57" customFormat="1" ht="9" customHeight="1" x14ac:dyDescent="0.25">
      <c r="A181" s="285">
        <f t="shared" si="34"/>
        <v>9</v>
      </c>
      <c r="B181" s="292"/>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457"/>
      <c r="AB181" s="364"/>
      <c r="AC181" s="364"/>
      <c r="AD181" s="364"/>
      <c r="AE181" s="364"/>
      <c r="AF181" s="364"/>
      <c r="AG181" s="364"/>
      <c r="AY181" s="188"/>
      <c r="AZ181" s="188"/>
      <c r="BA181" s="146"/>
      <c r="BB181" s="146"/>
      <c r="BC181" s="160"/>
      <c r="BD181" s="154"/>
      <c r="BE181" s="154"/>
    </row>
    <row r="182" spans="1:57" customFormat="1" ht="18" customHeight="1" x14ac:dyDescent="0.25">
      <c r="A182" s="285">
        <f>$A$3*2</f>
        <v>18</v>
      </c>
      <c r="B182" s="292"/>
      <c r="C182" s="558" t="s">
        <v>116</v>
      </c>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457"/>
      <c r="AB182" s="364"/>
      <c r="AC182" s="364"/>
      <c r="AD182" s="364"/>
      <c r="AE182" s="364"/>
      <c r="AF182" s="364"/>
      <c r="AG182" s="364"/>
      <c r="AY182" s="188"/>
      <c r="AZ182" s="188"/>
      <c r="BA182" s="146"/>
      <c r="BB182" s="146"/>
      <c r="BC182" s="160"/>
      <c r="BD182" s="154"/>
      <c r="BE182" s="154"/>
    </row>
    <row r="183" spans="1:57" ht="16.5" customHeight="1" x14ac:dyDescent="0.25">
      <c r="A183" s="285">
        <f t="shared" si="35"/>
        <v>16.5</v>
      </c>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453"/>
      <c r="AB183" s="289"/>
      <c r="AC183" s="289"/>
      <c r="AD183" s="289"/>
      <c r="AE183" s="289"/>
      <c r="AF183" s="289"/>
      <c r="AG183" s="289"/>
      <c r="BA183" s="145"/>
      <c r="BB183" s="145"/>
      <c r="BC183" s="159"/>
    </row>
    <row r="184" spans="1:57" ht="16.5" customHeight="1" x14ac:dyDescent="0.25">
      <c r="A184" s="285">
        <f t="shared" si="35"/>
        <v>16.5</v>
      </c>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453"/>
      <c r="AB184" s="289"/>
      <c r="AC184" s="289"/>
      <c r="AD184" s="289"/>
      <c r="AE184" s="289"/>
      <c r="AF184" s="289"/>
      <c r="AG184" s="289"/>
      <c r="BA184" s="145"/>
      <c r="BB184" s="145"/>
      <c r="BC184" s="159"/>
    </row>
    <row r="185" spans="1:57" ht="16.5" customHeight="1" x14ac:dyDescent="0.25">
      <c r="A185" s="285">
        <f t="shared" si="35"/>
        <v>16.5</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453"/>
      <c r="AB185" s="289"/>
      <c r="AC185" s="289"/>
      <c r="AD185" s="289"/>
      <c r="AE185" s="289"/>
      <c r="AF185" s="289"/>
      <c r="AG185" s="289"/>
      <c r="BA185" s="145"/>
      <c r="BB185" s="145"/>
      <c r="BC185" s="159"/>
    </row>
    <row r="186" spans="1:57" ht="16.5" customHeight="1" x14ac:dyDescent="0.25">
      <c r="A186" s="285">
        <f t="shared" si="35"/>
        <v>16.5</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453"/>
      <c r="AB186" s="289"/>
      <c r="AC186" s="289"/>
      <c r="AD186" s="289"/>
      <c r="AE186" s="289"/>
      <c r="AF186" s="289"/>
      <c r="AG186" s="289"/>
      <c r="BA186" s="145"/>
      <c r="BB186" s="145"/>
      <c r="BC186" s="159"/>
    </row>
    <row r="187" spans="1:57" ht="16.5" customHeight="1" x14ac:dyDescent="0.25">
      <c r="A187" s="285">
        <f t="shared" si="35"/>
        <v>16.5</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453"/>
      <c r="AB187" s="289"/>
      <c r="AC187" s="289"/>
      <c r="AD187" s="289"/>
      <c r="AE187" s="289"/>
      <c r="AF187" s="289"/>
      <c r="AG187" s="289"/>
      <c r="BA187" s="145"/>
      <c r="BB187" s="145"/>
      <c r="BC187" s="159"/>
    </row>
    <row r="188" spans="1:57" ht="16.5" customHeight="1" x14ac:dyDescent="0.25">
      <c r="A188" s="285">
        <f t="shared" si="35"/>
        <v>16.5</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453"/>
      <c r="AB188" s="289"/>
      <c r="AC188" s="289"/>
      <c r="AD188" s="289"/>
      <c r="AE188" s="289"/>
      <c r="AF188" s="289"/>
      <c r="AG188" s="289"/>
      <c r="BA188" s="145"/>
      <c r="BB188" s="145"/>
      <c r="BC188" s="159"/>
    </row>
    <row r="189" spans="1:57" ht="16.5" customHeight="1" x14ac:dyDescent="0.25">
      <c r="A189" s="285">
        <f t="shared" si="35"/>
        <v>16.5</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453"/>
      <c r="AB189" s="289"/>
      <c r="AC189" s="289"/>
      <c r="AD189" s="289"/>
      <c r="AE189" s="289"/>
      <c r="AF189" s="289"/>
      <c r="AG189" s="289"/>
      <c r="BA189" s="145"/>
      <c r="BB189" s="145"/>
      <c r="BC189" s="159"/>
    </row>
    <row r="190" spans="1:57" ht="16.5" customHeight="1" x14ac:dyDescent="0.25">
      <c r="A190" s="285">
        <f t="shared" si="35"/>
        <v>16.5</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453"/>
      <c r="AB190" s="289"/>
      <c r="AC190" s="289"/>
      <c r="AD190" s="289"/>
      <c r="AE190" s="289"/>
      <c r="AF190" s="289"/>
      <c r="AG190" s="289"/>
      <c r="BA190" s="145"/>
      <c r="BB190" s="145"/>
      <c r="BC190" s="159"/>
    </row>
    <row r="191" spans="1:57" ht="16.5" customHeight="1" x14ac:dyDescent="0.25">
      <c r="A191" s="285">
        <f t="shared" si="35"/>
        <v>16.5</v>
      </c>
      <c r="B191" s="297"/>
      <c r="C191" s="297"/>
      <c r="D191" s="297"/>
      <c r="E191" s="297"/>
      <c r="F191" s="297"/>
      <c r="G191" s="297"/>
      <c r="H191" s="297"/>
      <c r="I191" s="297"/>
      <c r="J191" s="297"/>
      <c r="K191" s="297"/>
      <c r="L191" s="297"/>
      <c r="M191" s="297"/>
      <c r="N191" s="297"/>
      <c r="O191" s="297"/>
      <c r="P191" s="297"/>
      <c r="Q191" s="297"/>
      <c r="R191" s="297"/>
      <c r="S191" s="297"/>
      <c r="T191" s="297"/>
      <c r="U191" s="297"/>
      <c r="V191" s="297"/>
      <c r="W191" s="297"/>
      <c r="X191" s="297"/>
      <c r="Y191" s="297"/>
      <c r="Z191" s="297"/>
      <c r="AA191" s="453"/>
      <c r="AB191" s="289"/>
      <c r="AC191" s="289"/>
      <c r="AD191" s="289"/>
      <c r="AE191" s="289"/>
      <c r="AF191" s="289"/>
      <c r="AG191" s="289"/>
      <c r="BA191" s="145"/>
      <c r="BB191" s="145"/>
      <c r="BC191" s="159"/>
    </row>
    <row r="192" spans="1:57" ht="16.5" customHeight="1" x14ac:dyDescent="0.25">
      <c r="A192" s="285">
        <f t="shared" si="35"/>
        <v>16.5</v>
      </c>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453"/>
      <c r="AB192" s="289"/>
      <c r="AC192" s="289"/>
      <c r="AD192" s="289"/>
      <c r="AE192" s="289"/>
      <c r="AF192" s="289"/>
      <c r="AG192" s="289"/>
      <c r="BA192" s="145"/>
      <c r="BB192" s="145"/>
      <c r="BC192" s="159"/>
    </row>
    <row r="193" spans="1:55" ht="16.5" customHeight="1" x14ac:dyDescent="0.25">
      <c r="A193" s="285">
        <f>$A$6</f>
        <v>16.5</v>
      </c>
      <c r="B193" s="553" t="s">
        <v>484</v>
      </c>
      <c r="C193" s="554"/>
      <c r="D193" s="554"/>
      <c r="E193" s="555"/>
      <c r="F193" s="556" t="s">
        <v>498</v>
      </c>
      <c r="G193" s="557"/>
      <c r="H193" s="346"/>
      <c r="I193" s="292"/>
      <c r="J193" s="292"/>
      <c r="K193" s="292"/>
      <c r="L193" s="292"/>
      <c r="M193" s="292"/>
      <c r="N193" s="292"/>
      <c r="O193" s="292"/>
      <c r="P193" s="292"/>
      <c r="Q193" s="292"/>
      <c r="R193" s="292"/>
      <c r="S193" s="842" t="str">
        <f ca="1">Wersja</f>
        <v>2020..6.15.0.44055</v>
      </c>
      <c r="T193" s="842"/>
      <c r="U193" s="842"/>
      <c r="V193" s="842"/>
      <c r="W193" s="842"/>
      <c r="X193" s="842"/>
      <c r="Y193" s="842"/>
      <c r="Z193" s="292"/>
      <c r="AA193" s="453"/>
      <c r="AB193" s="289"/>
      <c r="AC193" s="289"/>
      <c r="AD193" s="289"/>
      <c r="AE193" s="289"/>
      <c r="AF193" s="289"/>
      <c r="AG193" s="289"/>
      <c r="BA193" s="145"/>
      <c r="BB193" s="145"/>
      <c r="BC193" s="159"/>
    </row>
    <row r="194" spans="1:55" ht="9" customHeight="1" x14ac:dyDescent="0.25">
      <c r="A194" s="285"/>
      <c r="B194" s="297"/>
      <c r="C194" s="297"/>
      <c r="D194" s="297"/>
      <c r="E194" s="297"/>
      <c r="F194" s="297"/>
      <c r="G194" s="297"/>
      <c r="H194" s="297"/>
      <c r="I194" s="297"/>
      <c r="J194" s="297"/>
      <c r="K194" s="297"/>
      <c r="L194" s="297"/>
      <c r="M194" s="297"/>
      <c r="N194" s="297"/>
      <c r="O194" s="297"/>
      <c r="P194" s="297"/>
      <c r="Q194" s="297"/>
      <c r="R194" s="297"/>
      <c r="S194" s="297"/>
      <c r="T194" s="297"/>
      <c r="U194" s="297"/>
      <c r="V194" s="297"/>
      <c r="W194" s="297"/>
      <c r="X194" s="297"/>
      <c r="Y194" s="297"/>
      <c r="Z194" s="297"/>
      <c r="AA194" s="453"/>
      <c r="AB194" s="289"/>
      <c r="AC194" s="289"/>
      <c r="AD194" s="289"/>
      <c r="AE194" s="289"/>
      <c r="AF194" s="289"/>
      <c r="AG194" s="289"/>
      <c r="BA194" s="145"/>
      <c r="BB194" s="145"/>
      <c r="BC194" s="159"/>
    </row>
    <row r="195" spans="1:55" x14ac:dyDescent="0.25">
      <c r="A195" s="378"/>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453"/>
      <c r="AB195" s="289"/>
      <c r="AC195" s="289"/>
      <c r="AD195" s="289"/>
      <c r="AE195" s="289"/>
      <c r="AF195" s="289"/>
      <c r="AG195" s="289"/>
    </row>
    <row r="196" spans="1:55" x14ac:dyDescent="0.25">
      <c r="A196" s="378"/>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453"/>
      <c r="AB196" s="289"/>
      <c r="AC196" s="289"/>
      <c r="AD196" s="289"/>
      <c r="AE196" s="289"/>
      <c r="AF196" s="289"/>
      <c r="AG196" s="289"/>
    </row>
    <row r="197" spans="1:55" x14ac:dyDescent="0.25">
      <c r="A197" s="378"/>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453"/>
      <c r="AB197" s="289"/>
      <c r="AC197" s="289"/>
      <c r="AD197" s="289"/>
      <c r="AE197" s="289"/>
      <c r="AF197" s="289"/>
      <c r="AG197" s="289"/>
    </row>
    <row r="198" spans="1:55" x14ac:dyDescent="0.25">
      <c r="A198" s="378"/>
      <c r="B198" s="292"/>
      <c r="C198" s="292"/>
      <c r="D198" s="292"/>
      <c r="E198" s="292"/>
      <c r="F198" s="861"/>
      <c r="G198" s="861"/>
      <c r="H198" s="861"/>
      <c r="I198" s="861"/>
      <c r="J198" s="861"/>
      <c r="K198" s="292"/>
      <c r="L198" s="292"/>
      <c r="M198" s="292"/>
      <c r="N198" s="292"/>
      <c r="O198" s="292"/>
      <c r="P198" s="292"/>
      <c r="Q198" s="292"/>
      <c r="R198" s="292"/>
      <c r="S198" s="292"/>
      <c r="T198" s="292"/>
      <c r="U198" s="292"/>
      <c r="V198" s="292"/>
      <c r="W198" s="292"/>
      <c r="X198" s="292"/>
      <c r="Y198" s="292"/>
      <c r="Z198" s="292"/>
      <c r="AA198" s="453"/>
      <c r="AB198" s="289"/>
      <c r="AC198" s="289"/>
      <c r="AD198" s="289"/>
      <c r="AE198" s="289"/>
      <c r="AF198" s="289"/>
      <c r="AG198" s="289"/>
    </row>
    <row r="199" spans="1:55" x14ac:dyDescent="0.25">
      <c r="A199" s="378"/>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453"/>
      <c r="AB199" s="289"/>
      <c r="AC199" s="289"/>
      <c r="AD199" s="289"/>
      <c r="AE199" s="289"/>
      <c r="AF199" s="289"/>
      <c r="AG199" s="289"/>
    </row>
    <row r="200" spans="1:55" x14ac:dyDescent="0.25">
      <c r="A200" s="378"/>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453"/>
      <c r="AB200" s="289"/>
      <c r="AC200" s="289"/>
      <c r="AD200" s="289"/>
      <c r="AE200" s="289"/>
      <c r="AF200" s="289"/>
      <c r="AG200" s="289"/>
    </row>
    <row r="201" spans="1:55" x14ac:dyDescent="0.25">
      <c r="A201" s="378"/>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453"/>
      <c r="AB201" s="289"/>
      <c r="AC201" s="289"/>
      <c r="AD201" s="289"/>
      <c r="AE201" s="289"/>
      <c r="AF201" s="289"/>
      <c r="AG201" s="289"/>
    </row>
    <row r="202" spans="1:55" x14ac:dyDescent="0.25">
      <c r="A202" s="378"/>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453"/>
      <c r="AB202" s="289"/>
      <c r="AC202" s="289"/>
      <c r="AD202" s="289"/>
      <c r="AE202" s="289"/>
      <c r="AF202" s="289"/>
      <c r="AG202" s="289"/>
    </row>
    <row r="203" spans="1:55" x14ac:dyDescent="0.25">
      <c r="A203" s="378"/>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453"/>
      <c r="AB203" s="289"/>
      <c r="AC203" s="289"/>
      <c r="AD203" s="289"/>
      <c r="AE203" s="289"/>
      <c r="AF203" s="289"/>
      <c r="AG203" s="289"/>
    </row>
    <row r="204" spans="1:55" x14ac:dyDescent="0.25">
      <c r="A204" s="378"/>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453"/>
      <c r="AB204" s="289"/>
      <c r="AC204" s="289"/>
      <c r="AD204" s="289"/>
      <c r="AE204" s="289"/>
      <c r="AF204" s="289"/>
      <c r="AG204" s="289"/>
    </row>
    <row r="205" spans="1:55" x14ac:dyDescent="0.25">
      <c r="A205" s="378"/>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453"/>
      <c r="AB205" s="289"/>
      <c r="AC205" s="289"/>
      <c r="AD205" s="289"/>
      <c r="AE205" s="289"/>
      <c r="AF205" s="289"/>
      <c r="AG205" s="289"/>
    </row>
    <row r="206" spans="1:55" x14ac:dyDescent="0.25">
      <c r="A206" s="378"/>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453"/>
      <c r="AB206" s="289"/>
      <c r="AC206" s="289"/>
      <c r="AD206" s="289"/>
      <c r="AE206" s="289"/>
      <c r="AF206" s="289"/>
      <c r="AG206" s="289"/>
    </row>
    <row r="207" spans="1:55" x14ac:dyDescent="0.25">
      <c r="A207" s="378"/>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453"/>
      <c r="AB207" s="289"/>
      <c r="AC207" s="289"/>
      <c r="AD207" s="289"/>
      <c r="AE207" s="289"/>
      <c r="AF207" s="289"/>
      <c r="AG207" s="289"/>
    </row>
    <row r="208" spans="1:55" x14ac:dyDescent="0.25">
      <c r="A208" s="378"/>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453"/>
      <c r="AB208" s="289"/>
      <c r="AC208" s="289"/>
      <c r="AD208" s="289"/>
      <c r="AE208" s="289"/>
      <c r="AF208" s="289"/>
      <c r="AG208" s="289"/>
    </row>
    <row r="209" spans="1:33" x14ac:dyDescent="0.25">
      <c r="A209" s="378"/>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453"/>
      <c r="AB209" s="289"/>
      <c r="AC209" s="289"/>
      <c r="AD209" s="289"/>
      <c r="AE209" s="289"/>
      <c r="AF209" s="289"/>
      <c r="AG209" s="289"/>
    </row>
    <row r="210" spans="1:33" x14ac:dyDescent="0.25">
      <c r="A210" s="378"/>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453"/>
      <c r="AB210" s="289"/>
      <c r="AC210" s="289"/>
      <c r="AD210" s="289"/>
      <c r="AE210" s="289"/>
      <c r="AF210" s="289"/>
      <c r="AG210" s="289"/>
    </row>
    <row r="211" spans="1:33" x14ac:dyDescent="0.25">
      <c r="A211" s="378"/>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453"/>
      <c r="AB211" s="289"/>
      <c r="AC211" s="289"/>
      <c r="AD211" s="289"/>
      <c r="AE211" s="289"/>
      <c r="AF211" s="289"/>
      <c r="AG211" s="289"/>
    </row>
    <row r="212" spans="1:33" x14ac:dyDescent="0.25">
      <c r="A212" s="378"/>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453"/>
      <c r="AB212" s="289"/>
      <c r="AC212" s="289"/>
      <c r="AD212" s="289"/>
      <c r="AE212" s="289"/>
      <c r="AF212" s="289"/>
      <c r="AG212" s="289"/>
    </row>
    <row r="213" spans="1:33" x14ac:dyDescent="0.25">
      <c r="A213" s="378"/>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453"/>
      <c r="AB213" s="289"/>
      <c r="AC213" s="289"/>
      <c r="AD213" s="289"/>
      <c r="AE213" s="289"/>
      <c r="AF213" s="289"/>
      <c r="AG213" s="289"/>
    </row>
    <row r="214" spans="1:33" x14ac:dyDescent="0.25">
      <c r="A214" s="378"/>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453"/>
      <c r="AB214" s="289"/>
      <c r="AC214" s="289"/>
      <c r="AD214" s="289"/>
      <c r="AE214" s="289"/>
      <c r="AF214" s="289"/>
      <c r="AG214" s="289"/>
    </row>
    <row r="215" spans="1:33" x14ac:dyDescent="0.25">
      <c r="A215" s="378"/>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453"/>
      <c r="AB215" s="289"/>
      <c r="AC215" s="289"/>
      <c r="AD215" s="289"/>
      <c r="AE215" s="289"/>
      <c r="AF215" s="289"/>
      <c r="AG215" s="289"/>
    </row>
    <row r="216" spans="1:33" x14ac:dyDescent="0.25">
      <c r="A216" s="378"/>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453"/>
      <c r="AB216" s="289"/>
      <c r="AC216" s="289"/>
      <c r="AD216" s="289"/>
      <c r="AE216" s="289"/>
      <c r="AF216" s="289"/>
      <c r="AG216" s="289"/>
    </row>
    <row r="217" spans="1:33" x14ac:dyDescent="0.25">
      <c r="A217" s="378"/>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453"/>
      <c r="AB217" s="289"/>
      <c r="AC217" s="289"/>
      <c r="AD217" s="289"/>
      <c r="AE217" s="289"/>
      <c r="AF217" s="289"/>
      <c r="AG217" s="289"/>
    </row>
    <row r="218" spans="1:33" x14ac:dyDescent="0.25">
      <c r="A218" s="378"/>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453"/>
      <c r="AB218" s="289"/>
      <c r="AC218" s="289"/>
      <c r="AD218" s="289"/>
      <c r="AE218" s="289"/>
      <c r="AF218" s="289"/>
      <c r="AG218" s="289"/>
    </row>
    <row r="219" spans="1:33" x14ac:dyDescent="0.25">
      <c r="A219" s="378"/>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453"/>
      <c r="AB219" s="289"/>
      <c r="AC219" s="289"/>
      <c r="AD219" s="289"/>
      <c r="AE219" s="289"/>
      <c r="AF219" s="289"/>
      <c r="AG219" s="289"/>
    </row>
    <row r="220" spans="1:33" x14ac:dyDescent="0.25">
      <c r="A220" s="378"/>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453"/>
      <c r="AB220" s="289"/>
      <c r="AC220" s="289"/>
      <c r="AD220" s="289"/>
      <c r="AE220" s="289"/>
      <c r="AF220" s="289"/>
      <c r="AG220" s="289"/>
    </row>
    <row r="221" spans="1:33" x14ac:dyDescent="0.25">
      <c r="A221" s="378"/>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453"/>
      <c r="AB221" s="289"/>
      <c r="AC221" s="289"/>
      <c r="AD221" s="289"/>
      <c r="AE221" s="289"/>
      <c r="AF221" s="289"/>
      <c r="AG221" s="289"/>
    </row>
    <row r="222" spans="1:33" x14ac:dyDescent="0.25">
      <c r="A222" s="378"/>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453"/>
      <c r="AB222" s="289"/>
      <c r="AC222" s="289"/>
      <c r="AD222" s="289"/>
      <c r="AE222" s="289"/>
      <c r="AF222" s="289"/>
      <c r="AG222" s="289"/>
    </row>
    <row r="223" spans="1:33" x14ac:dyDescent="0.25">
      <c r="A223" s="378"/>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453"/>
      <c r="AB223" s="289"/>
      <c r="AC223" s="289"/>
      <c r="AD223" s="289"/>
      <c r="AE223" s="289"/>
      <c r="AF223" s="289"/>
      <c r="AG223" s="289"/>
    </row>
    <row r="224" spans="1:33" x14ac:dyDescent="0.25">
      <c r="A224" s="378"/>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453"/>
      <c r="AB224" s="289"/>
      <c r="AC224" s="289"/>
      <c r="AD224" s="289"/>
      <c r="AE224" s="289"/>
      <c r="AF224" s="289"/>
      <c r="AG224" s="289"/>
    </row>
    <row r="225" spans="1:33" x14ac:dyDescent="0.25">
      <c r="A225" s="378"/>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453"/>
      <c r="AB225" s="289"/>
      <c r="AC225" s="289"/>
      <c r="AD225" s="289"/>
      <c r="AE225" s="289"/>
      <c r="AF225" s="289"/>
      <c r="AG225" s="289"/>
    </row>
    <row r="226" spans="1:33" x14ac:dyDescent="0.25">
      <c r="A226" s="378"/>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453"/>
      <c r="AB226" s="289"/>
      <c r="AC226" s="289"/>
      <c r="AD226" s="289"/>
      <c r="AE226" s="289"/>
      <c r="AF226" s="289"/>
      <c r="AG226" s="289"/>
    </row>
    <row r="227" spans="1:33" x14ac:dyDescent="0.25">
      <c r="A227" s="378"/>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453"/>
      <c r="AB227" s="289"/>
      <c r="AC227" s="289"/>
      <c r="AD227" s="289"/>
      <c r="AE227" s="289"/>
      <c r="AF227" s="289"/>
      <c r="AG227" s="289"/>
    </row>
    <row r="228" spans="1:33" x14ac:dyDescent="0.25">
      <c r="A228" s="378"/>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453"/>
      <c r="AB228" s="289"/>
      <c r="AC228" s="289"/>
      <c r="AD228" s="289"/>
      <c r="AE228" s="289"/>
      <c r="AF228" s="289"/>
      <c r="AG228" s="289"/>
    </row>
    <row r="229" spans="1:33" x14ac:dyDescent="0.25">
      <c r="A229" s="378"/>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453"/>
      <c r="AB229" s="289"/>
      <c r="AC229" s="289"/>
      <c r="AD229" s="289"/>
      <c r="AE229" s="289"/>
      <c r="AF229" s="289"/>
      <c r="AG229" s="289"/>
    </row>
    <row r="230" spans="1:33" x14ac:dyDescent="0.25">
      <c r="A230" s="378"/>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453"/>
      <c r="AB230" s="289"/>
      <c r="AC230" s="289"/>
      <c r="AD230" s="289"/>
      <c r="AE230" s="289"/>
      <c r="AF230" s="289"/>
      <c r="AG230" s="289"/>
    </row>
    <row r="231" spans="1:33" x14ac:dyDescent="0.25">
      <c r="A231" s="378"/>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453"/>
      <c r="AB231" s="289"/>
      <c r="AC231" s="289"/>
      <c r="AD231" s="289"/>
      <c r="AE231" s="289"/>
      <c r="AF231" s="289"/>
      <c r="AG231" s="289"/>
    </row>
    <row r="232" spans="1:33" x14ac:dyDescent="0.25">
      <c r="A232" s="378"/>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453"/>
      <c r="AB232" s="289"/>
      <c r="AC232" s="289"/>
      <c r="AD232" s="289"/>
      <c r="AE232" s="289"/>
      <c r="AF232" s="289"/>
      <c r="AG232" s="289"/>
    </row>
    <row r="233" spans="1:33" x14ac:dyDescent="0.25">
      <c r="A233" s="378"/>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453"/>
      <c r="AB233" s="289"/>
      <c r="AC233" s="289"/>
      <c r="AD233" s="289"/>
      <c r="AE233" s="289"/>
      <c r="AF233" s="289"/>
      <c r="AG233" s="289"/>
    </row>
    <row r="234" spans="1:33" x14ac:dyDescent="0.25">
      <c r="A234" s="378"/>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453"/>
      <c r="AB234" s="289"/>
      <c r="AC234" s="289"/>
      <c r="AD234" s="289"/>
      <c r="AE234" s="289"/>
      <c r="AF234" s="289"/>
      <c r="AG234" s="289"/>
    </row>
    <row r="235" spans="1:33" x14ac:dyDescent="0.25">
      <c r="A235" s="378"/>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453"/>
      <c r="AB235" s="289"/>
      <c r="AC235" s="289"/>
      <c r="AD235" s="289"/>
      <c r="AE235" s="289"/>
      <c r="AF235" s="289"/>
      <c r="AG235" s="289"/>
    </row>
    <row r="236" spans="1:33" x14ac:dyDescent="0.25">
      <c r="A236" s="378"/>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453"/>
      <c r="AB236" s="289"/>
      <c r="AC236" s="289"/>
      <c r="AD236" s="289"/>
      <c r="AE236" s="289"/>
      <c r="AF236" s="289"/>
      <c r="AG236" s="289"/>
    </row>
    <row r="237" spans="1:33" x14ac:dyDescent="0.25">
      <c r="A237" s="378"/>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453"/>
      <c r="AB237" s="289"/>
      <c r="AC237" s="289"/>
      <c r="AD237" s="289"/>
      <c r="AE237" s="289"/>
      <c r="AF237" s="289"/>
      <c r="AG237" s="289"/>
    </row>
    <row r="238" spans="1:33" x14ac:dyDescent="0.25">
      <c r="A238" s="378"/>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453"/>
      <c r="AB238" s="289"/>
      <c r="AC238" s="289"/>
      <c r="AD238" s="289"/>
      <c r="AE238" s="289"/>
      <c r="AF238" s="289"/>
      <c r="AG238" s="289"/>
    </row>
    <row r="239" spans="1:33" x14ac:dyDescent="0.25">
      <c r="A239" s="378"/>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453"/>
      <c r="AB239" s="289"/>
      <c r="AC239" s="289"/>
      <c r="AD239" s="289"/>
      <c r="AE239" s="289"/>
      <c r="AF239" s="289"/>
      <c r="AG239" s="289"/>
    </row>
    <row r="240" spans="1:33" x14ac:dyDescent="0.25">
      <c r="A240" s="378"/>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453"/>
      <c r="AB240" s="289"/>
      <c r="AC240" s="289"/>
      <c r="AD240" s="289"/>
      <c r="AE240" s="289"/>
      <c r="AF240" s="289"/>
      <c r="AG240" s="289"/>
    </row>
    <row r="241" spans="1:33" x14ac:dyDescent="0.25">
      <c r="A241" s="378"/>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453"/>
      <c r="AB241" s="289"/>
      <c r="AC241" s="289"/>
      <c r="AD241" s="289"/>
      <c r="AE241" s="289"/>
      <c r="AF241" s="289"/>
      <c r="AG241" s="289"/>
    </row>
    <row r="242" spans="1:33" x14ac:dyDescent="0.25">
      <c r="A242" s="378"/>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453"/>
      <c r="AB242" s="289"/>
      <c r="AC242" s="289"/>
      <c r="AD242" s="289"/>
      <c r="AE242" s="289"/>
      <c r="AF242" s="289"/>
      <c r="AG242" s="289"/>
    </row>
    <row r="243" spans="1:33" x14ac:dyDescent="0.25">
      <c r="A243" s="378"/>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453"/>
      <c r="AB243" s="289"/>
      <c r="AC243" s="289"/>
      <c r="AD243" s="289"/>
      <c r="AE243" s="289"/>
      <c r="AF243" s="289"/>
      <c r="AG243" s="289"/>
    </row>
    <row r="244" spans="1:33" x14ac:dyDescent="0.25">
      <c r="A244" s="378"/>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453"/>
      <c r="AB244" s="289"/>
      <c r="AC244" s="289"/>
      <c r="AD244" s="289"/>
      <c r="AE244" s="289"/>
      <c r="AF244" s="289"/>
      <c r="AG244" s="289"/>
    </row>
    <row r="245" spans="1:33" x14ac:dyDescent="0.25">
      <c r="A245" s="378"/>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453"/>
      <c r="AB245" s="289"/>
      <c r="AC245" s="289"/>
      <c r="AD245" s="289"/>
      <c r="AE245" s="289"/>
      <c r="AF245" s="289"/>
      <c r="AG245" s="289"/>
    </row>
    <row r="246" spans="1:33" x14ac:dyDescent="0.25">
      <c r="A246" s="378"/>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453"/>
      <c r="AB246" s="289"/>
      <c r="AC246" s="289"/>
      <c r="AD246" s="289"/>
      <c r="AE246" s="289"/>
      <c r="AF246" s="289"/>
      <c r="AG246" s="289"/>
    </row>
    <row r="247" spans="1:33" x14ac:dyDescent="0.25">
      <c r="A247" s="378"/>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453"/>
      <c r="AB247" s="289"/>
      <c r="AC247" s="289"/>
      <c r="AD247" s="289"/>
      <c r="AE247" s="289"/>
      <c r="AF247" s="289"/>
      <c r="AG247" s="289"/>
    </row>
    <row r="248" spans="1:33" x14ac:dyDescent="0.25">
      <c r="A248" s="378"/>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453"/>
      <c r="AB248" s="289"/>
      <c r="AC248" s="289"/>
      <c r="AD248" s="289"/>
      <c r="AE248" s="289"/>
      <c r="AF248" s="289"/>
      <c r="AG248" s="289"/>
    </row>
    <row r="249" spans="1:33" x14ac:dyDescent="0.25">
      <c r="A249" s="378"/>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453"/>
      <c r="AB249" s="289"/>
      <c r="AC249" s="289"/>
      <c r="AD249" s="289"/>
      <c r="AE249" s="289"/>
      <c r="AF249" s="289"/>
      <c r="AG249" s="289"/>
    </row>
    <row r="250" spans="1:33" x14ac:dyDescent="0.25">
      <c r="A250" s="378"/>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453"/>
      <c r="AB250" s="289"/>
      <c r="AC250" s="289"/>
      <c r="AD250" s="289"/>
      <c r="AE250" s="289"/>
      <c r="AF250" s="289"/>
      <c r="AG250" s="289"/>
    </row>
    <row r="251" spans="1:33" x14ac:dyDescent="0.25">
      <c r="A251" s="378"/>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453"/>
      <c r="AB251" s="289"/>
      <c r="AC251" s="289"/>
      <c r="AD251" s="289"/>
      <c r="AE251" s="289"/>
      <c r="AF251" s="289"/>
      <c r="AG251" s="289"/>
    </row>
    <row r="252" spans="1:33" x14ac:dyDescent="0.25">
      <c r="A252" s="378"/>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453"/>
      <c r="AB252" s="289"/>
      <c r="AC252" s="289"/>
      <c r="AD252" s="289"/>
      <c r="AE252" s="289"/>
      <c r="AF252" s="289"/>
      <c r="AG252" s="289"/>
    </row>
    <row r="253" spans="1:33" x14ac:dyDescent="0.25">
      <c r="A253" s="378"/>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453"/>
      <c r="AB253" s="289"/>
      <c r="AC253" s="289"/>
      <c r="AD253" s="289"/>
      <c r="AE253" s="289"/>
      <c r="AF253" s="289"/>
      <c r="AG253" s="289"/>
    </row>
    <row r="254" spans="1:33" x14ac:dyDescent="0.25">
      <c r="A254" s="378"/>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453"/>
      <c r="AB254" s="289"/>
      <c r="AC254" s="289"/>
      <c r="AD254" s="289"/>
      <c r="AE254" s="289"/>
      <c r="AF254" s="289"/>
      <c r="AG254" s="289"/>
    </row>
    <row r="255" spans="1:33" x14ac:dyDescent="0.25">
      <c r="A255" s="378"/>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453"/>
      <c r="AB255" s="289"/>
      <c r="AC255" s="289"/>
      <c r="AD255" s="289"/>
      <c r="AE255" s="289"/>
      <c r="AF255" s="289"/>
      <c r="AG255" s="289"/>
    </row>
    <row r="256" spans="1:33" x14ac:dyDescent="0.25">
      <c r="A256" s="378"/>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453"/>
      <c r="AB256" s="289"/>
      <c r="AC256" s="289"/>
      <c r="AD256" s="289"/>
      <c r="AE256" s="289"/>
      <c r="AF256" s="289"/>
      <c r="AG256" s="289"/>
    </row>
    <row r="257" spans="1:33" x14ac:dyDescent="0.25">
      <c r="A257" s="378"/>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453"/>
      <c r="AB257" s="289"/>
      <c r="AC257" s="289"/>
      <c r="AD257" s="289"/>
      <c r="AE257" s="289"/>
      <c r="AF257" s="289"/>
      <c r="AG257" s="289"/>
    </row>
  </sheetData>
  <sheetProtection algorithmName="SHA-512" hashValue="tGNrnR4SDkLr7zoSBsXNEolWzTK3BHYH90WqwRVfoAAkDr+BaTKYM9Pjsgib4++2PjOLJkMnnwCrpKVbsAuIkw==" saltValue="wvpUrgrKnLw5KY2wo3LsTA==" spinCount="100000" sheet="1" objects="1" scenarios="1" formatCells="0"/>
  <mergeCells count="353">
    <mergeCell ref="S193:Y193"/>
    <mergeCell ref="S103:Y103"/>
    <mergeCell ref="F156:M156"/>
    <mergeCell ref="F160:M160"/>
    <mergeCell ref="F146:M146"/>
    <mergeCell ref="B161:Z161"/>
    <mergeCell ref="B140:Z140"/>
    <mergeCell ref="B134:Z134"/>
    <mergeCell ref="B130:Z130"/>
    <mergeCell ref="B118:Z118"/>
    <mergeCell ref="B115:Z115"/>
    <mergeCell ref="C159:O159"/>
    <mergeCell ref="P159:Z159"/>
    <mergeCell ref="P160:Z160"/>
    <mergeCell ref="C144:O144"/>
    <mergeCell ref="P144:Z144"/>
    <mergeCell ref="C145:O145"/>
    <mergeCell ref="P145:Z145"/>
    <mergeCell ref="I133:J133"/>
    <mergeCell ref="U133:V133"/>
    <mergeCell ref="C132:O132"/>
    <mergeCell ref="P132:Z132"/>
    <mergeCell ref="P126:Q126"/>
    <mergeCell ref="R126:Y126"/>
    <mergeCell ref="P155:Z155"/>
    <mergeCell ref="P128:U128"/>
    <mergeCell ref="W128:Y128"/>
    <mergeCell ref="C124:O124"/>
    <mergeCell ref="P124:Q124"/>
    <mergeCell ref="R124:W124"/>
    <mergeCell ref="C125:O125"/>
    <mergeCell ref="P125:Q125"/>
    <mergeCell ref="R125:W125"/>
    <mergeCell ref="P146:Z146"/>
    <mergeCell ref="C139:Z139"/>
    <mergeCell ref="C143:O143"/>
    <mergeCell ref="P143:Z143"/>
    <mergeCell ref="K129:N129"/>
    <mergeCell ref="P129:U129"/>
    <mergeCell ref="W129:Y129"/>
    <mergeCell ref="C148:I148"/>
    <mergeCell ref="B179:Z179"/>
    <mergeCell ref="Q67:Z67"/>
    <mergeCell ref="F67:O67"/>
    <mergeCell ref="B69:Z69"/>
    <mergeCell ref="C97:Z97"/>
    <mergeCell ref="P114:Z114"/>
    <mergeCell ref="C114:O114"/>
    <mergeCell ref="C172:Z172"/>
    <mergeCell ref="C173:Z173"/>
    <mergeCell ref="C174:Z174"/>
    <mergeCell ref="C175:Z175"/>
    <mergeCell ref="C176:Z176"/>
    <mergeCell ref="C177:Z177"/>
    <mergeCell ref="P156:Z156"/>
    <mergeCell ref="C157:O157"/>
    <mergeCell ref="P157:Z157"/>
    <mergeCell ref="C158:O158"/>
    <mergeCell ref="P158:Z158"/>
    <mergeCell ref="C154:O154"/>
    <mergeCell ref="P154:Z154"/>
    <mergeCell ref="P153:Z153"/>
    <mergeCell ref="C153:O153"/>
    <mergeCell ref="C155:O155"/>
    <mergeCell ref="B162:Z162"/>
    <mergeCell ref="B136:B138"/>
    <mergeCell ref="C123:O123"/>
    <mergeCell ref="P123:Q123"/>
    <mergeCell ref="R123:W123"/>
    <mergeCell ref="D110:L110"/>
    <mergeCell ref="C109:L109"/>
    <mergeCell ref="B111:Z111"/>
    <mergeCell ref="B119:Z119"/>
    <mergeCell ref="B116:Z116"/>
    <mergeCell ref="B112:Z112"/>
    <mergeCell ref="C121:O121"/>
    <mergeCell ref="P121:Q121"/>
    <mergeCell ref="R121:W121"/>
    <mergeCell ref="C122:O122"/>
    <mergeCell ref="C113:O113"/>
    <mergeCell ref="P113:Z113"/>
    <mergeCell ref="C128:I128"/>
    <mergeCell ref="K128:N128"/>
    <mergeCell ref="B143:B145"/>
    <mergeCell ref="C138:Z138"/>
    <mergeCell ref="C126:O126"/>
    <mergeCell ref="B120:B126"/>
    <mergeCell ref="C137:O137"/>
    <mergeCell ref="P137:Z137"/>
    <mergeCell ref="P122:Q122"/>
    <mergeCell ref="R122:W122"/>
    <mergeCell ref="U100:Z100"/>
    <mergeCell ref="N100:S100"/>
    <mergeCell ref="D100:L100"/>
    <mergeCell ref="B108:B110"/>
    <mergeCell ref="W117:Z117"/>
    <mergeCell ref="C117:U117"/>
    <mergeCell ref="R120:Z120"/>
    <mergeCell ref="P120:Q120"/>
    <mergeCell ref="C120:O120"/>
    <mergeCell ref="B107:Z107"/>
    <mergeCell ref="B142:Z142"/>
    <mergeCell ref="B141:Z141"/>
    <mergeCell ref="B135:Z135"/>
    <mergeCell ref="B127:Z127"/>
    <mergeCell ref="B131:Z131"/>
    <mergeCell ref="C129:I129"/>
    <mergeCell ref="V93:Z93"/>
    <mergeCell ref="E94:F94"/>
    <mergeCell ref="G94:M94"/>
    <mergeCell ref="O94:T94"/>
    <mergeCell ref="V94:Z94"/>
    <mergeCell ref="E95:F95"/>
    <mergeCell ref="G95:M95"/>
    <mergeCell ref="O95:T95"/>
    <mergeCell ref="V95:Z95"/>
    <mergeCell ref="T98:Z98"/>
    <mergeCell ref="M98:S98"/>
    <mergeCell ref="B98:B100"/>
    <mergeCell ref="C94:D94"/>
    <mergeCell ref="C95:D95"/>
    <mergeCell ref="N110:S110"/>
    <mergeCell ref="U110:Z110"/>
    <mergeCell ref="T108:Z108"/>
    <mergeCell ref="T109:Z109"/>
    <mergeCell ref="M109:S109"/>
    <mergeCell ref="M108:S108"/>
    <mergeCell ref="C108:L108"/>
    <mergeCell ref="V86:Z86"/>
    <mergeCell ref="E90:F90"/>
    <mergeCell ref="G90:M90"/>
    <mergeCell ref="O90:T90"/>
    <mergeCell ref="V90:Z90"/>
    <mergeCell ref="E91:F91"/>
    <mergeCell ref="G91:M91"/>
    <mergeCell ref="O91:T91"/>
    <mergeCell ref="V91:Z91"/>
    <mergeCell ref="O86:T86"/>
    <mergeCell ref="B87:Z87"/>
    <mergeCell ref="N88:T88"/>
    <mergeCell ref="V83:Z83"/>
    <mergeCell ref="E84:F84"/>
    <mergeCell ref="V84:Z84"/>
    <mergeCell ref="E85:F85"/>
    <mergeCell ref="V85:Z85"/>
    <mergeCell ref="O83:T83"/>
    <mergeCell ref="O84:T84"/>
    <mergeCell ref="O85:T85"/>
    <mergeCell ref="O79:T79"/>
    <mergeCell ref="E81:M81"/>
    <mergeCell ref="N81:T81"/>
    <mergeCell ref="U81:Z81"/>
    <mergeCell ref="E82:M82"/>
    <mergeCell ref="N82:T82"/>
    <mergeCell ref="U82:Z82"/>
    <mergeCell ref="B80:Z80"/>
    <mergeCell ref="C84:D84"/>
    <mergeCell ref="C85:D85"/>
    <mergeCell ref="G83:M83"/>
    <mergeCell ref="O75:T75"/>
    <mergeCell ref="O76:T76"/>
    <mergeCell ref="O77:T77"/>
    <mergeCell ref="O78:T78"/>
    <mergeCell ref="G75:M75"/>
    <mergeCell ref="G76:M76"/>
    <mergeCell ref="G77:M77"/>
    <mergeCell ref="E79:F79"/>
    <mergeCell ref="E83:F83"/>
    <mergeCell ref="V75:Z75"/>
    <mergeCell ref="V76:Z76"/>
    <mergeCell ref="V77:Z77"/>
    <mergeCell ref="V78:Z78"/>
    <mergeCell ref="V79:Z79"/>
    <mergeCell ref="T99:Z99"/>
    <mergeCell ref="M99:S99"/>
    <mergeCell ref="C99:L99"/>
    <mergeCell ref="C98:L98"/>
    <mergeCell ref="E93:F93"/>
    <mergeCell ref="G93:M93"/>
    <mergeCell ref="O93:T93"/>
    <mergeCell ref="E92:F92"/>
    <mergeCell ref="G92:M92"/>
    <mergeCell ref="O92:T92"/>
    <mergeCell ref="V92:Z92"/>
    <mergeCell ref="U88:Z88"/>
    <mergeCell ref="E89:M89"/>
    <mergeCell ref="N89:T89"/>
    <mergeCell ref="U89:Z89"/>
    <mergeCell ref="G84:M84"/>
    <mergeCell ref="G85:M85"/>
    <mergeCell ref="G86:M86"/>
    <mergeCell ref="B96:Z96"/>
    <mergeCell ref="E72:M72"/>
    <mergeCell ref="E73:M73"/>
    <mergeCell ref="N73:T73"/>
    <mergeCell ref="U73:Z73"/>
    <mergeCell ref="G74:M74"/>
    <mergeCell ref="V74:Z74"/>
    <mergeCell ref="O74:T74"/>
    <mergeCell ref="B65:Z65"/>
    <mergeCell ref="C66:Z66"/>
    <mergeCell ref="B71:Z71"/>
    <mergeCell ref="B70:Z70"/>
    <mergeCell ref="U72:Z72"/>
    <mergeCell ref="N72:T72"/>
    <mergeCell ref="E74:F74"/>
    <mergeCell ref="C92:D92"/>
    <mergeCell ref="C93:D93"/>
    <mergeCell ref="B89:B95"/>
    <mergeCell ref="C89:D89"/>
    <mergeCell ref="C90:D90"/>
    <mergeCell ref="C91:D91"/>
    <mergeCell ref="C86:D86"/>
    <mergeCell ref="C88:D88"/>
    <mergeCell ref="E88:M88"/>
    <mergeCell ref="E86:F86"/>
    <mergeCell ref="B81:B86"/>
    <mergeCell ref="C81:D81"/>
    <mergeCell ref="C82:D82"/>
    <mergeCell ref="C83:D83"/>
    <mergeCell ref="C78:D78"/>
    <mergeCell ref="C79:D79"/>
    <mergeCell ref="G78:M78"/>
    <mergeCell ref="G79:M79"/>
    <mergeCell ref="C76:D76"/>
    <mergeCell ref="C77:D77"/>
    <mergeCell ref="B73:B79"/>
    <mergeCell ref="C73:D73"/>
    <mergeCell ref="C74:D74"/>
    <mergeCell ref="C75:D75"/>
    <mergeCell ref="E75:F75"/>
    <mergeCell ref="E76:F76"/>
    <mergeCell ref="E77:F77"/>
    <mergeCell ref="E78:F78"/>
    <mergeCell ref="F198:J198"/>
    <mergeCell ref="C72:D72"/>
    <mergeCell ref="B193:E193"/>
    <mergeCell ref="F193:G193"/>
    <mergeCell ref="V148:Y148"/>
    <mergeCell ref="B150:Z150"/>
    <mergeCell ref="B153:B159"/>
    <mergeCell ref="C181:Z181"/>
    <mergeCell ref="C182:Z182"/>
    <mergeCell ref="C180:Z180"/>
    <mergeCell ref="C171:Z171"/>
    <mergeCell ref="C167:Z167"/>
    <mergeCell ref="C168:Z168"/>
    <mergeCell ref="C169:Z169"/>
    <mergeCell ref="C170:Z170"/>
    <mergeCell ref="B166:Z166"/>
    <mergeCell ref="C164:Z164"/>
    <mergeCell ref="C163:Z163"/>
    <mergeCell ref="B152:Z152"/>
    <mergeCell ref="B103:E103"/>
    <mergeCell ref="F103:G103"/>
    <mergeCell ref="B105:Z105"/>
    <mergeCell ref="C136:O136"/>
    <mergeCell ref="P136:Z136"/>
    <mergeCell ref="C57:O57"/>
    <mergeCell ref="P57:Z57"/>
    <mergeCell ref="V60:Y60"/>
    <mergeCell ref="B62:Z62"/>
    <mergeCell ref="C55:J55"/>
    <mergeCell ref="K55:T55"/>
    <mergeCell ref="U55:W55"/>
    <mergeCell ref="X55:Z55"/>
    <mergeCell ref="C56:O56"/>
    <mergeCell ref="P56:Z56"/>
    <mergeCell ref="C60:I60"/>
    <mergeCell ref="C53:I53"/>
    <mergeCell ref="J53:R53"/>
    <mergeCell ref="S53:Z53"/>
    <mergeCell ref="C54:J54"/>
    <mergeCell ref="K54:T54"/>
    <mergeCell ref="U54:W54"/>
    <mergeCell ref="X54:Z54"/>
    <mergeCell ref="C49:O49"/>
    <mergeCell ref="P49:Z49"/>
    <mergeCell ref="C50:O50"/>
    <mergeCell ref="P50:Z50"/>
    <mergeCell ref="B51:Z51"/>
    <mergeCell ref="C52:I52"/>
    <mergeCell ref="J52:R52"/>
    <mergeCell ref="S52:Z52"/>
    <mergeCell ref="C47:J47"/>
    <mergeCell ref="K47:T47"/>
    <mergeCell ref="U47:W47"/>
    <mergeCell ref="X47:Z47"/>
    <mergeCell ref="C48:J48"/>
    <mergeCell ref="K48:T48"/>
    <mergeCell ref="U48:W48"/>
    <mergeCell ref="X48:Z48"/>
    <mergeCell ref="B44:Z44"/>
    <mergeCell ref="C45:I45"/>
    <mergeCell ref="J45:R45"/>
    <mergeCell ref="S45:Z45"/>
    <mergeCell ref="C46:I46"/>
    <mergeCell ref="J46:R46"/>
    <mergeCell ref="S46:Z46"/>
    <mergeCell ref="B41:Z41"/>
    <mergeCell ref="C42:M42"/>
    <mergeCell ref="N42:T42"/>
    <mergeCell ref="U42:Z42"/>
    <mergeCell ref="C43:M43"/>
    <mergeCell ref="N43:T43"/>
    <mergeCell ref="U43:Z43"/>
    <mergeCell ref="C37:O37"/>
    <mergeCell ref="P37:Z37"/>
    <mergeCell ref="C38:O38"/>
    <mergeCell ref="P38:Z38"/>
    <mergeCell ref="C39:Z39"/>
    <mergeCell ref="J40:T40"/>
    <mergeCell ref="B33:Z33"/>
    <mergeCell ref="C34:Z34"/>
    <mergeCell ref="F35:I35"/>
    <mergeCell ref="L35:O35"/>
    <mergeCell ref="Q35:Z35"/>
    <mergeCell ref="C36:Z36"/>
    <mergeCell ref="C24:P24"/>
    <mergeCell ref="Q24:R24"/>
    <mergeCell ref="B26:Z26"/>
    <mergeCell ref="C27:Z27"/>
    <mergeCell ref="B31:Z31"/>
    <mergeCell ref="B32:Z32"/>
    <mergeCell ref="B30:Z30"/>
    <mergeCell ref="B25:Z25"/>
    <mergeCell ref="B17:Z17"/>
    <mergeCell ref="C18:Z18"/>
    <mergeCell ref="C19:Z19"/>
    <mergeCell ref="C20:Z20"/>
    <mergeCell ref="C22:Z22"/>
    <mergeCell ref="C23:Z23"/>
    <mergeCell ref="B13:D13"/>
    <mergeCell ref="E13:Z13"/>
    <mergeCell ref="B14:D14"/>
    <mergeCell ref="E14:Z14"/>
    <mergeCell ref="B15:D15"/>
    <mergeCell ref="E15:Z15"/>
    <mergeCell ref="B16:Z16"/>
    <mergeCell ref="B7:Z7"/>
    <mergeCell ref="B8:Z8"/>
    <mergeCell ref="M9:Q9"/>
    <mergeCell ref="B10:L10"/>
    <mergeCell ref="M10:Q10"/>
    <mergeCell ref="B12:D12"/>
    <mergeCell ref="E12:Z12"/>
    <mergeCell ref="B2:Z2"/>
    <mergeCell ref="B3:Z3"/>
    <mergeCell ref="B5:N5"/>
    <mergeCell ref="O5:Z5"/>
    <mergeCell ref="B6:L6"/>
    <mergeCell ref="O6:Z6"/>
    <mergeCell ref="R9:Z10"/>
  </mergeCells>
  <conditionalFormatting sqref="C23:Z23">
    <cfRule type="expression" dxfId="155" priority="101">
      <formula>BB24</formula>
    </cfRule>
  </conditionalFormatting>
  <conditionalFormatting sqref="C27:Z27">
    <cfRule type="expression" dxfId="154" priority="100">
      <formula>BB28</formula>
    </cfRule>
  </conditionalFormatting>
  <conditionalFormatting sqref="C37:O37">
    <cfRule type="expression" dxfId="153" priority="99">
      <formula>BB38</formula>
    </cfRule>
  </conditionalFormatting>
  <conditionalFormatting sqref="P37:Z37">
    <cfRule type="expression" dxfId="152" priority="98">
      <formula>BB39</formula>
    </cfRule>
  </conditionalFormatting>
  <conditionalFormatting sqref="C42:M42">
    <cfRule type="expression" dxfId="151" priority="97">
      <formula>BB42</formula>
    </cfRule>
  </conditionalFormatting>
  <conditionalFormatting sqref="N42:T42">
    <cfRule type="expression" dxfId="150" priority="96">
      <formula>BB43</formula>
    </cfRule>
  </conditionalFormatting>
  <conditionalFormatting sqref="U42:Z42">
    <cfRule type="expression" dxfId="149" priority="95">
      <formula>BB44</formula>
    </cfRule>
  </conditionalFormatting>
  <conditionalFormatting sqref="C45:I45">
    <cfRule type="expression" dxfId="148" priority="93">
      <formula>BB45</formula>
    </cfRule>
    <cfRule type="expression" dxfId="147" priority="94">
      <formula>BB</formula>
    </cfRule>
  </conditionalFormatting>
  <conditionalFormatting sqref="J45:R45">
    <cfRule type="expression" dxfId="146" priority="92">
      <formula>BB46</formula>
    </cfRule>
  </conditionalFormatting>
  <conditionalFormatting sqref="S45:Z45">
    <cfRule type="expression" dxfId="145" priority="91">
      <formula>BB47</formula>
    </cfRule>
  </conditionalFormatting>
  <conditionalFormatting sqref="C47:J47">
    <cfRule type="expression" dxfId="144" priority="90">
      <formula>BB48</formula>
    </cfRule>
  </conditionalFormatting>
  <conditionalFormatting sqref="K47:T47">
    <cfRule type="expression" dxfId="143" priority="89">
      <formula>BB49</formula>
    </cfRule>
  </conditionalFormatting>
  <conditionalFormatting sqref="U47:W47">
    <cfRule type="expression" dxfId="142" priority="88">
      <formula>BB49</formula>
    </cfRule>
  </conditionalFormatting>
  <conditionalFormatting sqref="X47:Z47">
    <cfRule type="expression" dxfId="141" priority="87">
      <formula>BB49</formula>
    </cfRule>
  </conditionalFormatting>
  <conditionalFormatting sqref="C49:O49">
    <cfRule type="expression" dxfId="140" priority="86">
      <formula>BB50</formula>
    </cfRule>
  </conditionalFormatting>
  <conditionalFormatting sqref="P49:Z49">
    <cfRule type="expression" dxfId="139" priority="85">
      <formula>BB51</formula>
    </cfRule>
  </conditionalFormatting>
  <conditionalFormatting sqref="C52:I52">
    <cfRule type="expression" dxfId="138" priority="84">
      <formula>BB53</formula>
    </cfRule>
  </conditionalFormatting>
  <conditionalFormatting sqref="J52:R52">
    <cfRule type="expression" dxfId="137" priority="83">
      <formula>BB53</formula>
    </cfRule>
  </conditionalFormatting>
  <conditionalFormatting sqref="S52:Z52">
    <cfRule type="expression" dxfId="136" priority="82">
      <formula>BB53</formula>
    </cfRule>
  </conditionalFormatting>
  <conditionalFormatting sqref="C54:J54">
    <cfRule type="expression" dxfId="135" priority="81">
      <formula>BB53</formula>
    </cfRule>
  </conditionalFormatting>
  <conditionalFormatting sqref="K54:T54">
    <cfRule type="expression" dxfId="134" priority="80">
      <formula>BB53</formula>
    </cfRule>
  </conditionalFormatting>
  <conditionalFormatting sqref="U54:W54">
    <cfRule type="expression" dxfId="133" priority="79">
      <formula>BB53</formula>
    </cfRule>
  </conditionalFormatting>
  <conditionalFormatting sqref="X54:Z54">
    <cfRule type="expression" dxfId="132" priority="78">
      <formula>BB53</formula>
    </cfRule>
  </conditionalFormatting>
  <conditionalFormatting sqref="C56:O56">
    <cfRule type="expression" dxfId="131" priority="77">
      <formula>BB53</formula>
    </cfRule>
  </conditionalFormatting>
  <conditionalFormatting sqref="P56:Z56">
    <cfRule type="expression" dxfId="130" priority="76">
      <formula>BB53</formula>
    </cfRule>
  </conditionalFormatting>
  <conditionalFormatting sqref="B5:N5">
    <cfRule type="expression" dxfId="129" priority="72">
      <formula>$AA$7</formula>
    </cfRule>
  </conditionalFormatting>
  <conditionalFormatting sqref="C34:Z34">
    <cfRule type="expression" dxfId="128" priority="71">
      <formula>$AA$35</formula>
    </cfRule>
  </conditionalFormatting>
  <conditionalFormatting sqref="C39:Z39">
    <cfRule type="expression" dxfId="127" priority="56">
      <formula>BB40</formula>
    </cfRule>
  </conditionalFormatting>
  <conditionalFormatting sqref="C66:Z66">
    <cfRule type="expression" dxfId="126" priority="47">
      <formula>BB67</formula>
    </cfRule>
  </conditionalFormatting>
  <conditionalFormatting sqref="C20:Z20">
    <cfRule type="expression" dxfId="125" priority="46">
      <formula>BB21</formula>
    </cfRule>
  </conditionalFormatting>
  <conditionalFormatting sqref="E74:F74">
    <cfRule type="expression" dxfId="124" priority="45">
      <formula>BB74</formula>
    </cfRule>
  </conditionalFormatting>
  <conditionalFormatting sqref="E75:F75">
    <cfRule type="expression" dxfId="123" priority="44">
      <formula>BB75</formula>
    </cfRule>
  </conditionalFormatting>
  <conditionalFormatting sqref="E76:F76">
    <cfRule type="expression" dxfId="122" priority="43">
      <formula>BB76</formula>
    </cfRule>
  </conditionalFormatting>
  <conditionalFormatting sqref="E77:F77">
    <cfRule type="expression" dxfId="121" priority="42">
      <formula>BB77</formula>
    </cfRule>
  </conditionalFormatting>
  <conditionalFormatting sqref="E78:F78">
    <cfRule type="expression" dxfId="120" priority="41">
      <formula>BB78</formula>
    </cfRule>
  </conditionalFormatting>
  <conditionalFormatting sqref="E79:F79">
    <cfRule type="expression" dxfId="119" priority="40">
      <formula>BB79</formula>
    </cfRule>
  </conditionalFormatting>
  <conditionalFormatting sqref="E83:F83">
    <cfRule type="expression" dxfId="118" priority="39">
      <formula>BB83</formula>
    </cfRule>
  </conditionalFormatting>
  <conditionalFormatting sqref="E84:F84">
    <cfRule type="expression" dxfId="117" priority="38">
      <formula>BB84</formula>
    </cfRule>
  </conditionalFormatting>
  <conditionalFormatting sqref="E85:F85">
    <cfRule type="expression" dxfId="116" priority="37">
      <formula>BB85</formula>
    </cfRule>
  </conditionalFormatting>
  <conditionalFormatting sqref="E86:F86">
    <cfRule type="expression" dxfId="115" priority="36">
      <formula>BB86</formula>
    </cfRule>
  </conditionalFormatting>
  <conditionalFormatting sqref="E90:F90">
    <cfRule type="expression" dxfId="114" priority="35">
      <formula>BB90</formula>
    </cfRule>
  </conditionalFormatting>
  <conditionalFormatting sqref="E91:F91">
    <cfRule type="expression" dxfId="113" priority="34">
      <formula>BB91</formula>
    </cfRule>
  </conditionalFormatting>
  <conditionalFormatting sqref="E92:F92">
    <cfRule type="expression" dxfId="112" priority="33">
      <formula>BB92</formula>
    </cfRule>
  </conditionalFormatting>
  <conditionalFormatting sqref="E92:F92">
    <cfRule type="expression" dxfId="111" priority="32">
      <formula>BB</formula>
    </cfRule>
  </conditionalFormatting>
  <conditionalFormatting sqref="E93:F93">
    <cfRule type="expression" dxfId="110" priority="31">
      <formula>BB93</formula>
    </cfRule>
  </conditionalFormatting>
  <conditionalFormatting sqref="E94:F94">
    <cfRule type="expression" dxfId="109" priority="30">
      <formula>BB94</formula>
    </cfRule>
  </conditionalFormatting>
  <conditionalFormatting sqref="E95:F95">
    <cfRule type="expression" dxfId="108" priority="29">
      <formula>BB95</formula>
    </cfRule>
  </conditionalFormatting>
  <conditionalFormatting sqref="C100">
    <cfRule type="expression" dxfId="107" priority="28">
      <formula>BB100</formula>
    </cfRule>
  </conditionalFormatting>
  <conditionalFormatting sqref="C110">
    <cfRule type="expression" dxfId="106" priority="26">
      <formula>BB100</formula>
    </cfRule>
  </conditionalFormatting>
  <conditionalFormatting sqref="C132:O132">
    <cfRule type="expression" dxfId="105" priority="25">
      <formula>BB132</formula>
    </cfRule>
  </conditionalFormatting>
  <conditionalFormatting sqref="P132:Z132">
    <cfRule type="expression" dxfId="104" priority="24">
      <formula>BB133</formula>
    </cfRule>
  </conditionalFormatting>
  <conditionalFormatting sqref="C153:O153">
    <cfRule type="expression" dxfId="103" priority="23">
      <formula>BB145</formula>
    </cfRule>
  </conditionalFormatting>
  <conditionalFormatting sqref="P153:Z153">
    <cfRule type="expression" dxfId="102" priority="22">
      <formula>BB145</formula>
    </cfRule>
  </conditionalFormatting>
  <conditionalFormatting sqref="C157:O157">
    <cfRule type="expression" dxfId="101" priority="21">
      <formula>BB145</formula>
    </cfRule>
  </conditionalFormatting>
  <conditionalFormatting sqref="P157:Z157">
    <cfRule type="expression" dxfId="100" priority="20">
      <formula>BB145</formula>
    </cfRule>
  </conditionalFormatting>
  <conditionalFormatting sqref="C143:O143">
    <cfRule type="expression" dxfId="99" priority="19">
      <formula>BB144</formula>
    </cfRule>
  </conditionalFormatting>
  <conditionalFormatting sqref="P143:Z143">
    <cfRule type="expression" dxfId="98" priority="18">
      <formula>BB144</formula>
    </cfRule>
  </conditionalFormatting>
  <conditionalFormatting sqref="P123:Q123">
    <cfRule type="expression" dxfId="97" priority="17">
      <formula>BB123</formula>
    </cfRule>
  </conditionalFormatting>
  <conditionalFormatting sqref="P125:Q125">
    <cfRule type="expression" dxfId="96" priority="16">
      <formula>BB125</formula>
    </cfRule>
  </conditionalFormatting>
  <conditionalFormatting sqref="P126:Q126">
    <cfRule type="expression" dxfId="95" priority="15">
      <formula>BB126</formula>
    </cfRule>
  </conditionalFormatting>
  <conditionalFormatting sqref="C128:I128">
    <cfRule type="expression" dxfId="94" priority="14">
      <formula>BB127</formula>
    </cfRule>
  </conditionalFormatting>
  <conditionalFormatting sqref="C128:I128">
    <cfRule type="expression" dxfId="93" priority="13">
      <formula>BB128</formula>
    </cfRule>
  </conditionalFormatting>
  <conditionalFormatting sqref="C129:I129">
    <cfRule type="expression" dxfId="92" priority="12">
      <formula>BB127</formula>
    </cfRule>
  </conditionalFormatting>
  <conditionalFormatting sqref="C129:I129">
    <cfRule type="expression" dxfId="91" priority="11">
      <formula>BB128</formula>
    </cfRule>
  </conditionalFormatting>
  <conditionalFormatting sqref="P128:U128">
    <cfRule type="expression" dxfId="90" priority="8">
      <formula>BB127</formula>
    </cfRule>
  </conditionalFormatting>
  <conditionalFormatting sqref="P128:U128">
    <cfRule type="expression" dxfId="89" priority="7">
      <formula>BB128</formula>
    </cfRule>
  </conditionalFormatting>
  <conditionalFormatting sqref="P129:U129">
    <cfRule type="expression" dxfId="88" priority="6">
      <formula>BB127</formula>
    </cfRule>
  </conditionalFormatting>
  <conditionalFormatting sqref="P129:U129">
    <cfRule type="expression" dxfId="87" priority="5">
      <formula>BB128</formula>
    </cfRule>
  </conditionalFormatting>
  <conditionalFormatting sqref="P124:Q124">
    <cfRule type="expression" dxfId="86" priority="4">
      <formula>BB121</formula>
    </cfRule>
  </conditionalFormatting>
  <conditionalFormatting sqref="P124:Q124">
    <cfRule type="expression" dxfId="85" priority="3">
      <formula>BB122</formula>
    </cfRule>
  </conditionalFormatting>
  <conditionalFormatting sqref="C117:U117">
    <cfRule type="expression" dxfId="84" priority="2">
      <formula>BB117</formula>
    </cfRule>
  </conditionalFormatting>
  <conditionalFormatting sqref="C117:U117">
    <cfRule type="expression" dxfId="83" priority="1">
      <formula>BB119</formula>
    </cfRule>
  </conditionalFormatting>
  <pageMargins left="0.59055118110236227" right="0.59055118110236227" top="0.59055118110236227" bottom="0.59055118110236227" header="0.31496062992125984" footer="0.31496062992125984"/>
  <pageSetup paperSize="9" orientation="portrait" r:id="rId1"/>
  <rowBreaks count="3" manualBreakCount="3">
    <brk id="61" min="1" max="25" man="1"/>
    <brk id="104" min="1" max="25" man="1"/>
    <brk id="149"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6" r:id="rId4" name="Scroll Bar 6">
              <controlPr defaultSize="0" print="0" autoPict="0">
                <anchor moveWithCells="1">
                  <from>
                    <xdr:col>18</xdr:col>
                    <xdr:colOff>45720</xdr:colOff>
                    <xdr:row>23</xdr:row>
                    <xdr:rowOff>7620</xdr:rowOff>
                  </from>
                  <to>
                    <xdr:col>19</xdr:col>
                    <xdr:colOff>53340</xdr:colOff>
                    <xdr:row>23</xdr:row>
                    <xdr:rowOff>182880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_ZDR1">
    <tabColor theme="6" tint="-0.499984740745262"/>
  </sheetPr>
  <dimension ref="A1:XFC2381"/>
  <sheetViews>
    <sheetView showGridLines="0" showRowColHeaders="0" view="pageBreakPreview" topLeftCell="B5" zoomScale="130" zoomScaleNormal="100" zoomScaleSheetLayoutView="130" workbookViewId="0">
      <selection activeCell="C6" sqref="C6:G6"/>
    </sheetView>
  </sheetViews>
  <sheetFormatPr defaultRowHeight="8.4" x14ac:dyDescent="0.25"/>
  <cols>
    <col min="1" max="1" width="6" style="63" hidden="1" customWidth="1"/>
    <col min="2" max="2" width="3.33203125" style="45" customWidth="1"/>
    <col min="3" max="3" width="13.33203125" style="45" customWidth="1"/>
    <col min="4" max="4" width="6.77734375" style="45" customWidth="1"/>
    <col min="5" max="5" width="10.109375" style="45" customWidth="1"/>
    <col min="6" max="6" width="19.33203125" style="45" customWidth="1"/>
    <col min="7" max="9" width="10.109375" style="45" customWidth="1"/>
    <col min="10" max="10" width="6.6640625" style="45" customWidth="1"/>
    <col min="11" max="12" width="12" style="45" customWidth="1"/>
    <col min="13" max="13" width="15.44140625" style="45" customWidth="1"/>
    <col min="14" max="14" width="13.33203125" style="45" customWidth="1"/>
    <col min="15" max="15" width="6.77734375" style="45" customWidth="1"/>
    <col min="16" max="16" width="3.33203125" style="45" hidden="1" customWidth="1"/>
    <col min="17" max="17" width="3.33203125" style="62" hidden="1" customWidth="1"/>
    <col min="18" max="19" width="13.33203125" style="45" hidden="1" customWidth="1"/>
    <col min="20" max="20" width="15.33203125" style="45" hidden="1" customWidth="1"/>
    <col min="21" max="25" width="13.33203125" style="45" hidden="1" customWidth="1"/>
    <col min="26" max="16383" width="8.88671875" style="45" hidden="1" customWidth="1"/>
    <col min="16384" max="16384" width="3.109375" style="45" customWidth="1"/>
  </cols>
  <sheetData>
    <row r="1" spans="1:33" s="62" customFormat="1" hidden="1" x14ac:dyDescent="0.25">
      <c r="A1" s="380">
        <v>18.5</v>
      </c>
      <c r="B1" s="381">
        <v>2.5</v>
      </c>
      <c r="C1" s="381">
        <f>$A$1-D1</f>
        <v>12.5</v>
      </c>
      <c r="D1" s="381">
        <v>6</v>
      </c>
      <c r="E1" s="381">
        <f>$A$1*0.5</f>
        <v>9.25</v>
      </c>
      <c r="F1" s="381">
        <f>$A$1</f>
        <v>18.5</v>
      </c>
      <c r="G1" s="381">
        <f>$A$1*0.5</f>
        <v>9.25</v>
      </c>
      <c r="H1" s="381">
        <f>$A$1*0.5</f>
        <v>9.25</v>
      </c>
      <c r="I1" s="381">
        <f>$A$1*0.5</f>
        <v>9.25</v>
      </c>
      <c r="J1" s="381">
        <f>$A$1*0.5-3.5</f>
        <v>5.75</v>
      </c>
      <c r="K1" s="381">
        <f>$A$1*0.6</f>
        <v>11.1</v>
      </c>
      <c r="L1" s="381">
        <f>K1</f>
        <v>11.1</v>
      </c>
      <c r="M1" s="381">
        <f>K1+3.5</f>
        <v>14.6</v>
      </c>
      <c r="N1" s="381">
        <f>$A$1-O1</f>
        <v>12.5</v>
      </c>
      <c r="O1" s="381">
        <v>6</v>
      </c>
      <c r="P1" s="381"/>
      <c r="Q1" s="381"/>
      <c r="R1" s="381"/>
      <c r="S1" s="381"/>
      <c r="T1" s="381"/>
      <c r="U1" s="381"/>
      <c r="V1" s="381"/>
      <c r="W1" s="381"/>
      <c r="X1" s="381"/>
      <c r="Y1" s="381"/>
      <c r="Z1" s="381"/>
      <c r="AA1" s="381"/>
      <c r="AB1" s="381"/>
      <c r="AC1" s="381"/>
      <c r="AD1" s="381"/>
      <c r="AE1" s="381"/>
      <c r="AF1" s="381"/>
      <c r="AG1" s="381"/>
    </row>
    <row r="2" spans="1:33" ht="9" customHeight="1" x14ac:dyDescent="0.25">
      <c r="A2" s="382">
        <v>9</v>
      </c>
      <c r="B2" s="782" t="s">
        <v>182</v>
      </c>
      <c r="C2" s="782"/>
      <c r="D2" s="782"/>
      <c r="E2" s="782"/>
      <c r="F2" s="782"/>
      <c r="G2" s="782"/>
      <c r="H2" s="782"/>
      <c r="I2" s="782"/>
      <c r="J2" s="782"/>
      <c r="K2" s="782"/>
      <c r="L2" s="782"/>
      <c r="M2" s="782"/>
      <c r="N2" s="782"/>
      <c r="O2" s="782"/>
      <c r="P2" s="289"/>
      <c r="Q2" s="381"/>
      <c r="R2" s="289"/>
      <c r="S2" s="289"/>
      <c r="T2" s="289"/>
      <c r="U2" s="289"/>
      <c r="V2" s="289"/>
      <c r="W2" s="289"/>
      <c r="X2" s="289"/>
      <c r="Y2" s="289"/>
      <c r="Z2" s="289"/>
      <c r="AA2" s="289"/>
      <c r="AB2" s="289"/>
      <c r="AC2" s="289"/>
      <c r="AD2" s="289"/>
      <c r="AE2" s="289"/>
      <c r="AF2" s="289"/>
      <c r="AG2" s="289"/>
    </row>
    <row r="3" spans="1:33" ht="9" customHeight="1" x14ac:dyDescent="0.25">
      <c r="A3" s="380">
        <f>$A$2</f>
        <v>9</v>
      </c>
      <c r="B3" s="757" t="s">
        <v>0</v>
      </c>
      <c r="C3" s="757"/>
      <c r="D3" s="757"/>
      <c r="E3" s="757"/>
      <c r="F3" s="757"/>
      <c r="G3" s="757"/>
      <c r="H3" s="757"/>
      <c r="I3" s="757"/>
      <c r="J3" s="757"/>
      <c r="K3" s="757"/>
      <c r="L3" s="757"/>
      <c r="M3" s="757"/>
      <c r="N3" s="757"/>
      <c r="O3" s="757"/>
      <c r="P3" s="289"/>
      <c r="Q3" s="381"/>
      <c r="R3" s="289"/>
      <c r="S3" s="289"/>
      <c r="T3" s="289"/>
      <c r="U3" s="289"/>
      <c r="V3" s="289"/>
      <c r="W3" s="289"/>
      <c r="X3" s="289"/>
      <c r="Y3" s="289"/>
      <c r="Z3" s="289"/>
      <c r="AA3" s="289"/>
      <c r="AB3" s="289"/>
      <c r="AC3" s="289"/>
      <c r="AD3" s="289"/>
      <c r="AE3" s="289"/>
      <c r="AF3" s="289"/>
      <c r="AG3" s="289"/>
    </row>
    <row r="4" spans="1:33" ht="4.5" customHeight="1" x14ac:dyDescent="0.25">
      <c r="A4" s="382">
        <v>4.5</v>
      </c>
      <c r="B4" s="292"/>
      <c r="C4" s="289"/>
      <c r="D4" s="289"/>
      <c r="E4" s="289"/>
      <c r="F4" s="289"/>
      <c r="G4" s="289"/>
      <c r="H4" s="289"/>
      <c r="I4" s="289"/>
      <c r="J4" s="289"/>
      <c r="K4" s="289"/>
      <c r="L4" s="289"/>
      <c r="M4" s="289"/>
      <c r="N4" s="289"/>
      <c r="O4" s="289"/>
      <c r="P4" s="289"/>
      <c r="Q4" s="381"/>
      <c r="R4" s="289"/>
      <c r="S4" s="289"/>
      <c r="T4" s="289"/>
      <c r="U4" s="289"/>
      <c r="V4" s="289"/>
      <c r="W4" s="289"/>
      <c r="X4" s="289"/>
      <c r="Y4" s="289"/>
      <c r="Z4" s="289"/>
      <c r="AA4" s="289"/>
      <c r="AB4" s="289"/>
      <c r="AC4" s="289"/>
      <c r="AD4" s="289"/>
      <c r="AE4" s="289"/>
      <c r="AF4" s="289"/>
      <c r="AG4" s="289"/>
    </row>
    <row r="5" spans="1:33" ht="9" customHeight="1" x14ac:dyDescent="0.25">
      <c r="A5" s="380">
        <f>$A$2</f>
        <v>9</v>
      </c>
      <c r="B5" s="783" t="s">
        <v>475</v>
      </c>
      <c r="C5" s="766"/>
      <c r="D5" s="766"/>
      <c r="E5" s="766"/>
      <c r="F5" s="766"/>
      <c r="G5" s="766"/>
      <c r="H5" s="767"/>
      <c r="I5" s="666" t="s">
        <v>1</v>
      </c>
      <c r="J5" s="667"/>
      <c r="K5" s="667"/>
      <c r="L5" s="667"/>
      <c r="M5" s="667"/>
      <c r="N5" s="667"/>
      <c r="O5" s="668"/>
      <c r="P5" s="289"/>
      <c r="Q5" s="381"/>
      <c r="R5" s="289"/>
      <c r="S5" s="289"/>
      <c r="T5" s="289"/>
      <c r="U5" s="289"/>
      <c r="V5" s="289"/>
      <c r="W5" s="289"/>
      <c r="X5" s="289"/>
      <c r="Y5" s="289"/>
      <c r="Z5" s="289"/>
      <c r="AA5" s="289"/>
      <c r="AB5" s="289"/>
      <c r="AC5" s="289"/>
      <c r="AD5" s="289"/>
      <c r="AE5" s="289"/>
      <c r="AF5" s="289"/>
      <c r="AG5" s="289"/>
    </row>
    <row r="6" spans="1:33" ht="19.5" customHeight="1" x14ac:dyDescent="0.25">
      <c r="A6" s="382">
        <v>19.5</v>
      </c>
      <c r="B6" s="383"/>
      <c r="C6" s="992"/>
      <c r="D6" s="993"/>
      <c r="E6" s="993"/>
      <c r="F6" s="993"/>
      <c r="G6" s="993"/>
      <c r="H6" s="384"/>
      <c r="I6" s="672"/>
      <c r="J6" s="673"/>
      <c r="K6" s="673"/>
      <c r="L6" s="673"/>
      <c r="M6" s="673"/>
      <c r="N6" s="673"/>
      <c r="O6" s="674"/>
      <c r="P6" s="289"/>
      <c r="Q6" s="381"/>
      <c r="R6" s="289"/>
      <c r="S6" s="289"/>
      <c r="T6" s="289"/>
      <c r="U6" s="289"/>
      <c r="V6" s="289"/>
      <c r="W6" s="289"/>
      <c r="X6" s="289"/>
      <c r="Y6" s="289"/>
      <c r="Z6" s="289"/>
      <c r="AA6" s="289"/>
      <c r="AB6" s="289"/>
      <c r="AC6" s="289"/>
      <c r="AD6" s="289"/>
      <c r="AE6" s="289"/>
      <c r="AF6" s="289"/>
      <c r="AG6" s="289"/>
    </row>
    <row r="7" spans="1:33" ht="9" customHeight="1" x14ac:dyDescent="0.25">
      <c r="A7" s="380">
        <f t="shared" ref="A7" si="0">$A$2</f>
        <v>9</v>
      </c>
      <c r="B7" s="289"/>
      <c r="C7" s="289"/>
      <c r="D7" s="289"/>
      <c r="E7" s="289"/>
      <c r="F7" s="289"/>
      <c r="G7" s="289"/>
      <c r="H7" s="289"/>
      <c r="I7" s="289"/>
      <c r="J7" s="289"/>
      <c r="K7" s="289"/>
      <c r="L7" s="289"/>
      <c r="M7" s="289"/>
      <c r="N7" s="289"/>
      <c r="O7" s="289"/>
      <c r="P7" s="289"/>
      <c r="Q7" s="381"/>
      <c r="R7" s="289"/>
      <c r="S7" s="289"/>
      <c r="T7" s="289"/>
      <c r="U7" s="289"/>
      <c r="V7" s="289"/>
      <c r="W7" s="289"/>
      <c r="X7" s="289"/>
      <c r="Y7" s="289"/>
      <c r="Z7" s="289"/>
      <c r="AA7" s="289"/>
      <c r="AB7" s="289"/>
      <c r="AC7" s="289"/>
      <c r="AD7" s="289"/>
      <c r="AE7" s="289"/>
      <c r="AF7" s="289"/>
      <c r="AG7" s="289"/>
    </row>
    <row r="8" spans="1:33" ht="16.5" customHeight="1" x14ac:dyDescent="0.25">
      <c r="A8" s="382">
        <v>16.5</v>
      </c>
      <c r="B8" s="385" t="s">
        <v>554</v>
      </c>
      <c r="C8" s="289"/>
      <c r="D8" s="289"/>
      <c r="E8" s="289"/>
      <c r="F8" s="289"/>
      <c r="G8" s="289"/>
      <c r="H8" s="289"/>
      <c r="I8" s="289"/>
      <c r="J8" s="289"/>
      <c r="K8" s="289"/>
      <c r="L8" s="289"/>
      <c r="M8" s="289"/>
      <c r="N8" s="289"/>
      <c r="O8" s="289"/>
      <c r="P8" s="289"/>
      <c r="Q8" s="381"/>
      <c r="R8" s="289"/>
      <c r="S8" s="289"/>
      <c r="T8" s="289"/>
      <c r="U8" s="289"/>
      <c r="V8" s="289"/>
      <c r="W8" s="289"/>
      <c r="X8" s="289"/>
      <c r="Y8" s="289"/>
      <c r="Z8" s="289"/>
      <c r="AA8" s="289"/>
      <c r="AB8" s="289"/>
      <c r="AC8" s="289"/>
      <c r="AD8" s="289"/>
      <c r="AE8" s="289"/>
      <c r="AF8" s="289"/>
      <c r="AG8" s="289"/>
    </row>
    <row r="9" spans="1:33" ht="16.5" customHeight="1" x14ac:dyDescent="0.25">
      <c r="A9" s="386">
        <f>$A$8</f>
        <v>16.5</v>
      </c>
      <c r="B9" s="764" t="s">
        <v>566</v>
      </c>
      <c r="C9" s="764"/>
      <c r="D9" s="764"/>
      <c r="E9" s="764"/>
      <c r="F9" s="764"/>
      <c r="G9" s="764"/>
      <c r="H9" s="764"/>
      <c r="I9" s="764"/>
      <c r="J9" s="764"/>
      <c r="K9" s="764"/>
      <c r="L9" s="764"/>
      <c r="M9" s="764"/>
      <c r="N9" s="764"/>
      <c r="O9" s="289"/>
      <c r="P9" s="289"/>
      <c r="Q9" s="381"/>
      <c r="R9" s="289"/>
      <c r="S9" s="289"/>
      <c r="T9" s="289"/>
      <c r="U9" s="289"/>
      <c r="V9" s="289"/>
      <c r="W9" s="289"/>
      <c r="X9" s="289"/>
      <c r="Y9" s="289"/>
      <c r="Z9" s="289"/>
      <c r="AA9" s="289"/>
      <c r="AB9" s="289"/>
      <c r="AC9" s="289"/>
      <c r="AD9" s="289"/>
      <c r="AE9" s="289"/>
      <c r="AF9" s="289"/>
      <c r="AG9" s="289"/>
    </row>
    <row r="10" spans="1:33" ht="16.5" customHeight="1" x14ac:dyDescent="0.25">
      <c r="A10" s="386">
        <f>$A$8</f>
        <v>16.5</v>
      </c>
      <c r="B10" s="765" t="s">
        <v>564</v>
      </c>
      <c r="C10" s="764"/>
      <c r="D10" s="764"/>
      <c r="E10" s="764"/>
      <c r="F10" s="764"/>
      <c r="G10" s="764"/>
      <c r="H10" s="764"/>
      <c r="I10" s="764"/>
      <c r="J10" s="764"/>
      <c r="K10" s="764"/>
      <c r="L10" s="764"/>
      <c r="M10" s="764"/>
      <c r="N10" s="764"/>
      <c r="O10" s="289"/>
      <c r="P10" s="289"/>
      <c r="Q10" s="381"/>
      <c r="R10" s="289"/>
      <c r="S10" s="289"/>
      <c r="T10" s="289"/>
      <c r="U10" s="289"/>
      <c r="V10" s="289"/>
      <c r="W10" s="289"/>
      <c r="X10" s="289"/>
      <c r="Y10" s="289"/>
      <c r="Z10" s="289"/>
      <c r="AA10" s="289"/>
      <c r="AB10" s="289"/>
      <c r="AC10" s="289"/>
      <c r="AD10" s="289"/>
      <c r="AE10" s="289"/>
      <c r="AF10" s="289"/>
      <c r="AG10" s="289"/>
    </row>
    <row r="11" spans="1:33" ht="9" customHeight="1" x14ac:dyDescent="0.25">
      <c r="A11" s="380">
        <f>$A$2</f>
        <v>9</v>
      </c>
      <c r="B11" s="289"/>
      <c r="C11" s="387"/>
      <c r="D11" s="387"/>
      <c r="E11" s="387"/>
      <c r="F11" s="387"/>
      <c r="G11" s="387"/>
      <c r="H11" s="289"/>
      <c r="I11" s="289"/>
      <c r="J11" s="289"/>
      <c r="K11" s="289"/>
      <c r="L11" s="289"/>
      <c r="M11" s="289"/>
      <c r="N11" s="443" t="s">
        <v>877</v>
      </c>
      <c r="O11" s="444"/>
      <c r="P11" s="289"/>
      <c r="Q11" s="381"/>
      <c r="R11" s="289"/>
      <c r="S11" s="289"/>
      <c r="T11" s="289"/>
      <c r="U11" s="289"/>
      <c r="V11" s="289"/>
      <c r="W11" s="289"/>
      <c r="X11" s="289"/>
      <c r="Y11" s="289"/>
      <c r="Z11" s="289"/>
      <c r="AA11" s="289"/>
      <c r="AB11" s="289"/>
      <c r="AC11" s="289"/>
      <c r="AD11" s="289"/>
      <c r="AE11" s="289"/>
      <c r="AF11" s="289"/>
      <c r="AG11" s="289"/>
    </row>
    <row r="12" spans="1:33" ht="19.5" customHeight="1" x14ac:dyDescent="0.25">
      <c r="A12" s="380">
        <f>$A$6</f>
        <v>19.5</v>
      </c>
      <c r="B12" s="289"/>
      <c r="C12" s="387"/>
      <c r="D12" s="387"/>
      <c r="E12" s="387"/>
      <c r="F12" s="387"/>
      <c r="G12" s="387"/>
      <c r="H12" s="289"/>
      <c r="I12" s="289"/>
      <c r="J12" s="289"/>
      <c r="K12" s="289"/>
      <c r="L12" s="289"/>
      <c r="M12" s="289"/>
      <c r="N12" s="388">
        <v>1</v>
      </c>
      <c r="O12" s="389"/>
      <c r="P12" s="381">
        <f>SUM(Q:Q)</f>
        <v>0</v>
      </c>
      <c r="Q12" s="381">
        <f>IF(COUNTA(C22:J29,C43:J62,L43:O62,L22:O29)=0,0,1)</f>
        <v>0</v>
      </c>
      <c r="R12" s="289"/>
      <c r="S12" s="289"/>
      <c r="T12" s="289"/>
      <c r="U12" s="289"/>
      <c r="V12" s="289"/>
      <c r="W12" s="289"/>
      <c r="X12" s="289"/>
      <c r="Y12" s="289"/>
      <c r="Z12" s="289"/>
      <c r="AA12" s="289"/>
      <c r="AB12" s="289"/>
      <c r="AC12" s="289"/>
      <c r="AD12" s="289"/>
      <c r="AE12" s="289"/>
      <c r="AF12" s="289"/>
      <c r="AG12" s="289"/>
    </row>
    <row r="13" spans="1:33" ht="4.5" customHeight="1" x14ac:dyDescent="0.25">
      <c r="A13" s="380">
        <f>$A$4</f>
        <v>4.5</v>
      </c>
      <c r="B13" s="387"/>
      <c r="C13" s="387"/>
      <c r="D13" s="387"/>
      <c r="E13" s="387"/>
      <c r="F13" s="387"/>
      <c r="G13" s="387"/>
      <c r="H13" s="289"/>
      <c r="I13" s="289"/>
      <c r="J13" s="289"/>
      <c r="K13" s="289"/>
      <c r="L13" s="289"/>
      <c r="M13" s="289"/>
      <c r="N13" s="289"/>
      <c r="O13" s="289"/>
      <c r="P13" s="289"/>
      <c r="Q13" s="381"/>
      <c r="R13" s="289"/>
      <c r="S13" s="289"/>
      <c r="T13" s="289"/>
      <c r="U13" s="289"/>
      <c r="V13" s="289"/>
      <c r="W13" s="289"/>
      <c r="X13" s="289"/>
      <c r="Y13" s="289"/>
      <c r="Z13" s="289"/>
      <c r="AA13" s="289"/>
      <c r="AB13" s="289"/>
      <c r="AC13" s="289"/>
      <c r="AD13" s="289"/>
      <c r="AE13" s="289"/>
      <c r="AF13" s="289"/>
      <c r="AG13" s="289"/>
    </row>
    <row r="14" spans="1:33" ht="4.5" customHeight="1" x14ac:dyDescent="0.25">
      <c r="A14" s="380">
        <f>$A$4</f>
        <v>4.5</v>
      </c>
      <c r="B14" s="770"/>
      <c r="C14" s="770"/>
      <c r="D14" s="770"/>
      <c r="E14" s="770"/>
      <c r="F14" s="770"/>
      <c r="G14" s="770"/>
      <c r="H14" s="770"/>
      <c r="I14" s="770"/>
      <c r="J14" s="770"/>
      <c r="K14" s="770"/>
      <c r="L14" s="770"/>
      <c r="M14" s="770"/>
      <c r="N14" s="770"/>
      <c r="O14" s="770"/>
      <c r="P14" s="289"/>
      <c r="Q14" s="381"/>
      <c r="R14" s="289"/>
      <c r="S14" s="289"/>
      <c r="T14" s="289"/>
      <c r="U14" s="289"/>
      <c r="V14" s="289"/>
      <c r="W14" s="289"/>
      <c r="X14" s="289"/>
      <c r="Y14" s="289"/>
      <c r="Z14" s="289"/>
      <c r="AA14" s="289"/>
      <c r="AB14" s="289"/>
      <c r="AC14" s="289"/>
      <c r="AD14" s="289"/>
      <c r="AE14" s="289"/>
      <c r="AF14" s="289"/>
      <c r="AG14" s="289"/>
    </row>
    <row r="15" spans="1:33" ht="24.75" customHeight="1" x14ac:dyDescent="0.25">
      <c r="A15" s="386">
        <f>$A$8*1.5</f>
        <v>24.75</v>
      </c>
      <c r="B15" s="771" t="s">
        <v>563</v>
      </c>
      <c r="C15" s="772"/>
      <c r="D15" s="772"/>
      <c r="E15" s="772"/>
      <c r="F15" s="772"/>
      <c r="G15" s="772"/>
      <c r="H15" s="772"/>
      <c r="I15" s="772"/>
      <c r="J15" s="772"/>
      <c r="K15" s="772"/>
      <c r="L15" s="772"/>
      <c r="M15" s="772"/>
      <c r="N15" s="772"/>
      <c r="O15" s="773"/>
      <c r="P15" s="289"/>
      <c r="Q15" s="381"/>
      <c r="R15" s="289"/>
      <c r="S15" s="289"/>
      <c r="T15" s="289"/>
      <c r="U15" s="289"/>
      <c r="V15" s="289"/>
      <c r="W15" s="289"/>
      <c r="X15" s="289"/>
      <c r="Y15" s="289"/>
      <c r="Z15" s="289"/>
      <c r="AA15" s="289"/>
      <c r="AB15" s="289"/>
      <c r="AC15" s="289"/>
      <c r="AD15" s="289"/>
      <c r="AE15" s="289"/>
      <c r="AF15" s="289"/>
      <c r="AG15" s="289"/>
    </row>
    <row r="16" spans="1:33" ht="9" customHeight="1" x14ac:dyDescent="0.25">
      <c r="A16" s="380">
        <f>$A$2</f>
        <v>9</v>
      </c>
      <c r="B16" s="390"/>
      <c r="C16" s="540" t="s">
        <v>158</v>
      </c>
      <c r="D16" s="541"/>
      <c r="E16" s="541"/>
      <c r="F16" s="541"/>
      <c r="G16" s="541"/>
      <c r="H16" s="542"/>
      <c r="I16" s="540" t="s">
        <v>159</v>
      </c>
      <c r="J16" s="541"/>
      <c r="K16" s="541"/>
      <c r="L16" s="541"/>
      <c r="M16" s="541"/>
      <c r="N16" s="541"/>
      <c r="O16" s="542"/>
      <c r="P16" s="289"/>
      <c r="Q16" s="381"/>
      <c r="R16" s="289"/>
      <c r="S16" s="289"/>
      <c r="T16" s="289"/>
      <c r="U16" s="289"/>
      <c r="V16" s="289"/>
      <c r="W16" s="289"/>
      <c r="X16" s="289"/>
      <c r="Y16" s="289"/>
      <c r="Z16" s="289"/>
      <c r="AA16" s="289"/>
      <c r="AB16" s="289"/>
      <c r="AC16" s="289"/>
      <c r="AD16" s="289"/>
      <c r="AE16" s="289"/>
      <c r="AF16" s="289"/>
      <c r="AG16" s="289"/>
    </row>
    <row r="17" spans="1:33" s="62" customFormat="1" ht="19.5" customHeight="1" x14ac:dyDescent="0.25">
      <c r="A17" s="380">
        <f>$A$6</f>
        <v>19.5</v>
      </c>
      <c r="B17" s="445"/>
      <c r="C17" s="786"/>
      <c r="D17" s="789"/>
      <c r="E17" s="789"/>
      <c r="F17" s="789"/>
      <c r="G17" s="789"/>
      <c r="H17" s="790"/>
      <c r="I17" s="786"/>
      <c r="J17" s="789"/>
      <c r="K17" s="787"/>
      <c r="L17" s="787"/>
      <c r="M17" s="787"/>
      <c r="N17" s="787"/>
      <c r="O17" s="788"/>
      <c r="P17" s="289"/>
      <c r="Q17" s="381"/>
      <c r="R17" s="289"/>
      <c r="S17" s="289"/>
      <c r="T17" s="289"/>
      <c r="U17" s="289"/>
      <c r="V17" s="289"/>
      <c r="W17" s="289"/>
      <c r="X17" s="289"/>
      <c r="Y17" s="289"/>
      <c r="Z17" s="289"/>
      <c r="AA17" s="289"/>
      <c r="AB17" s="289"/>
      <c r="AC17" s="381"/>
      <c r="AD17" s="381"/>
      <c r="AE17" s="381"/>
      <c r="AF17" s="381"/>
      <c r="AG17" s="381"/>
    </row>
    <row r="18" spans="1:33" s="62" customFormat="1" ht="4.5" customHeight="1" x14ac:dyDescent="0.25">
      <c r="A18" s="380">
        <f>$A$4</f>
        <v>4.5</v>
      </c>
      <c r="B18" s="770"/>
      <c r="C18" s="770"/>
      <c r="D18" s="770"/>
      <c r="E18" s="770"/>
      <c r="F18" s="770"/>
      <c r="G18" s="770"/>
      <c r="H18" s="770"/>
      <c r="I18" s="770"/>
      <c r="J18" s="770"/>
      <c r="K18" s="770"/>
      <c r="L18" s="770"/>
      <c r="M18" s="770"/>
      <c r="N18" s="770"/>
      <c r="O18" s="770"/>
      <c r="P18" s="289"/>
      <c r="Q18" s="381"/>
      <c r="R18" s="289"/>
      <c r="S18" s="289"/>
      <c r="T18" s="289"/>
      <c r="U18" s="289"/>
      <c r="V18" s="289"/>
      <c r="W18" s="289"/>
      <c r="X18" s="289"/>
      <c r="Y18" s="289"/>
      <c r="Z18" s="289"/>
      <c r="AA18" s="289"/>
      <c r="AB18" s="289"/>
      <c r="AC18" s="381"/>
      <c r="AD18" s="381"/>
      <c r="AE18" s="381"/>
      <c r="AF18" s="381"/>
      <c r="AG18" s="381"/>
    </row>
    <row r="19" spans="1:33" s="62" customFormat="1" ht="16.5" customHeight="1" x14ac:dyDescent="0.25">
      <c r="A19" s="386">
        <f t="shared" ref="A19" si="1">$A$8</f>
        <v>16.5</v>
      </c>
      <c r="B19" s="774" t="s">
        <v>160</v>
      </c>
      <c r="C19" s="775"/>
      <c r="D19" s="775"/>
      <c r="E19" s="775"/>
      <c r="F19" s="775"/>
      <c r="G19" s="775"/>
      <c r="H19" s="775"/>
      <c r="I19" s="775"/>
      <c r="J19" s="775"/>
      <c r="K19" s="775"/>
      <c r="L19" s="775"/>
      <c r="M19" s="775"/>
      <c r="N19" s="775"/>
      <c r="O19" s="776"/>
      <c r="P19" s="289"/>
      <c r="Q19" s="381"/>
      <c r="R19" s="289"/>
      <c r="S19" s="289"/>
      <c r="T19" s="289"/>
      <c r="U19" s="289"/>
      <c r="V19" s="289"/>
      <c r="W19" s="289"/>
      <c r="X19" s="289"/>
      <c r="Y19" s="289"/>
      <c r="Z19" s="289"/>
      <c r="AA19" s="289"/>
      <c r="AB19" s="289"/>
      <c r="AC19" s="381"/>
      <c r="AD19" s="381"/>
      <c r="AE19" s="381"/>
      <c r="AF19" s="381"/>
      <c r="AG19" s="381"/>
    </row>
    <row r="20" spans="1:33" s="62" customFormat="1" ht="24.75" customHeight="1" x14ac:dyDescent="0.25">
      <c r="A20" s="386">
        <f>$A$8*1.5</f>
        <v>24.75</v>
      </c>
      <c r="B20" s="391" t="s">
        <v>162</v>
      </c>
      <c r="C20" s="852" t="s">
        <v>170</v>
      </c>
      <c r="D20" s="883"/>
      <c r="E20" s="878"/>
      <c r="F20" s="392" t="s">
        <v>171</v>
      </c>
      <c r="G20" s="392" t="s">
        <v>172</v>
      </c>
      <c r="H20" s="391" t="s">
        <v>163</v>
      </c>
      <c r="I20" s="852" t="s">
        <v>573</v>
      </c>
      <c r="J20" s="878"/>
      <c r="K20" s="446" t="s">
        <v>571</v>
      </c>
      <c r="L20" s="446" t="s">
        <v>570</v>
      </c>
      <c r="M20" s="446" t="s">
        <v>569</v>
      </c>
      <c r="N20" s="852" t="s">
        <v>568</v>
      </c>
      <c r="O20" s="778"/>
      <c r="P20" s="289"/>
      <c r="Q20" s="381"/>
      <c r="R20" s="289"/>
      <c r="S20" s="289"/>
      <c r="T20" s="289"/>
      <c r="U20" s="289"/>
      <c r="V20" s="289"/>
      <c r="W20" s="289"/>
      <c r="X20" s="289"/>
      <c r="Y20" s="289"/>
      <c r="Z20" s="289"/>
      <c r="AA20" s="289"/>
      <c r="AB20" s="289"/>
      <c r="AC20" s="381"/>
      <c r="AD20" s="381"/>
      <c r="AE20" s="381"/>
      <c r="AF20" s="381"/>
      <c r="AG20" s="381"/>
    </row>
    <row r="21" spans="1:33" s="62" customFormat="1" ht="9" customHeight="1" x14ac:dyDescent="0.2">
      <c r="A21" s="380">
        <f>$A$2</f>
        <v>9</v>
      </c>
      <c r="B21" s="394"/>
      <c r="C21" s="991" t="s">
        <v>126</v>
      </c>
      <c r="D21" s="991"/>
      <c r="E21" s="991"/>
      <c r="F21" s="391" t="s">
        <v>164</v>
      </c>
      <c r="G21" s="391" t="s">
        <v>165</v>
      </c>
      <c r="H21" s="391" t="s">
        <v>143</v>
      </c>
      <c r="I21" s="991" t="s">
        <v>166</v>
      </c>
      <c r="J21" s="991"/>
      <c r="K21" s="391" t="s">
        <v>167</v>
      </c>
      <c r="L21" s="391" t="s">
        <v>168</v>
      </c>
      <c r="M21" s="391" t="s">
        <v>181</v>
      </c>
      <c r="N21" s="991" t="s">
        <v>565</v>
      </c>
      <c r="O21" s="991"/>
      <c r="P21" s="289"/>
      <c r="Q21" s="381"/>
      <c r="R21" s="289"/>
      <c r="S21" s="289"/>
      <c r="T21" s="289"/>
      <c r="U21" s="289"/>
      <c r="V21" s="289"/>
      <c r="W21" s="289"/>
      <c r="X21" s="289"/>
      <c r="Y21" s="289"/>
      <c r="Z21" s="289"/>
      <c r="AA21" s="289"/>
      <c r="AB21" s="289"/>
      <c r="AC21" s="381"/>
      <c r="AD21" s="381"/>
      <c r="AE21" s="381"/>
      <c r="AF21" s="381"/>
      <c r="AG21" s="381"/>
    </row>
    <row r="22" spans="1:33" s="62" customFormat="1" ht="19.5" customHeight="1" x14ac:dyDescent="0.25">
      <c r="A22" s="380">
        <f t="shared" ref="A22:A29" si="2">$A$6</f>
        <v>19.5</v>
      </c>
      <c r="B22" s="396">
        <v>1</v>
      </c>
      <c r="C22" s="996"/>
      <c r="D22" s="997"/>
      <c r="E22" s="998"/>
      <c r="F22" s="448"/>
      <c r="G22" s="448"/>
      <c r="H22" s="452"/>
      <c r="I22" s="999"/>
      <c r="J22" s="1000"/>
      <c r="K22" s="448"/>
      <c r="L22" s="449"/>
      <c r="M22" s="449"/>
      <c r="N22" s="994"/>
      <c r="O22" s="995"/>
      <c r="P22" s="289"/>
      <c r="Q22" s="381"/>
      <c r="R22" s="289"/>
      <c r="S22" s="289"/>
      <c r="T22" s="289"/>
      <c r="U22" s="289"/>
      <c r="V22" s="289"/>
      <c r="W22" s="289"/>
      <c r="X22" s="289"/>
      <c r="Y22" s="289"/>
      <c r="Z22" s="289"/>
      <c r="AA22" s="289"/>
      <c r="AB22" s="289"/>
      <c r="AC22" s="381"/>
      <c r="AD22" s="381"/>
      <c r="AE22" s="381"/>
      <c r="AF22" s="381"/>
      <c r="AG22" s="381"/>
    </row>
    <row r="23" spans="1:33" s="62" customFormat="1" ht="19.5" customHeight="1" x14ac:dyDescent="0.25">
      <c r="A23" s="380">
        <f t="shared" si="2"/>
        <v>19.5</v>
      </c>
      <c r="B23" s="396">
        <v>2</v>
      </c>
      <c r="C23" s="996"/>
      <c r="D23" s="997"/>
      <c r="E23" s="998"/>
      <c r="F23" s="448"/>
      <c r="G23" s="448"/>
      <c r="H23" s="452"/>
      <c r="I23" s="999"/>
      <c r="J23" s="1000"/>
      <c r="K23" s="448"/>
      <c r="L23" s="449"/>
      <c r="M23" s="449"/>
      <c r="N23" s="994"/>
      <c r="O23" s="995"/>
      <c r="P23" s="289"/>
      <c r="Q23" s="381"/>
      <c r="R23" s="289"/>
      <c r="S23" s="289"/>
      <c r="T23" s="289"/>
      <c r="U23" s="289"/>
      <c r="V23" s="289"/>
      <c r="W23" s="289"/>
      <c r="X23" s="289"/>
      <c r="Y23" s="289"/>
      <c r="Z23" s="289"/>
      <c r="AA23" s="289"/>
      <c r="AB23" s="289"/>
      <c r="AC23" s="381"/>
      <c r="AD23" s="381"/>
      <c r="AE23" s="381"/>
      <c r="AF23" s="381"/>
      <c r="AG23" s="381"/>
    </row>
    <row r="24" spans="1:33" s="62" customFormat="1" ht="19.5" customHeight="1" x14ac:dyDescent="0.25">
      <c r="A24" s="380">
        <f t="shared" si="2"/>
        <v>19.5</v>
      </c>
      <c r="B24" s="396">
        <v>3</v>
      </c>
      <c r="C24" s="996"/>
      <c r="D24" s="997"/>
      <c r="E24" s="998"/>
      <c r="F24" s="448"/>
      <c r="G24" s="448"/>
      <c r="H24" s="452"/>
      <c r="I24" s="999"/>
      <c r="J24" s="1000"/>
      <c r="K24" s="448"/>
      <c r="L24" s="449"/>
      <c r="M24" s="449"/>
      <c r="N24" s="994"/>
      <c r="O24" s="995"/>
      <c r="P24" s="289"/>
      <c r="Q24" s="381"/>
      <c r="R24" s="289"/>
      <c r="S24" s="289"/>
      <c r="T24" s="289"/>
      <c r="U24" s="289"/>
      <c r="V24" s="289"/>
      <c r="W24" s="289"/>
      <c r="X24" s="289"/>
      <c r="Y24" s="289"/>
      <c r="Z24" s="289"/>
      <c r="AA24" s="289"/>
      <c r="AB24" s="289"/>
      <c r="AC24" s="381"/>
      <c r="AD24" s="381"/>
      <c r="AE24" s="381"/>
      <c r="AF24" s="381"/>
      <c r="AG24" s="381"/>
    </row>
    <row r="25" spans="1:33" s="62" customFormat="1" ht="19.5" customHeight="1" x14ac:dyDescent="0.25">
      <c r="A25" s="380">
        <f t="shared" si="2"/>
        <v>19.5</v>
      </c>
      <c r="B25" s="396">
        <v>4</v>
      </c>
      <c r="C25" s="996"/>
      <c r="D25" s="997"/>
      <c r="E25" s="998"/>
      <c r="F25" s="448"/>
      <c r="G25" s="448"/>
      <c r="H25" s="452"/>
      <c r="I25" s="999"/>
      <c r="J25" s="1000"/>
      <c r="K25" s="448"/>
      <c r="L25" s="449"/>
      <c r="M25" s="449"/>
      <c r="N25" s="994"/>
      <c r="O25" s="995"/>
      <c r="P25" s="289"/>
      <c r="Q25" s="381"/>
      <c r="R25" s="289"/>
      <c r="S25" s="289"/>
      <c r="T25" s="289"/>
      <c r="U25" s="289"/>
      <c r="V25" s="289"/>
      <c r="W25" s="289"/>
      <c r="X25" s="289"/>
      <c r="Y25" s="289"/>
      <c r="Z25" s="289"/>
      <c r="AA25" s="289"/>
      <c r="AB25" s="289"/>
      <c r="AC25" s="381"/>
      <c r="AD25" s="381"/>
      <c r="AE25" s="381"/>
      <c r="AF25" s="381"/>
      <c r="AG25" s="381"/>
    </row>
    <row r="26" spans="1:33" s="62" customFormat="1" ht="19.5" customHeight="1" x14ac:dyDescent="0.25">
      <c r="A26" s="380">
        <f t="shared" si="2"/>
        <v>19.5</v>
      </c>
      <c r="B26" s="396">
        <v>5</v>
      </c>
      <c r="C26" s="996"/>
      <c r="D26" s="997"/>
      <c r="E26" s="998"/>
      <c r="F26" s="448"/>
      <c r="G26" s="448"/>
      <c r="H26" s="452"/>
      <c r="I26" s="999"/>
      <c r="J26" s="1000"/>
      <c r="K26" s="448"/>
      <c r="L26" s="449"/>
      <c r="M26" s="449"/>
      <c r="N26" s="994"/>
      <c r="O26" s="995"/>
      <c r="P26" s="289"/>
      <c r="Q26" s="381"/>
      <c r="R26" s="289"/>
      <c r="S26" s="289"/>
      <c r="T26" s="289"/>
      <c r="U26" s="289"/>
      <c r="V26" s="289"/>
      <c r="W26" s="289"/>
      <c r="X26" s="289"/>
      <c r="Y26" s="289"/>
      <c r="Z26" s="289"/>
      <c r="AA26" s="289"/>
      <c r="AB26" s="289"/>
      <c r="AC26" s="381"/>
      <c r="AD26" s="381"/>
      <c r="AE26" s="381"/>
      <c r="AF26" s="381"/>
      <c r="AG26" s="381"/>
    </row>
    <row r="27" spans="1:33" s="62" customFormat="1" ht="19.5" customHeight="1" x14ac:dyDescent="0.25">
      <c r="A27" s="380">
        <f t="shared" si="2"/>
        <v>19.5</v>
      </c>
      <c r="B27" s="396">
        <v>6</v>
      </c>
      <c r="C27" s="996"/>
      <c r="D27" s="997"/>
      <c r="E27" s="998"/>
      <c r="F27" s="448"/>
      <c r="G27" s="448"/>
      <c r="H27" s="452"/>
      <c r="I27" s="999"/>
      <c r="J27" s="1000"/>
      <c r="K27" s="448"/>
      <c r="L27" s="449"/>
      <c r="M27" s="449"/>
      <c r="N27" s="994"/>
      <c r="O27" s="995"/>
      <c r="P27" s="289"/>
      <c r="Q27" s="381"/>
      <c r="R27" s="289"/>
      <c r="S27" s="289"/>
      <c r="T27" s="289"/>
      <c r="U27" s="289"/>
      <c r="V27" s="289"/>
      <c r="W27" s="289"/>
      <c r="X27" s="289"/>
      <c r="Y27" s="289"/>
      <c r="Z27" s="289"/>
      <c r="AA27" s="289"/>
      <c r="AB27" s="289"/>
      <c r="AC27" s="381"/>
      <c r="AD27" s="381"/>
      <c r="AE27" s="381"/>
      <c r="AF27" s="381"/>
      <c r="AG27" s="381"/>
    </row>
    <row r="28" spans="1:33" s="62" customFormat="1" ht="19.5" customHeight="1" x14ac:dyDescent="0.25">
      <c r="A28" s="380">
        <f t="shared" si="2"/>
        <v>19.5</v>
      </c>
      <c r="B28" s="396">
        <v>7</v>
      </c>
      <c r="C28" s="996"/>
      <c r="D28" s="997"/>
      <c r="E28" s="998"/>
      <c r="F28" s="448"/>
      <c r="G28" s="448"/>
      <c r="H28" s="452"/>
      <c r="I28" s="999"/>
      <c r="J28" s="1000"/>
      <c r="K28" s="448"/>
      <c r="L28" s="449"/>
      <c r="M28" s="449"/>
      <c r="N28" s="994"/>
      <c r="O28" s="995"/>
      <c r="P28" s="289"/>
      <c r="Q28" s="381"/>
      <c r="R28" s="289"/>
      <c r="S28" s="289"/>
      <c r="T28" s="289"/>
      <c r="U28" s="289"/>
      <c r="V28" s="289"/>
      <c r="W28" s="289"/>
      <c r="X28" s="289"/>
      <c r="Y28" s="289"/>
      <c r="Z28" s="289"/>
      <c r="AA28" s="289"/>
      <c r="AB28" s="289"/>
      <c r="AC28" s="381"/>
      <c r="AD28" s="381"/>
      <c r="AE28" s="381"/>
      <c r="AF28" s="381"/>
      <c r="AG28" s="381"/>
    </row>
    <row r="29" spans="1:33" s="62" customFormat="1" ht="19.5" customHeight="1" x14ac:dyDescent="0.25">
      <c r="A29" s="380">
        <f t="shared" si="2"/>
        <v>19.5</v>
      </c>
      <c r="B29" s="396">
        <v>8</v>
      </c>
      <c r="C29" s="996"/>
      <c r="D29" s="997"/>
      <c r="E29" s="998"/>
      <c r="F29" s="448"/>
      <c r="G29" s="448"/>
      <c r="H29" s="452"/>
      <c r="I29" s="999"/>
      <c r="J29" s="1000"/>
      <c r="K29" s="448"/>
      <c r="L29" s="449"/>
      <c r="M29" s="449"/>
      <c r="N29" s="994"/>
      <c r="O29" s="995"/>
      <c r="P29" s="289"/>
      <c r="Q29" s="381"/>
      <c r="R29" s="289"/>
      <c r="S29" s="289"/>
      <c r="T29" s="289"/>
      <c r="U29" s="289"/>
      <c r="V29" s="289"/>
      <c r="W29" s="289"/>
      <c r="X29" s="289"/>
      <c r="Y29" s="289"/>
      <c r="Z29" s="289"/>
      <c r="AA29" s="289"/>
      <c r="AB29" s="289"/>
      <c r="AC29" s="381"/>
      <c r="AD29" s="381"/>
      <c r="AE29" s="381"/>
      <c r="AF29" s="381"/>
      <c r="AG29" s="381"/>
    </row>
    <row r="30" spans="1:33" s="62" customFormat="1" ht="9" customHeight="1" x14ac:dyDescent="0.25">
      <c r="A30" s="380">
        <f>$A$2</f>
        <v>9</v>
      </c>
      <c r="B30" s="289"/>
      <c r="C30" s="289"/>
      <c r="D30" s="289"/>
      <c r="E30" s="289"/>
      <c r="F30" s="289"/>
      <c r="G30" s="289"/>
      <c r="H30" s="289"/>
      <c r="I30" s="289"/>
      <c r="J30" s="289"/>
      <c r="K30" s="289"/>
      <c r="L30" s="289"/>
      <c r="M30" s="289"/>
      <c r="N30" s="289"/>
      <c r="O30" s="289"/>
      <c r="P30" s="289"/>
      <c r="Q30" s="381"/>
      <c r="R30" s="289"/>
      <c r="S30" s="289"/>
      <c r="T30" s="289"/>
      <c r="U30" s="289"/>
      <c r="V30" s="289"/>
      <c r="W30" s="289"/>
      <c r="X30" s="289"/>
      <c r="Y30" s="289"/>
      <c r="Z30" s="289"/>
      <c r="AA30" s="289"/>
      <c r="AB30" s="289"/>
      <c r="AC30" s="381"/>
      <c r="AD30" s="381"/>
      <c r="AE30" s="381"/>
      <c r="AF30" s="381"/>
      <c r="AG30" s="381"/>
    </row>
    <row r="31" spans="1:33" s="62" customFormat="1" ht="9" customHeight="1" x14ac:dyDescent="0.25">
      <c r="A31" s="380">
        <f>$A$2</f>
        <v>9</v>
      </c>
      <c r="B31" s="289"/>
      <c r="C31" s="289"/>
      <c r="D31" s="289"/>
      <c r="E31" s="289"/>
      <c r="F31" s="289"/>
      <c r="G31" s="289"/>
      <c r="H31" s="289"/>
      <c r="I31" s="289"/>
      <c r="J31" s="289"/>
      <c r="K31" s="289"/>
      <c r="L31" s="289"/>
      <c r="M31" s="289"/>
      <c r="N31" s="289"/>
      <c r="O31" s="289"/>
      <c r="P31" s="289"/>
      <c r="Q31" s="381"/>
      <c r="R31" s="289"/>
      <c r="S31" s="289"/>
      <c r="T31" s="289"/>
      <c r="U31" s="289"/>
      <c r="V31" s="289"/>
      <c r="W31" s="289"/>
      <c r="X31" s="289"/>
      <c r="Y31" s="289"/>
      <c r="Z31" s="289"/>
      <c r="AA31" s="289"/>
      <c r="AB31" s="289"/>
      <c r="AC31" s="381"/>
      <c r="AD31" s="381"/>
      <c r="AE31" s="381"/>
      <c r="AF31" s="381"/>
      <c r="AG31" s="381"/>
    </row>
    <row r="32" spans="1:33" s="62" customFormat="1" ht="18" customHeight="1" x14ac:dyDescent="0.25">
      <c r="A32" s="380">
        <f>$A$2*2</f>
        <v>18</v>
      </c>
      <c r="B32" s="401" t="s">
        <v>100</v>
      </c>
      <c r="C32" s="629" t="s">
        <v>191</v>
      </c>
      <c r="D32" s="629"/>
      <c r="E32" s="629"/>
      <c r="F32" s="629"/>
      <c r="G32" s="629"/>
      <c r="H32" s="629"/>
      <c r="I32" s="629"/>
      <c r="J32" s="629"/>
      <c r="K32" s="629"/>
      <c r="L32" s="629"/>
      <c r="M32" s="629"/>
      <c r="N32" s="629"/>
      <c r="O32" s="629"/>
      <c r="P32" s="289"/>
      <c r="Q32" s="381"/>
      <c r="R32" s="289"/>
      <c r="S32" s="289"/>
      <c r="T32" s="289"/>
      <c r="U32" s="289"/>
      <c r="V32" s="289"/>
      <c r="W32" s="289"/>
      <c r="X32" s="289"/>
      <c r="Y32" s="289"/>
      <c r="Z32" s="289"/>
      <c r="AA32" s="289"/>
      <c r="AB32" s="289"/>
      <c r="AC32" s="381"/>
      <c r="AD32" s="381"/>
      <c r="AE32" s="381"/>
      <c r="AF32" s="381"/>
      <c r="AG32" s="381"/>
    </row>
    <row r="33" spans="1:33" s="62" customFormat="1" ht="9" customHeight="1" x14ac:dyDescent="0.25">
      <c r="A33" s="380">
        <f>$A$2</f>
        <v>9</v>
      </c>
      <c r="B33" s="401" t="s">
        <v>101</v>
      </c>
      <c r="C33" s="1001" t="s">
        <v>190</v>
      </c>
      <c r="D33" s="1001"/>
      <c r="E33" s="1001"/>
      <c r="F33" s="1001"/>
      <c r="G33" s="1001"/>
      <c r="H33" s="1001"/>
      <c r="I33" s="1001"/>
      <c r="J33" s="1001"/>
      <c r="K33" s="1001"/>
      <c r="L33" s="1001"/>
      <c r="M33" s="1001"/>
      <c r="N33" s="1001"/>
      <c r="O33" s="1001"/>
      <c r="P33" s="289"/>
      <c r="Q33" s="381"/>
      <c r="R33" s="289"/>
      <c r="S33" s="289"/>
      <c r="T33" s="289"/>
      <c r="U33" s="289"/>
      <c r="V33" s="289"/>
      <c r="W33" s="289"/>
      <c r="X33" s="289"/>
      <c r="Y33" s="289"/>
      <c r="Z33" s="289"/>
      <c r="AA33" s="289"/>
      <c r="AB33" s="289"/>
      <c r="AC33" s="381"/>
      <c r="AD33" s="381"/>
      <c r="AE33" s="381"/>
      <c r="AF33" s="381"/>
      <c r="AG33" s="381"/>
    </row>
    <row r="34" spans="1:33" s="62" customFormat="1" ht="9" customHeight="1" x14ac:dyDescent="0.25">
      <c r="A34" s="380">
        <f>$A$2</f>
        <v>9</v>
      </c>
      <c r="B34" s="401" t="s">
        <v>102</v>
      </c>
      <c r="C34" s="629" t="s">
        <v>500</v>
      </c>
      <c r="D34" s="629"/>
      <c r="E34" s="629"/>
      <c r="F34" s="629"/>
      <c r="G34" s="629"/>
      <c r="H34" s="629"/>
      <c r="I34" s="629"/>
      <c r="J34" s="629"/>
      <c r="K34" s="629"/>
      <c r="L34" s="629"/>
      <c r="M34" s="629"/>
      <c r="N34" s="629"/>
      <c r="O34" s="629"/>
      <c r="P34" s="289"/>
      <c r="Q34" s="381"/>
      <c r="R34" s="289"/>
      <c r="S34" s="289"/>
      <c r="T34" s="289"/>
      <c r="U34" s="289"/>
      <c r="V34" s="289"/>
      <c r="W34" s="289"/>
      <c r="X34" s="289"/>
      <c r="Y34" s="289"/>
      <c r="Z34" s="289"/>
      <c r="AA34" s="289"/>
      <c r="AB34" s="289"/>
      <c r="AC34" s="381"/>
      <c r="AD34" s="381"/>
      <c r="AE34" s="381"/>
      <c r="AF34" s="381"/>
      <c r="AG34" s="381"/>
    </row>
    <row r="35" spans="1:33" s="62" customFormat="1" ht="9" customHeight="1" x14ac:dyDescent="0.25">
      <c r="A35" s="380">
        <f>$A$2</f>
        <v>9</v>
      </c>
      <c r="B35" s="401" t="s">
        <v>105</v>
      </c>
      <c r="C35" s="629" t="s">
        <v>194</v>
      </c>
      <c r="D35" s="629"/>
      <c r="E35" s="629"/>
      <c r="F35" s="629"/>
      <c r="G35" s="629"/>
      <c r="H35" s="629"/>
      <c r="I35" s="629"/>
      <c r="J35" s="629"/>
      <c r="K35" s="629"/>
      <c r="L35" s="629"/>
      <c r="M35" s="629"/>
      <c r="N35" s="629"/>
      <c r="O35" s="629"/>
      <c r="P35" s="289"/>
      <c r="Q35" s="381"/>
      <c r="R35" s="289"/>
      <c r="S35" s="289"/>
      <c r="T35" s="289"/>
      <c r="U35" s="289"/>
      <c r="V35" s="289"/>
      <c r="W35" s="289"/>
      <c r="X35" s="289"/>
      <c r="Y35" s="289"/>
      <c r="Z35" s="289"/>
      <c r="AA35" s="289"/>
      <c r="AB35" s="289"/>
      <c r="AC35" s="381"/>
      <c r="AD35" s="381"/>
      <c r="AE35" s="381"/>
      <c r="AF35" s="381"/>
      <c r="AG35" s="381"/>
    </row>
    <row r="36" spans="1:33" s="62" customFormat="1" ht="9" customHeight="1" x14ac:dyDescent="0.25">
      <c r="A36" s="380">
        <f>$A$2</f>
        <v>9</v>
      </c>
      <c r="B36" s="401" t="s">
        <v>103</v>
      </c>
      <c r="C36" s="629" t="s">
        <v>202</v>
      </c>
      <c r="D36" s="629"/>
      <c r="E36" s="629"/>
      <c r="F36" s="629"/>
      <c r="G36" s="629"/>
      <c r="H36" s="629"/>
      <c r="I36" s="629"/>
      <c r="J36" s="629"/>
      <c r="K36" s="629"/>
      <c r="L36" s="629"/>
      <c r="M36" s="629"/>
      <c r="N36" s="629"/>
      <c r="O36" s="629"/>
      <c r="P36" s="289"/>
      <c r="Q36" s="381"/>
      <c r="R36" s="289"/>
      <c r="S36" s="289"/>
      <c r="T36" s="289"/>
      <c r="U36" s="289"/>
      <c r="V36" s="289"/>
      <c r="W36" s="289"/>
      <c r="X36" s="289"/>
      <c r="Y36" s="289"/>
      <c r="Z36" s="289"/>
      <c r="AA36" s="289"/>
      <c r="AB36" s="289"/>
      <c r="AC36" s="381"/>
      <c r="AD36" s="381"/>
      <c r="AE36" s="381"/>
      <c r="AF36" s="381"/>
      <c r="AG36" s="381"/>
    </row>
    <row r="37" spans="1:33" s="62" customFormat="1" ht="16.2" customHeight="1" x14ac:dyDescent="0.25">
      <c r="A37" s="386">
        <f>$A$8</f>
        <v>16.5</v>
      </c>
      <c r="B37" s="289"/>
      <c r="C37" s="984" t="str">
        <f ca="1">Wersja</f>
        <v>2020..6.15.0.44055</v>
      </c>
      <c r="D37" s="984"/>
      <c r="E37" s="387"/>
      <c r="F37" s="387"/>
      <c r="G37" s="387"/>
      <c r="H37" s="387"/>
      <c r="I37" s="289"/>
      <c r="J37" s="289"/>
      <c r="K37" s="289"/>
      <c r="L37" s="289"/>
      <c r="M37" s="289"/>
      <c r="N37" s="402" t="s">
        <v>572</v>
      </c>
      <c r="O37" s="403" t="s">
        <v>187</v>
      </c>
      <c r="P37" s="289"/>
      <c r="Q37" s="381"/>
      <c r="R37" s="289"/>
      <c r="S37" s="289"/>
      <c r="T37" s="289"/>
      <c r="U37" s="289"/>
      <c r="V37" s="289"/>
      <c r="W37" s="289"/>
      <c r="X37" s="289"/>
      <c r="Y37" s="289"/>
      <c r="Z37" s="289"/>
      <c r="AA37" s="289"/>
      <c r="AB37" s="289"/>
      <c r="AC37" s="381"/>
      <c r="AD37" s="381"/>
      <c r="AE37" s="381"/>
      <c r="AF37" s="381"/>
      <c r="AG37" s="381"/>
    </row>
    <row r="38" spans="1:33" s="62" customFormat="1" ht="9" customHeight="1" x14ac:dyDescent="0.25">
      <c r="A38" s="380">
        <f>$A$2</f>
        <v>9</v>
      </c>
      <c r="B38" s="289"/>
      <c r="C38" s="289"/>
      <c r="D38" s="289"/>
      <c r="E38" s="289"/>
      <c r="F38" s="289"/>
      <c r="G38" s="289"/>
      <c r="H38" s="289"/>
      <c r="I38" s="289"/>
      <c r="J38" s="289"/>
      <c r="K38" s="289"/>
      <c r="L38" s="289"/>
      <c r="M38" s="289"/>
      <c r="N38" s="289"/>
      <c r="O38" s="289"/>
      <c r="P38" s="289"/>
      <c r="Q38" s="381"/>
      <c r="R38" s="289"/>
      <c r="S38" s="289"/>
      <c r="T38" s="289"/>
      <c r="U38" s="289"/>
      <c r="V38" s="289"/>
      <c r="W38" s="289"/>
      <c r="X38" s="289"/>
      <c r="Y38" s="289"/>
      <c r="Z38" s="289"/>
      <c r="AA38" s="289"/>
      <c r="AB38" s="289"/>
      <c r="AC38" s="381"/>
      <c r="AD38" s="381"/>
      <c r="AE38" s="381"/>
      <c r="AF38" s="381"/>
      <c r="AG38" s="381"/>
    </row>
    <row r="39" spans="1:33" s="62" customFormat="1" ht="9" customHeight="1" x14ac:dyDescent="0.25">
      <c r="A39" s="380">
        <f>$A$2</f>
        <v>9</v>
      </c>
      <c r="B39" s="757" t="s">
        <v>0</v>
      </c>
      <c r="C39" s="757"/>
      <c r="D39" s="757"/>
      <c r="E39" s="757"/>
      <c r="F39" s="757"/>
      <c r="G39" s="757"/>
      <c r="H39" s="757"/>
      <c r="I39" s="757"/>
      <c r="J39" s="757"/>
      <c r="K39" s="757"/>
      <c r="L39" s="757"/>
      <c r="M39" s="757"/>
      <c r="N39" s="757"/>
      <c r="O39" s="757"/>
      <c r="P39" s="289"/>
      <c r="Q39" s="381"/>
      <c r="R39" s="289"/>
      <c r="S39" s="289"/>
      <c r="T39" s="289"/>
      <c r="U39" s="289"/>
      <c r="V39" s="289"/>
      <c r="W39" s="289"/>
      <c r="X39" s="289"/>
      <c r="Y39" s="289"/>
      <c r="Z39" s="289"/>
      <c r="AA39" s="289"/>
      <c r="AB39" s="289"/>
      <c r="AC39" s="381"/>
      <c r="AD39" s="381"/>
      <c r="AE39" s="381"/>
      <c r="AF39" s="381"/>
      <c r="AG39" s="381"/>
    </row>
    <row r="40" spans="1:33" s="62" customFormat="1" ht="4.5" customHeight="1" x14ac:dyDescent="0.25">
      <c r="A40" s="386">
        <v>4.5</v>
      </c>
      <c r="B40" s="292"/>
      <c r="C40" s="289"/>
      <c r="D40" s="289"/>
      <c r="E40" s="289"/>
      <c r="F40" s="289"/>
      <c r="G40" s="289"/>
      <c r="H40" s="289"/>
      <c r="I40" s="289"/>
      <c r="J40" s="289"/>
      <c r="K40" s="289"/>
      <c r="L40" s="289"/>
      <c r="M40" s="289"/>
      <c r="N40" s="289"/>
      <c r="O40" s="289"/>
      <c r="P40" s="289"/>
      <c r="Q40" s="381"/>
      <c r="R40" s="289"/>
      <c r="S40" s="289"/>
      <c r="T40" s="289"/>
      <c r="U40" s="289"/>
      <c r="V40" s="289"/>
      <c r="W40" s="289"/>
      <c r="X40" s="289"/>
      <c r="Y40" s="289"/>
      <c r="Z40" s="289"/>
      <c r="AA40" s="289"/>
      <c r="AB40" s="289"/>
      <c r="AC40" s="381"/>
      <c r="AD40" s="381"/>
      <c r="AE40" s="381"/>
      <c r="AF40" s="381"/>
      <c r="AG40" s="381"/>
    </row>
    <row r="41" spans="1:33" s="62" customFormat="1" ht="24.75" customHeight="1" x14ac:dyDescent="0.25">
      <c r="A41" s="386">
        <f>$A$8*1.5</f>
        <v>24.75</v>
      </c>
      <c r="B41" s="391" t="s">
        <v>162</v>
      </c>
      <c r="C41" s="852" t="s">
        <v>170</v>
      </c>
      <c r="D41" s="883"/>
      <c r="E41" s="878"/>
      <c r="F41" s="392" t="s">
        <v>171</v>
      </c>
      <c r="G41" s="392" t="s">
        <v>172</v>
      </c>
      <c r="H41" s="391" t="s">
        <v>163</v>
      </c>
      <c r="I41" s="852" t="s">
        <v>573</v>
      </c>
      <c r="J41" s="878"/>
      <c r="K41" s="446" t="s">
        <v>571</v>
      </c>
      <c r="L41" s="446" t="s">
        <v>570</v>
      </c>
      <c r="M41" s="446" t="s">
        <v>569</v>
      </c>
      <c r="N41" s="852" t="s">
        <v>568</v>
      </c>
      <c r="O41" s="778"/>
      <c r="P41" s="289"/>
      <c r="Q41" s="381"/>
      <c r="R41" s="289"/>
      <c r="S41" s="289"/>
      <c r="T41" s="289"/>
      <c r="U41" s="289"/>
      <c r="V41" s="289"/>
      <c r="W41" s="289"/>
      <c r="X41" s="289"/>
      <c r="Y41" s="289"/>
      <c r="Z41" s="289"/>
      <c r="AA41" s="289"/>
      <c r="AB41" s="289"/>
      <c r="AC41" s="381"/>
      <c r="AD41" s="381"/>
      <c r="AE41" s="381"/>
      <c r="AF41" s="381"/>
      <c r="AG41" s="381"/>
    </row>
    <row r="42" spans="1:33" s="62" customFormat="1" ht="9" customHeight="1" x14ac:dyDescent="0.2">
      <c r="A42" s="380">
        <f>$A$2</f>
        <v>9</v>
      </c>
      <c r="B42" s="394"/>
      <c r="C42" s="991" t="s">
        <v>126</v>
      </c>
      <c r="D42" s="991"/>
      <c r="E42" s="991"/>
      <c r="F42" s="391" t="s">
        <v>164</v>
      </c>
      <c r="G42" s="391" t="s">
        <v>165</v>
      </c>
      <c r="H42" s="391" t="s">
        <v>143</v>
      </c>
      <c r="I42" s="991" t="s">
        <v>166</v>
      </c>
      <c r="J42" s="991"/>
      <c r="K42" s="391" t="s">
        <v>167</v>
      </c>
      <c r="L42" s="391" t="s">
        <v>168</v>
      </c>
      <c r="M42" s="391" t="s">
        <v>181</v>
      </c>
      <c r="N42" s="991" t="s">
        <v>565</v>
      </c>
      <c r="O42" s="991"/>
      <c r="P42" s="289"/>
      <c r="Q42" s="381"/>
      <c r="R42" s="289"/>
      <c r="S42" s="289"/>
      <c r="T42" s="289"/>
      <c r="U42" s="289"/>
      <c r="V42" s="289"/>
      <c r="W42" s="289"/>
      <c r="X42" s="289"/>
      <c r="Y42" s="289"/>
      <c r="Z42" s="289"/>
      <c r="AA42" s="289"/>
      <c r="AB42" s="289"/>
      <c r="AC42" s="381"/>
      <c r="AD42" s="381"/>
      <c r="AE42" s="381"/>
      <c r="AF42" s="381"/>
      <c r="AG42" s="381"/>
    </row>
    <row r="43" spans="1:33" s="62" customFormat="1" ht="19.5" customHeight="1" x14ac:dyDescent="0.25">
      <c r="A43" s="380">
        <f t="shared" ref="A43:A62" si="3">$A$6</f>
        <v>19.5</v>
      </c>
      <c r="B43" s="396">
        <v>9</v>
      </c>
      <c r="C43" s="996"/>
      <c r="D43" s="997"/>
      <c r="E43" s="998"/>
      <c r="F43" s="448"/>
      <c r="G43" s="448"/>
      <c r="H43" s="452"/>
      <c r="I43" s="999"/>
      <c r="J43" s="1000"/>
      <c r="K43" s="448"/>
      <c r="L43" s="449"/>
      <c r="M43" s="449"/>
      <c r="N43" s="994"/>
      <c r="O43" s="995"/>
      <c r="P43" s="289"/>
      <c r="Q43" s="381"/>
      <c r="R43" s="289"/>
      <c r="S43" s="289"/>
      <c r="T43" s="289"/>
      <c r="U43" s="289"/>
      <c r="V43" s="289"/>
      <c r="W43" s="289"/>
      <c r="X43" s="289"/>
      <c r="Y43" s="289"/>
      <c r="Z43" s="289"/>
      <c r="AA43" s="289"/>
      <c r="AB43" s="289"/>
      <c r="AC43" s="381"/>
      <c r="AD43" s="381"/>
      <c r="AE43" s="381"/>
      <c r="AF43" s="381"/>
      <c r="AG43" s="381"/>
    </row>
    <row r="44" spans="1:33" s="62" customFormat="1" ht="19.5" customHeight="1" x14ac:dyDescent="0.25">
      <c r="A44" s="380">
        <f t="shared" si="3"/>
        <v>19.5</v>
      </c>
      <c r="B44" s="396">
        <f>B43+1</f>
        <v>10</v>
      </c>
      <c r="C44" s="996"/>
      <c r="D44" s="997"/>
      <c r="E44" s="998"/>
      <c r="F44" s="448"/>
      <c r="G44" s="448"/>
      <c r="H44" s="452"/>
      <c r="I44" s="999"/>
      <c r="J44" s="1000"/>
      <c r="K44" s="448"/>
      <c r="L44" s="449"/>
      <c r="M44" s="449"/>
      <c r="N44" s="994"/>
      <c r="O44" s="995"/>
      <c r="P44" s="289"/>
      <c r="Q44" s="381"/>
      <c r="R44" s="289"/>
      <c r="S44" s="289"/>
      <c r="T44" s="289"/>
      <c r="U44" s="289"/>
      <c r="V44" s="289"/>
      <c r="W44" s="289"/>
      <c r="X44" s="289"/>
      <c r="Y44" s="289"/>
      <c r="Z44" s="289"/>
      <c r="AA44" s="289"/>
      <c r="AB44" s="289"/>
      <c r="AC44" s="381"/>
      <c r="AD44" s="381"/>
      <c r="AE44" s="381"/>
      <c r="AF44" s="381"/>
      <c r="AG44" s="381"/>
    </row>
    <row r="45" spans="1:33" s="62" customFormat="1" ht="19.5" customHeight="1" x14ac:dyDescent="0.25">
      <c r="A45" s="380">
        <f t="shared" si="3"/>
        <v>19.5</v>
      </c>
      <c r="B45" s="396">
        <f t="shared" ref="B45:B62" si="4">B44+1</f>
        <v>11</v>
      </c>
      <c r="C45" s="996"/>
      <c r="D45" s="997"/>
      <c r="E45" s="998"/>
      <c r="F45" s="448"/>
      <c r="G45" s="448"/>
      <c r="H45" s="452"/>
      <c r="I45" s="999"/>
      <c r="J45" s="1000"/>
      <c r="K45" s="448"/>
      <c r="L45" s="449"/>
      <c r="M45" s="449"/>
      <c r="N45" s="994"/>
      <c r="O45" s="995"/>
      <c r="P45" s="289"/>
      <c r="Q45" s="381"/>
      <c r="R45" s="289"/>
      <c r="S45" s="289"/>
      <c r="T45" s="289"/>
      <c r="U45" s="289"/>
      <c r="V45" s="289"/>
      <c r="W45" s="289"/>
      <c r="X45" s="289"/>
      <c r="Y45" s="289"/>
      <c r="Z45" s="289"/>
      <c r="AA45" s="289"/>
      <c r="AB45" s="289"/>
      <c r="AC45" s="381"/>
      <c r="AD45" s="381"/>
      <c r="AE45" s="381"/>
      <c r="AF45" s="381"/>
      <c r="AG45" s="381"/>
    </row>
    <row r="46" spans="1:33" s="62" customFormat="1" ht="19.5" customHeight="1" x14ac:dyDescent="0.25">
      <c r="A46" s="380">
        <f t="shared" si="3"/>
        <v>19.5</v>
      </c>
      <c r="B46" s="396">
        <f t="shared" si="4"/>
        <v>12</v>
      </c>
      <c r="C46" s="996"/>
      <c r="D46" s="997"/>
      <c r="E46" s="998"/>
      <c r="F46" s="448"/>
      <c r="G46" s="448"/>
      <c r="H46" s="452"/>
      <c r="I46" s="999"/>
      <c r="J46" s="1000"/>
      <c r="K46" s="448"/>
      <c r="L46" s="449"/>
      <c r="M46" s="449"/>
      <c r="N46" s="994"/>
      <c r="O46" s="995"/>
      <c r="P46" s="289"/>
      <c r="Q46" s="381"/>
      <c r="R46" s="289"/>
      <c r="S46" s="289"/>
      <c r="T46" s="289"/>
      <c r="U46" s="289"/>
      <c r="V46" s="289"/>
      <c r="W46" s="289"/>
      <c r="X46" s="289"/>
      <c r="Y46" s="289"/>
      <c r="Z46" s="289"/>
      <c r="AA46" s="289"/>
      <c r="AB46" s="289"/>
      <c r="AC46" s="381"/>
      <c r="AD46" s="381"/>
      <c r="AE46" s="381"/>
      <c r="AF46" s="381"/>
      <c r="AG46" s="381"/>
    </row>
    <row r="47" spans="1:33" s="62" customFormat="1" ht="19.5" customHeight="1" x14ac:dyDescent="0.25">
      <c r="A47" s="380">
        <f t="shared" si="3"/>
        <v>19.5</v>
      </c>
      <c r="B47" s="396">
        <f t="shared" si="4"/>
        <v>13</v>
      </c>
      <c r="C47" s="996"/>
      <c r="D47" s="997"/>
      <c r="E47" s="998"/>
      <c r="F47" s="448"/>
      <c r="G47" s="448"/>
      <c r="H47" s="452"/>
      <c r="I47" s="999"/>
      <c r="J47" s="1000"/>
      <c r="K47" s="448"/>
      <c r="L47" s="449"/>
      <c r="M47" s="449"/>
      <c r="N47" s="994"/>
      <c r="O47" s="995"/>
      <c r="P47" s="289"/>
      <c r="Q47" s="381"/>
      <c r="R47" s="289"/>
      <c r="S47" s="289"/>
      <c r="T47" s="289"/>
      <c r="U47" s="289"/>
      <c r="V47" s="289"/>
      <c r="W47" s="289"/>
      <c r="X47" s="289"/>
      <c r="Y47" s="289"/>
      <c r="Z47" s="289"/>
      <c r="AA47" s="289"/>
      <c r="AB47" s="289"/>
      <c r="AC47" s="381"/>
      <c r="AD47" s="381"/>
      <c r="AE47" s="381"/>
      <c r="AF47" s="381"/>
      <c r="AG47" s="381"/>
    </row>
    <row r="48" spans="1:33" s="62" customFormat="1" ht="19.5" customHeight="1" x14ac:dyDescent="0.25">
      <c r="A48" s="380">
        <f t="shared" si="3"/>
        <v>19.5</v>
      </c>
      <c r="B48" s="396">
        <f t="shared" si="4"/>
        <v>14</v>
      </c>
      <c r="C48" s="996"/>
      <c r="D48" s="997"/>
      <c r="E48" s="998"/>
      <c r="F48" s="448"/>
      <c r="G48" s="448"/>
      <c r="H48" s="452"/>
      <c r="I48" s="999"/>
      <c r="J48" s="1000"/>
      <c r="K48" s="448"/>
      <c r="L48" s="449"/>
      <c r="M48" s="449"/>
      <c r="N48" s="994"/>
      <c r="O48" s="995"/>
      <c r="P48" s="289"/>
      <c r="Q48" s="381"/>
      <c r="R48" s="289"/>
      <c r="S48" s="289"/>
      <c r="T48" s="289"/>
      <c r="U48" s="289"/>
      <c r="V48" s="289"/>
      <c r="W48" s="289"/>
      <c r="X48" s="289"/>
      <c r="Y48" s="289"/>
      <c r="Z48" s="289"/>
      <c r="AA48" s="289"/>
      <c r="AB48" s="289"/>
      <c r="AC48" s="381"/>
      <c r="AD48" s="381"/>
      <c r="AE48" s="381"/>
      <c r="AF48" s="381"/>
      <c r="AG48" s="381"/>
    </row>
    <row r="49" spans="1:33" s="62" customFormat="1" ht="19.5" customHeight="1" x14ac:dyDescent="0.25">
      <c r="A49" s="380">
        <f t="shared" si="3"/>
        <v>19.5</v>
      </c>
      <c r="B49" s="396">
        <f t="shared" si="4"/>
        <v>15</v>
      </c>
      <c r="C49" s="996"/>
      <c r="D49" s="997"/>
      <c r="E49" s="998"/>
      <c r="F49" s="448"/>
      <c r="G49" s="448"/>
      <c r="H49" s="452"/>
      <c r="I49" s="999"/>
      <c r="J49" s="1000"/>
      <c r="K49" s="448"/>
      <c r="L49" s="449"/>
      <c r="M49" s="449"/>
      <c r="N49" s="994"/>
      <c r="O49" s="995"/>
      <c r="P49" s="289"/>
      <c r="Q49" s="381"/>
      <c r="R49" s="289"/>
      <c r="S49" s="289"/>
      <c r="T49" s="289"/>
      <c r="U49" s="289"/>
      <c r="V49" s="289"/>
      <c r="W49" s="289"/>
      <c r="X49" s="289"/>
      <c r="Y49" s="289"/>
      <c r="Z49" s="289"/>
      <c r="AA49" s="289"/>
      <c r="AB49" s="289"/>
      <c r="AC49" s="381"/>
      <c r="AD49" s="381"/>
      <c r="AE49" s="381"/>
      <c r="AF49" s="381"/>
      <c r="AG49" s="381"/>
    </row>
    <row r="50" spans="1:33" s="62" customFormat="1" ht="19.5" customHeight="1" x14ac:dyDescent="0.25">
      <c r="A50" s="380">
        <f t="shared" si="3"/>
        <v>19.5</v>
      </c>
      <c r="B50" s="396">
        <f t="shared" si="4"/>
        <v>16</v>
      </c>
      <c r="C50" s="996"/>
      <c r="D50" s="997"/>
      <c r="E50" s="998"/>
      <c r="F50" s="448"/>
      <c r="G50" s="448"/>
      <c r="H50" s="452"/>
      <c r="I50" s="999"/>
      <c r="J50" s="1000"/>
      <c r="K50" s="448"/>
      <c r="L50" s="449"/>
      <c r="M50" s="449"/>
      <c r="N50" s="994"/>
      <c r="O50" s="995"/>
      <c r="P50" s="289"/>
      <c r="Q50" s="381"/>
      <c r="R50" s="289"/>
      <c r="S50" s="289"/>
      <c r="T50" s="289"/>
      <c r="U50" s="289"/>
      <c r="V50" s="289"/>
      <c r="W50" s="289"/>
      <c r="X50" s="289"/>
      <c r="Y50" s="289"/>
      <c r="Z50" s="289"/>
      <c r="AA50" s="289"/>
      <c r="AB50" s="289"/>
      <c r="AC50" s="381"/>
      <c r="AD50" s="381"/>
      <c r="AE50" s="381"/>
      <c r="AF50" s="381"/>
      <c r="AG50" s="381"/>
    </row>
    <row r="51" spans="1:33" s="62" customFormat="1" ht="19.5" customHeight="1" x14ac:dyDescent="0.25">
      <c r="A51" s="380">
        <f t="shared" si="3"/>
        <v>19.5</v>
      </c>
      <c r="B51" s="396">
        <f t="shared" si="4"/>
        <v>17</v>
      </c>
      <c r="C51" s="996"/>
      <c r="D51" s="997"/>
      <c r="E51" s="998"/>
      <c r="F51" s="448"/>
      <c r="G51" s="448"/>
      <c r="H51" s="452"/>
      <c r="I51" s="999"/>
      <c r="J51" s="1000"/>
      <c r="K51" s="448"/>
      <c r="L51" s="449"/>
      <c r="M51" s="449"/>
      <c r="N51" s="994"/>
      <c r="O51" s="995"/>
      <c r="P51" s="289"/>
      <c r="Q51" s="381"/>
      <c r="R51" s="289"/>
      <c r="S51" s="289"/>
      <c r="T51" s="289"/>
      <c r="U51" s="289"/>
      <c r="V51" s="289"/>
      <c r="W51" s="289"/>
      <c r="X51" s="289"/>
      <c r="Y51" s="289"/>
      <c r="Z51" s="289"/>
      <c r="AA51" s="289"/>
      <c r="AB51" s="289"/>
      <c r="AC51" s="381"/>
      <c r="AD51" s="381"/>
      <c r="AE51" s="381"/>
      <c r="AF51" s="381"/>
      <c r="AG51" s="381"/>
    </row>
    <row r="52" spans="1:33" s="62" customFormat="1" ht="19.5" customHeight="1" x14ac:dyDescent="0.25">
      <c r="A52" s="380">
        <f t="shared" si="3"/>
        <v>19.5</v>
      </c>
      <c r="B52" s="396">
        <f t="shared" si="4"/>
        <v>18</v>
      </c>
      <c r="C52" s="996"/>
      <c r="D52" s="997"/>
      <c r="E52" s="998"/>
      <c r="F52" s="448"/>
      <c r="G52" s="448"/>
      <c r="H52" s="452"/>
      <c r="I52" s="999"/>
      <c r="J52" s="1000"/>
      <c r="K52" s="448"/>
      <c r="L52" s="449"/>
      <c r="M52" s="449"/>
      <c r="N52" s="994"/>
      <c r="O52" s="995"/>
      <c r="P52" s="289"/>
      <c r="Q52" s="381"/>
      <c r="R52" s="289"/>
      <c r="S52" s="289"/>
      <c r="T52" s="289"/>
      <c r="U52" s="289"/>
      <c r="V52" s="289"/>
      <c r="W52" s="289"/>
      <c r="X52" s="289"/>
      <c r="Y52" s="289"/>
      <c r="Z52" s="289"/>
      <c r="AA52" s="289"/>
      <c r="AB52" s="289"/>
      <c r="AC52" s="381"/>
      <c r="AD52" s="381"/>
      <c r="AE52" s="381"/>
      <c r="AF52" s="381"/>
      <c r="AG52" s="381"/>
    </row>
    <row r="53" spans="1:33" s="62" customFormat="1" ht="19.5" customHeight="1" x14ac:dyDescent="0.25">
      <c r="A53" s="380">
        <f t="shared" si="3"/>
        <v>19.5</v>
      </c>
      <c r="B53" s="396">
        <f t="shared" si="4"/>
        <v>19</v>
      </c>
      <c r="C53" s="996"/>
      <c r="D53" s="997"/>
      <c r="E53" s="998"/>
      <c r="F53" s="448"/>
      <c r="G53" s="448"/>
      <c r="H53" s="452"/>
      <c r="I53" s="999"/>
      <c r="J53" s="1000"/>
      <c r="K53" s="448"/>
      <c r="L53" s="449"/>
      <c r="M53" s="449"/>
      <c r="N53" s="994"/>
      <c r="O53" s="995"/>
      <c r="P53" s="289"/>
      <c r="Q53" s="381"/>
      <c r="R53" s="289"/>
      <c r="S53" s="289"/>
      <c r="T53" s="289"/>
      <c r="U53" s="289"/>
      <c r="V53" s="289"/>
      <c r="W53" s="289"/>
      <c r="X53" s="289"/>
      <c r="Y53" s="289"/>
      <c r="Z53" s="289"/>
      <c r="AA53" s="289"/>
      <c r="AB53" s="289"/>
      <c r="AC53" s="381"/>
      <c r="AD53" s="381"/>
      <c r="AE53" s="381"/>
      <c r="AF53" s="381"/>
      <c r="AG53" s="381"/>
    </row>
    <row r="54" spans="1:33" s="62" customFormat="1" ht="19.5" customHeight="1" x14ac:dyDescent="0.25">
      <c r="A54" s="380">
        <f t="shared" si="3"/>
        <v>19.5</v>
      </c>
      <c r="B54" s="396">
        <f t="shared" si="4"/>
        <v>20</v>
      </c>
      <c r="C54" s="996"/>
      <c r="D54" s="997"/>
      <c r="E54" s="998"/>
      <c r="F54" s="448"/>
      <c r="G54" s="448"/>
      <c r="H54" s="452"/>
      <c r="I54" s="999"/>
      <c r="J54" s="1000"/>
      <c r="K54" s="448"/>
      <c r="L54" s="449"/>
      <c r="M54" s="449"/>
      <c r="N54" s="994"/>
      <c r="O54" s="995"/>
      <c r="P54" s="289"/>
      <c r="Q54" s="381"/>
      <c r="R54" s="289"/>
      <c r="S54" s="289"/>
      <c r="T54" s="289"/>
      <c r="U54" s="289"/>
      <c r="V54" s="289"/>
      <c r="W54" s="289"/>
      <c r="X54" s="289"/>
      <c r="Y54" s="289"/>
      <c r="Z54" s="289"/>
      <c r="AA54" s="289"/>
      <c r="AB54" s="289"/>
      <c r="AC54" s="381"/>
      <c r="AD54" s="381"/>
      <c r="AE54" s="381"/>
      <c r="AF54" s="381"/>
      <c r="AG54" s="381"/>
    </row>
    <row r="55" spans="1:33" s="62" customFormat="1" ht="19.5" customHeight="1" x14ac:dyDescent="0.25">
      <c r="A55" s="380">
        <f t="shared" si="3"/>
        <v>19.5</v>
      </c>
      <c r="B55" s="396">
        <f t="shared" si="4"/>
        <v>21</v>
      </c>
      <c r="C55" s="996"/>
      <c r="D55" s="997"/>
      <c r="E55" s="998"/>
      <c r="F55" s="448"/>
      <c r="G55" s="448"/>
      <c r="H55" s="452"/>
      <c r="I55" s="999"/>
      <c r="J55" s="1000"/>
      <c r="K55" s="448"/>
      <c r="L55" s="449"/>
      <c r="M55" s="449"/>
      <c r="N55" s="994"/>
      <c r="O55" s="995"/>
      <c r="P55" s="289"/>
      <c r="Q55" s="381"/>
      <c r="R55" s="289"/>
      <c r="S55" s="289"/>
      <c r="T55" s="289"/>
      <c r="U55" s="289"/>
      <c r="V55" s="289"/>
      <c r="W55" s="289"/>
      <c r="X55" s="289"/>
      <c r="Y55" s="289"/>
      <c r="Z55" s="289"/>
      <c r="AA55" s="289"/>
      <c r="AB55" s="289"/>
      <c r="AC55" s="381"/>
      <c r="AD55" s="381"/>
      <c r="AE55" s="381"/>
      <c r="AF55" s="381"/>
      <c r="AG55" s="381"/>
    </row>
    <row r="56" spans="1:33" s="62" customFormat="1" ht="19.5" customHeight="1" x14ac:dyDescent="0.25">
      <c r="A56" s="380">
        <f t="shared" si="3"/>
        <v>19.5</v>
      </c>
      <c r="B56" s="396">
        <f t="shared" si="4"/>
        <v>22</v>
      </c>
      <c r="C56" s="996"/>
      <c r="D56" s="997"/>
      <c r="E56" s="998"/>
      <c r="F56" s="448"/>
      <c r="G56" s="448"/>
      <c r="H56" s="452"/>
      <c r="I56" s="999"/>
      <c r="J56" s="1000"/>
      <c r="K56" s="448"/>
      <c r="L56" s="449"/>
      <c r="M56" s="449"/>
      <c r="N56" s="994"/>
      <c r="O56" s="995"/>
      <c r="P56" s="289"/>
      <c r="Q56" s="381"/>
      <c r="R56" s="289"/>
      <c r="S56" s="289"/>
      <c r="T56" s="289"/>
      <c r="U56" s="289"/>
      <c r="V56" s="289"/>
      <c r="W56" s="289"/>
      <c r="X56" s="289"/>
      <c r="Y56" s="289"/>
      <c r="Z56" s="289"/>
      <c r="AA56" s="289"/>
      <c r="AB56" s="289"/>
      <c r="AC56" s="381"/>
      <c r="AD56" s="381"/>
      <c r="AE56" s="381"/>
      <c r="AF56" s="381"/>
      <c r="AG56" s="381"/>
    </row>
    <row r="57" spans="1:33" s="62" customFormat="1" ht="19.5" customHeight="1" x14ac:dyDescent="0.25">
      <c r="A57" s="380">
        <f t="shared" si="3"/>
        <v>19.5</v>
      </c>
      <c r="B57" s="396">
        <f t="shared" si="4"/>
        <v>23</v>
      </c>
      <c r="C57" s="996"/>
      <c r="D57" s="997"/>
      <c r="E57" s="998"/>
      <c r="F57" s="448"/>
      <c r="G57" s="448"/>
      <c r="H57" s="452"/>
      <c r="I57" s="999"/>
      <c r="J57" s="1000"/>
      <c r="K57" s="448"/>
      <c r="L57" s="449"/>
      <c r="M57" s="449"/>
      <c r="N57" s="994"/>
      <c r="O57" s="995"/>
      <c r="P57" s="289"/>
      <c r="Q57" s="381"/>
      <c r="R57" s="289"/>
      <c r="S57" s="289"/>
      <c r="T57" s="289"/>
      <c r="U57" s="289"/>
      <c r="V57" s="289"/>
      <c r="W57" s="289"/>
      <c r="X57" s="289"/>
      <c r="Y57" s="289"/>
      <c r="Z57" s="289"/>
      <c r="AA57" s="289"/>
      <c r="AB57" s="289"/>
      <c r="AC57" s="381"/>
      <c r="AD57" s="381"/>
      <c r="AE57" s="381"/>
      <c r="AF57" s="381"/>
      <c r="AG57" s="381"/>
    </row>
    <row r="58" spans="1:33" s="62" customFormat="1" ht="19.5" customHeight="1" x14ac:dyDescent="0.25">
      <c r="A58" s="380">
        <f t="shared" si="3"/>
        <v>19.5</v>
      </c>
      <c r="B58" s="396">
        <f t="shared" si="4"/>
        <v>24</v>
      </c>
      <c r="C58" s="996"/>
      <c r="D58" s="997"/>
      <c r="E58" s="998"/>
      <c r="F58" s="448"/>
      <c r="G58" s="448"/>
      <c r="H58" s="452"/>
      <c r="I58" s="999"/>
      <c r="J58" s="1000"/>
      <c r="K58" s="448"/>
      <c r="L58" s="449"/>
      <c r="M58" s="449"/>
      <c r="N58" s="994"/>
      <c r="O58" s="995"/>
      <c r="P58" s="289"/>
      <c r="Q58" s="381"/>
      <c r="R58" s="289"/>
      <c r="S58" s="289"/>
      <c r="T58" s="289"/>
      <c r="U58" s="289"/>
      <c r="V58" s="289"/>
      <c r="W58" s="289"/>
      <c r="X58" s="289"/>
      <c r="Y58" s="289"/>
      <c r="Z58" s="289"/>
      <c r="AA58" s="289"/>
      <c r="AB58" s="289"/>
      <c r="AC58" s="381"/>
      <c r="AD58" s="381"/>
      <c r="AE58" s="381"/>
      <c r="AF58" s="381"/>
      <c r="AG58" s="381"/>
    </row>
    <row r="59" spans="1:33" s="62" customFormat="1" ht="19.5" customHeight="1" x14ac:dyDescent="0.25">
      <c r="A59" s="380">
        <f t="shared" si="3"/>
        <v>19.5</v>
      </c>
      <c r="B59" s="396">
        <f t="shared" si="4"/>
        <v>25</v>
      </c>
      <c r="C59" s="996"/>
      <c r="D59" s="997"/>
      <c r="E59" s="998"/>
      <c r="F59" s="448"/>
      <c r="G59" s="448"/>
      <c r="H59" s="452"/>
      <c r="I59" s="999"/>
      <c r="J59" s="1000"/>
      <c r="K59" s="448"/>
      <c r="L59" s="449"/>
      <c r="M59" s="449"/>
      <c r="N59" s="994"/>
      <c r="O59" s="995"/>
      <c r="P59" s="289"/>
      <c r="Q59" s="381"/>
      <c r="R59" s="289"/>
      <c r="S59" s="289"/>
      <c r="T59" s="289"/>
      <c r="U59" s="289"/>
      <c r="V59" s="289"/>
      <c r="W59" s="289"/>
      <c r="X59" s="289"/>
      <c r="Y59" s="289"/>
      <c r="Z59" s="289"/>
      <c r="AA59" s="289"/>
      <c r="AB59" s="289"/>
      <c r="AC59" s="381"/>
      <c r="AD59" s="381"/>
      <c r="AE59" s="381"/>
      <c r="AF59" s="381"/>
      <c r="AG59" s="381"/>
    </row>
    <row r="60" spans="1:33" s="62" customFormat="1" ht="19.5" customHeight="1" x14ac:dyDescent="0.25">
      <c r="A60" s="380">
        <f t="shared" si="3"/>
        <v>19.5</v>
      </c>
      <c r="B60" s="396">
        <f t="shared" si="4"/>
        <v>26</v>
      </c>
      <c r="C60" s="996"/>
      <c r="D60" s="997"/>
      <c r="E60" s="998"/>
      <c r="F60" s="448"/>
      <c r="G60" s="448"/>
      <c r="H60" s="452"/>
      <c r="I60" s="999"/>
      <c r="J60" s="1000"/>
      <c r="K60" s="448"/>
      <c r="L60" s="449"/>
      <c r="M60" s="449"/>
      <c r="N60" s="994"/>
      <c r="O60" s="995"/>
      <c r="P60" s="289"/>
      <c r="Q60" s="381"/>
      <c r="R60" s="289"/>
      <c r="S60" s="289"/>
      <c r="T60" s="289"/>
      <c r="U60" s="289"/>
      <c r="V60" s="289"/>
      <c r="W60" s="289"/>
      <c r="X60" s="289"/>
      <c r="Y60" s="289"/>
      <c r="Z60" s="289"/>
      <c r="AA60" s="289"/>
      <c r="AB60" s="289"/>
      <c r="AC60" s="381"/>
      <c r="AD60" s="381"/>
      <c r="AE60" s="381"/>
      <c r="AF60" s="381"/>
      <c r="AG60" s="381"/>
    </row>
    <row r="61" spans="1:33" s="62" customFormat="1" ht="19.5" customHeight="1" x14ac:dyDescent="0.25">
      <c r="A61" s="380">
        <f t="shared" si="3"/>
        <v>19.5</v>
      </c>
      <c r="B61" s="396">
        <f t="shared" si="4"/>
        <v>27</v>
      </c>
      <c r="C61" s="996"/>
      <c r="D61" s="997"/>
      <c r="E61" s="998"/>
      <c r="F61" s="448"/>
      <c r="G61" s="448"/>
      <c r="H61" s="452"/>
      <c r="I61" s="999"/>
      <c r="J61" s="1000"/>
      <c r="K61" s="448"/>
      <c r="L61" s="449"/>
      <c r="M61" s="449"/>
      <c r="N61" s="994"/>
      <c r="O61" s="995"/>
      <c r="P61" s="289"/>
      <c r="Q61" s="381"/>
      <c r="R61" s="289"/>
      <c r="S61" s="289"/>
      <c r="T61" s="289"/>
      <c r="U61" s="289"/>
      <c r="V61" s="289"/>
      <c r="W61" s="289"/>
      <c r="X61" s="289"/>
      <c r="Y61" s="289"/>
      <c r="Z61" s="289"/>
      <c r="AA61" s="289"/>
      <c r="AB61" s="289"/>
      <c r="AC61" s="381"/>
      <c r="AD61" s="381"/>
      <c r="AE61" s="381"/>
      <c r="AF61" s="381"/>
      <c r="AG61" s="381"/>
    </row>
    <row r="62" spans="1:33" s="62" customFormat="1" ht="19.5" customHeight="1" x14ac:dyDescent="0.25">
      <c r="A62" s="380">
        <f t="shared" si="3"/>
        <v>19.5</v>
      </c>
      <c r="B62" s="396">
        <f t="shared" si="4"/>
        <v>28</v>
      </c>
      <c r="C62" s="996"/>
      <c r="D62" s="997"/>
      <c r="E62" s="998"/>
      <c r="F62" s="448"/>
      <c r="G62" s="448"/>
      <c r="H62" s="452"/>
      <c r="I62" s="999"/>
      <c r="J62" s="1000"/>
      <c r="K62" s="448"/>
      <c r="L62" s="449"/>
      <c r="M62" s="449"/>
      <c r="N62" s="994"/>
      <c r="O62" s="995"/>
      <c r="P62" s="289"/>
      <c r="Q62" s="381"/>
      <c r="R62" s="289"/>
      <c r="S62" s="289"/>
      <c r="T62" s="289"/>
      <c r="U62" s="289"/>
      <c r="V62" s="289"/>
      <c r="W62" s="289"/>
      <c r="X62" s="289"/>
      <c r="Y62" s="289"/>
      <c r="Z62" s="289"/>
      <c r="AA62" s="289"/>
      <c r="AB62" s="289"/>
      <c r="AC62" s="381"/>
      <c r="AD62" s="381"/>
      <c r="AE62" s="381"/>
      <c r="AF62" s="381"/>
      <c r="AG62" s="381"/>
    </row>
    <row r="63" spans="1:33" s="62" customFormat="1" ht="9" customHeight="1" x14ac:dyDescent="0.25">
      <c r="A63" s="380">
        <f>$A$2</f>
        <v>9</v>
      </c>
      <c r="B63" s="289"/>
      <c r="C63" s="289"/>
      <c r="D63" s="289"/>
      <c r="E63" s="289"/>
      <c r="F63" s="289"/>
      <c r="G63" s="289"/>
      <c r="H63" s="289"/>
      <c r="I63" s="289"/>
      <c r="J63" s="289"/>
      <c r="K63" s="289"/>
      <c r="L63" s="289"/>
      <c r="M63" s="289"/>
      <c r="N63" s="289"/>
      <c r="O63" s="289"/>
      <c r="P63" s="289"/>
      <c r="Q63" s="381"/>
      <c r="R63" s="289"/>
      <c r="S63" s="289"/>
      <c r="T63" s="289"/>
      <c r="U63" s="289"/>
      <c r="V63" s="289"/>
      <c r="W63" s="289"/>
      <c r="X63" s="289"/>
      <c r="Y63" s="289"/>
      <c r="Z63" s="289"/>
      <c r="AA63" s="289"/>
      <c r="AB63" s="289"/>
      <c r="AC63" s="381"/>
      <c r="AD63" s="381"/>
      <c r="AE63" s="381"/>
      <c r="AF63" s="381"/>
      <c r="AG63" s="381"/>
    </row>
    <row r="64" spans="1:33" ht="9" customHeight="1" x14ac:dyDescent="0.25">
      <c r="A64" s="380">
        <f t="shared" ref="A64:A69" si="5">$A$2</f>
        <v>9</v>
      </c>
      <c r="B64" s="289"/>
      <c r="C64" s="289"/>
      <c r="D64" s="289"/>
      <c r="E64" s="289"/>
      <c r="F64" s="289"/>
      <c r="G64" s="289"/>
      <c r="H64" s="289"/>
      <c r="I64" s="289"/>
      <c r="J64" s="289"/>
      <c r="K64" s="289"/>
      <c r="L64" s="289"/>
      <c r="M64" s="289"/>
      <c r="N64" s="289"/>
      <c r="O64" s="289"/>
      <c r="P64" s="289"/>
      <c r="Q64" s="381"/>
      <c r="R64" s="289"/>
      <c r="S64" s="289"/>
      <c r="T64" s="289"/>
      <c r="U64" s="289"/>
      <c r="V64" s="289"/>
      <c r="W64" s="289"/>
      <c r="X64" s="289"/>
      <c r="Y64" s="289"/>
      <c r="Z64" s="289"/>
      <c r="AA64" s="289"/>
      <c r="AB64" s="289"/>
      <c r="AC64" s="289"/>
      <c r="AD64" s="289"/>
      <c r="AE64" s="289"/>
      <c r="AF64" s="289"/>
      <c r="AG64" s="289"/>
    </row>
    <row r="65" spans="1:33" ht="9" customHeight="1" x14ac:dyDescent="0.25">
      <c r="A65" s="380">
        <f t="shared" si="5"/>
        <v>9</v>
      </c>
      <c r="B65" s="289"/>
      <c r="C65" s="289"/>
      <c r="D65" s="289"/>
      <c r="E65" s="289"/>
      <c r="F65" s="289"/>
      <c r="G65" s="289"/>
      <c r="H65" s="289"/>
      <c r="I65" s="289"/>
      <c r="J65" s="289"/>
      <c r="K65" s="289"/>
      <c r="L65" s="289"/>
      <c r="M65" s="289"/>
      <c r="N65" s="289"/>
      <c r="O65" s="289"/>
      <c r="P65" s="289"/>
      <c r="Q65" s="381"/>
      <c r="R65" s="289"/>
      <c r="S65" s="289"/>
      <c r="T65" s="289"/>
      <c r="U65" s="289"/>
      <c r="V65" s="289"/>
      <c r="W65" s="289"/>
      <c r="X65" s="289"/>
      <c r="Y65" s="289"/>
      <c r="Z65" s="289"/>
      <c r="AA65" s="289"/>
      <c r="AB65" s="289"/>
      <c r="AC65" s="289"/>
      <c r="AD65" s="289"/>
      <c r="AE65" s="289"/>
      <c r="AF65" s="289"/>
      <c r="AG65" s="289"/>
    </row>
    <row r="66" spans="1:33" ht="9" customHeight="1" x14ac:dyDescent="0.25">
      <c r="A66" s="380">
        <f t="shared" si="5"/>
        <v>9</v>
      </c>
      <c r="B66" s="289"/>
      <c r="C66" s="289"/>
      <c r="D66" s="289"/>
      <c r="E66" s="289"/>
      <c r="F66" s="289"/>
      <c r="G66" s="289"/>
      <c r="H66" s="289"/>
      <c r="I66" s="289"/>
      <c r="J66" s="289"/>
      <c r="K66" s="289"/>
      <c r="L66" s="289"/>
      <c r="M66" s="289"/>
      <c r="N66" s="289"/>
      <c r="O66" s="289"/>
      <c r="P66" s="289"/>
      <c r="Q66" s="381"/>
      <c r="R66" s="289"/>
      <c r="S66" s="289"/>
      <c r="T66" s="289"/>
      <c r="U66" s="289"/>
      <c r="V66" s="289"/>
      <c r="W66" s="289"/>
      <c r="X66" s="289"/>
      <c r="Y66" s="289"/>
      <c r="Z66" s="289"/>
      <c r="AA66" s="289"/>
      <c r="AB66" s="289"/>
      <c r="AC66" s="289"/>
      <c r="AD66" s="289"/>
      <c r="AE66" s="289"/>
      <c r="AF66" s="289"/>
      <c r="AG66" s="289"/>
    </row>
    <row r="67" spans="1:33" ht="9" customHeight="1" x14ac:dyDescent="0.25">
      <c r="A67" s="380">
        <f t="shared" si="5"/>
        <v>9</v>
      </c>
      <c r="B67" s="289"/>
      <c r="C67" s="289"/>
      <c r="D67" s="289"/>
      <c r="E67" s="289"/>
      <c r="F67" s="289"/>
      <c r="G67" s="289"/>
      <c r="H67" s="289"/>
      <c r="I67" s="289"/>
      <c r="J67" s="289"/>
      <c r="K67" s="289"/>
      <c r="L67" s="289"/>
      <c r="M67" s="289"/>
      <c r="N67" s="289"/>
      <c r="O67" s="289"/>
      <c r="P67" s="289"/>
      <c r="Q67" s="381"/>
      <c r="R67" s="289"/>
      <c r="S67" s="289"/>
      <c r="T67" s="289"/>
      <c r="U67" s="289"/>
      <c r="V67" s="289"/>
      <c r="W67" s="289"/>
      <c r="X67" s="289"/>
      <c r="Y67" s="289"/>
      <c r="Z67" s="289"/>
      <c r="AA67" s="289"/>
      <c r="AB67" s="289"/>
      <c r="AC67" s="289"/>
      <c r="AD67" s="289"/>
      <c r="AE67" s="289"/>
      <c r="AF67" s="289"/>
      <c r="AG67" s="289"/>
    </row>
    <row r="68" spans="1:33" ht="16.5" customHeight="1" x14ac:dyDescent="0.25">
      <c r="A68" s="386">
        <f>$A$8</f>
        <v>16.5</v>
      </c>
      <c r="B68" s="289"/>
      <c r="C68" s="402" t="s">
        <v>572</v>
      </c>
      <c r="D68" s="403" t="s">
        <v>189</v>
      </c>
      <c r="E68" s="289"/>
      <c r="F68" s="289"/>
      <c r="G68" s="289"/>
      <c r="H68" s="289"/>
      <c r="I68" s="289"/>
      <c r="J68" s="289"/>
      <c r="K68" s="289"/>
      <c r="L68" s="289"/>
      <c r="M68" s="1006" t="str">
        <f ca="1">Wersja</f>
        <v>2020..6.15.0.44055</v>
      </c>
      <c r="N68" s="1006"/>
      <c r="O68" s="289"/>
      <c r="P68" s="289"/>
      <c r="Q68" s="381"/>
      <c r="R68" s="289"/>
      <c r="S68" s="289"/>
      <c r="T68" s="289"/>
      <c r="U68" s="289"/>
      <c r="V68" s="289"/>
      <c r="W68" s="289"/>
      <c r="X68" s="289"/>
      <c r="Y68" s="289"/>
      <c r="Z68" s="289"/>
      <c r="AA68" s="289"/>
      <c r="AB68" s="289"/>
      <c r="AC68" s="289"/>
      <c r="AD68" s="289"/>
      <c r="AE68" s="289"/>
      <c r="AF68" s="289"/>
      <c r="AG68" s="289"/>
    </row>
    <row r="69" spans="1:33" ht="9" customHeight="1" x14ac:dyDescent="0.25">
      <c r="A69" s="380">
        <f t="shared" si="5"/>
        <v>9</v>
      </c>
      <c r="B69" s="289"/>
      <c r="C69" s="289"/>
      <c r="D69" s="289"/>
      <c r="E69" s="289"/>
      <c r="F69" s="289"/>
      <c r="G69" s="289"/>
      <c r="H69" s="289"/>
      <c r="I69" s="289"/>
      <c r="J69" s="289"/>
      <c r="K69" s="289"/>
      <c r="L69" s="289"/>
      <c r="M69" s="289"/>
      <c r="N69" s="289"/>
      <c r="O69" s="289"/>
      <c r="P69" s="289"/>
      <c r="Q69" s="381"/>
      <c r="R69" s="289"/>
      <c r="S69" s="289"/>
      <c r="T69" s="289"/>
      <c r="U69" s="289"/>
      <c r="V69" s="289"/>
      <c r="W69" s="289"/>
      <c r="X69" s="289"/>
      <c r="Y69" s="289"/>
      <c r="Z69" s="289"/>
      <c r="AA69" s="289"/>
      <c r="AB69" s="289"/>
      <c r="AC69" s="289"/>
      <c r="AD69" s="289"/>
      <c r="AE69" s="289"/>
      <c r="AF69" s="289"/>
      <c r="AG69" s="289"/>
    </row>
    <row r="70" spans="1:33" ht="9" customHeight="1" x14ac:dyDescent="0.25">
      <c r="A70" s="380">
        <f>$A$2</f>
        <v>9</v>
      </c>
      <c r="B70" s="782" t="s">
        <v>182</v>
      </c>
      <c r="C70" s="782"/>
      <c r="D70" s="782"/>
      <c r="E70" s="782"/>
      <c r="F70" s="782"/>
      <c r="G70" s="782"/>
      <c r="H70" s="782"/>
      <c r="I70" s="782"/>
      <c r="J70" s="782"/>
      <c r="K70" s="782"/>
      <c r="L70" s="782"/>
      <c r="M70" s="782"/>
      <c r="N70" s="782"/>
      <c r="O70" s="782"/>
      <c r="P70" s="289"/>
      <c r="Q70" s="381"/>
      <c r="R70" s="289"/>
      <c r="S70" s="289"/>
      <c r="T70" s="289"/>
      <c r="U70" s="289"/>
      <c r="V70" s="289"/>
      <c r="W70" s="289"/>
      <c r="X70" s="289"/>
      <c r="Y70" s="289"/>
      <c r="Z70" s="289"/>
      <c r="AA70" s="289"/>
      <c r="AB70" s="289"/>
      <c r="AC70" s="289"/>
      <c r="AD70" s="289"/>
      <c r="AE70" s="289"/>
      <c r="AF70" s="289"/>
      <c r="AG70" s="289"/>
    </row>
    <row r="71" spans="1:33" ht="9" customHeight="1" x14ac:dyDescent="0.25">
      <c r="A71" s="380">
        <f>$A$2</f>
        <v>9</v>
      </c>
      <c r="B71" s="757" t="s">
        <v>0</v>
      </c>
      <c r="C71" s="757"/>
      <c r="D71" s="757"/>
      <c r="E71" s="757"/>
      <c r="F71" s="757"/>
      <c r="G71" s="757"/>
      <c r="H71" s="757"/>
      <c r="I71" s="757"/>
      <c r="J71" s="757"/>
      <c r="K71" s="757"/>
      <c r="L71" s="757"/>
      <c r="M71" s="757"/>
      <c r="N71" s="757"/>
      <c r="O71" s="757"/>
      <c r="P71" s="289"/>
      <c r="Q71" s="381"/>
      <c r="R71" s="289"/>
      <c r="S71" s="289"/>
      <c r="T71" s="289"/>
      <c r="U71" s="289"/>
      <c r="V71" s="289"/>
      <c r="W71" s="289"/>
      <c r="X71" s="289"/>
      <c r="Y71" s="289"/>
      <c r="Z71" s="289"/>
      <c r="AA71" s="289"/>
      <c r="AB71" s="289"/>
      <c r="AC71" s="289"/>
      <c r="AD71" s="289"/>
      <c r="AE71" s="289"/>
      <c r="AF71" s="289"/>
      <c r="AG71" s="289"/>
    </row>
    <row r="72" spans="1:33" ht="4.5" customHeight="1" x14ac:dyDescent="0.25">
      <c r="A72" s="380">
        <f>$A$4</f>
        <v>4.5</v>
      </c>
      <c r="B72" s="292"/>
      <c r="C72" s="289"/>
      <c r="D72" s="289"/>
      <c r="E72" s="289"/>
      <c r="F72" s="289"/>
      <c r="G72" s="289"/>
      <c r="H72" s="289"/>
      <c r="I72" s="289"/>
      <c r="J72" s="289"/>
      <c r="K72" s="289"/>
      <c r="L72" s="289"/>
      <c r="M72" s="289"/>
      <c r="N72" s="289"/>
      <c r="O72" s="289"/>
      <c r="P72" s="289"/>
      <c r="Q72" s="381"/>
      <c r="R72" s="289"/>
      <c r="S72" s="289"/>
      <c r="T72" s="289"/>
      <c r="U72" s="289"/>
      <c r="V72" s="289"/>
      <c r="W72" s="289"/>
      <c r="X72" s="289"/>
      <c r="Y72" s="289"/>
      <c r="Z72" s="289"/>
      <c r="AA72" s="289"/>
      <c r="AB72" s="289"/>
      <c r="AC72" s="289"/>
      <c r="AD72" s="289"/>
      <c r="AE72" s="289"/>
      <c r="AF72" s="289"/>
      <c r="AG72" s="289"/>
    </row>
    <row r="73" spans="1:33" ht="9" customHeight="1" x14ac:dyDescent="0.25">
      <c r="A73" s="380">
        <f>$A$2</f>
        <v>9</v>
      </c>
      <c r="B73" s="783" t="s">
        <v>475</v>
      </c>
      <c r="C73" s="766"/>
      <c r="D73" s="766"/>
      <c r="E73" s="766"/>
      <c r="F73" s="766"/>
      <c r="G73" s="766"/>
      <c r="H73" s="767"/>
      <c r="I73" s="666" t="s">
        <v>1</v>
      </c>
      <c r="J73" s="667"/>
      <c r="K73" s="667"/>
      <c r="L73" s="667"/>
      <c r="M73" s="667"/>
      <c r="N73" s="667"/>
      <c r="O73" s="668"/>
      <c r="P73" s="289"/>
      <c r="Q73" s="381"/>
      <c r="R73" s="289"/>
      <c r="S73" s="289"/>
      <c r="T73" s="289"/>
      <c r="U73" s="289"/>
      <c r="V73" s="289"/>
      <c r="W73" s="289"/>
      <c r="X73" s="289"/>
      <c r="Y73" s="289"/>
      <c r="Z73" s="289"/>
      <c r="AA73" s="289"/>
      <c r="AB73" s="289"/>
      <c r="AC73" s="289"/>
      <c r="AD73" s="289"/>
      <c r="AE73" s="289"/>
      <c r="AF73" s="289"/>
      <c r="AG73" s="289"/>
    </row>
    <row r="74" spans="1:33" ht="19.5" customHeight="1" x14ac:dyDescent="0.25">
      <c r="A74" s="380">
        <f>$A$6</f>
        <v>19.5</v>
      </c>
      <c r="B74" s="383"/>
      <c r="C74" s="1002">
        <f>$C$6</f>
        <v>0</v>
      </c>
      <c r="D74" s="1002"/>
      <c r="E74" s="1002"/>
      <c r="F74" s="1002"/>
      <c r="G74" s="1002"/>
      <c r="H74" s="384"/>
      <c r="I74" s="672"/>
      <c r="J74" s="673"/>
      <c r="K74" s="673"/>
      <c r="L74" s="673"/>
      <c r="M74" s="673"/>
      <c r="N74" s="673"/>
      <c r="O74" s="674"/>
      <c r="P74" s="289"/>
      <c r="Q74" s="381"/>
      <c r="R74" s="289"/>
      <c r="S74" s="289"/>
      <c r="T74" s="289"/>
      <c r="U74" s="289"/>
      <c r="V74" s="289"/>
      <c r="W74" s="289"/>
      <c r="X74" s="289"/>
      <c r="Y74" s="289"/>
      <c r="Z74" s="289"/>
      <c r="AA74" s="289"/>
      <c r="AB74" s="289"/>
      <c r="AC74" s="289"/>
      <c r="AD74" s="289"/>
      <c r="AE74" s="289"/>
      <c r="AF74" s="289"/>
      <c r="AG74" s="289"/>
    </row>
    <row r="75" spans="1:33" ht="9" customHeight="1" x14ac:dyDescent="0.25">
      <c r="A75" s="380">
        <f t="shared" ref="A75" si="6">$A$2</f>
        <v>9</v>
      </c>
      <c r="B75" s="289"/>
      <c r="C75" s="289"/>
      <c r="D75" s="289"/>
      <c r="E75" s="289"/>
      <c r="F75" s="289"/>
      <c r="G75" s="289"/>
      <c r="H75" s="289"/>
      <c r="I75" s="289"/>
      <c r="J75" s="289"/>
      <c r="K75" s="289"/>
      <c r="L75" s="289"/>
      <c r="M75" s="289"/>
      <c r="N75" s="289"/>
      <c r="O75" s="289"/>
      <c r="P75" s="289"/>
      <c r="Q75" s="381"/>
      <c r="R75" s="289"/>
      <c r="S75" s="289"/>
      <c r="T75" s="289"/>
      <c r="U75" s="289"/>
      <c r="V75" s="289"/>
      <c r="W75" s="289"/>
      <c r="X75" s="289"/>
      <c r="Y75" s="289"/>
      <c r="Z75" s="289"/>
      <c r="AA75" s="289"/>
      <c r="AB75" s="289"/>
      <c r="AC75" s="289"/>
      <c r="AD75" s="289"/>
      <c r="AE75" s="289"/>
      <c r="AF75" s="289"/>
      <c r="AG75" s="289"/>
    </row>
    <row r="76" spans="1:33" ht="16.5" customHeight="1" x14ac:dyDescent="0.25">
      <c r="A76" s="386">
        <f>$A$8</f>
        <v>16.5</v>
      </c>
      <c r="B76" s="385" t="s">
        <v>554</v>
      </c>
      <c r="C76" s="289"/>
      <c r="D76" s="289"/>
      <c r="E76" s="289"/>
      <c r="F76" s="289"/>
      <c r="G76" s="289"/>
      <c r="H76" s="289"/>
      <c r="I76" s="289"/>
      <c r="J76" s="289"/>
      <c r="K76" s="289"/>
      <c r="L76" s="289"/>
      <c r="M76" s="289"/>
      <c r="N76" s="289"/>
      <c r="O76" s="289"/>
      <c r="P76" s="289"/>
      <c r="Q76" s="381"/>
      <c r="R76" s="289"/>
      <c r="S76" s="289"/>
      <c r="T76" s="289"/>
      <c r="U76" s="289"/>
      <c r="V76" s="289"/>
      <c r="W76" s="289"/>
      <c r="X76" s="289"/>
      <c r="Y76" s="289"/>
      <c r="Z76" s="289"/>
      <c r="AA76" s="289"/>
      <c r="AB76" s="289"/>
      <c r="AC76" s="289"/>
      <c r="AD76" s="289"/>
      <c r="AE76" s="289"/>
      <c r="AF76" s="289"/>
      <c r="AG76" s="289"/>
    </row>
    <row r="77" spans="1:33" ht="16.5" customHeight="1" x14ac:dyDescent="0.25">
      <c r="A77" s="386">
        <f>$A$8</f>
        <v>16.5</v>
      </c>
      <c r="B77" s="764" t="s">
        <v>566</v>
      </c>
      <c r="C77" s="764"/>
      <c r="D77" s="764"/>
      <c r="E77" s="764"/>
      <c r="F77" s="764"/>
      <c r="G77" s="764"/>
      <c r="H77" s="764"/>
      <c r="I77" s="764"/>
      <c r="J77" s="764"/>
      <c r="K77" s="764"/>
      <c r="L77" s="764"/>
      <c r="M77" s="764"/>
      <c r="N77" s="764"/>
      <c r="O77" s="289"/>
      <c r="P77" s="289"/>
      <c r="Q77" s="381"/>
      <c r="R77" s="289"/>
      <c r="S77" s="289"/>
      <c r="T77" s="289"/>
      <c r="U77" s="289"/>
      <c r="V77" s="289"/>
      <c r="W77" s="289"/>
      <c r="X77" s="289"/>
      <c r="Y77" s="289"/>
      <c r="Z77" s="289"/>
      <c r="AA77" s="289"/>
      <c r="AB77" s="289"/>
      <c r="AC77" s="289"/>
      <c r="AD77" s="289"/>
      <c r="AE77" s="289"/>
      <c r="AF77" s="289"/>
      <c r="AG77" s="289"/>
    </row>
    <row r="78" spans="1:33" ht="16.5" customHeight="1" x14ac:dyDescent="0.25">
      <c r="A78" s="386">
        <f>$A$8</f>
        <v>16.5</v>
      </c>
      <c r="B78" s="765" t="s">
        <v>564</v>
      </c>
      <c r="C78" s="764"/>
      <c r="D78" s="764"/>
      <c r="E78" s="764"/>
      <c r="F78" s="764"/>
      <c r="G78" s="764"/>
      <c r="H78" s="764"/>
      <c r="I78" s="764"/>
      <c r="J78" s="764"/>
      <c r="K78" s="764"/>
      <c r="L78" s="764"/>
      <c r="M78" s="764"/>
      <c r="N78" s="764"/>
      <c r="O78" s="289"/>
      <c r="P78" s="289"/>
      <c r="Q78" s="381"/>
      <c r="R78" s="289"/>
      <c r="S78" s="289"/>
      <c r="T78" s="289"/>
      <c r="U78" s="289"/>
      <c r="V78" s="289"/>
      <c r="W78" s="289"/>
      <c r="X78" s="289"/>
      <c r="Y78" s="289"/>
      <c r="Z78" s="289"/>
      <c r="AA78" s="289"/>
      <c r="AB78" s="289"/>
      <c r="AC78" s="289"/>
      <c r="AD78" s="289"/>
      <c r="AE78" s="289"/>
      <c r="AF78" s="289"/>
      <c r="AG78" s="289"/>
    </row>
    <row r="79" spans="1:33" ht="9" customHeight="1" x14ac:dyDescent="0.25">
      <c r="A79" s="380">
        <f>$A$2</f>
        <v>9</v>
      </c>
      <c r="B79" s="289"/>
      <c r="C79" s="387"/>
      <c r="D79" s="387"/>
      <c r="E79" s="387"/>
      <c r="F79" s="387"/>
      <c r="G79" s="387"/>
      <c r="H79" s="289"/>
      <c r="I79" s="289"/>
      <c r="J79" s="289"/>
      <c r="K79" s="289"/>
      <c r="L79" s="289"/>
      <c r="M79" s="289"/>
      <c r="N79" s="443" t="s">
        <v>877</v>
      </c>
      <c r="O79" s="444"/>
      <c r="P79" s="289"/>
      <c r="Q79" s="381"/>
      <c r="R79" s="289"/>
      <c r="S79" s="289"/>
      <c r="T79" s="289"/>
      <c r="U79" s="289"/>
      <c r="V79" s="289"/>
      <c r="W79" s="289"/>
      <c r="X79" s="289"/>
      <c r="Y79" s="289"/>
      <c r="Z79" s="289"/>
      <c r="AA79" s="289"/>
      <c r="AB79" s="289"/>
      <c r="AC79" s="289"/>
      <c r="AD79" s="289"/>
      <c r="AE79" s="289"/>
      <c r="AF79" s="289"/>
      <c r="AG79" s="289"/>
    </row>
    <row r="80" spans="1:33" ht="19.5" customHeight="1" x14ac:dyDescent="0.25">
      <c r="A80" s="380">
        <f>$A$6</f>
        <v>19.5</v>
      </c>
      <c r="B80" s="289"/>
      <c r="C80" s="387"/>
      <c r="D80" s="387"/>
      <c r="E80" s="387"/>
      <c r="F80" s="387"/>
      <c r="G80" s="387"/>
      <c r="H80" s="289"/>
      <c r="I80" s="289"/>
      <c r="J80" s="289"/>
      <c r="K80" s="289"/>
      <c r="L80" s="289"/>
      <c r="M80" s="289"/>
      <c r="N80" s="388">
        <f>N12+1</f>
        <v>2</v>
      </c>
      <c r="O80" s="389"/>
      <c r="P80" s="381"/>
      <c r="Q80" s="381">
        <f>IF(COUNTA(C90:J97,C111:J130,L111:O130,L90:O97)=0,0,1)</f>
        <v>0</v>
      </c>
      <c r="R80" s="289"/>
      <c r="S80" s="289"/>
      <c r="T80" s="289"/>
      <c r="U80" s="289"/>
      <c r="V80" s="289"/>
      <c r="W80" s="289"/>
      <c r="X80" s="289"/>
      <c r="Y80" s="289"/>
      <c r="Z80" s="289"/>
      <c r="AA80" s="289"/>
      <c r="AB80" s="289"/>
      <c r="AC80" s="289"/>
      <c r="AD80" s="289"/>
      <c r="AE80" s="289"/>
      <c r="AF80" s="289"/>
      <c r="AG80" s="289"/>
    </row>
    <row r="81" spans="1:33" ht="4.5" customHeight="1" x14ac:dyDescent="0.25">
      <c r="A81" s="380">
        <f>$A$4</f>
        <v>4.5</v>
      </c>
      <c r="B81" s="387"/>
      <c r="C81" s="387"/>
      <c r="D81" s="387"/>
      <c r="E81" s="387"/>
      <c r="F81" s="387"/>
      <c r="G81" s="387"/>
      <c r="H81" s="289"/>
      <c r="I81" s="289"/>
      <c r="J81" s="289"/>
      <c r="K81" s="289"/>
      <c r="L81" s="289"/>
      <c r="M81" s="289"/>
      <c r="N81" s="289"/>
      <c r="O81" s="289"/>
      <c r="P81" s="289"/>
      <c r="Q81" s="381"/>
      <c r="R81" s="289"/>
      <c r="S81" s="289"/>
      <c r="T81" s="289"/>
      <c r="U81" s="289"/>
      <c r="V81" s="289"/>
      <c r="W81" s="289"/>
      <c r="X81" s="289"/>
      <c r="Y81" s="289"/>
      <c r="Z81" s="289"/>
      <c r="AA81" s="289"/>
      <c r="AB81" s="289"/>
      <c r="AC81" s="289"/>
      <c r="AD81" s="289"/>
      <c r="AE81" s="289"/>
      <c r="AF81" s="289"/>
      <c r="AG81" s="289"/>
    </row>
    <row r="82" spans="1:33" ht="4.5" customHeight="1" x14ac:dyDescent="0.25">
      <c r="A82" s="380">
        <f>$A$4</f>
        <v>4.5</v>
      </c>
      <c r="B82" s="770"/>
      <c r="C82" s="770"/>
      <c r="D82" s="770"/>
      <c r="E82" s="770"/>
      <c r="F82" s="770"/>
      <c r="G82" s="770"/>
      <c r="H82" s="770"/>
      <c r="I82" s="770"/>
      <c r="J82" s="770"/>
      <c r="K82" s="770"/>
      <c r="L82" s="770"/>
      <c r="M82" s="770"/>
      <c r="N82" s="770"/>
      <c r="O82" s="770"/>
      <c r="P82" s="289"/>
      <c r="Q82" s="381"/>
      <c r="R82" s="289"/>
      <c r="S82" s="289"/>
      <c r="T82" s="289"/>
      <c r="U82" s="289"/>
      <c r="V82" s="289"/>
      <c r="W82" s="289"/>
      <c r="X82" s="289"/>
      <c r="Y82" s="289"/>
      <c r="Z82" s="289"/>
      <c r="AA82" s="289"/>
      <c r="AB82" s="289"/>
      <c r="AC82" s="289"/>
      <c r="AD82" s="289"/>
      <c r="AE82" s="289"/>
      <c r="AF82" s="289"/>
      <c r="AG82" s="289"/>
    </row>
    <row r="83" spans="1:33" ht="24.75" customHeight="1" x14ac:dyDescent="0.25">
      <c r="A83" s="386">
        <f>$A$8*1.5</f>
        <v>24.75</v>
      </c>
      <c r="B83" s="771" t="s">
        <v>563</v>
      </c>
      <c r="C83" s="772"/>
      <c r="D83" s="772"/>
      <c r="E83" s="772"/>
      <c r="F83" s="772"/>
      <c r="G83" s="772"/>
      <c r="H83" s="772"/>
      <c r="I83" s="772"/>
      <c r="J83" s="772"/>
      <c r="K83" s="772"/>
      <c r="L83" s="772"/>
      <c r="M83" s="772"/>
      <c r="N83" s="772"/>
      <c r="O83" s="773"/>
      <c r="P83" s="289"/>
      <c r="Q83" s="381"/>
      <c r="R83" s="289"/>
      <c r="S83" s="289"/>
      <c r="T83" s="289"/>
      <c r="U83" s="289"/>
      <c r="V83" s="289"/>
      <c r="W83" s="289"/>
      <c r="X83" s="289"/>
      <c r="Y83" s="289"/>
      <c r="Z83" s="289"/>
      <c r="AA83" s="289"/>
      <c r="AB83" s="289"/>
      <c r="AC83" s="289"/>
      <c r="AD83" s="289"/>
      <c r="AE83" s="289"/>
      <c r="AF83" s="289"/>
      <c r="AG83" s="289"/>
    </row>
    <row r="84" spans="1:33" ht="9" customHeight="1" x14ac:dyDescent="0.25">
      <c r="A84" s="380">
        <f>$A$2</f>
        <v>9</v>
      </c>
      <c r="B84" s="390"/>
      <c r="C84" s="540" t="s">
        <v>158</v>
      </c>
      <c r="D84" s="541"/>
      <c r="E84" s="541"/>
      <c r="F84" s="541"/>
      <c r="G84" s="541"/>
      <c r="H84" s="542"/>
      <c r="I84" s="540" t="s">
        <v>159</v>
      </c>
      <c r="J84" s="541"/>
      <c r="K84" s="541"/>
      <c r="L84" s="541"/>
      <c r="M84" s="541"/>
      <c r="N84" s="541"/>
      <c r="O84" s="542"/>
      <c r="P84" s="289"/>
      <c r="Q84" s="381"/>
      <c r="R84" s="289"/>
      <c r="S84" s="289"/>
      <c r="T84" s="289"/>
      <c r="U84" s="289"/>
      <c r="V84" s="289"/>
      <c r="W84" s="289"/>
      <c r="X84" s="289"/>
      <c r="Y84" s="289"/>
      <c r="Z84" s="289"/>
      <c r="AA84" s="289"/>
      <c r="AB84" s="289"/>
      <c r="AC84" s="289"/>
      <c r="AD84" s="289"/>
      <c r="AE84" s="289"/>
      <c r="AF84" s="289"/>
      <c r="AG84" s="289"/>
    </row>
    <row r="85" spans="1:33" s="62" customFormat="1" ht="19.5" customHeight="1" x14ac:dyDescent="0.25">
      <c r="A85" s="380">
        <f>$A$6</f>
        <v>19.5</v>
      </c>
      <c r="B85" s="445"/>
      <c r="C85" s="1003" t="str">
        <f>""&amp;$C$17</f>
        <v/>
      </c>
      <c r="D85" s="1004"/>
      <c r="E85" s="1004"/>
      <c r="F85" s="1004"/>
      <c r="G85" s="1004"/>
      <c r="H85" s="1005"/>
      <c r="I85" s="1003" t="str">
        <f>""&amp;I17</f>
        <v/>
      </c>
      <c r="J85" s="1004"/>
      <c r="K85" s="1004"/>
      <c r="L85" s="1004"/>
      <c r="M85" s="1004"/>
      <c r="N85" s="1004"/>
      <c r="O85" s="1005"/>
      <c r="P85" s="289"/>
      <c r="Q85" s="381"/>
      <c r="R85" s="289"/>
      <c r="S85" s="289"/>
      <c r="T85" s="289"/>
      <c r="U85" s="289"/>
      <c r="V85" s="289"/>
      <c r="W85" s="289"/>
      <c r="X85" s="289"/>
      <c r="Y85" s="289"/>
      <c r="Z85" s="289"/>
      <c r="AA85" s="289"/>
      <c r="AB85" s="289"/>
      <c r="AC85" s="381"/>
      <c r="AD85" s="381"/>
      <c r="AE85" s="381"/>
      <c r="AF85" s="381"/>
      <c r="AG85" s="381"/>
    </row>
    <row r="86" spans="1:33" s="62" customFormat="1" ht="4.5" customHeight="1" x14ac:dyDescent="0.25">
      <c r="A86" s="380">
        <f>$A$4</f>
        <v>4.5</v>
      </c>
      <c r="B86" s="770"/>
      <c r="C86" s="770"/>
      <c r="D86" s="770"/>
      <c r="E86" s="770"/>
      <c r="F86" s="770"/>
      <c r="G86" s="770"/>
      <c r="H86" s="770"/>
      <c r="I86" s="770"/>
      <c r="J86" s="770"/>
      <c r="K86" s="770"/>
      <c r="L86" s="770"/>
      <c r="M86" s="770"/>
      <c r="N86" s="770"/>
      <c r="O86" s="770"/>
      <c r="P86" s="289"/>
      <c r="Q86" s="381"/>
      <c r="R86" s="289"/>
      <c r="S86" s="289"/>
      <c r="T86" s="289"/>
      <c r="U86" s="289"/>
      <c r="V86" s="289"/>
      <c r="W86" s="289"/>
      <c r="X86" s="289"/>
      <c r="Y86" s="289"/>
      <c r="Z86" s="289"/>
      <c r="AA86" s="289"/>
      <c r="AB86" s="289"/>
      <c r="AC86" s="381"/>
      <c r="AD86" s="381"/>
      <c r="AE86" s="381"/>
      <c r="AF86" s="381"/>
      <c r="AG86" s="381"/>
    </row>
    <row r="87" spans="1:33" s="62" customFormat="1" ht="16.5" customHeight="1" x14ac:dyDescent="0.25">
      <c r="A87" s="386">
        <f t="shared" ref="A87" si="7">$A$8</f>
        <v>16.5</v>
      </c>
      <c r="B87" s="774" t="s">
        <v>160</v>
      </c>
      <c r="C87" s="775"/>
      <c r="D87" s="775"/>
      <c r="E87" s="775"/>
      <c r="F87" s="775"/>
      <c r="G87" s="775"/>
      <c r="H87" s="775"/>
      <c r="I87" s="775"/>
      <c r="J87" s="775"/>
      <c r="K87" s="775"/>
      <c r="L87" s="775"/>
      <c r="M87" s="775"/>
      <c r="N87" s="775"/>
      <c r="O87" s="776"/>
      <c r="P87" s="289"/>
      <c r="Q87" s="381"/>
      <c r="R87" s="289"/>
      <c r="S87" s="289"/>
      <c r="T87" s="289"/>
      <c r="U87" s="289"/>
      <c r="V87" s="289"/>
      <c r="W87" s="289"/>
      <c r="X87" s="289"/>
      <c r="Y87" s="289"/>
      <c r="Z87" s="289"/>
      <c r="AA87" s="289"/>
      <c r="AB87" s="289"/>
      <c r="AC87" s="381"/>
      <c r="AD87" s="381"/>
      <c r="AE87" s="381"/>
      <c r="AF87" s="381"/>
      <c r="AG87" s="381"/>
    </row>
    <row r="88" spans="1:33" s="62" customFormat="1" ht="24.75" customHeight="1" x14ac:dyDescent="0.25">
      <c r="A88" s="386">
        <f>$A$8*1.5</f>
        <v>24.75</v>
      </c>
      <c r="B88" s="391" t="s">
        <v>162</v>
      </c>
      <c r="C88" s="852" t="s">
        <v>170</v>
      </c>
      <c r="D88" s="883"/>
      <c r="E88" s="878"/>
      <c r="F88" s="392" t="s">
        <v>171</v>
      </c>
      <c r="G88" s="392" t="s">
        <v>172</v>
      </c>
      <c r="H88" s="391" t="s">
        <v>163</v>
      </c>
      <c r="I88" s="852" t="s">
        <v>573</v>
      </c>
      <c r="J88" s="878"/>
      <c r="K88" s="446" t="s">
        <v>571</v>
      </c>
      <c r="L88" s="446" t="s">
        <v>570</v>
      </c>
      <c r="M88" s="446" t="s">
        <v>569</v>
      </c>
      <c r="N88" s="852" t="s">
        <v>568</v>
      </c>
      <c r="O88" s="778"/>
      <c r="P88" s="289"/>
      <c r="Q88" s="381"/>
      <c r="R88" s="289"/>
      <c r="S88" s="289"/>
      <c r="T88" s="289"/>
      <c r="U88" s="289"/>
      <c r="V88" s="289"/>
      <c r="W88" s="289"/>
      <c r="X88" s="289"/>
      <c r="Y88" s="289"/>
      <c r="Z88" s="289"/>
      <c r="AA88" s="289"/>
      <c r="AB88" s="289"/>
      <c r="AC88" s="381"/>
      <c r="AD88" s="381"/>
      <c r="AE88" s="381"/>
      <c r="AF88" s="381"/>
      <c r="AG88" s="381"/>
    </row>
    <row r="89" spans="1:33" s="62" customFormat="1" ht="9" customHeight="1" x14ac:dyDescent="0.2">
      <c r="A89" s="380">
        <f>$A$2</f>
        <v>9</v>
      </c>
      <c r="B89" s="394"/>
      <c r="C89" s="991" t="s">
        <v>126</v>
      </c>
      <c r="D89" s="991"/>
      <c r="E89" s="991"/>
      <c r="F89" s="391" t="s">
        <v>164</v>
      </c>
      <c r="G89" s="391" t="s">
        <v>165</v>
      </c>
      <c r="H89" s="391" t="s">
        <v>143</v>
      </c>
      <c r="I89" s="991" t="s">
        <v>166</v>
      </c>
      <c r="J89" s="991"/>
      <c r="K89" s="391" t="s">
        <v>167</v>
      </c>
      <c r="L89" s="391" t="s">
        <v>168</v>
      </c>
      <c r="M89" s="391" t="s">
        <v>181</v>
      </c>
      <c r="N89" s="991" t="s">
        <v>565</v>
      </c>
      <c r="O89" s="991"/>
      <c r="P89" s="289"/>
      <c r="Q89" s="381"/>
      <c r="R89" s="289"/>
      <c r="S89" s="289"/>
      <c r="T89" s="289"/>
      <c r="U89" s="289"/>
      <c r="V89" s="289"/>
      <c r="W89" s="289"/>
      <c r="X89" s="289"/>
      <c r="Y89" s="289"/>
      <c r="Z89" s="289"/>
      <c r="AA89" s="289"/>
      <c r="AB89" s="289"/>
      <c r="AC89" s="381"/>
      <c r="AD89" s="381"/>
      <c r="AE89" s="381"/>
      <c r="AF89" s="381"/>
      <c r="AG89" s="381"/>
    </row>
    <row r="90" spans="1:33" s="62" customFormat="1" ht="19.5" customHeight="1" x14ac:dyDescent="0.25">
      <c r="A90" s="380">
        <f t="shared" ref="A90:A97" si="8">$A$6</f>
        <v>19.5</v>
      </c>
      <c r="B90" s="396">
        <v>1</v>
      </c>
      <c r="C90" s="996"/>
      <c r="D90" s="997"/>
      <c r="E90" s="998"/>
      <c r="F90" s="448"/>
      <c r="G90" s="448"/>
      <c r="H90" s="452"/>
      <c r="I90" s="999"/>
      <c r="J90" s="1000"/>
      <c r="K90" s="448"/>
      <c r="L90" s="449"/>
      <c r="M90" s="449"/>
      <c r="N90" s="994"/>
      <c r="O90" s="995"/>
      <c r="P90" s="289"/>
      <c r="Q90" s="381"/>
      <c r="R90" s="289"/>
      <c r="S90" s="289"/>
      <c r="T90" s="289"/>
      <c r="U90" s="289"/>
      <c r="V90" s="289"/>
      <c r="W90" s="289"/>
      <c r="X90" s="289"/>
      <c r="Y90" s="289"/>
      <c r="Z90" s="289"/>
      <c r="AA90" s="289"/>
      <c r="AB90" s="289"/>
      <c r="AC90" s="381"/>
      <c r="AD90" s="381"/>
      <c r="AE90" s="381"/>
      <c r="AF90" s="381"/>
      <c r="AG90" s="381"/>
    </row>
    <row r="91" spans="1:33" s="62" customFormat="1" ht="19.5" customHeight="1" x14ac:dyDescent="0.25">
      <c r="A91" s="380">
        <f t="shared" si="8"/>
        <v>19.5</v>
      </c>
      <c r="B91" s="396">
        <v>2</v>
      </c>
      <c r="C91" s="996"/>
      <c r="D91" s="997"/>
      <c r="E91" s="998"/>
      <c r="F91" s="448"/>
      <c r="G91" s="448"/>
      <c r="H91" s="452"/>
      <c r="I91" s="999"/>
      <c r="J91" s="1000"/>
      <c r="K91" s="448"/>
      <c r="L91" s="449"/>
      <c r="M91" s="449"/>
      <c r="N91" s="994"/>
      <c r="O91" s="995"/>
      <c r="P91" s="289"/>
      <c r="Q91" s="381"/>
      <c r="R91" s="289"/>
      <c r="S91" s="289"/>
      <c r="T91" s="289"/>
      <c r="U91" s="289"/>
      <c r="V91" s="289"/>
      <c r="W91" s="289"/>
      <c r="X91" s="289"/>
      <c r="Y91" s="289"/>
      <c r="Z91" s="289"/>
      <c r="AA91" s="289"/>
      <c r="AB91" s="289"/>
      <c r="AC91" s="381"/>
      <c r="AD91" s="381"/>
      <c r="AE91" s="381"/>
      <c r="AF91" s="381"/>
      <c r="AG91" s="381"/>
    </row>
    <row r="92" spans="1:33" s="62" customFormat="1" ht="19.5" customHeight="1" x14ac:dyDescent="0.25">
      <c r="A92" s="380">
        <f t="shared" si="8"/>
        <v>19.5</v>
      </c>
      <c r="B92" s="396">
        <v>3</v>
      </c>
      <c r="C92" s="996"/>
      <c r="D92" s="997"/>
      <c r="E92" s="998"/>
      <c r="F92" s="448"/>
      <c r="G92" s="448"/>
      <c r="H92" s="452"/>
      <c r="I92" s="999"/>
      <c r="J92" s="1000"/>
      <c r="K92" s="448"/>
      <c r="L92" s="449"/>
      <c r="M92" s="449"/>
      <c r="N92" s="994"/>
      <c r="O92" s="995"/>
      <c r="P92" s="289"/>
      <c r="Q92" s="381"/>
      <c r="R92" s="289"/>
      <c r="S92" s="289"/>
      <c r="T92" s="289"/>
      <c r="U92" s="289"/>
      <c r="V92" s="289"/>
      <c r="W92" s="289"/>
      <c r="X92" s="289"/>
      <c r="Y92" s="289"/>
      <c r="Z92" s="289"/>
      <c r="AA92" s="289"/>
      <c r="AB92" s="289"/>
      <c r="AC92" s="381"/>
      <c r="AD92" s="381"/>
      <c r="AE92" s="381"/>
      <c r="AF92" s="381"/>
      <c r="AG92" s="381"/>
    </row>
    <row r="93" spans="1:33" s="62" customFormat="1" ht="19.5" customHeight="1" x14ac:dyDescent="0.25">
      <c r="A93" s="380">
        <f t="shared" si="8"/>
        <v>19.5</v>
      </c>
      <c r="B93" s="396">
        <v>4</v>
      </c>
      <c r="C93" s="996"/>
      <c r="D93" s="997"/>
      <c r="E93" s="998"/>
      <c r="F93" s="448"/>
      <c r="G93" s="448"/>
      <c r="H93" s="452"/>
      <c r="I93" s="999"/>
      <c r="J93" s="1000"/>
      <c r="K93" s="448"/>
      <c r="L93" s="449"/>
      <c r="M93" s="449"/>
      <c r="N93" s="994"/>
      <c r="O93" s="995"/>
      <c r="P93" s="289"/>
      <c r="Q93" s="381"/>
      <c r="R93" s="289"/>
      <c r="S93" s="289"/>
      <c r="T93" s="289"/>
      <c r="U93" s="289"/>
      <c r="V93" s="289"/>
      <c r="W93" s="289"/>
      <c r="X93" s="289"/>
      <c r="Y93" s="289"/>
      <c r="Z93" s="289"/>
      <c r="AA93" s="289"/>
      <c r="AB93" s="289"/>
      <c r="AC93" s="381"/>
      <c r="AD93" s="381"/>
      <c r="AE93" s="381"/>
      <c r="AF93" s="381"/>
      <c r="AG93" s="381"/>
    </row>
    <row r="94" spans="1:33" s="62" customFormat="1" ht="19.5" customHeight="1" x14ac:dyDescent="0.25">
      <c r="A94" s="380">
        <f t="shared" si="8"/>
        <v>19.5</v>
      </c>
      <c r="B94" s="396">
        <v>5</v>
      </c>
      <c r="C94" s="996"/>
      <c r="D94" s="997"/>
      <c r="E94" s="998"/>
      <c r="F94" s="448"/>
      <c r="G94" s="448"/>
      <c r="H94" s="452"/>
      <c r="I94" s="999"/>
      <c r="J94" s="1000"/>
      <c r="K94" s="448"/>
      <c r="L94" s="449"/>
      <c r="M94" s="449"/>
      <c r="N94" s="994"/>
      <c r="O94" s="995"/>
      <c r="P94" s="289"/>
      <c r="Q94" s="381"/>
      <c r="R94" s="289"/>
      <c r="S94" s="289"/>
      <c r="T94" s="289"/>
      <c r="U94" s="289"/>
      <c r="V94" s="289"/>
      <c r="W94" s="289"/>
      <c r="X94" s="289"/>
      <c r="Y94" s="289"/>
      <c r="Z94" s="289"/>
      <c r="AA94" s="289"/>
      <c r="AB94" s="289"/>
      <c r="AC94" s="381"/>
      <c r="AD94" s="381"/>
      <c r="AE94" s="381"/>
      <c r="AF94" s="381"/>
      <c r="AG94" s="381"/>
    </row>
    <row r="95" spans="1:33" s="62" customFormat="1" ht="19.5" customHeight="1" x14ac:dyDescent="0.25">
      <c r="A95" s="380">
        <f t="shared" si="8"/>
        <v>19.5</v>
      </c>
      <c r="B95" s="396">
        <v>6</v>
      </c>
      <c r="C95" s="996"/>
      <c r="D95" s="997"/>
      <c r="E95" s="998"/>
      <c r="F95" s="448"/>
      <c r="G95" s="448"/>
      <c r="H95" s="452"/>
      <c r="I95" s="999"/>
      <c r="J95" s="1000"/>
      <c r="K95" s="448"/>
      <c r="L95" s="449"/>
      <c r="M95" s="449"/>
      <c r="N95" s="994"/>
      <c r="O95" s="995"/>
      <c r="P95" s="289"/>
      <c r="Q95" s="381"/>
      <c r="R95" s="289"/>
      <c r="S95" s="289"/>
      <c r="T95" s="289"/>
      <c r="U95" s="289"/>
      <c r="V95" s="289"/>
      <c r="W95" s="289"/>
      <c r="X95" s="289"/>
      <c r="Y95" s="289"/>
      <c r="Z95" s="289"/>
      <c r="AA95" s="289"/>
      <c r="AB95" s="289"/>
      <c r="AC95" s="381"/>
      <c r="AD95" s="381"/>
      <c r="AE95" s="381"/>
      <c r="AF95" s="381"/>
      <c r="AG95" s="381"/>
    </row>
    <row r="96" spans="1:33" s="62" customFormat="1" ht="19.5" customHeight="1" x14ac:dyDescent="0.25">
      <c r="A96" s="380">
        <f t="shared" si="8"/>
        <v>19.5</v>
      </c>
      <c r="B96" s="396">
        <v>7</v>
      </c>
      <c r="C96" s="996"/>
      <c r="D96" s="997"/>
      <c r="E96" s="998"/>
      <c r="F96" s="448"/>
      <c r="G96" s="448"/>
      <c r="H96" s="452"/>
      <c r="I96" s="999"/>
      <c r="J96" s="1000"/>
      <c r="K96" s="448"/>
      <c r="L96" s="449"/>
      <c r="M96" s="449"/>
      <c r="N96" s="994"/>
      <c r="O96" s="995"/>
      <c r="P96" s="289"/>
      <c r="Q96" s="381"/>
      <c r="R96" s="289"/>
      <c r="S96" s="289"/>
      <c r="T96" s="289"/>
      <c r="U96" s="289"/>
      <c r="V96" s="289"/>
      <c r="W96" s="289"/>
      <c r="X96" s="289"/>
      <c r="Y96" s="289"/>
      <c r="Z96" s="289"/>
      <c r="AA96" s="289"/>
      <c r="AB96" s="289"/>
      <c r="AC96" s="381"/>
      <c r="AD96" s="381"/>
      <c r="AE96" s="381"/>
      <c r="AF96" s="381"/>
      <c r="AG96" s="381"/>
    </row>
    <row r="97" spans="1:33" s="62" customFormat="1" ht="19.5" customHeight="1" x14ac:dyDescent="0.25">
      <c r="A97" s="380">
        <f t="shared" si="8"/>
        <v>19.5</v>
      </c>
      <c r="B97" s="396">
        <v>8</v>
      </c>
      <c r="C97" s="996"/>
      <c r="D97" s="997"/>
      <c r="E97" s="998"/>
      <c r="F97" s="448"/>
      <c r="G97" s="448"/>
      <c r="H97" s="452"/>
      <c r="I97" s="999"/>
      <c r="J97" s="1000"/>
      <c r="K97" s="448"/>
      <c r="L97" s="449"/>
      <c r="M97" s="449"/>
      <c r="N97" s="994"/>
      <c r="O97" s="995"/>
      <c r="P97" s="289"/>
      <c r="Q97" s="381"/>
      <c r="R97" s="289"/>
      <c r="S97" s="289"/>
      <c r="T97" s="289"/>
      <c r="U97" s="289"/>
      <c r="V97" s="289"/>
      <c r="W97" s="289"/>
      <c r="X97" s="289"/>
      <c r="Y97" s="289"/>
      <c r="Z97" s="289"/>
      <c r="AA97" s="289"/>
      <c r="AB97" s="289"/>
      <c r="AC97" s="381"/>
      <c r="AD97" s="381"/>
      <c r="AE97" s="381"/>
      <c r="AF97" s="381"/>
      <c r="AG97" s="381"/>
    </row>
    <row r="98" spans="1:33" s="62" customFormat="1" ht="9" customHeight="1" x14ac:dyDescent="0.25">
      <c r="A98" s="380">
        <f>$A$2</f>
        <v>9</v>
      </c>
      <c r="B98" s="289"/>
      <c r="C98" s="289"/>
      <c r="D98" s="289"/>
      <c r="E98" s="289"/>
      <c r="F98" s="289"/>
      <c r="G98" s="289"/>
      <c r="H98" s="289"/>
      <c r="I98" s="289"/>
      <c r="J98" s="289"/>
      <c r="K98" s="289"/>
      <c r="L98" s="289"/>
      <c r="M98" s="289"/>
      <c r="N98" s="289"/>
      <c r="O98" s="289"/>
      <c r="P98" s="289"/>
      <c r="Q98" s="381"/>
      <c r="R98" s="289"/>
      <c r="S98" s="289"/>
      <c r="T98" s="289"/>
      <c r="U98" s="289"/>
      <c r="V98" s="289"/>
      <c r="W98" s="289"/>
      <c r="X98" s="289"/>
      <c r="Y98" s="289"/>
      <c r="Z98" s="289"/>
      <c r="AA98" s="289"/>
      <c r="AB98" s="289"/>
      <c r="AC98" s="381"/>
      <c r="AD98" s="381"/>
      <c r="AE98" s="381"/>
      <c r="AF98" s="381"/>
      <c r="AG98" s="381"/>
    </row>
    <row r="99" spans="1:33" s="62" customFormat="1" ht="9" customHeight="1" x14ac:dyDescent="0.25">
      <c r="A99" s="380">
        <f>$A$2</f>
        <v>9</v>
      </c>
      <c r="B99" s="289"/>
      <c r="C99" s="289"/>
      <c r="D99" s="289"/>
      <c r="E99" s="289"/>
      <c r="F99" s="289"/>
      <c r="G99" s="289"/>
      <c r="H99" s="289"/>
      <c r="I99" s="289"/>
      <c r="J99" s="289"/>
      <c r="K99" s="289"/>
      <c r="L99" s="289"/>
      <c r="M99" s="289"/>
      <c r="N99" s="289"/>
      <c r="O99" s="289"/>
      <c r="P99" s="289"/>
      <c r="Q99" s="381"/>
      <c r="R99" s="289"/>
      <c r="S99" s="289"/>
      <c r="T99" s="289"/>
      <c r="U99" s="289"/>
      <c r="V99" s="289"/>
      <c r="W99" s="289"/>
      <c r="X99" s="289"/>
      <c r="Y99" s="289"/>
      <c r="Z99" s="289"/>
      <c r="AA99" s="289"/>
      <c r="AB99" s="289"/>
      <c r="AC99" s="381"/>
      <c r="AD99" s="381"/>
      <c r="AE99" s="381"/>
      <c r="AF99" s="381"/>
      <c r="AG99" s="381"/>
    </row>
    <row r="100" spans="1:33" s="62" customFormat="1" ht="18" customHeight="1" x14ac:dyDescent="0.25">
      <c r="A100" s="380">
        <f>$A$2*2</f>
        <v>18</v>
      </c>
      <c r="B100" s="401" t="s">
        <v>100</v>
      </c>
      <c r="C100" s="629" t="s">
        <v>191</v>
      </c>
      <c r="D100" s="629"/>
      <c r="E100" s="629"/>
      <c r="F100" s="629"/>
      <c r="G100" s="629"/>
      <c r="H100" s="629"/>
      <c r="I100" s="629"/>
      <c r="J100" s="629"/>
      <c r="K100" s="629"/>
      <c r="L100" s="629"/>
      <c r="M100" s="629"/>
      <c r="N100" s="629"/>
      <c r="O100" s="629"/>
      <c r="P100" s="289"/>
      <c r="Q100" s="381"/>
      <c r="R100" s="289"/>
      <c r="S100" s="289"/>
      <c r="T100" s="289"/>
      <c r="U100" s="289"/>
      <c r="V100" s="289"/>
      <c r="W100" s="289"/>
      <c r="X100" s="289"/>
      <c r="Y100" s="289"/>
      <c r="Z100" s="289"/>
      <c r="AA100" s="289"/>
      <c r="AB100" s="289"/>
      <c r="AC100" s="381"/>
      <c r="AD100" s="381"/>
      <c r="AE100" s="381"/>
      <c r="AF100" s="381"/>
      <c r="AG100" s="381"/>
    </row>
    <row r="101" spans="1:33" s="62" customFormat="1" ht="9" customHeight="1" x14ac:dyDescent="0.25">
      <c r="A101" s="380">
        <f>$A$2</f>
        <v>9</v>
      </c>
      <c r="B101" s="401" t="s">
        <v>101</v>
      </c>
      <c r="C101" s="1001" t="s">
        <v>190</v>
      </c>
      <c r="D101" s="1001"/>
      <c r="E101" s="1001"/>
      <c r="F101" s="1001"/>
      <c r="G101" s="1001"/>
      <c r="H101" s="1001"/>
      <c r="I101" s="1001"/>
      <c r="J101" s="1001"/>
      <c r="K101" s="1001"/>
      <c r="L101" s="1001"/>
      <c r="M101" s="1001"/>
      <c r="N101" s="1001"/>
      <c r="O101" s="1001"/>
      <c r="P101" s="289"/>
      <c r="Q101" s="381"/>
      <c r="R101" s="289"/>
      <c r="S101" s="289"/>
      <c r="T101" s="289"/>
      <c r="U101" s="289"/>
      <c r="V101" s="289"/>
      <c r="W101" s="289"/>
      <c r="X101" s="289"/>
      <c r="Y101" s="289"/>
      <c r="Z101" s="289"/>
      <c r="AA101" s="289"/>
      <c r="AB101" s="289"/>
      <c r="AC101" s="381"/>
      <c r="AD101" s="381"/>
      <c r="AE101" s="381"/>
      <c r="AF101" s="381"/>
      <c r="AG101" s="381"/>
    </row>
    <row r="102" spans="1:33" s="62" customFormat="1" ht="9" customHeight="1" x14ac:dyDescent="0.25">
      <c r="A102" s="380">
        <f>$A$2</f>
        <v>9</v>
      </c>
      <c r="B102" s="401" t="s">
        <v>102</v>
      </c>
      <c r="C102" s="629" t="s">
        <v>500</v>
      </c>
      <c r="D102" s="629"/>
      <c r="E102" s="629"/>
      <c r="F102" s="629"/>
      <c r="G102" s="629"/>
      <c r="H102" s="629"/>
      <c r="I102" s="629"/>
      <c r="J102" s="629"/>
      <c r="K102" s="629"/>
      <c r="L102" s="629"/>
      <c r="M102" s="629"/>
      <c r="N102" s="629"/>
      <c r="O102" s="629"/>
      <c r="P102" s="289"/>
      <c r="Q102" s="381"/>
      <c r="R102" s="289"/>
      <c r="S102" s="289"/>
      <c r="T102" s="289"/>
      <c r="U102" s="289"/>
      <c r="V102" s="289"/>
      <c r="W102" s="289"/>
      <c r="X102" s="289"/>
      <c r="Y102" s="289"/>
      <c r="Z102" s="289"/>
      <c r="AA102" s="289"/>
      <c r="AB102" s="289"/>
      <c r="AC102" s="381"/>
      <c r="AD102" s="381"/>
      <c r="AE102" s="381"/>
      <c r="AF102" s="381"/>
      <c r="AG102" s="381"/>
    </row>
    <row r="103" spans="1:33" s="62" customFormat="1" ht="9" customHeight="1" x14ac:dyDescent="0.25">
      <c r="A103" s="380">
        <f>$A$2</f>
        <v>9</v>
      </c>
      <c r="B103" s="401" t="s">
        <v>105</v>
      </c>
      <c r="C103" s="629" t="s">
        <v>194</v>
      </c>
      <c r="D103" s="629"/>
      <c r="E103" s="629"/>
      <c r="F103" s="629"/>
      <c r="G103" s="629"/>
      <c r="H103" s="629"/>
      <c r="I103" s="629"/>
      <c r="J103" s="629"/>
      <c r="K103" s="629"/>
      <c r="L103" s="629"/>
      <c r="M103" s="629"/>
      <c r="N103" s="629"/>
      <c r="O103" s="629"/>
      <c r="P103" s="289"/>
      <c r="Q103" s="381"/>
      <c r="R103" s="289"/>
      <c r="S103" s="289"/>
      <c r="T103" s="289"/>
      <c r="U103" s="289"/>
      <c r="V103" s="289"/>
      <c r="W103" s="289"/>
      <c r="X103" s="289"/>
      <c r="Y103" s="289"/>
      <c r="Z103" s="289"/>
      <c r="AA103" s="289"/>
      <c r="AB103" s="289"/>
      <c r="AC103" s="381"/>
      <c r="AD103" s="381"/>
      <c r="AE103" s="381"/>
      <c r="AF103" s="381"/>
      <c r="AG103" s="381"/>
    </row>
    <row r="104" spans="1:33" s="62" customFormat="1" ht="9" customHeight="1" x14ac:dyDescent="0.25">
      <c r="A104" s="380">
        <f>$A$2</f>
        <v>9</v>
      </c>
      <c r="B104" s="401" t="s">
        <v>103</v>
      </c>
      <c r="C104" s="629" t="s">
        <v>202</v>
      </c>
      <c r="D104" s="629"/>
      <c r="E104" s="629"/>
      <c r="F104" s="629"/>
      <c r="G104" s="629"/>
      <c r="H104" s="629"/>
      <c r="I104" s="629"/>
      <c r="J104" s="629"/>
      <c r="K104" s="629"/>
      <c r="L104" s="629"/>
      <c r="M104" s="629"/>
      <c r="N104" s="629"/>
      <c r="O104" s="629"/>
      <c r="P104" s="289"/>
      <c r="Q104" s="381"/>
      <c r="R104" s="289"/>
      <c r="S104" s="289"/>
      <c r="T104" s="289"/>
      <c r="U104" s="289"/>
      <c r="V104" s="289"/>
      <c r="W104" s="289"/>
      <c r="X104" s="289"/>
      <c r="Y104" s="289"/>
      <c r="Z104" s="289"/>
      <c r="AA104" s="289"/>
      <c r="AB104" s="289"/>
      <c r="AC104" s="381"/>
      <c r="AD104" s="381"/>
      <c r="AE104" s="381"/>
      <c r="AF104" s="381"/>
      <c r="AG104" s="381"/>
    </row>
    <row r="105" spans="1:33" s="62" customFormat="1" ht="16.5" customHeight="1" x14ac:dyDescent="0.25">
      <c r="A105" s="386">
        <f>$A$8</f>
        <v>16.5</v>
      </c>
      <c r="B105" s="289"/>
      <c r="C105" s="984" t="str">
        <f ca="1">Wersja</f>
        <v>2020..6.15.0.44055</v>
      </c>
      <c r="D105" s="984"/>
      <c r="E105" s="387"/>
      <c r="F105" s="387"/>
      <c r="G105" s="387"/>
      <c r="H105" s="387"/>
      <c r="I105" s="289"/>
      <c r="J105" s="289"/>
      <c r="K105" s="289"/>
      <c r="L105" s="289"/>
      <c r="M105" s="289"/>
      <c r="N105" s="402" t="s">
        <v>572</v>
      </c>
      <c r="O105" s="403" t="s">
        <v>187</v>
      </c>
      <c r="P105" s="289"/>
      <c r="Q105" s="381"/>
      <c r="R105" s="289"/>
      <c r="S105" s="289"/>
      <c r="T105" s="289"/>
      <c r="U105" s="289"/>
      <c r="V105" s="289"/>
      <c r="W105" s="289"/>
      <c r="X105" s="289"/>
      <c r="Y105" s="289"/>
      <c r="Z105" s="289"/>
      <c r="AA105" s="289"/>
      <c r="AB105" s="289"/>
      <c r="AC105" s="381"/>
      <c r="AD105" s="381"/>
      <c r="AE105" s="381"/>
      <c r="AF105" s="381"/>
      <c r="AG105" s="381"/>
    </row>
    <row r="106" spans="1:33" s="62" customFormat="1" ht="9" customHeight="1" x14ac:dyDescent="0.25">
      <c r="A106" s="380">
        <f>$A$2</f>
        <v>9</v>
      </c>
      <c r="B106" s="289"/>
      <c r="C106" s="289"/>
      <c r="D106" s="289"/>
      <c r="E106" s="289"/>
      <c r="F106" s="289"/>
      <c r="G106" s="289"/>
      <c r="H106" s="289"/>
      <c r="I106" s="289"/>
      <c r="J106" s="289"/>
      <c r="K106" s="289"/>
      <c r="L106" s="289"/>
      <c r="M106" s="289"/>
      <c r="N106" s="289"/>
      <c r="O106" s="289"/>
      <c r="P106" s="289"/>
      <c r="Q106" s="381"/>
      <c r="R106" s="289"/>
      <c r="S106" s="289"/>
      <c r="T106" s="289"/>
      <c r="U106" s="289"/>
      <c r="V106" s="289"/>
      <c r="W106" s="289"/>
      <c r="X106" s="289"/>
      <c r="Y106" s="289"/>
      <c r="Z106" s="289"/>
      <c r="AA106" s="289"/>
      <c r="AB106" s="289"/>
      <c r="AC106" s="381"/>
      <c r="AD106" s="381"/>
      <c r="AE106" s="381"/>
      <c r="AF106" s="381"/>
      <c r="AG106" s="381"/>
    </row>
    <row r="107" spans="1:33" s="62" customFormat="1" ht="9" customHeight="1" x14ac:dyDescent="0.25">
      <c r="A107" s="380">
        <f>$A$2</f>
        <v>9</v>
      </c>
      <c r="B107" s="757" t="s">
        <v>0</v>
      </c>
      <c r="C107" s="757"/>
      <c r="D107" s="757"/>
      <c r="E107" s="757"/>
      <c r="F107" s="757"/>
      <c r="G107" s="757"/>
      <c r="H107" s="757"/>
      <c r="I107" s="757"/>
      <c r="J107" s="757"/>
      <c r="K107" s="757"/>
      <c r="L107" s="757"/>
      <c r="M107" s="757"/>
      <c r="N107" s="757"/>
      <c r="O107" s="757"/>
      <c r="P107" s="289"/>
      <c r="Q107" s="381"/>
      <c r="R107" s="289"/>
      <c r="S107" s="289"/>
      <c r="T107" s="289"/>
      <c r="U107" s="289"/>
      <c r="V107" s="289"/>
      <c r="W107" s="289"/>
      <c r="X107" s="289"/>
      <c r="Y107" s="289"/>
      <c r="Z107" s="289"/>
      <c r="AA107" s="289"/>
      <c r="AB107" s="289"/>
      <c r="AC107" s="381"/>
      <c r="AD107" s="381"/>
      <c r="AE107" s="381"/>
      <c r="AF107" s="381"/>
      <c r="AG107" s="381"/>
    </row>
    <row r="108" spans="1:33" s="62" customFormat="1" ht="4.5" customHeight="1" x14ac:dyDescent="0.25">
      <c r="A108" s="386">
        <v>4.5</v>
      </c>
      <c r="B108" s="292"/>
      <c r="C108" s="289"/>
      <c r="D108" s="289"/>
      <c r="E108" s="289"/>
      <c r="F108" s="289"/>
      <c r="G108" s="289"/>
      <c r="H108" s="289"/>
      <c r="I108" s="289"/>
      <c r="J108" s="289"/>
      <c r="K108" s="289"/>
      <c r="L108" s="289"/>
      <c r="M108" s="289"/>
      <c r="N108" s="289"/>
      <c r="O108" s="289"/>
      <c r="P108" s="289"/>
      <c r="Q108" s="381"/>
      <c r="R108" s="289"/>
      <c r="S108" s="289"/>
      <c r="T108" s="289"/>
      <c r="U108" s="289"/>
      <c r="V108" s="289"/>
      <c r="W108" s="289"/>
      <c r="X108" s="289"/>
      <c r="Y108" s="289"/>
      <c r="Z108" s="289"/>
      <c r="AA108" s="289"/>
      <c r="AB108" s="289"/>
      <c r="AC108" s="381"/>
      <c r="AD108" s="381"/>
      <c r="AE108" s="381"/>
      <c r="AF108" s="381"/>
      <c r="AG108" s="381"/>
    </row>
    <row r="109" spans="1:33" s="62" customFormat="1" ht="24.75" customHeight="1" x14ac:dyDescent="0.25">
      <c r="A109" s="386">
        <f>$A$8*1.5</f>
        <v>24.75</v>
      </c>
      <c r="B109" s="391" t="s">
        <v>162</v>
      </c>
      <c r="C109" s="852" t="s">
        <v>170</v>
      </c>
      <c r="D109" s="883"/>
      <c r="E109" s="878"/>
      <c r="F109" s="392" t="s">
        <v>171</v>
      </c>
      <c r="G109" s="392" t="s">
        <v>172</v>
      </c>
      <c r="H109" s="391" t="s">
        <v>163</v>
      </c>
      <c r="I109" s="852" t="s">
        <v>573</v>
      </c>
      <c r="J109" s="878"/>
      <c r="K109" s="446" t="s">
        <v>571</v>
      </c>
      <c r="L109" s="446" t="s">
        <v>570</v>
      </c>
      <c r="M109" s="446" t="s">
        <v>569</v>
      </c>
      <c r="N109" s="852" t="s">
        <v>568</v>
      </c>
      <c r="O109" s="778"/>
      <c r="P109" s="289"/>
      <c r="Q109" s="381"/>
      <c r="R109" s="289"/>
      <c r="S109" s="289"/>
      <c r="T109" s="289"/>
      <c r="U109" s="289"/>
      <c r="V109" s="289"/>
      <c r="W109" s="289"/>
      <c r="X109" s="289"/>
      <c r="Y109" s="289"/>
      <c r="Z109" s="289"/>
      <c r="AA109" s="289"/>
      <c r="AB109" s="289"/>
      <c r="AC109" s="381"/>
      <c r="AD109" s="381"/>
      <c r="AE109" s="381"/>
      <c r="AF109" s="381"/>
      <c r="AG109" s="381"/>
    </row>
    <row r="110" spans="1:33" s="62" customFormat="1" ht="9" customHeight="1" x14ac:dyDescent="0.2">
      <c r="A110" s="380">
        <f>$A$2</f>
        <v>9</v>
      </c>
      <c r="B110" s="394"/>
      <c r="C110" s="991" t="s">
        <v>126</v>
      </c>
      <c r="D110" s="991"/>
      <c r="E110" s="991"/>
      <c r="F110" s="391" t="s">
        <v>164</v>
      </c>
      <c r="G110" s="391" t="s">
        <v>165</v>
      </c>
      <c r="H110" s="391" t="s">
        <v>143</v>
      </c>
      <c r="I110" s="991" t="s">
        <v>166</v>
      </c>
      <c r="J110" s="991"/>
      <c r="K110" s="391" t="s">
        <v>167</v>
      </c>
      <c r="L110" s="391" t="s">
        <v>168</v>
      </c>
      <c r="M110" s="391" t="s">
        <v>181</v>
      </c>
      <c r="N110" s="991" t="s">
        <v>565</v>
      </c>
      <c r="O110" s="991"/>
      <c r="P110" s="289"/>
      <c r="Q110" s="381"/>
      <c r="R110" s="289"/>
      <c r="S110" s="289"/>
      <c r="T110" s="289"/>
      <c r="U110" s="289"/>
      <c r="V110" s="289"/>
      <c r="W110" s="289"/>
      <c r="X110" s="289"/>
      <c r="Y110" s="289"/>
      <c r="Z110" s="289"/>
      <c r="AA110" s="289"/>
      <c r="AB110" s="289"/>
      <c r="AC110" s="381"/>
      <c r="AD110" s="381"/>
      <c r="AE110" s="381"/>
      <c r="AF110" s="381"/>
      <c r="AG110" s="381"/>
    </row>
    <row r="111" spans="1:33" s="62" customFormat="1" ht="19.5" customHeight="1" x14ac:dyDescent="0.25">
      <c r="A111" s="380">
        <f t="shared" ref="A111:A130" si="9">$A$6</f>
        <v>19.5</v>
      </c>
      <c r="B111" s="396">
        <v>9</v>
      </c>
      <c r="C111" s="996"/>
      <c r="D111" s="997"/>
      <c r="E111" s="998"/>
      <c r="F111" s="448"/>
      <c r="G111" s="448"/>
      <c r="H111" s="452"/>
      <c r="I111" s="999"/>
      <c r="J111" s="1000"/>
      <c r="K111" s="448"/>
      <c r="L111" s="449"/>
      <c r="M111" s="449"/>
      <c r="N111" s="994"/>
      <c r="O111" s="995"/>
      <c r="P111" s="289"/>
      <c r="Q111" s="381"/>
      <c r="R111" s="289"/>
      <c r="S111" s="289"/>
      <c r="T111" s="289"/>
      <c r="U111" s="289"/>
      <c r="V111" s="289"/>
      <c r="W111" s="289"/>
      <c r="X111" s="289"/>
      <c r="Y111" s="289"/>
      <c r="Z111" s="289"/>
      <c r="AA111" s="289"/>
      <c r="AB111" s="289"/>
      <c r="AC111" s="381"/>
      <c r="AD111" s="381"/>
      <c r="AE111" s="381"/>
      <c r="AF111" s="381"/>
      <c r="AG111" s="381"/>
    </row>
    <row r="112" spans="1:33" s="62" customFormat="1" ht="19.5" customHeight="1" x14ac:dyDescent="0.25">
      <c r="A112" s="380">
        <f t="shared" si="9"/>
        <v>19.5</v>
      </c>
      <c r="B112" s="396">
        <f>B111+1</f>
        <v>10</v>
      </c>
      <c r="C112" s="996"/>
      <c r="D112" s="997"/>
      <c r="E112" s="998"/>
      <c r="F112" s="448"/>
      <c r="G112" s="448"/>
      <c r="H112" s="452"/>
      <c r="I112" s="999"/>
      <c r="J112" s="1000"/>
      <c r="K112" s="448"/>
      <c r="L112" s="449"/>
      <c r="M112" s="449"/>
      <c r="N112" s="994"/>
      <c r="O112" s="995"/>
      <c r="P112" s="289"/>
      <c r="Q112" s="381"/>
      <c r="R112" s="289"/>
      <c r="S112" s="289"/>
      <c r="T112" s="289"/>
      <c r="U112" s="289"/>
      <c r="V112" s="289"/>
      <c r="W112" s="289"/>
      <c r="X112" s="289"/>
      <c r="Y112" s="289"/>
      <c r="Z112" s="289"/>
      <c r="AA112" s="289"/>
      <c r="AB112" s="289"/>
      <c r="AC112" s="381"/>
      <c r="AD112" s="381"/>
      <c r="AE112" s="381"/>
      <c r="AF112" s="381"/>
      <c r="AG112" s="381"/>
    </row>
    <row r="113" spans="1:33" s="62" customFormat="1" ht="19.5" customHeight="1" x14ac:dyDescent="0.25">
      <c r="A113" s="380">
        <f t="shared" si="9"/>
        <v>19.5</v>
      </c>
      <c r="B113" s="396">
        <f t="shared" ref="B113:B130" si="10">B112+1</f>
        <v>11</v>
      </c>
      <c r="C113" s="996"/>
      <c r="D113" s="997"/>
      <c r="E113" s="998"/>
      <c r="F113" s="448"/>
      <c r="G113" s="448"/>
      <c r="H113" s="452"/>
      <c r="I113" s="999"/>
      <c r="J113" s="1000"/>
      <c r="K113" s="448"/>
      <c r="L113" s="449"/>
      <c r="M113" s="449"/>
      <c r="N113" s="994"/>
      <c r="O113" s="995"/>
      <c r="P113" s="289"/>
      <c r="Q113" s="381"/>
      <c r="R113" s="289"/>
      <c r="S113" s="289"/>
      <c r="T113" s="289"/>
      <c r="U113" s="289"/>
      <c r="V113" s="289"/>
      <c r="W113" s="289"/>
      <c r="X113" s="289"/>
      <c r="Y113" s="289"/>
      <c r="Z113" s="289"/>
      <c r="AA113" s="289"/>
      <c r="AB113" s="289"/>
      <c r="AC113" s="381"/>
      <c r="AD113" s="381"/>
      <c r="AE113" s="381"/>
      <c r="AF113" s="381"/>
      <c r="AG113" s="381"/>
    </row>
    <row r="114" spans="1:33" s="62" customFormat="1" ht="19.5" customHeight="1" x14ac:dyDescent="0.25">
      <c r="A114" s="380">
        <f t="shared" si="9"/>
        <v>19.5</v>
      </c>
      <c r="B114" s="396">
        <f t="shared" si="10"/>
        <v>12</v>
      </c>
      <c r="C114" s="996"/>
      <c r="D114" s="997"/>
      <c r="E114" s="998"/>
      <c r="F114" s="448"/>
      <c r="G114" s="448"/>
      <c r="H114" s="452"/>
      <c r="I114" s="999"/>
      <c r="J114" s="1000"/>
      <c r="K114" s="448"/>
      <c r="L114" s="449"/>
      <c r="M114" s="449"/>
      <c r="N114" s="994"/>
      <c r="O114" s="995"/>
      <c r="P114" s="289"/>
      <c r="Q114" s="381"/>
      <c r="R114" s="289"/>
      <c r="S114" s="289"/>
      <c r="T114" s="289"/>
      <c r="U114" s="289"/>
      <c r="V114" s="289"/>
      <c r="W114" s="289"/>
      <c r="X114" s="289"/>
      <c r="Y114" s="289"/>
      <c r="Z114" s="289"/>
      <c r="AA114" s="289"/>
      <c r="AB114" s="289"/>
      <c r="AC114" s="381"/>
      <c r="AD114" s="381"/>
      <c r="AE114" s="381"/>
      <c r="AF114" s="381"/>
      <c r="AG114" s="381"/>
    </row>
    <row r="115" spans="1:33" s="62" customFormat="1" ht="19.5" customHeight="1" x14ac:dyDescent="0.25">
      <c r="A115" s="380">
        <f t="shared" si="9"/>
        <v>19.5</v>
      </c>
      <c r="B115" s="396">
        <f t="shared" si="10"/>
        <v>13</v>
      </c>
      <c r="C115" s="996"/>
      <c r="D115" s="997"/>
      <c r="E115" s="998"/>
      <c r="F115" s="448"/>
      <c r="G115" s="448"/>
      <c r="H115" s="452"/>
      <c r="I115" s="999"/>
      <c r="J115" s="1000"/>
      <c r="K115" s="448"/>
      <c r="L115" s="449"/>
      <c r="M115" s="449"/>
      <c r="N115" s="994"/>
      <c r="O115" s="995"/>
      <c r="P115" s="289"/>
      <c r="Q115" s="381"/>
      <c r="R115" s="289"/>
      <c r="S115" s="289"/>
      <c r="T115" s="289"/>
      <c r="U115" s="289"/>
      <c r="V115" s="289"/>
      <c r="W115" s="289"/>
      <c r="X115" s="289"/>
      <c r="Y115" s="289"/>
      <c r="Z115" s="289"/>
      <c r="AA115" s="289"/>
      <c r="AB115" s="289"/>
      <c r="AC115" s="381"/>
      <c r="AD115" s="381"/>
      <c r="AE115" s="381"/>
      <c r="AF115" s="381"/>
      <c r="AG115" s="381"/>
    </row>
    <row r="116" spans="1:33" s="62" customFormat="1" ht="19.5" customHeight="1" x14ac:dyDescent="0.25">
      <c r="A116" s="380">
        <f t="shared" si="9"/>
        <v>19.5</v>
      </c>
      <c r="B116" s="396">
        <f t="shared" si="10"/>
        <v>14</v>
      </c>
      <c r="C116" s="996"/>
      <c r="D116" s="997"/>
      <c r="E116" s="998"/>
      <c r="F116" s="448"/>
      <c r="G116" s="448"/>
      <c r="H116" s="452"/>
      <c r="I116" s="999"/>
      <c r="J116" s="1000"/>
      <c r="K116" s="448"/>
      <c r="L116" s="449"/>
      <c r="M116" s="449"/>
      <c r="N116" s="994"/>
      <c r="O116" s="995"/>
      <c r="P116" s="289"/>
      <c r="Q116" s="381"/>
      <c r="R116" s="289"/>
      <c r="S116" s="289"/>
      <c r="T116" s="289"/>
      <c r="U116" s="289"/>
      <c r="V116" s="289"/>
      <c r="W116" s="289"/>
      <c r="X116" s="289"/>
      <c r="Y116" s="289"/>
      <c r="Z116" s="289"/>
      <c r="AA116" s="289"/>
      <c r="AB116" s="289"/>
      <c r="AC116" s="381"/>
      <c r="AD116" s="381"/>
      <c r="AE116" s="381"/>
      <c r="AF116" s="381"/>
      <c r="AG116" s="381"/>
    </row>
    <row r="117" spans="1:33" s="62" customFormat="1" ht="19.5" customHeight="1" x14ac:dyDescent="0.25">
      <c r="A117" s="380">
        <f t="shared" si="9"/>
        <v>19.5</v>
      </c>
      <c r="B117" s="396">
        <f t="shared" si="10"/>
        <v>15</v>
      </c>
      <c r="C117" s="996"/>
      <c r="D117" s="997"/>
      <c r="E117" s="998"/>
      <c r="F117" s="448"/>
      <c r="G117" s="448"/>
      <c r="H117" s="452"/>
      <c r="I117" s="999"/>
      <c r="J117" s="1000"/>
      <c r="K117" s="448"/>
      <c r="L117" s="449"/>
      <c r="M117" s="449"/>
      <c r="N117" s="994"/>
      <c r="O117" s="995"/>
      <c r="P117" s="289"/>
      <c r="Q117" s="381"/>
      <c r="R117" s="289"/>
      <c r="S117" s="289"/>
      <c r="T117" s="289"/>
      <c r="U117" s="289"/>
      <c r="V117" s="289"/>
      <c r="W117" s="289"/>
      <c r="X117" s="289"/>
      <c r="Y117" s="289"/>
      <c r="Z117" s="289"/>
      <c r="AA117" s="289"/>
      <c r="AB117" s="289"/>
      <c r="AC117" s="381"/>
      <c r="AD117" s="381"/>
      <c r="AE117" s="381"/>
      <c r="AF117" s="381"/>
      <c r="AG117" s="381"/>
    </row>
    <row r="118" spans="1:33" s="62" customFormat="1" ht="19.5" customHeight="1" x14ac:dyDescent="0.25">
      <c r="A118" s="380">
        <f t="shared" si="9"/>
        <v>19.5</v>
      </c>
      <c r="B118" s="396">
        <f t="shared" si="10"/>
        <v>16</v>
      </c>
      <c r="C118" s="996"/>
      <c r="D118" s="997"/>
      <c r="E118" s="998"/>
      <c r="F118" s="448"/>
      <c r="G118" s="448"/>
      <c r="H118" s="452"/>
      <c r="I118" s="999"/>
      <c r="J118" s="1000"/>
      <c r="K118" s="448"/>
      <c r="L118" s="449"/>
      <c r="M118" s="449"/>
      <c r="N118" s="994"/>
      <c r="O118" s="995"/>
      <c r="P118" s="289"/>
      <c r="Q118" s="381"/>
      <c r="R118" s="289"/>
      <c r="S118" s="289"/>
      <c r="T118" s="289"/>
      <c r="U118" s="289"/>
      <c r="V118" s="289"/>
      <c r="W118" s="289"/>
      <c r="X118" s="289"/>
      <c r="Y118" s="289"/>
      <c r="Z118" s="289"/>
      <c r="AA118" s="289"/>
      <c r="AB118" s="289"/>
      <c r="AC118" s="381"/>
      <c r="AD118" s="381"/>
      <c r="AE118" s="381"/>
      <c r="AF118" s="381"/>
      <c r="AG118" s="381"/>
    </row>
    <row r="119" spans="1:33" s="62" customFormat="1" ht="19.5" customHeight="1" x14ac:dyDescent="0.25">
      <c r="A119" s="380">
        <f t="shared" si="9"/>
        <v>19.5</v>
      </c>
      <c r="B119" s="396">
        <f t="shared" si="10"/>
        <v>17</v>
      </c>
      <c r="C119" s="996"/>
      <c r="D119" s="997"/>
      <c r="E119" s="998"/>
      <c r="F119" s="448"/>
      <c r="G119" s="448"/>
      <c r="H119" s="452"/>
      <c r="I119" s="999"/>
      <c r="J119" s="1000"/>
      <c r="K119" s="448"/>
      <c r="L119" s="449"/>
      <c r="M119" s="449"/>
      <c r="N119" s="994"/>
      <c r="O119" s="995"/>
      <c r="P119" s="289"/>
      <c r="Q119" s="381"/>
      <c r="R119" s="289"/>
      <c r="S119" s="289"/>
      <c r="T119" s="289"/>
      <c r="U119" s="289"/>
      <c r="V119" s="289"/>
      <c r="W119" s="289"/>
      <c r="X119" s="289"/>
      <c r="Y119" s="289"/>
      <c r="Z119" s="289"/>
      <c r="AA119" s="289"/>
      <c r="AB119" s="289"/>
      <c r="AC119" s="381"/>
      <c r="AD119" s="381"/>
      <c r="AE119" s="381"/>
      <c r="AF119" s="381"/>
      <c r="AG119" s="381"/>
    </row>
    <row r="120" spans="1:33" s="62" customFormat="1" ht="19.5" customHeight="1" x14ac:dyDescent="0.25">
      <c r="A120" s="380">
        <f t="shared" si="9"/>
        <v>19.5</v>
      </c>
      <c r="B120" s="396">
        <f t="shared" si="10"/>
        <v>18</v>
      </c>
      <c r="C120" s="996"/>
      <c r="D120" s="997"/>
      <c r="E120" s="998"/>
      <c r="F120" s="448"/>
      <c r="G120" s="448"/>
      <c r="H120" s="452"/>
      <c r="I120" s="999"/>
      <c r="J120" s="1000"/>
      <c r="K120" s="448"/>
      <c r="L120" s="449"/>
      <c r="M120" s="449"/>
      <c r="N120" s="994"/>
      <c r="O120" s="995"/>
      <c r="P120" s="289"/>
      <c r="Q120" s="381"/>
      <c r="R120" s="289"/>
      <c r="S120" s="289"/>
      <c r="T120" s="289"/>
      <c r="U120" s="289"/>
      <c r="V120" s="289"/>
      <c r="W120" s="289"/>
      <c r="X120" s="289"/>
      <c r="Y120" s="289"/>
      <c r="Z120" s="289"/>
      <c r="AA120" s="289"/>
      <c r="AB120" s="289"/>
      <c r="AC120" s="381"/>
      <c r="AD120" s="381"/>
      <c r="AE120" s="381"/>
      <c r="AF120" s="381"/>
      <c r="AG120" s="381"/>
    </row>
    <row r="121" spans="1:33" s="62" customFormat="1" ht="19.5" customHeight="1" x14ac:dyDescent="0.25">
      <c r="A121" s="380">
        <f t="shared" si="9"/>
        <v>19.5</v>
      </c>
      <c r="B121" s="396">
        <f t="shared" si="10"/>
        <v>19</v>
      </c>
      <c r="C121" s="996"/>
      <c r="D121" s="997"/>
      <c r="E121" s="998"/>
      <c r="F121" s="448"/>
      <c r="G121" s="448"/>
      <c r="H121" s="452"/>
      <c r="I121" s="999"/>
      <c r="J121" s="1000"/>
      <c r="K121" s="448"/>
      <c r="L121" s="449"/>
      <c r="M121" s="449"/>
      <c r="N121" s="994"/>
      <c r="O121" s="995"/>
      <c r="P121" s="289"/>
      <c r="Q121" s="381"/>
      <c r="R121" s="289"/>
      <c r="S121" s="289"/>
      <c r="T121" s="289"/>
      <c r="U121" s="289"/>
      <c r="V121" s="289"/>
      <c r="W121" s="289"/>
      <c r="X121" s="289"/>
      <c r="Y121" s="289"/>
      <c r="Z121" s="289"/>
      <c r="AA121" s="289"/>
      <c r="AB121" s="289"/>
      <c r="AC121" s="381"/>
      <c r="AD121" s="381"/>
      <c r="AE121" s="381"/>
      <c r="AF121" s="381"/>
      <c r="AG121" s="381"/>
    </row>
    <row r="122" spans="1:33" s="62" customFormat="1" ht="19.5" customHeight="1" x14ac:dyDescent="0.25">
      <c r="A122" s="380">
        <f t="shared" si="9"/>
        <v>19.5</v>
      </c>
      <c r="B122" s="396">
        <f t="shared" si="10"/>
        <v>20</v>
      </c>
      <c r="C122" s="996"/>
      <c r="D122" s="997"/>
      <c r="E122" s="998"/>
      <c r="F122" s="448"/>
      <c r="G122" s="448"/>
      <c r="H122" s="452"/>
      <c r="I122" s="999"/>
      <c r="J122" s="1000"/>
      <c r="K122" s="448"/>
      <c r="L122" s="449"/>
      <c r="M122" s="449"/>
      <c r="N122" s="994"/>
      <c r="O122" s="995"/>
      <c r="P122" s="289"/>
      <c r="Q122" s="381"/>
      <c r="R122" s="289"/>
      <c r="S122" s="289"/>
      <c r="T122" s="289"/>
      <c r="U122" s="289"/>
      <c r="V122" s="289"/>
      <c r="W122" s="289"/>
      <c r="X122" s="289"/>
      <c r="Y122" s="289"/>
      <c r="Z122" s="289"/>
      <c r="AA122" s="289"/>
      <c r="AB122" s="289"/>
      <c r="AC122" s="381"/>
      <c r="AD122" s="381"/>
      <c r="AE122" s="381"/>
      <c r="AF122" s="381"/>
      <c r="AG122" s="381"/>
    </row>
    <row r="123" spans="1:33" s="62" customFormat="1" ht="19.5" customHeight="1" x14ac:dyDescent="0.25">
      <c r="A123" s="380">
        <f t="shared" si="9"/>
        <v>19.5</v>
      </c>
      <c r="B123" s="396">
        <f t="shared" si="10"/>
        <v>21</v>
      </c>
      <c r="C123" s="996"/>
      <c r="D123" s="997"/>
      <c r="E123" s="998"/>
      <c r="F123" s="448"/>
      <c r="G123" s="448"/>
      <c r="H123" s="452"/>
      <c r="I123" s="999"/>
      <c r="J123" s="1000"/>
      <c r="K123" s="448"/>
      <c r="L123" s="449"/>
      <c r="M123" s="449"/>
      <c r="N123" s="994"/>
      <c r="O123" s="995"/>
      <c r="P123" s="289"/>
      <c r="Q123" s="381"/>
      <c r="R123" s="289"/>
      <c r="S123" s="289"/>
      <c r="T123" s="289"/>
      <c r="U123" s="289"/>
      <c r="V123" s="289"/>
      <c r="W123" s="289"/>
      <c r="X123" s="289"/>
      <c r="Y123" s="289"/>
      <c r="Z123" s="289"/>
      <c r="AA123" s="289"/>
      <c r="AB123" s="289"/>
      <c r="AC123" s="381"/>
      <c r="AD123" s="381"/>
      <c r="AE123" s="381"/>
      <c r="AF123" s="381"/>
      <c r="AG123" s="381"/>
    </row>
    <row r="124" spans="1:33" s="62" customFormat="1" ht="19.5" customHeight="1" x14ac:dyDescent="0.25">
      <c r="A124" s="380">
        <f t="shared" si="9"/>
        <v>19.5</v>
      </c>
      <c r="B124" s="396">
        <f t="shared" si="10"/>
        <v>22</v>
      </c>
      <c r="C124" s="996"/>
      <c r="D124" s="997"/>
      <c r="E124" s="998"/>
      <c r="F124" s="448"/>
      <c r="G124" s="448"/>
      <c r="H124" s="452"/>
      <c r="I124" s="999"/>
      <c r="J124" s="1000"/>
      <c r="K124" s="448"/>
      <c r="L124" s="449"/>
      <c r="M124" s="449"/>
      <c r="N124" s="994"/>
      <c r="O124" s="995"/>
      <c r="P124" s="289"/>
      <c r="Q124" s="381"/>
      <c r="R124" s="289"/>
      <c r="S124" s="289"/>
      <c r="T124" s="289"/>
      <c r="U124" s="289"/>
      <c r="V124" s="289"/>
      <c r="W124" s="289"/>
      <c r="X124" s="289"/>
      <c r="Y124" s="289"/>
      <c r="Z124" s="289"/>
      <c r="AA124" s="289"/>
      <c r="AB124" s="289"/>
      <c r="AC124" s="381"/>
      <c r="AD124" s="381"/>
      <c r="AE124" s="381"/>
      <c r="AF124" s="381"/>
      <c r="AG124" s="381"/>
    </row>
    <row r="125" spans="1:33" s="62" customFormat="1" ht="19.5" customHeight="1" x14ac:dyDescent="0.25">
      <c r="A125" s="380">
        <f t="shared" si="9"/>
        <v>19.5</v>
      </c>
      <c r="B125" s="396">
        <f t="shared" si="10"/>
        <v>23</v>
      </c>
      <c r="C125" s="996"/>
      <c r="D125" s="997"/>
      <c r="E125" s="998"/>
      <c r="F125" s="448"/>
      <c r="G125" s="448"/>
      <c r="H125" s="452"/>
      <c r="I125" s="999"/>
      <c r="J125" s="1000"/>
      <c r="K125" s="448"/>
      <c r="L125" s="449"/>
      <c r="M125" s="449"/>
      <c r="N125" s="994"/>
      <c r="O125" s="995"/>
      <c r="P125" s="289"/>
      <c r="Q125" s="381"/>
      <c r="R125" s="289"/>
      <c r="S125" s="289"/>
      <c r="T125" s="289"/>
      <c r="U125" s="289"/>
      <c r="V125" s="289"/>
      <c r="W125" s="289"/>
      <c r="X125" s="289"/>
      <c r="Y125" s="289"/>
      <c r="Z125" s="289"/>
      <c r="AA125" s="289"/>
      <c r="AB125" s="289"/>
      <c r="AC125" s="381"/>
      <c r="AD125" s="381"/>
      <c r="AE125" s="381"/>
      <c r="AF125" s="381"/>
      <c r="AG125" s="381"/>
    </row>
    <row r="126" spans="1:33" s="62" customFormat="1" ht="19.5" customHeight="1" x14ac:dyDescent="0.25">
      <c r="A126" s="380">
        <f t="shared" si="9"/>
        <v>19.5</v>
      </c>
      <c r="B126" s="396">
        <f t="shared" si="10"/>
        <v>24</v>
      </c>
      <c r="C126" s="996"/>
      <c r="D126" s="997"/>
      <c r="E126" s="998"/>
      <c r="F126" s="448"/>
      <c r="G126" s="448"/>
      <c r="H126" s="452"/>
      <c r="I126" s="999"/>
      <c r="J126" s="1000"/>
      <c r="K126" s="448"/>
      <c r="L126" s="449"/>
      <c r="M126" s="449"/>
      <c r="N126" s="994"/>
      <c r="O126" s="995"/>
      <c r="P126" s="289"/>
      <c r="Q126" s="381"/>
      <c r="R126" s="289"/>
      <c r="S126" s="289"/>
      <c r="T126" s="289"/>
      <c r="U126" s="289"/>
      <c r="V126" s="289"/>
      <c r="W126" s="289"/>
      <c r="X126" s="289"/>
      <c r="Y126" s="289"/>
      <c r="Z126" s="289"/>
      <c r="AA126" s="289"/>
      <c r="AB126" s="289"/>
      <c r="AC126" s="381"/>
      <c r="AD126" s="381"/>
      <c r="AE126" s="381"/>
      <c r="AF126" s="381"/>
      <c r="AG126" s="381"/>
    </row>
    <row r="127" spans="1:33" s="62" customFormat="1" ht="19.5" customHeight="1" x14ac:dyDescent="0.25">
      <c r="A127" s="380">
        <f t="shared" si="9"/>
        <v>19.5</v>
      </c>
      <c r="B127" s="396">
        <f t="shared" si="10"/>
        <v>25</v>
      </c>
      <c r="C127" s="996"/>
      <c r="D127" s="997"/>
      <c r="E127" s="998"/>
      <c r="F127" s="448"/>
      <c r="G127" s="448"/>
      <c r="H127" s="452"/>
      <c r="I127" s="999"/>
      <c r="J127" s="1000"/>
      <c r="K127" s="448"/>
      <c r="L127" s="449"/>
      <c r="M127" s="449"/>
      <c r="N127" s="994"/>
      <c r="O127" s="995"/>
      <c r="P127" s="289"/>
      <c r="Q127" s="381"/>
      <c r="R127" s="289"/>
      <c r="S127" s="289"/>
      <c r="T127" s="289"/>
      <c r="U127" s="289"/>
      <c r="V127" s="289"/>
      <c r="W127" s="289"/>
      <c r="X127" s="289"/>
      <c r="Y127" s="289"/>
      <c r="Z127" s="289"/>
      <c r="AA127" s="289"/>
      <c r="AB127" s="289"/>
      <c r="AC127" s="381"/>
      <c r="AD127" s="381"/>
      <c r="AE127" s="381"/>
      <c r="AF127" s="381"/>
      <c r="AG127" s="381"/>
    </row>
    <row r="128" spans="1:33" s="62" customFormat="1" ht="19.5" customHeight="1" x14ac:dyDescent="0.25">
      <c r="A128" s="380">
        <f t="shared" si="9"/>
        <v>19.5</v>
      </c>
      <c r="B128" s="396">
        <f t="shared" si="10"/>
        <v>26</v>
      </c>
      <c r="C128" s="996"/>
      <c r="D128" s="997"/>
      <c r="E128" s="998"/>
      <c r="F128" s="448"/>
      <c r="G128" s="448"/>
      <c r="H128" s="452"/>
      <c r="I128" s="999"/>
      <c r="J128" s="1000"/>
      <c r="K128" s="448"/>
      <c r="L128" s="449"/>
      <c r="M128" s="449"/>
      <c r="N128" s="994"/>
      <c r="O128" s="995"/>
      <c r="P128" s="289"/>
      <c r="Q128" s="381"/>
      <c r="R128" s="289"/>
      <c r="S128" s="289"/>
      <c r="T128" s="289"/>
      <c r="U128" s="289"/>
      <c r="V128" s="289"/>
      <c r="W128" s="289"/>
      <c r="X128" s="289"/>
      <c r="Y128" s="289"/>
      <c r="Z128" s="289"/>
      <c r="AA128" s="289"/>
      <c r="AB128" s="289"/>
      <c r="AC128" s="381"/>
      <c r="AD128" s="381"/>
      <c r="AE128" s="381"/>
      <c r="AF128" s="381"/>
      <c r="AG128" s="381"/>
    </row>
    <row r="129" spans="1:33" s="62" customFormat="1" ht="19.5" customHeight="1" x14ac:dyDescent="0.25">
      <c r="A129" s="380">
        <f t="shared" si="9"/>
        <v>19.5</v>
      </c>
      <c r="B129" s="396">
        <f t="shared" si="10"/>
        <v>27</v>
      </c>
      <c r="C129" s="996"/>
      <c r="D129" s="997"/>
      <c r="E129" s="998"/>
      <c r="F129" s="448"/>
      <c r="G129" s="448"/>
      <c r="H129" s="452"/>
      <c r="I129" s="999"/>
      <c r="J129" s="1000"/>
      <c r="K129" s="448"/>
      <c r="L129" s="449"/>
      <c r="M129" s="449"/>
      <c r="N129" s="994"/>
      <c r="O129" s="995"/>
      <c r="P129" s="289"/>
      <c r="Q129" s="381"/>
      <c r="R129" s="289"/>
      <c r="S129" s="289"/>
      <c r="T129" s="289"/>
      <c r="U129" s="289"/>
      <c r="V129" s="289"/>
      <c r="W129" s="289"/>
      <c r="X129" s="289"/>
      <c r="Y129" s="289"/>
      <c r="Z129" s="289"/>
      <c r="AA129" s="289"/>
      <c r="AB129" s="289"/>
      <c r="AC129" s="381"/>
      <c r="AD129" s="381"/>
      <c r="AE129" s="381"/>
      <c r="AF129" s="381"/>
      <c r="AG129" s="381"/>
    </row>
    <row r="130" spans="1:33" s="62" customFormat="1" ht="19.5" customHeight="1" x14ac:dyDescent="0.25">
      <c r="A130" s="380">
        <f t="shared" si="9"/>
        <v>19.5</v>
      </c>
      <c r="B130" s="396">
        <f t="shared" si="10"/>
        <v>28</v>
      </c>
      <c r="C130" s="996"/>
      <c r="D130" s="997"/>
      <c r="E130" s="998"/>
      <c r="F130" s="448"/>
      <c r="G130" s="448"/>
      <c r="H130" s="452"/>
      <c r="I130" s="999"/>
      <c r="J130" s="1000"/>
      <c r="K130" s="448"/>
      <c r="L130" s="449"/>
      <c r="M130" s="449"/>
      <c r="N130" s="994"/>
      <c r="O130" s="995"/>
      <c r="P130" s="289"/>
      <c r="Q130" s="381"/>
      <c r="R130" s="289"/>
      <c r="S130" s="289"/>
      <c r="T130" s="289"/>
      <c r="U130" s="289"/>
      <c r="V130" s="289"/>
      <c r="W130" s="289"/>
      <c r="X130" s="289"/>
      <c r="Y130" s="289"/>
      <c r="Z130" s="289"/>
      <c r="AA130" s="289"/>
      <c r="AB130" s="289"/>
      <c r="AC130" s="381"/>
      <c r="AD130" s="381"/>
      <c r="AE130" s="381"/>
      <c r="AF130" s="381"/>
      <c r="AG130" s="381"/>
    </row>
    <row r="131" spans="1:33" s="62" customFormat="1" ht="9" customHeight="1" x14ac:dyDescent="0.25">
      <c r="A131" s="380">
        <f>$A$2</f>
        <v>9</v>
      </c>
      <c r="B131" s="289"/>
      <c r="C131" s="289"/>
      <c r="D131" s="289"/>
      <c r="E131" s="289"/>
      <c r="F131" s="289"/>
      <c r="G131" s="289"/>
      <c r="H131" s="289"/>
      <c r="I131" s="289"/>
      <c r="J131" s="289"/>
      <c r="K131" s="289"/>
      <c r="L131" s="289"/>
      <c r="M131" s="289"/>
      <c r="N131" s="289"/>
      <c r="O131" s="289"/>
      <c r="P131" s="289"/>
      <c r="Q131" s="381"/>
      <c r="R131" s="289"/>
      <c r="S131" s="289"/>
      <c r="T131" s="289"/>
      <c r="U131" s="289"/>
      <c r="V131" s="289"/>
      <c r="W131" s="289"/>
      <c r="X131" s="289"/>
      <c r="Y131" s="289"/>
      <c r="Z131" s="289"/>
      <c r="AA131" s="289"/>
      <c r="AB131" s="289"/>
      <c r="AC131" s="381"/>
      <c r="AD131" s="381"/>
      <c r="AE131" s="381"/>
      <c r="AF131" s="381"/>
      <c r="AG131" s="381"/>
    </row>
    <row r="132" spans="1:33" ht="9" customHeight="1" x14ac:dyDescent="0.25">
      <c r="A132" s="380">
        <f t="shared" ref="A132:A137" si="11">$A$2</f>
        <v>9</v>
      </c>
      <c r="B132" s="289"/>
      <c r="C132" s="289"/>
      <c r="D132" s="289"/>
      <c r="E132" s="289"/>
      <c r="F132" s="289"/>
      <c r="G132" s="289"/>
      <c r="H132" s="289"/>
      <c r="I132" s="289"/>
      <c r="J132" s="289"/>
      <c r="K132" s="289"/>
      <c r="L132" s="289"/>
      <c r="M132" s="289"/>
      <c r="N132" s="289"/>
      <c r="O132" s="289"/>
      <c r="P132" s="289"/>
      <c r="Q132" s="381"/>
      <c r="R132" s="289"/>
      <c r="S132" s="289"/>
      <c r="T132" s="289"/>
      <c r="U132" s="289"/>
      <c r="V132" s="289"/>
      <c r="W132" s="289"/>
      <c r="X132" s="289"/>
      <c r="Y132" s="289"/>
      <c r="Z132" s="289"/>
      <c r="AA132" s="289"/>
      <c r="AB132" s="289"/>
      <c r="AC132" s="289"/>
      <c r="AD132" s="289"/>
      <c r="AE132" s="289"/>
      <c r="AF132" s="289"/>
      <c r="AG132" s="289"/>
    </row>
    <row r="133" spans="1:33" ht="9" customHeight="1" x14ac:dyDescent="0.25">
      <c r="A133" s="380">
        <f t="shared" si="11"/>
        <v>9</v>
      </c>
      <c r="B133" s="289"/>
      <c r="C133" s="289"/>
      <c r="D133" s="289"/>
      <c r="E133" s="289"/>
      <c r="F133" s="289"/>
      <c r="G133" s="289"/>
      <c r="H133" s="289"/>
      <c r="I133" s="289"/>
      <c r="J133" s="289"/>
      <c r="K133" s="289"/>
      <c r="L133" s="289"/>
      <c r="M133" s="289"/>
      <c r="N133" s="289"/>
      <c r="O133" s="289"/>
      <c r="P133" s="289"/>
      <c r="Q133" s="381"/>
      <c r="R133" s="289"/>
      <c r="S133" s="289"/>
      <c r="T133" s="289"/>
      <c r="U133" s="289"/>
      <c r="V133" s="289"/>
      <c r="W133" s="289"/>
      <c r="X133" s="289"/>
      <c r="Y133" s="289"/>
      <c r="Z133" s="289"/>
      <c r="AA133" s="289"/>
      <c r="AB133" s="289"/>
      <c r="AC133" s="289"/>
      <c r="AD133" s="289"/>
      <c r="AE133" s="289"/>
      <c r="AF133" s="289"/>
      <c r="AG133" s="289"/>
    </row>
    <row r="134" spans="1:33" ht="9" customHeight="1" x14ac:dyDescent="0.25">
      <c r="A134" s="380">
        <f t="shared" si="11"/>
        <v>9</v>
      </c>
      <c r="B134" s="289"/>
      <c r="C134" s="289"/>
      <c r="D134" s="289"/>
      <c r="E134" s="289"/>
      <c r="F134" s="289"/>
      <c r="G134" s="289"/>
      <c r="H134" s="289"/>
      <c r="I134" s="289"/>
      <c r="J134" s="289"/>
      <c r="K134" s="289"/>
      <c r="L134" s="289"/>
      <c r="M134" s="289"/>
      <c r="N134" s="289"/>
      <c r="O134" s="289"/>
      <c r="P134" s="289"/>
      <c r="Q134" s="381"/>
      <c r="R134" s="289"/>
      <c r="S134" s="289"/>
      <c r="T134" s="289"/>
      <c r="U134" s="289"/>
      <c r="V134" s="289"/>
      <c r="W134" s="289"/>
      <c r="X134" s="289"/>
      <c r="Y134" s="289"/>
      <c r="Z134" s="289"/>
      <c r="AA134" s="289"/>
      <c r="AB134" s="289"/>
      <c r="AC134" s="289"/>
      <c r="AD134" s="289"/>
      <c r="AE134" s="289"/>
      <c r="AF134" s="289"/>
      <c r="AG134" s="289"/>
    </row>
    <row r="135" spans="1:33" ht="9" customHeight="1" x14ac:dyDescent="0.25">
      <c r="A135" s="380">
        <f t="shared" si="11"/>
        <v>9</v>
      </c>
      <c r="B135" s="289"/>
      <c r="C135" s="289"/>
      <c r="D135" s="289"/>
      <c r="E135" s="289"/>
      <c r="F135" s="289"/>
      <c r="G135" s="289"/>
      <c r="H135" s="289"/>
      <c r="I135" s="289"/>
      <c r="J135" s="289"/>
      <c r="K135" s="289"/>
      <c r="L135" s="289"/>
      <c r="M135" s="289"/>
      <c r="N135" s="289"/>
      <c r="O135" s="289"/>
      <c r="P135" s="289"/>
      <c r="Q135" s="381"/>
      <c r="R135" s="289"/>
      <c r="S135" s="289"/>
      <c r="T135" s="289"/>
      <c r="U135" s="289"/>
      <c r="V135" s="289"/>
      <c r="W135" s="289"/>
      <c r="X135" s="289"/>
      <c r="Y135" s="289"/>
      <c r="Z135" s="289"/>
      <c r="AA135" s="289"/>
      <c r="AB135" s="289"/>
      <c r="AC135" s="289"/>
      <c r="AD135" s="289"/>
      <c r="AE135" s="289"/>
      <c r="AF135" s="289"/>
      <c r="AG135" s="289"/>
    </row>
    <row r="136" spans="1:33" ht="16.5" customHeight="1" x14ac:dyDescent="0.25">
      <c r="A136" s="386">
        <f>$A$8</f>
        <v>16.5</v>
      </c>
      <c r="B136" s="289"/>
      <c r="C136" s="402" t="s">
        <v>572</v>
      </c>
      <c r="D136" s="403" t="s">
        <v>189</v>
      </c>
      <c r="E136" s="289"/>
      <c r="F136" s="289"/>
      <c r="G136" s="289"/>
      <c r="H136" s="289"/>
      <c r="I136" s="289"/>
      <c r="J136" s="289"/>
      <c r="K136" s="289"/>
      <c r="L136" s="289"/>
      <c r="M136" s="1006" t="str">
        <f ca="1">Wersja</f>
        <v>2020..6.15.0.44055</v>
      </c>
      <c r="N136" s="1006"/>
      <c r="O136" s="289"/>
      <c r="P136" s="289"/>
      <c r="Q136" s="381"/>
      <c r="R136" s="289"/>
      <c r="S136" s="289"/>
      <c r="T136" s="289"/>
      <c r="U136" s="289"/>
      <c r="V136" s="289"/>
      <c r="W136" s="289"/>
      <c r="X136" s="289"/>
      <c r="Y136" s="289"/>
      <c r="Z136" s="289"/>
      <c r="AA136" s="289"/>
      <c r="AB136" s="289"/>
      <c r="AC136" s="289"/>
      <c r="AD136" s="289"/>
      <c r="AE136" s="289"/>
      <c r="AF136" s="289"/>
      <c r="AG136" s="289"/>
    </row>
    <row r="137" spans="1:33" ht="9" customHeight="1" x14ac:dyDescent="0.25">
      <c r="A137" s="380">
        <f t="shared" si="11"/>
        <v>9</v>
      </c>
      <c r="B137" s="289"/>
      <c r="C137" s="289"/>
      <c r="D137" s="289"/>
      <c r="E137" s="289"/>
      <c r="F137" s="289"/>
      <c r="G137" s="289"/>
      <c r="H137" s="289"/>
      <c r="I137" s="289"/>
      <c r="J137" s="289"/>
      <c r="K137" s="289"/>
      <c r="L137" s="289"/>
      <c r="M137" s="289"/>
      <c r="N137" s="289"/>
      <c r="O137" s="289"/>
      <c r="P137" s="289"/>
      <c r="Q137" s="381"/>
      <c r="R137" s="289"/>
      <c r="S137" s="289"/>
      <c r="T137" s="289"/>
      <c r="U137" s="289"/>
      <c r="V137" s="289"/>
      <c r="W137" s="289"/>
      <c r="X137" s="289"/>
      <c r="Y137" s="289"/>
      <c r="Z137" s="289"/>
      <c r="AA137" s="289"/>
      <c r="AB137" s="289"/>
      <c r="AC137" s="289"/>
      <c r="AD137" s="289"/>
      <c r="AE137" s="289"/>
      <c r="AF137" s="289"/>
      <c r="AG137" s="289"/>
    </row>
    <row r="138" spans="1:33" ht="9" customHeight="1" x14ac:dyDescent="0.25">
      <c r="A138" s="380">
        <f>$A$2</f>
        <v>9</v>
      </c>
      <c r="B138" s="782" t="s">
        <v>182</v>
      </c>
      <c r="C138" s="782"/>
      <c r="D138" s="782"/>
      <c r="E138" s="782"/>
      <c r="F138" s="782"/>
      <c r="G138" s="782"/>
      <c r="H138" s="782"/>
      <c r="I138" s="782"/>
      <c r="J138" s="782"/>
      <c r="K138" s="782"/>
      <c r="L138" s="782"/>
      <c r="M138" s="782"/>
      <c r="N138" s="782"/>
      <c r="O138" s="782"/>
      <c r="P138" s="289"/>
      <c r="Q138" s="381"/>
      <c r="R138" s="289"/>
      <c r="S138" s="289"/>
      <c r="T138" s="289"/>
      <c r="U138" s="289"/>
      <c r="V138" s="289"/>
      <c r="W138" s="289"/>
      <c r="X138" s="289"/>
      <c r="Y138" s="289"/>
      <c r="Z138" s="289"/>
      <c r="AA138" s="289"/>
      <c r="AB138" s="289"/>
      <c r="AC138" s="289"/>
      <c r="AD138" s="289"/>
      <c r="AE138" s="289"/>
      <c r="AF138" s="289"/>
      <c r="AG138" s="289"/>
    </row>
    <row r="139" spans="1:33" ht="9" customHeight="1" x14ac:dyDescent="0.25">
      <c r="A139" s="380">
        <f>$A$2</f>
        <v>9</v>
      </c>
      <c r="B139" s="757" t="s">
        <v>0</v>
      </c>
      <c r="C139" s="757"/>
      <c r="D139" s="757"/>
      <c r="E139" s="757"/>
      <c r="F139" s="757"/>
      <c r="G139" s="757"/>
      <c r="H139" s="757"/>
      <c r="I139" s="757"/>
      <c r="J139" s="757"/>
      <c r="K139" s="757"/>
      <c r="L139" s="757"/>
      <c r="M139" s="757"/>
      <c r="N139" s="757"/>
      <c r="O139" s="757"/>
      <c r="P139" s="289"/>
      <c r="Q139" s="381"/>
      <c r="R139" s="289"/>
      <c r="S139" s="289"/>
      <c r="T139" s="289"/>
      <c r="U139" s="289"/>
      <c r="V139" s="289"/>
      <c r="W139" s="289"/>
      <c r="X139" s="289"/>
      <c r="Y139" s="289"/>
      <c r="Z139" s="289"/>
      <c r="AA139" s="289"/>
      <c r="AB139" s="289"/>
      <c r="AC139" s="289"/>
      <c r="AD139" s="289"/>
      <c r="AE139" s="289"/>
      <c r="AF139" s="289"/>
      <c r="AG139" s="289"/>
    </row>
    <row r="140" spans="1:33" ht="4.5" customHeight="1" x14ac:dyDescent="0.25">
      <c r="A140" s="380">
        <f>$A$4</f>
        <v>4.5</v>
      </c>
      <c r="B140" s="292"/>
      <c r="C140" s="289"/>
      <c r="D140" s="289"/>
      <c r="E140" s="289"/>
      <c r="F140" s="289"/>
      <c r="G140" s="289"/>
      <c r="H140" s="289"/>
      <c r="I140" s="289"/>
      <c r="J140" s="289"/>
      <c r="K140" s="289"/>
      <c r="L140" s="289"/>
      <c r="M140" s="289"/>
      <c r="N140" s="289"/>
      <c r="O140" s="289"/>
      <c r="P140" s="289"/>
      <c r="Q140" s="381"/>
      <c r="R140" s="289"/>
      <c r="S140" s="289"/>
      <c r="T140" s="289"/>
      <c r="U140" s="289"/>
      <c r="V140" s="289"/>
      <c r="W140" s="289"/>
      <c r="X140" s="289"/>
      <c r="Y140" s="289"/>
      <c r="Z140" s="289"/>
      <c r="AA140" s="289"/>
      <c r="AB140" s="289"/>
      <c r="AC140" s="289"/>
      <c r="AD140" s="289"/>
      <c r="AE140" s="289"/>
      <c r="AF140" s="289"/>
      <c r="AG140" s="289"/>
    </row>
    <row r="141" spans="1:33" ht="9" customHeight="1" x14ac:dyDescent="0.25">
      <c r="A141" s="380">
        <f>$A$2</f>
        <v>9</v>
      </c>
      <c r="B141" s="783" t="s">
        <v>475</v>
      </c>
      <c r="C141" s="766"/>
      <c r="D141" s="766"/>
      <c r="E141" s="766"/>
      <c r="F141" s="766"/>
      <c r="G141" s="766"/>
      <c r="H141" s="767"/>
      <c r="I141" s="666" t="s">
        <v>1</v>
      </c>
      <c r="J141" s="667"/>
      <c r="K141" s="667"/>
      <c r="L141" s="667"/>
      <c r="M141" s="667"/>
      <c r="N141" s="667"/>
      <c r="O141" s="668"/>
      <c r="P141" s="289"/>
      <c r="Q141" s="381"/>
      <c r="R141" s="289"/>
      <c r="S141" s="289"/>
      <c r="T141" s="289"/>
      <c r="U141" s="289"/>
      <c r="V141" s="289"/>
      <c r="W141" s="289"/>
      <c r="X141" s="289"/>
      <c r="Y141" s="289"/>
      <c r="Z141" s="289"/>
      <c r="AA141" s="289"/>
      <c r="AB141" s="289"/>
      <c r="AC141" s="289"/>
      <c r="AD141" s="289"/>
      <c r="AE141" s="289"/>
      <c r="AF141" s="289"/>
      <c r="AG141" s="289"/>
    </row>
    <row r="142" spans="1:33" ht="19.5" customHeight="1" x14ac:dyDescent="0.25">
      <c r="A142" s="380">
        <f>$A$6</f>
        <v>19.5</v>
      </c>
      <c r="B142" s="383"/>
      <c r="C142" s="1002">
        <f>$C$6</f>
        <v>0</v>
      </c>
      <c r="D142" s="1002"/>
      <c r="E142" s="1002"/>
      <c r="F142" s="1002"/>
      <c r="G142" s="1002"/>
      <c r="H142" s="384"/>
      <c r="I142" s="672"/>
      <c r="J142" s="673"/>
      <c r="K142" s="673"/>
      <c r="L142" s="673"/>
      <c r="M142" s="673"/>
      <c r="N142" s="673"/>
      <c r="O142" s="674"/>
      <c r="P142" s="289"/>
      <c r="Q142" s="381"/>
      <c r="R142" s="289"/>
      <c r="S142" s="289"/>
      <c r="T142" s="289"/>
      <c r="U142" s="289"/>
      <c r="V142" s="289"/>
      <c r="W142" s="289"/>
      <c r="X142" s="289"/>
      <c r="Y142" s="289"/>
      <c r="Z142" s="289"/>
      <c r="AA142" s="289"/>
      <c r="AB142" s="289"/>
      <c r="AC142" s="289"/>
      <c r="AD142" s="289"/>
      <c r="AE142" s="289"/>
      <c r="AF142" s="289"/>
      <c r="AG142" s="289"/>
    </row>
    <row r="143" spans="1:33" ht="9" customHeight="1" x14ac:dyDescent="0.25">
      <c r="A143" s="380">
        <f t="shared" ref="A143" si="12">$A$2</f>
        <v>9</v>
      </c>
      <c r="B143" s="289"/>
      <c r="C143" s="289"/>
      <c r="D143" s="289"/>
      <c r="E143" s="289"/>
      <c r="F143" s="289"/>
      <c r="G143" s="289"/>
      <c r="H143" s="289"/>
      <c r="I143" s="289"/>
      <c r="J143" s="289"/>
      <c r="K143" s="289"/>
      <c r="L143" s="289"/>
      <c r="M143" s="289"/>
      <c r="N143" s="289"/>
      <c r="O143" s="289"/>
      <c r="P143" s="289"/>
      <c r="Q143" s="381"/>
      <c r="R143" s="289"/>
      <c r="S143" s="289"/>
      <c r="T143" s="289"/>
      <c r="U143" s="289"/>
      <c r="V143" s="289"/>
      <c r="W143" s="289"/>
      <c r="X143" s="289"/>
      <c r="Y143" s="289"/>
      <c r="Z143" s="289"/>
      <c r="AA143" s="289"/>
      <c r="AB143" s="289"/>
      <c r="AC143" s="289"/>
      <c r="AD143" s="289"/>
      <c r="AE143" s="289"/>
      <c r="AF143" s="289"/>
      <c r="AG143" s="289"/>
    </row>
    <row r="144" spans="1:33" ht="16.5" customHeight="1" x14ac:dyDescent="0.25">
      <c r="A144" s="386">
        <f>$A$8</f>
        <v>16.5</v>
      </c>
      <c r="B144" s="385" t="s">
        <v>554</v>
      </c>
      <c r="C144" s="289"/>
      <c r="D144" s="289"/>
      <c r="E144" s="289"/>
      <c r="F144" s="289"/>
      <c r="G144" s="289"/>
      <c r="H144" s="289"/>
      <c r="I144" s="289"/>
      <c r="J144" s="289"/>
      <c r="K144" s="289"/>
      <c r="L144" s="289"/>
      <c r="M144" s="289"/>
      <c r="N144" s="289"/>
      <c r="O144" s="289"/>
      <c r="P144" s="289"/>
      <c r="Q144" s="381"/>
      <c r="R144" s="289"/>
      <c r="S144" s="289"/>
      <c r="T144" s="289"/>
      <c r="U144" s="289"/>
      <c r="V144" s="289"/>
      <c r="W144" s="289"/>
      <c r="X144" s="289"/>
      <c r="Y144" s="289"/>
      <c r="Z144" s="289"/>
      <c r="AA144" s="289"/>
      <c r="AB144" s="289"/>
      <c r="AC144" s="289"/>
      <c r="AD144" s="289"/>
      <c r="AE144" s="289"/>
      <c r="AF144" s="289"/>
      <c r="AG144" s="289"/>
    </row>
    <row r="145" spans="1:33" ht="16.5" customHeight="1" x14ac:dyDescent="0.25">
      <c r="A145" s="386">
        <f>$A$8</f>
        <v>16.5</v>
      </c>
      <c r="B145" s="764" t="s">
        <v>566</v>
      </c>
      <c r="C145" s="764"/>
      <c r="D145" s="764"/>
      <c r="E145" s="764"/>
      <c r="F145" s="764"/>
      <c r="G145" s="764"/>
      <c r="H145" s="764"/>
      <c r="I145" s="764"/>
      <c r="J145" s="764"/>
      <c r="K145" s="764"/>
      <c r="L145" s="764"/>
      <c r="M145" s="764"/>
      <c r="N145" s="764"/>
      <c r="O145" s="289"/>
      <c r="P145" s="289"/>
      <c r="Q145" s="381"/>
      <c r="R145" s="289"/>
      <c r="S145" s="289"/>
      <c r="T145" s="289"/>
      <c r="U145" s="289"/>
      <c r="V145" s="289"/>
      <c r="W145" s="289"/>
      <c r="X145" s="289"/>
      <c r="Y145" s="289"/>
      <c r="Z145" s="289"/>
      <c r="AA145" s="289"/>
      <c r="AB145" s="289"/>
      <c r="AC145" s="289"/>
      <c r="AD145" s="289"/>
      <c r="AE145" s="289"/>
      <c r="AF145" s="289"/>
      <c r="AG145" s="289"/>
    </row>
    <row r="146" spans="1:33" ht="16.5" customHeight="1" x14ac:dyDescent="0.25">
      <c r="A146" s="386">
        <f>$A$8</f>
        <v>16.5</v>
      </c>
      <c r="B146" s="765" t="s">
        <v>564</v>
      </c>
      <c r="C146" s="764"/>
      <c r="D146" s="764"/>
      <c r="E146" s="764"/>
      <c r="F146" s="764"/>
      <c r="G146" s="764"/>
      <c r="H146" s="764"/>
      <c r="I146" s="764"/>
      <c r="J146" s="764"/>
      <c r="K146" s="764"/>
      <c r="L146" s="764"/>
      <c r="M146" s="764"/>
      <c r="N146" s="764"/>
      <c r="O146" s="289"/>
      <c r="P146" s="289"/>
      <c r="Q146" s="381"/>
      <c r="R146" s="289"/>
      <c r="S146" s="289"/>
      <c r="T146" s="289"/>
      <c r="U146" s="289"/>
      <c r="V146" s="289"/>
      <c r="W146" s="289"/>
      <c r="X146" s="289"/>
      <c r="Y146" s="289"/>
      <c r="Z146" s="289"/>
      <c r="AA146" s="289"/>
      <c r="AB146" s="289"/>
      <c r="AC146" s="289"/>
      <c r="AD146" s="289"/>
      <c r="AE146" s="289"/>
      <c r="AF146" s="289"/>
      <c r="AG146" s="289"/>
    </row>
    <row r="147" spans="1:33" ht="9" customHeight="1" x14ac:dyDescent="0.25">
      <c r="A147" s="380">
        <f>$A$2</f>
        <v>9</v>
      </c>
      <c r="B147" s="289"/>
      <c r="C147" s="387"/>
      <c r="D147" s="387"/>
      <c r="E147" s="387"/>
      <c r="F147" s="387"/>
      <c r="G147" s="387"/>
      <c r="H147" s="289"/>
      <c r="I147" s="289"/>
      <c r="J147" s="289"/>
      <c r="K147" s="289"/>
      <c r="L147" s="289"/>
      <c r="M147" s="289"/>
      <c r="N147" s="443" t="s">
        <v>877</v>
      </c>
      <c r="O147" s="444"/>
      <c r="P147" s="289"/>
      <c r="Q147" s="381"/>
      <c r="R147" s="289"/>
      <c r="S147" s="289"/>
      <c r="T147" s="289"/>
      <c r="U147" s="289"/>
      <c r="V147" s="289"/>
      <c r="W147" s="289"/>
      <c r="X147" s="289"/>
      <c r="Y147" s="289"/>
      <c r="Z147" s="289"/>
      <c r="AA147" s="289"/>
      <c r="AB147" s="289"/>
      <c r="AC147" s="289"/>
      <c r="AD147" s="289"/>
      <c r="AE147" s="289"/>
      <c r="AF147" s="289"/>
      <c r="AG147" s="289"/>
    </row>
    <row r="148" spans="1:33" ht="19.5" customHeight="1" x14ac:dyDescent="0.25">
      <c r="A148" s="380">
        <f>$A$6</f>
        <v>19.5</v>
      </c>
      <c r="B148" s="289"/>
      <c r="C148" s="387"/>
      <c r="D148" s="387"/>
      <c r="E148" s="387"/>
      <c r="F148" s="387"/>
      <c r="G148" s="387"/>
      <c r="H148" s="289"/>
      <c r="I148" s="289"/>
      <c r="J148" s="289"/>
      <c r="K148" s="289"/>
      <c r="L148" s="289"/>
      <c r="M148" s="289"/>
      <c r="N148" s="388">
        <f>N80+1</f>
        <v>3</v>
      </c>
      <c r="O148" s="389"/>
      <c r="P148" s="381"/>
      <c r="Q148" s="381">
        <f>IF(COUNTA(C158:J165,C179:J198,L179:O198,L158:O165)=0,0,1)</f>
        <v>0</v>
      </c>
      <c r="R148" s="289"/>
      <c r="S148" s="289"/>
      <c r="T148" s="289"/>
      <c r="U148" s="289"/>
      <c r="V148" s="289"/>
      <c r="W148" s="289"/>
      <c r="X148" s="289"/>
      <c r="Y148" s="289"/>
      <c r="Z148" s="289"/>
      <c r="AA148" s="289"/>
      <c r="AB148" s="289"/>
      <c r="AC148" s="289"/>
      <c r="AD148" s="289"/>
      <c r="AE148" s="289"/>
      <c r="AF148" s="289"/>
      <c r="AG148" s="289"/>
    </row>
    <row r="149" spans="1:33" ht="4.5" customHeight="1" x14ac:dyDescent="0.25">
      <c r="A149" s="380">
        <f>$A$4</f>
        <v>4.5</v>
      </c>
      <c r="B149" s="387"/>
      <c r="C149" s="387"/>
      <c r="D149" s="387"/>
      <c r="E149" s="387"/>
      <c r="F149" s="387"/>
      <c r="G149" s="387"/>
      <c r="H149" s="289"/>
      <c r="I149" s="289"/>
      <c r="J149" s="289"/>
      <c r="K149" s="289"/>
      <c r="L149" s="289"/>
      <c r="M149" s="289"/>
      <c r="N149" s="289"/>
      <c r="O149" s="289"/>
      <c r="P149" s="289"/>
      <c r="Q149" s="381"/>
      <c r="R149" s="289"/>
      <c r="S149" s="289"/>
      <c r="T149" s="289"/>
      <c r="U149" s="289"/>
      <c r="V149" s="289"/>
      <c r="W149" s="289"/>
      <c r="X149" s="289"/>
      <c r="Y149" s="289"/>
      <c r="Z149" s="289"/>
      <c r="AA149" s="289"/>
      <c r="AB149" s="289"/>
      <c r="AC149" s="289"/>
      <c r="AD149" s="289"/>
      <c r="AE149" s="289"/>
      <c r="AF149" s="289"/>
      <c r="AG149" s="289"/>
    </row>
    <row r="150" spans="1:33" ht="4.5" customHeight="1" x14ac:dyDescent="0.25">
      <c r="A150" s="380">
        <f>$A$4</f>
        <v>4.5</v>
      </c>
      <c r="B150" s="770"/>
      <c r="C150" s="770"/>
      <c r="D150" s="770"/>
      <c r="E150" s="770"/>
      <c r="F150" s="770"/>
      <c r="G150" s="770"/>
      <c r="H150" s="770"/>
      <c r="I150" s="770"/>
      <c r="J150" s="770"/>
      <c r="K150" s="770"/>
      <c r="L150" s="770"/>
      <c r="M150" s="770"/>
      <c r="N150" s="770"/>
      <c r="O150" s="770"/>
      <c r="P150" s="289"/>
      <c r="Q150" s="381"/>
      <c r="R150" s="289"/>
      <c r="S150" s="289"/>
      <c r="T150" s="289"/>
      <c r="U150" s="289"/>
      <c r="V150" s="289"/>
      <c r="W150" s="289"/>
      <c r="X150" s="289"/>
      <c r="Y150" s="289"/>
      <c r="Z150" s="289"/>
      <c r="AA150" s="289"/>
      <c r="AB150" s="289"/>
      <c r="AC150" s="289"/>
      <c r="AD150" s="289"/>
      <c r="AE150" s="289"/>
      <c r="AF150" s="289"/>
      <c r="AG150" s="289"/>
    </row>
    <row r="151" spans="1:33" ht="24.75" customHeight="1" x14ac:dyDescent="0.25">
      <c r="A151" s="386">
        <f>$A$8*1.5</f>
        <v>24.75</v>
      </c>
      <c r="B151" s="771" t="s">
        <v>563</v>
      </c>
      <c r="C151" s="772"/>
      <c r="D151" s="772"/>
      <c r="E151" s="772"/>
      <c r="F151" s="772"/>
      <c r="G151" s="772"/>
      <c r="H151" s="772"/>
      <c r="I151" s="772"/>
      <c r="J151" s="772"/>
      <c r="K151" s="772"/>
      <c r="L151" s="772"/>
      <c r="M151" s="772"/>
      <c r="N151" s="772"/>
      <c r="O151" s="773"/>
      <c r="P151" s="289"/>
      <c r="Q151" s="381"/>
      <c r="R151" s="289"/>
      <c r="S151" s="289"/>
      <c r="T151" s="289"/>
      <c r="U151" s="289"/>
      <c r="V151" s="289"/>
      <c r="W151" s="289"/>
      <c r="X151" s="289"/>
      <c r="Y151" s="289"/>
      <c r="Z151" s="289"/>
      <c r="AA151" s="289"/>
      <c r="AB151" s="289"/>
      <c r="AC151" s="289"/>
      <c r="AD151" s="289"/>
      <c r="AE151" s="289"/>
      <c r="AF151" s="289"/>
      <c r="AG151" s="289"/>
    </row>
    <row r="152" spans="1:33" ht="9" customHeight="1" x14ac:dyDescent="0.25">
      <c r="A152" s="380">
        <f>$A$2</f>
        <v>9</v>
      </c>
      <c r="B152" s="390"/>
      <c r="C152" s="540" t="s">
        <v>158</v>
      </c>
      <c r="D152" s="541"/>
      <c r="E152" s="541"/>
      <c r="F152" s="541"/>
      <c r="G152" s="541"/>
      <c r="H152" s="542"/>
      <c r="I152" s="540" t="s">
        <v>159</v>
      </c>
      <c r="J152" s="541"/>
      <c r="K152" s="541"/>
      <c r="L152" s="541"/>
      <c r="M152" s="541"/>
      <c r="N152" s="541"/>
      <c r="O152" s="542"/>
      <c r="P152" s="289"/>
      <c r="Q152" s="381"/>
      <c r="R152" s="289"/>
      <c r="S152" s="289"/>
      <c r="T152" s="289"/>
      <c r="U152" s="289"/>
      <c r="V152" s="289"/>
      <c r="W152" s="289"/>
      <c r="X152" s="289"/>
      <c r="Y152" s="289"/>
      <c r="Z152" s="289"/>
      <c r="AA152" s="289"/>
      <c r="AB152" s="289"/>
      <c r="AC152" s="289"/>
      <c r="AD152" s="289"/>
      <c r="AE152" s="289"/>
      <c r="AF152" s="289"/>
      <c r="AG152" s="289"/>
    </row>
    <row r="153" spans="1:33" s="62" customFormat="1" ht="19.5" customHeight="1" x14ac:dyDescent="0.25">
      <c r="A153" s="380">
        <f>$A$6</f>
        <v>19.5</v>
      </c>
      <c r="B153" s="445"/>
      <c r="C153" s="1003" t="str">
        <f>""&amp;$C$17</f>
        <v/>
      </c>
      <c r="D153" s="1004"/>
      <c r="E153" s="1004"/>
      <c r="F153" s="1004"/>
      <c r="G153" s="1004"/>
      <c r="H153" s="1005"/>
      <c r="I153" s="1003" t="str">
        <f>""&amp;I85</f>
        <v/>
      </c>
      <c r="J153" s="1004"/>
      <c r="K153" s="1004"/>
      <c r="L153" s="1004"/>
      <c r="M153" s="1004"/>
      <c r="N153" s="1004"/>
      <c r="O153" s="1005"/>
      <c r="P153" s="289"/>
      <c r="Q153" s="381"/>
      <c r="R153" s="289"/>
      <c r="S153" s="289"/>
      <c r="T153" s="289"/>
      <c r="U153" s="289"/>
      <c r="V153" s="289"/>
      <c r="W153" s="289"/>
      <c r="X153" s="289"/>
      <c r="Y153" s="289"/>
      <c r="Z153" s="289"/>
      <c r="AA153" s="289"/>
      <c r="AB153" s="289"/>
      <c r="AC153" s="381"/>
      <c r="AD153" s="381"/>
      <c r="AE153" s="381"/>
      <c r="AF153" s="381"/>
      <c r="AG153" s="381"/>
    </row>
    <row r="154" spans="1:33" s="62" customFormat="1" ht="4.5" customHeight="1" x14ac:dyDescent="0.25">
      <c r="A154" s="380">
        <f>$A$4</f>
        <v>4.5</v>
      </c>
      <c r="B154" s="770"/>
      <c r="C154" s="770"/>
      <c r="D154" s="770"/>
      <c r="E154" s="770"/>
      <c r="F154" s="770"/>
      <c r="G154" s="770"/>
      <c r="H154" s="770"/>
      <c r="I154" s="770"/>
      <c r="J154" s="770"/>
      <c r="K154" s="770"/>
      <c r="L154" s="770"/>
      <c r="M154" s="770"/>
      <c r="N154" s="770"/>
      <c r="O154" s="770"/>
      <c r="P154" s="289"/>
      <c r="Q154" s="381"/>
      <c r="R154" s="289"/>
      <c r="S154" s="289"/>
      <c r="T154" s="289"/>
      <c r="U154" s="289"/>
      <c r="V154" s="289"/>
      <c r="W154" s="289"/>
      <c r="X154" s="289"/>
      <c r="Y154" s="289"/>
      <c r="Z154" s="289"/>
      <c r="AA154" s="289"/>
      <c r="AB154" s="289"/>
      <c r="AC154" s="381"/>
      <c r="AD154" s="381"/>
      <c r="AE154" s="381"/>
      <c r="AF154" s="381"/>
      <c r="AG154" s="381"/>
    </row>
    <row r="155" spans="1:33" s="62" customFormat="1" ht="16.5" customHeight="1" x14ac:dyDescent="0.25">
      <c r="A155" s="386">
        <f t="shared" ref="A155" si="13">$A$8</f>
        <v>16.5</v>
      </c>
      <c r="B155" s="774" t="s">
        <v>160</v>
      </c>
      <c r="C155" s="775"/>
      <c r="D155" s="775"/>
      <c r="E155" s="775"/>
      <c r="F155" s="775"/>
      <c r="G155" s="775"/>
      <c r="H155" s="775"/>
      <c r="I155" s="775"/>
      <c r="J155" s="775"/>
      <c r="K155" s="775"/>
      <c r="L155" s="775"/>
      <c r="M155" s="775"/>
      <c r="N155" s="775"/>
      <c r="O155" s="776"/>
      <c r="P155" s="289"/>
      <c r="Q155" s="381"/>
      <c r="R155" s="289"/>
      <c r="S155" s="289"/>
      <c r="T155" s="289"/>
      <c r="U155" s="289"/>
      <c r="V155" s="289"/>
      <c r="W155" s="289"/>
      <c r="X155" s="289"/>
      <c r="Y155" s="289"/>
      <c r="Z155" s="289"/>
      <c r="AA155" s="289"/>
      <c r="AB155" s="289"/>
      <c r="AC155" s="381"/>
      <c r="AD155" s="381"/>
      <c r="AE155" s="381"/>
      <c r="AF155" s="381"/>
      <c r="AG155" s="381"/>
    </row>
    <row r="156" spans="1:33" s="62" customFormat="1" ht="24.75" customHeight="1" x14ac:dyDescent="0.25">
      <c r="A156" s="386">
        <f>$A$8*1.5</f>
        <v>24.75</v>
      </c>
      <c r="B156" s="391" t="s">
        <v>162</v>
      </c>
      <c r="C156" s="852" t="s">
        <v>170</v>
      </c>
      <c r="D156" s="883"/>
      <c r="E156" s="878"/>
      <c r="F156" s="392" t="s">
        <v>171</v>
      </c>
      <c r="G156" s="392" t="s">
        <v>172</v>
      </c>
      <c r="H156" s="391" t="s">
        <v>163</v>
      </c>
      <c r="I156" s="852" t="s">
        <v>573</v>
      </c>
      <c r="J156" s="878"/>
      <c r="K156" s="446" t="s">
        <v>571</v>
      </c>
      <c r="L156" s="446" t="s">
        <v>570</v>
      </c>
      <c r="M156" s="446" t="s">
        <v>569</v>
      </c>
      <c r="N156" s="852" t="s">
        <v>568</v>
      </c>
      <c r="O156" s="778"/>
      <c r="P156" s="289"/>
      <c r="Q156" s="381"/>
      <c r="R156" s="289"/>
      <c r="S156" s="289"/>
      <c r="T156" s="289"/>
      <c r="U156" s="289"/>
      <c r="V156" s="289"/>
      <c r="W156" s="289"/>
      <c r="X156" s="289"/>
      <c r="Y156" s="289"/>
      <c r="Z156" s="289"/>
      <c r="AA156" s="289"/>
      <c r="AB156" s="289"/>
      <c r="AC156" s="381"/>
      <c r="AD156" s="381"/>
      <c r="AE156" s="381"/>
      <c r="AF156" s="381"/>
      <c r="AG156" s="381"/>
    </row>
    <row r="157" spans="1:33" s="62" customFormat="1" ht="9" customHeight="1" x14ac:dyDescent="0.2">
      <c r="A157" s="380">
        <f>$A$2</f>
        <v>9</v>
      </c>
      <c r="B157" s="394"/>
      <c r="C157" s="991" t="s">
        <v>126</v>
      </c>
      <c r="D157" s="991"/>
      <c r="E157" s="991"/>
      <c r="F157" s="391" t="s">
        <v>164</v>
      </c>
      <c r="G157" s="391" t="s">
        <v>165</v>
      </c>
      <c r="H157" s="391" t="s">
        <v>143</v>
      </c>
      <c r="I157" s="991" t="s">
        <v>166</v>
      </c>
      <c r="J157" s="991"/>
      <c r="K157" s="391" t="s">
        <v>167</v>
      </c>
      <c r="L157" s="391" t="s">
        <v>168</v>
      </c>
      <c r="M157" s="391" t="s">
        <v>181</v>
      </c>
      <c r="N157" s="991" t="s">
        <v>565</v>
      </c>
      <c r="O157" s="991"/>
      <c r="P157" s="289"/>
      <c r="Q157" s="381"/>
      <c r="R157" s="289"/>
      <c r="S157" s="289"/>
      <c r="T157" s="289"/>
      <c r="U157" s="289"/>
      <c r="V157" s="289"/>
      <c r="W157" s="289"/>
      <c r="X157" s="289"/>
      <c r="Y157" s="289"/>
      <c r="Z157" s="289"/>
      <c r="AA157" s="289"/>
      <c r="AB157" s="289"/>
      <c r="AC157" s="381"/>
      <c r="AD157" s="381"/>
      <c r="AE157" s="381"/>
      <c r="AF157" s="381"/>
      <c r="AG157" s="381"/>
    </row>
    <row r="158" spans="1:33" s="62" customFormat="1" ht="19.5" customHeight="1" x14ac:dyDescent="0.25">
      <c r="A158" s="380">
        <f t="shared" ref="A158:A165" si="14">$A$6</f>
        <v>19.5</v>
      </c>
      <c r="B158" s="396">
        <v>1</v>
      </c>
      <c r="C158" s="996"/>
      <c r="D158" s="997"/>
      <c r="E158" s="998"/>
      <c r="F158" s="448"/>
      <c r="G158" s="448"/>
      <c r="H158" s="452"/>
      <c r="I158" s="999"/>
      <c r="J158" s="1000"/>
      <c r="K158" s="448"/>
      <c r="L158" s="449"/>
      <c r="M158" s="449"/>
      <c r="N158" s="994"/>
      <c r="O158" s="995"/>
      <c r="P158" s="289"/>
      <c r="Q158" s="381"/>
      <c r="R158" s="289"/>
      <c r="S158" s="289"/>
      <c r="T158" s="289"/>
      <c r="U158" s="289"/>
      <c r="V158" s="289"/>
      <c r="W158" s="289"/>
      <c r="X158" s="289"/>
      <c r="Y158" s="289"/>
      <c r="Z158" s="289"/>
      <c r="AA158" s="289"/>
      <c r="AB158" s="289"/>
      <c r="AC158" s="381"/>
      <c r="AD158" s="381"/>
      <c r="AE158" s="381"/>
      <c r="AF158" s="381"/>
      <c r="AG158" s="381"/>
    </row>
    <row r="159" spans="1:33" s="62" customFormat="1" ht="19.5" customHeight="1" x14ac:dyDescent="0.25">
      <c r="A159" s="380">
        <f t="shared" si="14"/>
        <v>19.5</v>
      </c>
      <c r="B159" s="396">
        <v>2</v>
      </c>
      <c r="C159" s="996"/>
      <c r="D159" s="997"/>
      <c r="E159" s="998"/>
      <c r="F159" s="448"/>
      <c r="G159" s="448"/>
      <c r="H159" s="452"/>
      <c r="I159" s="999"/>
      <c r="J159" s="1000"/>
      <c r="K159" s="448"/>
      <c r="L159" s="449"/>
      <c r="M159" s="449"/>
      <c r="N159" s="994"/>
      <c r="O159" s="995"/>
      <c r="P159" s="289"/>
      <c r="Q159" s="381"/>
      <c r="R159" s="289"/>
      <c r="S159" s="289"/>
      <c r="T159" s="289"/>
      <c r="U159" s="289"/>
      <c r="V159" s="289"/>
      <c r="W159" s="289"/>
      <c r="X159" s="289"/>
      <c r="Y159" s="289"/>
      <c r="Z159" s="289"/>
      <c r="AA159" s="289"/>
      <c r="AB159" s="289"/>
      <c r="AC159" s="381"/>
      <c r="AD159" s="381"/>
      <c r="AE159" s="381"/>
      <c r="AF159" s="381"/>
      <c r="AG159" s="381"/>
    </row>
    <row r="160" spans="1:33" s="62" customFormat="1" ht="19.5" customHeight="1" x14ac:dyDescent="0.25">
      <c r="A160" s="380">
        <f t="shared" si="14"/>
        <v>19.5</v>
      </c>
      <c r="B160" s="396">
        <v>3</v>
      </c>
      <c r="C160" s="996"/>
      <c r="D160" s="997"/>
      <c r="E160" s="998"/>
      <c r="F160" s="448"/>
      <c r="G160" s="448"/>
      <c r="H160" s="452"/>
      <c r="I160" s="999"/>
      <c r="J160" s="1000"/>
      <c r="K160" s="448"/>
      <c r="L160" s="449"/>
      <c r="M160" s="449"/>
      <c r="N160" s="994"/>
      <c r="O160" s="995"/>
      <c r="P160" s="289"/>
      <c r="Q160" s="381"/>
      <c r="R160" s="289"/>
      <c r="S160" s="289"/>
      <c r="T160" s="289"/>
      <c r="U160" s="289"/>
      <c r="V160" s="289"/>
      <c r="W160" s="289"/>
      <c r="X160" s="289"/>
      <c r="Y160" s="289"/>
      <c r="Z160" s="289"/>
      <c r="AA160" s="289"/>
      <c r="AB160" s="289"/>
      <c r="AC160" s="381"/>
      <c r="AD160" s="381"/>
      <c r="AE160" s="381"/>
      <c r="AF160" s="381"/>
      <c r="AG160" s="381"/>
    </row>
    <row r="161" spans="1:33" s="62" customFormat="1" ht="19.5" customHeight="1" x14ac:dyDescent="0.25">
      <c r="A161" s="380">
        <f t="shared" si="14"/>
        <v>19.5</v>
      </c>
      <c r="B161" s="396">
        <v>4</v>
      </c>
      <c r="C161" s="996"/>
      <c r="D161" s="997"/>
      <c r="E161" s="998"/>
      <c r="F161" s="448"/>
      <c r="G161" s="448"/>
      <c r="H161" s="452"/>
      <c r="I161" s="999"/>
      <c r="J161" s="1000"/>
      <c r="K161" s="448"/>
      <c r="L161" s="449"/>
      <c r="M161" s="449"/>
      <c r="N161" s="994"/>
      <c r="O161" s="995"/>
      <c r="P161" s="289"/>
      <c r="Q161" s="381"/>
      <c r="R161" s="289"/>
      <c r="S161" s="289"/>
      <c r="T161" s="289"/>
      <c r="U161" s="289"/>
      <c r="V161" s="289"/>
      <c r="W161" s="289"/>
      <c r="X161" s="289"/>
      <c r="Y161" s="289"/>
      <c r="Z161" s="289"/>
      <c r="AA161" s="289"/>
      <c r="AB161" s="289"/>
      <c r="AC161" s="381"/>
      <c r="AD161" s="381"/>
      <c r="AE161" s="381"/>
      <c r="AF161" s="381"/>
      <c r="AG161" s="381"/>
    </row>
    <row r="162" spans="1:33" s="62" customFormat="1" ht="19.5" customHeight="1" x14ac:dyDescent="0.25">
      <c r="A162" s="380">
        <f t="shared" si="14"/>
        <v>19.5</v>
      </c>
      <c r="B162" s="396">
        <v>5</v>
      </c>
      <c r="C162" s="996"/>
      <c r="D162" s="997"/>
      <c r="E162" s="998"/>
      <c r="F162" s="448"/>
      <c r="G162" s="448"/>
      <c r="H162" s="452"/>
      <c r="I162" s="999"/>
      <c r="J162" s="1000"/>
      <c r="K162" s="448"/>
      <c r="L162" s="449"/>
      <c r="M162" s="449"/>
      <c r="N162" s="994"/>
      <c r="O162" s="995"/>
      <c r="P162" s="289"/>
      <c r="Q162" s="381"/>
      <c r="R162" s="289"/>
      <c r="S162" s="289"/>
      <c r="T162" s="289"/>
      <c r="U162" s="289"/>
      <c r="V162" s="289"/>
      <c r="W162" s="289"/>
      <c r="X162" s="289"/>
      <c r="Y162" s="289"/>
      <c r="Z162" s="289"/>
      <c r="AA162" s="289"/>
      <c r="AB162" s="289"/>
      <c r="AC162" s="381"/>
      <c r="AD162" s="381"/>
      <c r="AE162" s="381"/>
      <c r="AF162" s="381"/>
      <c r="AG162" s="381"/>
    </row>
    <row r="163" spans="1:33" s="62" customFormat="1" ht="19.5" customHeight="1" x14ac:dyDescent="0.25">
      <c r="A163" s="380">
        <f t="shared" si="14"/>
        <v>19.5</v>
      </c>
      <c r="B163" s="396">
        <v>6</v>
      </c>
      <c r="C163" s="996"/>
      <c r="D163" s="997"/>
      <c r="E163" s="998"/>
      <c r="F163" s="448"/>
      <c r="G163" s="448"/>
      <c r="H163" s="452"/>
      <c r="I163" s="999"/>
      <c r="J163" s="1000"/>
      <c r="K163" s="448"/>
      <c r="L163" s="449"/>
      <c r="M163" s="449"/>
      <c r="N163" s="994"/>
      <c r="O163" s="995"/>
      <c r="P163" s="289"/>
      <c r="Q163" s="381"/>
      <c r="R163" s="289"/>
      <c r="S163" s="289"/>
      <c r="T163" s="289"/>
      <c r="U163" s="289"/>
      <c r="V163" s="289"/>
      <c r="W163" s="289"/>
      <c r="X163" s="289"/>
      <c r="Y163" s="289"/>
      <c r="Z163" s="289"/>
      <c r="AA163" s="289"/>
      <c r="AB163" s="289"/>
      <c r="AC163" s="381"/>
      <c r="AD163" s="381"/>
      <c r="AE163" s="381"/>
      <c r="AF163" s="381"/>
      <c r="AG163" s="381"/>
    </row>
    <row r="164" spans="1:33" s="62" customFormat="1" ht="19.5" customHeight="1" x14ac:dyDescent="0.25">
      <c r="A164" s="380">
        <f t="shared" si="14"/>
        <v>19.5</v>
      </c>
      <c r="B164" s="396">
        <v>7</v>
      </c>
      <c r="C164" s="996"/>
      <c r="D164" s="997"/>
      <c r="E164" s="998"/>
      <c r="F164" s="448"/>
      <c r="G164" s="448"/>
      <c r="H164" s="452"/>
      <c r="I164" s="999"/>
      <c r="J164" s="1000"/>
      <c r="K164" s="448"/>
      <c r="L164" s="449"/>
      <c r="M164" s="449"/>
      <c r="N164" s="994"/>
      <c r="O164" s="995"/>
      <c r="P164" s="289"/>
      <c r="Q164" s="381"/>
      <c r="R164" s="289"/>
      <c r="S164" s="289"/>
      <c r="T164" s="289"/>
      <c r="U164" s="289"/>
      <c r="V164" s="289"/>
      <c r="W164" s="289"/>
      <c r="X164" s="289"/>
      <c r="Y164" s="289"/>
      <c r="Z164" s="289"/>
      <c r="AA164" s="289"/>
      <c r="AB164" s="289"/>
      <c r="AC164" s="381"/>
      <c r="AD164" s="381"/>
      <c r="AE164" s="381"/>
      <c r="AF164" s="381"/>
      <c r="AG164" s="381"/>
    </row>
    <row r="165" spans="1:33" s="62" customFormat="1" ht="19.5" customHeight="1" x14ac:dyDescent="0.25">
      <c r="A165" s="380">
        <f t="shared" si="14"/>
        <v>19.5</v>
      </c>
      <c r="B165" s="396">
        <v>8</v>
      </c>
      <c r="C165" s="996"/>
      <c r="D165" s="997"/>
      <c r="E165" s="998"/>
      <c r="F165" s="448"/>
      <c r="G165" s="448"/>
      <c r="H165" s="452"/>
      <c r="I165" s="999"/>
      <c r="J165" s="1000"/>
      <c r="K165" s="448"/>
      <c r="L165" s="449"/>
      <c r="M165" s="449"/>
      <c r="N165" s="994"/>
      <c r="O165" s="995"/>
      <c r="P165" s="289"/>
      <c r="Q165" s="381"/>
      <c r="R165" s="289"/>
      <c r="S165" s="289"/>
      <c r="T165" s="289"/>
      <c r="U165" s="289"/>
      <c r="V165" s="289"/>
      <c r="W165" s="289"/>
      <c r="X165" s="289"/>
      <c r="Y165" s="289"/>
      <c r="Z165" s="289"/>
      <c r="AA165" s="289"/>
      <c r="AB165" s="289"/>
      <c r="AC165" s="381"/>
      <c r="AD165" s="381"/>
      <c r="AE165" s="381"/>
      <c r="AF165" s="381"/>
      <c r="AG165" s="381"/>
    </row>
    <row r="166" spans="1:33" s="62" customFormat="1" ht="9" customHeight="1" x14ac:dyDescent="0.25">
      <c r="A166" s="380">
        <f>$A$2</f>
        <v>9</v>
      </c>
      <c r="B166" s="289"/>
      <c r="C166" s="289"/>
      <c r="D166" s="289"/>
      <c r="E166" s="289"/>
      <c r="F166" s="289"/>
      <c r="G166" s="289"/>
      <c r="H166" s="289"/>
      <c r="I166" s="289"/>
      <c r="J166" s="289"/>
      <c r="K166" s="289"/>
      <c r="L166" s="289"/>
      <c r="M166" s="289"/>
      <c r="N166" s="289"/>
      <c r="O166" s="289"/>
      <c r="P166" s="289"/>
      <c r="Q166" s="381"/>
      <c r="R166" s="289"/>
      <c r="S166" s="289"/>
      <c r="T166" s="289"/>
      <c r="U166" s="289"/>
      <c r="V166" s="289"/>
      <c r="W166" s="289"/>
      <c r="X166" s="289"/>
      <c r="Y166" s="289"/>
      <c r="Z166" s="289"/>
      <c r="AA166" s="289"/>
      <c r="AB166" s="289"/>
      <c r="AC166" s="381"/>
      <c r="AD166" s="381"/>
      <c r="AE166" s="381"/>
      <c r="AF166" s="381"/>
      <c r="AG166" s="381"/>
    </row>
    <row r="167" spans="1:33" s="62" customFormat="1" ht="9" customHeight="1" x14ac:dyDescent="0.25">
      <c r="A167" s="380">
        <f>$A$2</f>
        <v>9</v>
      </c>
      <c r="B167" s="289"/>
      <c r="C167" s="289"/>
      <c r="D167" s="289"/>
      <c r="E167" s="289"/>
      <c r="F167" s="289"/>
      <c r="G167" s="289"/>
      <c r="H167" s="289"/>
      <c r="I167" s="289"/>
      <c r="J167" s="289"/>
      <c r="K167" s="289"/>
      <c r="L167" s="289"/>
      <c r="M167" s="289"/>
      <c r="N167" s="289"/>
      <c r="O167" s="289"/>
      <c r="P167" s="289"/>
      <c r="Q167" s="381"/>
      <c r="R167" s="289"/>
      <c r="S167" s="289"/>
      <c r="T167" s="289"/>
      <c r="U167" s="289"/>
      <c r="V167" s="289"/>
      <c r="W167" s="289"/>
      <c r="X167" s="289"/>
      <c r="Y167" s="289"/>
      <c r="Z167" s="289"/>
      <c r="AA167" s="289"/>
      <c r="AB167" s="289"/>
      <c r="AC167" s="381"/>
      <c r="AD167" s="381"/>
      <c r="AE167" s="381"/>
      <c r="AF167" s="381"/>
      <c r="AG167" s="381"/>
    </row>
    <row r="168" spans="1:33" s="62" customFormat="1" ht="18" customHeight="1" x14ac:dyDescent="0.25">
      <c r="A168" s="380">
        <f>$A$2*2</f>
        <v>18</v>
      </c>
      <c r="B168" s="401" t="s">
        <v>100</v>
      </c>
      <c r="C168" s="629" t="s">
        <v>191</v>
      </c>
      <c r="D168" s="629"/>
      <c r="E168" s="629"/>
      <c r="F168" s="629"/>
      <c r="G168" s="629"/>
      <c r="H168" s="629"/>
      <c r="I168" s="629"/>
      <c r="J168" s="629"/>
      <c r="K168" s="629"/>
      <c r="L168" s="629"/>
      <c r="M168" s="629"/>
      <c r="N168" s="629"/>
      <c r="O168" s="629"/>
      <c r="P168" s="289"/>
      <c r="Q168" s="381"/>
      <c r="R168" s="289"/>
      <c r="S168" s="289"/>
      <c r="T168" s="289"/>
      <c r="U168" s="289"/>
      <c r="V168" s="289"/>
      <c r="W168" s="289"/>
      <c r="X168" s="289"/>
      <c r="Y168" s="289"/>
      <c r="Z168" s="289"/>
      <c r="AA168" s="289"/>
      <c r="AB168" s="289"/>
      <c r="AC168" s="381"/>
      <c r="AD168" s="381"/>
      <c r="AE168" s="381"/>
      <c r="AF168" s="381"/>
      <c r="AG168" s="381"/>
    </row>
    <row r="169" spans="1:33" s="62" customFormat="1" ht="9" customHeight="1" x14ac:dyDescent="0.25">
      <c r="A169" s="380">
        <f>$A$2</f>
        <v>9</v>
      </c>
      <c r="B169" s="401" t="s">
        <v>101</v>
      </c>
      <c r="C169" s="1001" t="s">
        <v>190</v>
      </c>
      <c r="D169" s="1001"/>
      <c r="E169" s="1001"/>
      <c r="F169" s="1001"/>
      <c r="G169" s="1001"/>
      <c r="H169" s="1001"/>
      <c r="I169" s="1001"/>
      <c r="J169" s="1001"/>
      <c r="K169" s="1001"/>
      <c r="L169" s="1001"/>
      <c r="M169" s="1001"/>
      <c r="N169" s="1001"/>
      <c r="O169" s="1001"/>
      <c r="P169" s="289"/>
      <c r="Q169" s="381"/>
      <c r="R169" s="289"/>
      <c r="S169" s="289"/>
      <c r="T169" s="289"/>
      <c r="U169" s="289"/>
      <c r="V169" s="289"/>
      <c r="W169" s="289"/>
      <c r="X169" s="289"/>
      <c r="Y169" s="289"/>
      <c r="Z169" s="289"/>
      <c r="AA169" s="289"/>
      <c r="AB169" s="289"/>
      <c r="AC169" s="381"/>
      <c r="AD169" s="381"/>
      <c r="AE169" s="381"/>
      <c r="AF169" s="381"/>
      <c r="AG169" s="381"/>
    </row>
    <row r="170" spans="1:33" s="62" customFormat="1" ht="9" customHeight="1" x14ac:dyDescent="0.25">
      <c r="A170" s="380">
        <f>$A$2</f>
        <v>9</v>
      </c>
      <c r="B170" s="401" t="s">
        <v>102</v>
      </c>
      <c r="C170" s="629" t="s">
        <v>500</v>
      </c>
      <c r="D170" s="629"/>
      <c r="E170" s="629"/>
      <c r="F170" s="629"/>
      <c r="G170" s="629"/>
      <c r="H170" s="629"/>
      <c r="I170" s="629"/>
      <c r="J170" s="629"/>
      <c r="K170" s="629"/>
      <c r="L170" s="629"/>
      <c r="M170" s="629"/>
      <c r="N170" s="629"/>
      <c r="O170" s="629"/>
      <c r="P170" s="289"/>
      <c r="Q170" s="381"/>
      <c r="R170" s="289"/>
      <c r="S170" s="289"/>
      <c r="T170" s="289"/>
      <c r="U170" s="289"/>
      <c r="V170" s="289"/>
      <c r="W170" s="289"/>
      <c r="X170" s="289"/>
      <c r="Y170" s="289"/>
      <c r="Z170" s="289"/>
      <c r="AA170" s="289"/>
      <c r="AB170" s="289"/>
      <c r="AC170" s="381"/>
      <c r="AD170" s="381"/>
      <c r="AE170" s="381"/>
      <c r="AF170" s="381"/>
      <c r="AG170" s="381"/>
    </row>
    <row r="171" spans="1:33" s="62" customFormat="1" ht="9" customHeight="1" x14ac:dyDescent="0.25">
      <c r="A171" s="380">
        <f>$A$2</f>
        <v>9</v>
      </c>
      <c r="B171" s="401" t="s">
        <v>105</v>
      </c>
      <c r="C171" s="629" t="s">
        <v>194</v>
      </c>
      <c r="D171" s="629"/>
      <c r="E171" s="629"/>
      <c r="F171" s="629"/>
      <c r="G171" s="629"/>
      <c r="H171" s="629"/>
      <c r="I171" s="629"/>
      <c r="J171" s="629"/>
      <c r="K171" s="629"/>
      <c r="L171" s="629"/>
      <c r="M171" s="629"/>
      <c r="N171" s="629"/>
      <c r="O171" s="629"/>
      <c r="P171" s="289"/>
      <c r="Q171" s="381"/>
      <c r="R171" s="289"/>
      <c r="S171" s="289"/>
      <c r="T171" s="289"/>
      <c r="U171" s="289"/>
      <c r="V171" s="289"/>
      <c r="W171" s="289"/>
      <c r="X171" s="289"/>
      <c r="Y171" s="289"/>
      <c r="Z171" s="289"/>
      <c r="AA171" s="289"/>
      <c r="AB171" s="289"/>
      <c r="AC171" s="381"/>
      <c r="AD171" s="381"/>
      <c r="AE171" s="381"/>
      <c r="AF171" s="381"/>
      <c r="AG171" s="381"/>
    </row>
    <row r="172" spans="1:33" s="62" customFormat="1" ht="9" customHeight="1" x14ac:dyDescent="0.25">
      <c r="A172" s="380">
        <f>$A$2</f>
        <v>9</v>
      </c>
      <c r="B172" s="401" t="s">
        <v>103</v>
      </c>
      <c r="C172" s="629" t="s">
        <v>202</v>
      </c>
      <c r="D172" s="629"/>
      <c r="E172" s="629"/>
      <c r="F172" s="629"/>
      <c r="G172" s="629"/>
      <c r="H172" s="629"/>
      <c r="I172" s="629"/>
      <c r="J172" s="629"/>
      <c r="K172" s="629"/>
      <c r="L172" s="629"/>
      <c r="M172" s="629"/>
      <c r="N172" s="629"/>
      <c r="O172" s="629"/>
      <c r="P172" s="289"/>
      <c r="Q172" s="381"/>
      <c r="R172" s="289"/>
      <c r="S172" s="289"/>
      <c r="T172" s="289"/>
      <c r="U172" s="289"/>
      <c r="V172" s="289"/>
      <c r="W172" s="289"/>
      <c r="X172" s="289"/>
      <c r="Y172" s="289"/>
      <c r="Z172" s="289"/>
      <c r="AA172" s="289"/>
      <c r="AB172" s="289"/>
      <c r="AC172" s="381"/>
      <c r="AD172" s="381"/>
      <c r="AE172" s="381"/>
      <c r="AF172" s="381"/>
      <c r="AG172" s="381"/>
    </row>
    <row r="173" spans="1:33" s="62" customFormat="1" ht="16.5" customHeight="1" x14ac:dyDescent="0.25">
      <c r="A173" s="386">
        <f>$A$8</f>
        <v>16.5</v>
      </c>
      <c r="B173" s="289"/>
      <c r="C173" s="984" t="str">
        <f ca="1">Wersja</f>
        <v>2020..6.15.0.44055</v>
      </c>
      <c r="D173" s="984"/>
      <c r="E173" s="387"/>
      <c r="F173" s="387"/>
      <c r="G173" s="387"/>
      <c r="H173" s="387"/>
      <c r="I173" s="289"/>
      <c r="J173" s="289"/>
      <c r="K173" s="289"/>
      <c r="L173" s="289"/>
      <c r="M173" s="289"/>
      <c r="N173" s="402" t="s">
        <v>572</v>
      </c>
      <c r="O173" s="403" t="s">
        <v>187</v>
      </c>
      <c r="P173" s="289"/>
      <c r="Q173" s="381"/>
      <c r="R173" s="289"/>
      <c r="S173" s="289"/>
      <c r="T173" s="289"/>
      <c r="U173" s="289"/>
      <c r="V173" s="289"/>
      <c r="W173" s="289"/>
      <c r="X173" s="289"/>
      <c r="Y173" s="289"/>
      <c r="Z173" s="289"/>
      <c r="AA173" s="289"/>
      <c r="AB173" s="289"/>
      <c r="AC173" s="381"/>
      <c r="AD173" s="381"/>
      <c r="AE173" s="381"/>
      <c r="AF173" s="381"/>
      <c r="AG173" s="381"/>
    </row>
    <row r="174" spans="1:33" s="62" customFormat="1" ht="9" customHeight="1" x14ac:dyDescent="0.25">
      <c r="A174" s="380">
        <f>$A$2</f>
        <v>9</v>
      </c>
      <c r="B174" s="289"/>
      <c r="C174" s="289"/>
      <c r="D174" s="289"/>
      <c r="E174" s="289"/>
      <c r="F174" s="289"/>
      <c r="G174" s="289"/>
      <c r="H174" s="289"/>
      <c r="I174" s="289"/>
      <c r="J174" s="289"/>
      <c r="K174" s="289"/>
      <c r="L174" s="289"/>
      <c r="M174" s="289"/>
      <c r="N174" s="289"/>
      <c r="O174" s="289"/>
      <c r="P174" s="289"/>
      <c r="Q174" s="381"/>
      <c r="R174" s="289"/>
      <c r="S174" s="289"/>
      <c r="T174" s="289"/>
      <c r="U174" s="289"/>
      <c r="V174" s="289"/>
      <c r="W174" s="289"/>
      <c r="X174" s="289"/>
      <c r="Y174" s="289"/>
      <c r="Z174" s="289"/>
      <c r="AA174" s="289"/>
      <c r="AB174" s="289"/>
      <c r="AC174" s="381"/>
      <c r="AD174" s="381"/>
      <c r="AE174" s="381"/>
      <c r="AF174" s="381"/>
      <c r="AG174" s="381"/>
    </row>
    <row r="175" spans="1:33" s="62" customFormat="1" ht="9" customHeight="1" x14ac:dyDescent="0.25">
      <c r="A175" s="380">
        <f>$A$2</f>
        <v>9</v>
      </c>
      <c r="B175" s="757" t="s">
        <v>0</v>
      </c>
      <c r="C175" s="757"/>
      <c r="D175" s="757"/>
      <c r="E175" s="757"/>
      <c r="F175" s="757"/>
      <c r="G175" s="757"/>
      <c r="H175" s="757"/>
      <c r="I175" s="757"/>
      <c r="J175" s="757"/>
      <c r="K175" s="757"/>
      <c r="L175" s="757"/>
      <c r="M175" s="757"/>
      <c r="N175" s="757"/>
      <c r="O175" s="757"/>
      <c r="P175" s="289"/>
      <c r="Q175" s="381"/>
      <c r="R175" s="289"/>
      <c r="S175" s="289"/>
      <c r="T175" s="289"/>
      <c r="U175" s="289"/>
      <c r="V175" s="289"/>
      <c r="W175" s="289"/>
      <c r="X175" s="289"/>
      <c r="Y175" s="289"/>
      <c r="Z175" s="289"/>
      <c r="AA175" s="289"/>
      <c r="AB175" s="289"/>
      <c r="AC175" s="381"/>
      <c r="AD175" s="381"/>
      <c r="AE175" s="381"/>
      <c r="AF175" s="381"/>
      <c r="AG175" s="381"/>
    </row>
    <row r="176" spans="1:33" s="62" customFormat="1" ht="4.5" customHeight="1" x14ac:dyDescent="0.25">
      <c r="A176" s="386">
        <v>4.5</v>
      </c>
      <c r="B176" s="292"/>
      <c r="C176" s="289"/>
      <c r="D176" s="289"/>
      <c r="E176" s="289"/>
      <c r="F176" s="289"/>
      <c r="G176" s="289"/>
      <c r="H176" s="289"/>
      <c r="I176" s="289"/>
      <c r="J176" s="289"/>
      <c r="K176" s="289"/>
      <c r="L176" s="289"/>
      <c r="M176" s="289"/>
      <c r="N176" s="289"/>
      <c r="O176" s="289"/>
      <c r="P176" s="289"/>
      <c r="Q176" s="381"/>
      <c r="R176" s="289"/>
      <c r="S176" s="289"/>
      <c r="T176" s="289"/>
      <c r="U176" s="289"/>
      <c r="V176" s="289"/>
      <c r="W176" s="289"/>
      <c r="X176" s="289"/>
      <c r="Y176" s="289"/>
      <c r="Z176" s="289"/>
      <c r="AA176" s="289"/>
      <c r="AB176" s="289"/>
      <c r="AC176" s="381"/>
      <c r="AD176" s="381"/>
      <c r="AE176" s="381"/>
      <c r="AF176" s="381"/>
      <c r="AG176" s="381"/>
    </row>
    <row r="177" spans="1:33" s="62" customFormat="1" ht="24.75" customHeight="1" x14ac:dyDescent="0.25">
      <c r="A177" s="386">
        <f>$A$8*1.5</f>
        <v>24.75</v>
      </c>
      <c r="B177" s="391" t="s">
        <v>162</v>
      </c>
      <c r="C177" s="852" t="s">
        <v>170</v>
      </c>
      <c r="D177" s="883"/>
      <c r="E177" s="878"/>
      <c r="F177" s="392" t="s">
        <v>171</v>
      </c>
      <c r="G177" s="392" t="s">
        <v>172</v>
      </c>
      <c r="H177" s="391" t="s">
        <v>163</v>
      </c>
      <c r="I177" s="852" t="s">
        <v>573</v>
      </c>
      <c r="J177" s="878"/>
      <c r="K177" s="446" t="s">
        <v>571</v>
      </c>
      <c r="L177" s="446" t="s">
        <v>570</v>
      </c>
      <c r="M177" s="446" t="s">
        <v>569</v>
      </c>
      <c r="N177" s="852" t="s">
        <v>568</v>
      </c>
      <c r="O177" s="778"/>
      <c r="P177" s="289"/>
      <c r="Q177" s="381"/>
      <c r="R177" s="289"/>
      <c r="S177" s="289"/>
      <c r="T177" s="289"/>
      <c r="U177" s="289"/>
      <c r="V177" s="289"/>
      <c r="W177" s="289"/>
      <c r="X177" s="289"/>
      <c r="Y177" s="289"/>
      <c r="Z177" s="289"/>
      <c r="AA177" s="289"/>
      <c r="AB177" s="289"/>
      <c r="AC177" s="381"/>
      <c r="AD177" s="381"/>
      <c r="AE177" s="381"/>
      <c r="AF177" s="381"/>
      <c r="AG177" s="381"/>
    </row>
    <row r="178" spans="1:33" s="62" customFormat="1" ht="9" customHeight="1" x14ac:dyDescent="0.2">
      <c r="A178" s="380">
        <f>$A$2</f>
        <v>9</v>
      </c>
      <c r="B178" s="394"/>
      <c r="C178" s="991" t="s">
        <v>126</v>
      </c>
      <c r="D178" s="991"/>
      <c r="E178" s="991"/>
      <c r="F178" s="391" t="s">
        <v>164</v>
      </c>
      <c r="G178" s="391" t="s">
        <v>165</v>
      </c>
      <c r="H178" s="391" t="s">
        <v>143</v>
      </c>
      <c r="I178" s="991" t="s">
        <v>166</v>
      </c>
      <c r="J178" s="991"/>
      <c r="K178" s="391" t="s">
        <v>167</v>
      </c>
      <c r="L178" s="391" t="s">
        <v>168</v>
      </c>
      <c r="M178" s="391" t="s">
        <v>181</v>
      </c>
      <c r="N178" s="991" t="s">
        <v>565</v>
      </c>
      <c r="O178" s="991"/>
      <c r="P178" s="289"/>
      <c r="Q178" s="381"/>
      <c r="R178" s="289"/>
      <c r="S178" s="289"/>
      <c r="T178" s="289"/>
      <c r="U178" s="289"/>
      <c r="V178" s="289"/>
      <c r="W178" s="289"/>
      <c r="X178" s="289"/>
      <c r="Y178" s="289"/>
      <c r="Z178" s="289"/>
      <c r="AA178" s="289"/>
      <c r="AB178" s="289"/>
      <c r="AC178" s="381"/>
      <c r="AD178" s="381"/>
      <c r="AE178" s="381"/>
      <c r="AF178" s="381"/>
      <c r="AG178" s="381"/>
    </row>
    <row r="179" spans="1:33" s="62" customFormat="1" ht="19.5" customHeight="1" x14ac:dyDescent="0.25">
      <c r="A179" s="380">
        <f t="shared" ref="A179:A198" si="15">$A$6</f>
        <v>19.5</v>
      </c>
      <c r="B179" s="396">
        <v>9</v>
      </c>
      <c r="C179" s="996"/>
      <c r="D179" s="997"/>
      <c r="E179" s="998"/>
      <c r="F179" s="448"/>
      <c r="G179" s="448"/>
      <c r="H179" s="452"/>
      <c r="I179" s="999"/>
      <c r="J179" s="1000"/>
      <c r="K179" s="448"/>
      <c r="L179" s="449"/>
      <c r="M179" s="449"/>
      <c r="N179" s="994"/>
      <c r="O179" s="995"/>
      <c r="P179" s="289"/>
      <c r="Q179" s="381"/>
      <c r="R179" s="289"/>
      <c r="S179" s="289"/>
      <c r="T179" s="289"/>
      <c r="U179" s="289"/>
      <c r="V179" s="289"/>
      <c r="W179" s="289"/>
      <c r="X179" s="289"/>
      <c r="Y179" s="289"/>
      <c r="Z179" s="289"/>
      <c r="AA179" s="289"/>
      <c r="AB179" s="289"/>
      <c r="AC179" s="381"/>
      <c r="AD179" s="381"/>
      <c r="AE179" s="381"/>
      <c r="AF179" s="381"/>
      <c r="AG179" s="381"/>
    </row>
    <row r="180" spans="1:33" s="62" customFormat="1" ht="19.5" customHeight="1" x14ac:dyDescent="0.25">
      <c r="A180" s="380">
        <f t="shared" si="15"/>
        <v>19.5</v>
      </c>
      <c r="B180" s="396">
        <f>B179+1</f>
        <v>10</v>
      </c>
      <c r="C180" s="996"/>
      <c r="D180" s="997"/>
      <c r="E180" s="998"/>
      <c r="F180" s="448"/>
      <c r="G180" s="448"/>
      <c r="H180" s="452"/>
      <c r="I180" s="999"/>
      <c r="J180" s="1000"/>
      <c r="K180" s="448"/>
      <c r="L180" s="449"/>
      <c r="M180" s="449"/>
      <c r="N180" s="994"/>
      <c r="O180" s="995"/>
      <c r="P180" s="289"/>
      <c r="Q180" s="381"/>
      <c r="R180" s="289"/>
      <c r="S180" s="289"/>
      <c r="T180" s="289"/>
      <c r="U180" s="289"/>
      <c r="V180" s="289"/>
      <c r="W180" s="289"/>
      <c r="X180" s="289"/>
      <c r="Y180" s="289"/>
      <c r="Z180" s="289"/>
      <c r="AA180" s="289"/>
      <c r="AB180" s="289"/>
      <c r="AC180" s="381"/>
      <c r="AD180" s="381"/>
      <c r="AE180" s="381"/>
      <c r="AF180" s="381"/>
      <c r="AG180" s="381"/>
    </row>
    <row r="181" spans="1:33" s="62" customFormat="1" ht="19.5" customHeight="1" x14ac:dyDescent="0.25">
      <c r="A181" s="380">
        <f t="shared" si="15"/>
        <v>19.5</v>
      </c>
      <c r="B181" s="396">
        <f t="shared" ref="B181:B198" si="16">B180+1</f>
        <v>11</v>
      </c>
      <c r="C181" s="996"/>
      <c r="D181" s="997"/>
      <c r="E181" s="998"/>
      <c r="F181" s="448"/>
      <c r="G181" s="448"/>
      <c r="H181" s="452"/>
      <c r="I181" s="999"/>
      <c r="J181" s="1000"/>
      <c r="K181" s="448"/>
      <c r="L181" s="449"/>
      <c r="M181" s="449"/>
      <c r="N181" s="994"/>
      <c r="O181" s="995"/>
      <c r="P181" s="289"/>
      <c r="Q181" s="381"/>
      <c r="R181" s="289"/>
      <c r="S181" s="289"/>
      <c r="T181" s="289"/>
      <c r="U181" s="289"/>
      <c r="V181" s="289"/>
      <c r="W181" s="289"/>
      <c r="X181" s="289"/>
      <c r="Y181" s="289"/>
      <c r="Z181" s="289"/>
      <c r="AA181" s="289"/>
      <c r="AB181" s="289"/>
      <c r="AC181" s="381"/>
      <c r="AD181" s="381"/>
      <c r="AE181" s="381"/>
      <c r="AF181" s="381"/>
      <c r="AG181" s="381"/>
    </row>
    <row r="182" spans="1:33" s="62" customFormat="1" ht="19.5" customHeight="1" x14ac:dyDescent="0.25">
      <c r="A182" s="380">
        <f t="shared" si="15"/>
        <v>19.5</v>
      </c>
      <c r="B182" s="396">
        <f t="shared" si="16"/>
        <v>12</v>
      </c>
      <c r="C182" s="996"/>
      <c r="D182" s="997"/>
      <c r="E182" s="998"/>
      <c r="F182" s="448"/>
      <c r="G182" s="448"/>
      <c r="H182" s="452"/>
      <c r="I182" s="999"/>
      <c r="J182" s="1000"/>
      <c r="K182" s="448"/>
      <c r="L182" s="449"/>
      <c r="M182" s="449"/>
      <c r="N182" s="994"/>
      <c r="O182" s="995"/>
      <c r="P182" s="289"/>
      <c r="Q182" s="381"/>
      <c r="R182" s="289"/>
      <c r="S182" s="289"/>
      <c r="T182" s="289"/>
      <c r="U182" s="289"/>
      <c r="V182" s="289"/>
      <c r="W182" s="289"/>
      <c r="X182" s="289"/>
      <c r="Y182" s="289"/>
      <c r="Z182" s="289"/>
      <c r="AA182" s="289"/>
      <c r="AB182" s="289"/>
      <c r="AC182" s="381"/>
      <c r="AD182" s="381"/>
      <c r="AE182" s="381"/>
      <c r="AF182" s="381"/>
      <c r="AG182" s="381"/>
    </row>
    <row r="183" spans="1:33" s="62" customFormat="1" ht="19.5" customHeight="1" x14ac:dyDescent="0.25">
      <c r="A183" s="380">
        <f t="shared" si="15"/>
        <v>19.5</v>
      </c>
      <c r="B183" s="396">
        <f t="shared" si="16"/>
        <v>13</v>
      </c>
      <c r="C183" s="996"/>
      <c r="D183" s="997"/>
      <c r="E183" s="998"/>
      <c r="F183" s="448"/>
      <c r="G183" s="448"/>
      <c r="H183" s="452"/>
      <c r="I183" s="999"/>
      <c r="J183" s="1000"/>
      <c r="K183" s="448"/>
      <c r="L183" s="449"/>
      <c r="M183" s="449"/>
      <c r="N183" s="994"/>
      <c r="O183" s="995"/>
      <c r="P183" s="289"/>
      <c r="Q183" s="381"/>
      <c r="R183" s="289"/>
      <c r="S183" s="289"/>
      <c r="T183" s="289"/>
      <c r="U183" s="289"/>
      <c r="V183" s="289"/>
      <c r="W183" s="289"/>
      <c r="X183" s="289"/>
      <c r="Y183" s="289"/>
      <c r="Z183" s="289"/>
      <c r="AA183" s="289"/>
      <c r="AB183" s="289"/>
      <c r="AC183" s="381"/>
      <c r="AD183" s="381"/>
      <c r="AE183" s="381"/>
      <c r="AF183" s="381"/>
      <c r="AG183" s="381"/>
    </row>
    <row r="184" spans="1:33" s="62" customFormat="1" ht="19.5" customHeight="1" x14ac:dyDescent="0.25">
      <c r="A184" s="380">
        <f t="shared" si="15"/>
        <v>19.5</v>
      </c>
      <c r="B184" s="396">
        <f t="shared" si="16"/>
        <v>14</v>
      </c>
      <c r="C184" s="996"/>
      <c r="D184" s="997"/>
      <c r="E184" s="998"/>
      <c r="F184" s="448"/>
      <c r="G184" s="448"/>
      <c r="H184" s="452"/>
      <c r="I184" s="999"/>
      <c r="J184" s="1000"/>
      <c r="K184" s="448"/>
      <c r="L184" s="449"/>
      <c r="M184" s="449"/>
      <c r="N184" s="994"/>
      <c r="O184" s="995"/>
      <c r="P184" s="289"/>
      <c r="Q184" s="381"/>
      <c r="R184" s="289"/>
      <c r="S184" s="289"/>
      <c r="T184" s="289"/>
      <c r="U184" s="289"/>
      <c r="V184" s="289"/>
      <c r="W184" s="289"/>
      <c r="X184" s="289"/>
      <c r="Y184" s="289"/>
      <c r="Z184" s="289"/>
      <c r="AA184" s="289"/>
      <c r="AB184" s="289"/>
      <c r="AC184" s="381"/>
      <c r="AD184" s="381"/>
      <c r="AE184" s="381"/>
      <c r="AF184" s="381"/>
      <c r="AG184" s="381"/>
    </row>
    <row r="185" spans="1:33" s="62" customFormat="1" ht="19.5" customHeight="1" x14ac:dyDescent="0.25">
      <c r="A185" s="380">
        <f t="shared" si="15"/>
        <v>19.5</v>
      </c>
      <c r="B185" s="396">
        <f t="shared" si="16"/>
        <v>15</v>
      </c>
      <c r="C185" s="996"/>
      <c r="D185" s="997"/>
      <c r="E185" s="998"/>
      <c r="F185" s="448"/>
      <c r="G185" s="448"/>
      <c r="H185" s="452"/>
      <c r="I185" s="999"/>
      <c r="J185" s="1000"/>
      <c r="K185" s="448"/>
      <c r="L185" s="449"/>
      <c r="M185" s="449"/>
      <c r="N185" s="994"/>
      <c r="O185" s="995"/>
      <c r="P185" s="289"/>
      <c r="Q185" s="381"/>
      <c r="R185" s="289"/>
      <c r="S185" s="289"/>
      <c r="T185" s="289"/>
      <c r="U185" s="289"/>
      <c r="V185" s="289"/>
      <c r="W185" s="289"/>
      <c r="X185" s="289"/>
      <c r="Y185" s="289"/>
      <c r="Z185" s="289"/>
      <c r="AA185" s="289"/>
      <c r="AB185" s="289"/>
      <c r="AC185" s="381"/>
      <c r="AD185" s="381"/>
      <c r="AE185" s="381"/>
      <c r="AF185" s="381"/>
      <c r="AG185" s="381"/>
    </row>
    <row r="186" spans="1:33" s="62" customFormat="1" ht="19.5" customHeight="1" x14ac:dyDescent="0.25">
      <c r="A186" s="380">
        <f t="shared" si="15"/>
        <v>19.5</v>
      </c>
      <c r="B186" s="396">
        <f t="shared" si="16"/>
        <v>16</v>
      </c>
      <c r="C186" s="996"/>
      <c r="D186" s="997"/>
      <c r="E186" s="998"/>
      <c r="F186" s="448"/>
      <c r="G186" s="448"/>
      <c r="H186" s="452"/>
      <c r="I186" s="999"/>
      <c r="J186" s="1000"/>
      <c r="K186" s="448"/>
      <c r="L186" s="449"/>
      <c r="M186" s="449"/>
      <c r="N186" s="994"/>
      <c r="O186" s="995"/>
      <c r="P186" s="289"/>
      <c r="Q186" s="381"/>
      <c r="R186" s="289"/>
      <c r="S186" s="289"/>
      <c r="T186" s="289"/>
      <c r="U186" s="289"/>
      <c r="V186" s="289"/>
      <c r="W186" s="289"/>
      <c r="X186" s="289"/>
      <c r="Y186" s="289"/>
      <c r="Z186" s="289"/>
      <c r="AA186" s="289"/>
      <c r="AB186" s="289"/>
      <c r="AC186" s="381"/>
      <c r="AD186" s="381"/>
      <c r="AE186" s="381"/>
      <c r="AF186" s="381"/>
      <c r="AG186" s="381"/>
    </row>
    <row r="187" spans="1:33" s="62" customFormat="1" ht="19.5" customHeight="1" x14ac:dyDescent="0.25">
      <c r="A187" s="380">
        <f t="shared" si="15"/>
        <v>19.5</v>
      </c>
      <c r="B187" s="396">
        <f t="shared" si="16"/>
        <v>17</v>
      </c>
      <c r="C187" s="996"/>
      <c r="D187" s="997"/>
      <c r="E187" s="998"/>
      <c r="F187" s="448"/>
      <c r="G187" s="448"/>
      <c r="H187" s="452"/>
      <c r="I187" s="999"/>
      <c r="J187" s="1000"/>
      <c r="K187" s="448"/>
      <c r="L187" s="449"/>
      <c r="M187" s="449"/>
      <c r="N187" s="994"/>
      <c r="O187" s="995"/>
      <c r="P187" s="289"/>
      <c r="Q187" s="381"/>
      <c r="R187" s="289"/>
      <c r="S187" s="289"/>
      <c r="T187" s="289"/>
      <c r="U187" s="289"/>
      <c r="V187" s="289"/>
      <c r="W187" s="289"/>
      <c r="X187" s="289"/>
      <c r="Y187" s="289"/>
      <c r="Z187" s="289"/>
      <c r="AA187" s="289"/>
      <c r="AB187" s="289"/>
      <c r="AC187" s="381"/>
      <c r="AD187" s="381"/>
      <c r="AE187" s="381"/>
      <c r="AF187" s="381"/>
      <c r="AG187" s="381"/>
    </row>
    <row r="188" spans="1:33" s="62" customFormat="1" ht="19.5" customHeight="1" x14ac:dyDescent="0.25">
      <c r="A188" s="380">
        <f t="shared" si="15"/>
        <v>19.5</v>
      </c>
      <c r="B188" s="396">
        <f t="shared" si="16"/>
        <v>18</v>
      </c>
      <c r="C188" s="996"/>
      <c r="D188" s="997"/>
      <c r="E188" s="998"/>
      <c r="F188" s="448"/>
      <c r="G188" s="448"/>
      <c r="H188" s="452"/>
      <c r="I188" s="999"/>
      <c r="J188" s="1000"/>
      <c r="K188" s="448"/>
      <c r="L188" s="449"/>
      <c r="M188" s="449"/>
      <c r="N188" s="994"/>
      <c r="O188" s="995"/>
      <c r="P188" s="289"/>
      <c r="Q188" s="381"/>
      <c r="R188" s="289"/>
      <c r="S188" s="289"/>
      <c r="T188" s="289"/>
      <c r="U188" s="289"/>
      <c r="V188" s="289"/>
      <c r="W188" s="289"/>
      <c r="X188" s="289"/>
      <c r="Y188" s="289"/>
      <c r="Z188" s="289"/>
      <c r="AA188" s="289"/>
      <c r="AB188" s="289"/>
      <c r="AC188" s="381"/>
      <c r="AD188" s="381"/>
      <c r="AE188" s="381"/>
      <c r="AF188" s="381"/>
      <c r="AG188" s="381"/>
    </row>
    <row r="189" spans="1:33" s="62" customFormat="1" ht="19.5" customHeight="1" x14ac:dyDescent="0.25">
      <c r="A189" s="380">
        <f t="shared" si="15"/>
        <v>19.5</v>
      </c>
      <c r="B189" s="396">
        <f t="shared" si="16"/>
        <v>19</v>
      </c>
      <c r="C189" s="996"/>
      <c r="D189" s="997"/>
      <c r="E189" s="998"/>
      <c r="F189" s="448"/>
      <c r="G189" s="448"/>
      <c r="H189" s="452"/>
      <c r="I189" s="999"/>
      <c r="J189" s="1000"/>
      <c r="K189" s="448"/>
      <c r="L189" s="449"/>
      <c r="M189" s="449"/>
      <c r="N189" s="994"/>
      <c r="O189" s="995"/>
      <c r="P189" s="289"/>
      <c r="Q189" s="381"/>
      <c r="R189" s="289"/>
      <c r="S189" s="289"/>
      <c r="T189" s="289"/>
      <c r="U189" s="289"/>
      <c r="V189" s="289"/>
      <c r="W189" s="289"/>
      <c r="X189" s="289"/>
      <c r="Y189" s="289"/>
      <c r="Z189" s="289"/>
      <c r="AA189" s="289"/>
      <c r="AB189" s="289"/>
      <c r="AC189" s="381"/>
      <c r="AD189" s="381"/>
      <c r="AE189" s="381"/>
      <c r="AF189" s="381"/>
      <c r="AG189" s="381"/>
    </row>
    <row r="190" spans="1:33" s="62" customFormat="1" ht="19.5" customHeight="1" x14ac:dyDescent="0.25">
      <c r="A190" s="380">
        <f t="shared" si="15"/>
        <v>19.5</v>
      </c>
      <c r="B190" s="396">
        <f t="shared" si="16"/>
        <v>20</v>
      </c>
      <c r="C190" s="996"/>
      <c r="D190" s="997"/>
      <c r="E190" s="998"/>
      <c r="F190" s="448"/>
      <c r="G190" s="448"/>
      <c r="H190" s="452"/>
      <c r="I190" s="999"/>
      <c r="J190" s="1000"/>
      <c r="K190" s="448"/>
      <c r="L190" s="449"/>
      <c r="M190" s="449"/>
      <c r="N190" s="994"/>
      <c r="O190" s="995"/>
      <c r="P190" s="289"/>
      <c r="Q190" s="381"/>
      <c r="R190" s="289"/>
      <c r="S190" s="289"/>
      <c r="T190" s="289"/>
      <c r="U190" s="289"/>
      <c r="V190" s="289"/>
      <c r="W190" s="289"/>
      <c r="X190" s="289"/>
      <c r="Y190" s="289"/>
      <c r="Z190" s="289"/>
      <c r="AA190" s="289"/>
      <c r="AB190" s="289"/>
      <c r="AC190" s="381"/>
      <c r="AD190" s="381"/>
      <c r="AE190" s="381"/>
      <c r="AF190" s="381"/>
      <c r="AG190" s="381"/>
    </row>
    <row r="191" spans="1:33" s="62" customFormat="1" ht="19.5" customHeight="1" x14ac:dyDescent="0.25">
      <c r="A191" s="380">
        <f t="shared" si="15"/>
        <v>19.5</v>
      </c>
      <c r="B191" s="396">
        <f t="shared" si="16"/>
        <v>21</v>
      </c>
      <c r="C191" s="996"/>
      <c r="D191" s="997"/>
      <c r="E191" s="998"/>
      <c r="F191" s="448"/>
      <c r="G191" s="448"/>
      <c r="H191" s="452"/>
      <c r="I191" s="999"/>
      <c r="J191" s="1000"/>
      <c r="K191" s="448"/>
      <c r="L191" s="449"/>
      <c r="M191" s="449"/>
      <c r="N191" s="994"/>
      <c r="O191" s="995"/>
      <c r="P191" s="289"/>
      <c r="Q191" s="381"/>
      <c r="R191" s="289"/>
      <c r="S191" s="289"/>
      <c r="T191" s="289"/>
      <c r="U191" s="289"/>
      <c r="V191" s="289"/>
      <c r="W191" s="289"/>
      <c r="X191" s="289"/>
      <c r="Y191" s="289"/>
      <c r="Z191" s="289"/>
      <c r="AA191" s="289"/>
      <c r="AB191" s="289"/>
      <c r="AC191" s="381"/>
      <c r="AD191" s="381"/>
      <c r="AE191" s="381"/>
      <c r="AF191" s="381"/>
      <c r="AG191" s="381"/>
    </row>
    <row r="192" spans="1:33" s="62" customFormat="1" ht="19.5" customHeight="1" x14ac:dyDescent="0.25">
      <c r="A192" s="380">
        <f t="shared" si="15"/>
        <v>19.5</v>
      </c>
      <c r="B192" s="396">
        <f t="shared" si="16"/>
        <v>22</v>
      </c>
      <c r="C192" s="996"/>
      <c r="D192" s="997"/>
      <c r="E192" s="998"/>
      <c r="F192" s="448"/>
      <c r="G192" s="448"/>
      <c r="H192" s="452"/>
      <c r="I192" s="999"/>
      <c r="J192" s="1000"/>
      <c r="K192" s="448"/>
      <c r="L192" s="449"/>
      <c r="M192" s="449"/>
      <c r="N192" s="994"/>
      <c r="O192" s="995"/>
      <c r="P192" s="289"/>
      <c r="Q192" s="381"/>
      <c r="R192" s="289"/>
      <c r="S192" s="289"/>
      <c r="T192" s="289"/>
      <c r="U192" s="289"/>
      <c r="V192" s="289"/>
      <c r="W192" s="289"/>
      <c r="X192" s="289"/>
      <c r="Y192" s="289"/>
      <c r="Z192" s="289"/>
      <c r="AA192" s="289"/>
      <c r="AB192" s="289"/>
      <c r="AC192" s="381"/>
      <c r="AD192" s="381"/>
      <c r="AE192" s="381"/>
      <c r="AF192" s="381"/>
      <c r="AG192" s="381"/>
    </row>
    <row r="193" spans="1:33" s="62" customFormat="1" ht="19.5" customHeight="1" x14ac:dyDescent="0.25">
      <c r="A193" s="380">
        <f t="shared" si="15"/>
        <v>19.5</v>
      </c>
      <c r="B193" s="396">
        <f t="shared" si="16"/>
        <v>23</v>
      </c>
      <c r="C193" s="996"/>
      <c r="D193" s="997"/>
      <c r="E193" s="998"/>
      <c r="F193" s="448"/>
      <c r="G193" s="448"/>
      <c r="H193" s="452"/>
      <c r="I193" s="999"/>
      <c r="J193" s="1000"/>
      <c r="K193" s="448"/>
      <c r="L193" s="449"/>
      <c r="M193" s="449"/>
      <c r="N193" s="994"/>
      <c r="O193" s="995"/>
      <c r="P193" s="289"/>
      <c r="Q193" s="381"/>
      <c r="R193" s="289"/>
      <c r="S193" s="289"/>
      <c r="T193" s="289"/>
      <c r="U193" s="289"/>
      <c r="V193" s="289"/>
      <c r="W193" s="289"/>
      <c r="X193" s="289"/>
      <c r="Y193" s="289"/>
      <c r="Z193" s="289"/>
      <c r="AA193" s="289"/>
      <c r="AB193" s="289"/>
      <c r="AC193" s="381"/>
      <c r="AD193" s="381"/>
      <c r="AE193" s="381"/>
      <c r="AF193" s="381"/>
      <c r="AG193" s="381"/>
    </row>
    <row r="194" spans="1:33" s="62" customFormat="1" ht="19.5" customHeight="1" x14ac:dyDescent="0.25">
      <c r="A194" s="380">
        <f t="shared" si="15"/>
        <v>19.5</v>
      </c>
      <c r="B194" s="396">
        <f t="shared" si="16"/>
        <v>24</v>
      </c>
      <c r="C194" s="996"/>
      <c r="D194" s="997"/>
      <c r="E194" s="998"/>
      <c r="F194" s="448"/>
      <c r="G194" s="448"/>
      <c r="H194" s="452"/>
      <c r="I194" s="999"/>
      <c r="J194" s="1000"/>
      <c r="K194" s="448"/>
      <c r="L194" s="449"/>
      <c r="M194" s="449"/>
      <c r="N194" s="994"/>
      <c r="O194" s="995"/>
      <c r="P194" s="289"/>
      <c r="Q194" s="381"/>
      <c r="R194" s="289"/>
      <c r="S194" s="289"/>
      <c r="T194" s="289"/>
      <c r="U194" s="289"/>
      <c r="V194" s="289"/>
      <c r="W194" s="289"/>
      <c r="X194" s="289"/>
      <c r="Y194" s="289"/>
      <c r="Z194" s="289"/>
      <c r="AA194" s="289"/>
      <c r="AB194" s="289"/>
      <c r="AC194" s="381"/>
      <c r="AD194" s="381"/>
      <c r="AE194" s="381"/>
      <c r="AF194" s="381"/>
      <c r="AG194" s="381"/>
    </row>
    <row r="195" spans="1:33" s="62" customFormat="1" ht="19.5" customHeight="1" x14ac:dyDescent="0.25">
      <c r="A195" s="380">
        <f t="shared" si="15"/>
        <v>19.5</v>
      </c>
      <c r="B195" s="396">
        <f t="shared" si="16"/>
        <v>25</v>
      </c>
      <c r="C195" s="996"/>
      <c r="D195" s="997"/>
      <c r="E195" s="998"/>
      <c r="F195" s="448"/>
      <c r="G195" s="448"/>
      <c r="H195" s="452"/>
      <c r="I195" s="999"/>
      <c r="J195" s="1000"/>
      <c r="K195" s="448"/>
      <c r="L195" s="449"/>
      <c r="M195" s="449"/>
      <c r="N195" s="994"/>
      <c r="O195" s="995"/>
      <c r="P195" s="289"/>
      <c r="Q195" s="381"/>
      <c r="R195" s="289"/>
      <c r="S195" s="289"/>
      <c r="T195" s="289"/>
      <c r="U195" s="289"/>
      <c r="V195" s="289"/>
      <c r="W195" s="289"/>
      <c r="X195" s="289"/>
      <c r="Y195" s="289"/>
      <c r="Z195" s="289"/>
      <c r="AA195" s="289"/>
      <c r="AB195" s="289"/>
      <c r="AC195" s="381"/>
      <c r="AD195" s="381"/>
      <c r="AE195" s="381"/>
      <c r="AF195" s="381"/>
      <c r="AG195" s="381"/>
    </row>
    <row r="196" spans="1:33" s="62" customFormat="1" ht="19.5" customHeight="1" x14ac:dyDescent="0.25">
      <c r="A196" s="380">
        <f t="shared" si="15"/>
        <v>19.5</v>
      </c>
      <c r="B196" s="396">
        <f t="shared" si="16"/>
        <v>26</v>
      </c>
      <c r="C196" s="996"/>
      <c r="D196" s="997"/>
      <c r="E196" s="998"/>
      <c r="F196" s="448"/>
      <c r="G196" s="448"/>
      <c r="H196" s="452"/>
      <c r="I196" s="999"/>
      <c r="J196" s="1000"/>
      <c r="K196" s="448"/>
      <c r="L196" s="449"/>
      <c r="M196" s="449"/>
      <c r="N196" s="994"/>
      <c r="O196" s="995"/>
      <c r="P196" s="289"/>
      <c r="Q196" s="381"/>
      <c r="R196" s="289"/>
      <c r="S196" s="289"/>
      <c r="T196" s="289"/>
      <c r="U196" s="289"/>
      <c r="V196" s="289"/>
      <c r="W196" s="289"/>
      <c r="X196" s="289"/>
      <c r="Y196" s="289"/>
      <c r="Z196" s="289"/>
      <c r="AA196" s="289"/>
      <c r="AB196" s="289"/>
      <c r="AC196" s="381"/>
      <c r="AD196" s="381"/>
      <c r="AE196" s="381"/>
      <c r="AF196" s="381"/>
      <c r="AG196" s="381"/>
    </row>
    <row r="197" spans="1:33" s="62" customFormat="1" ht="19.5" customHeight="1" x14ac:dyDescent="0.25">
      <c r="A197" s="380">
        <f t="shared" si="15"/>
        <v>19.5</v>
      </c>
      <c r="B197" s="396">
        <f t="shared" si="16"/>
        <v>27</v>
      </c>
      <c r="C197" s="996"/>
      <c r="D197" s="997"/>
      <c r="E197" s="998"/>
      <c r="F197" s="448"/>
      <c r="G197" s="448"/>
      <c r="H197" s="452"/>
      <c r="I197" s="999"/>
      <c r="J197" s="1000"/>
      <c r="K197" s="448"/>
      <c r="L197" s="449"/>
      <c r="M197" s="449"/>
      <c r="N197" s="994"/>
      <c r="O197" s="995"/>
      <c r="P197" s="289"/>
      <c r="Q197" s="381"/>
      <c r="R197" s="289"/>
      <c r="S197" s="289"/>
      <c r="T197" s="289"/>
      <c r="U197" s="289"/>
      <c r="V197" s="289"/>
      <c r="W197" s="289"/>
      <c r="X197" s="289"/>
      <c r="Y197" s="289"/>
      <c r="Z197" s="289"/>
      <c r="AA197" s="289"/>
      <c r="AB197" s="289"/>
      <c r="AC197" s="381"/>
      <c r="AD197" s="381"/>
      <c r="AE197" s="381"/>
      <c r="AF197" s="381"/>
      <c r="AG197" s="381"/>
    </row>
    <row r="198" spans="1:33" s="62" customFormat="1" ht="19.5" customHeight="1" x14ac:dyDescent="0.25">
      <c r="A198" s="380">
        <f t="shared" si="15"/>
        <v>19.5</v>
      </c>
      <c r="B198" s="396">
        <f t="shared" si="16"/>
        <v>28</v>
      </c>
      <c r="C198" s="996"/>
      <c r="D198" s="997"/>
      <c r="E198" s="998"/>
      <c r="F198" s="448"/>
      <c r="G198" s="448"/>
      <c r="H198" s="452"/>
      <c r="I198" s="999"/>
      <c r="J198" s="1000"/>
      <c r="K198" s="448"/>
      <c r="L198" s="449"/>
      <c r="M198" s="449"/>
      <c r="N198" s="994"/>
      <c r="O198" s="995"/>
      <c r="P198" s="289"/>
      <c r="Q198" s="381"/>
      <c r="R198" s="289"/>
      <c r="S198" s="289"/>
      <c r="T198" s="289"/>
      <c r="U198" s="289"/>
      <c r="V198" s="289"/>
      <c r="W198" s="289"/>
      <c r="X198" s="289"/>
      <c r="Y198" s="289"/>
      <c r="Z198" s="289"/>
      <c r="AA198" s="289"/>
      <c r="AB198" s="289"/>
      <c r="AC198" s="381"/>
      <c r="AD198" s="381"/>
      <c r="AE198" s="381"/>
      <c r="AF198" s="381"/>
      <c r="AG198" s="381"/>
    </row>
    <row r="199" spans="1:33" s="62" customFormat="1" ht="9" customHeight="1" x14ac:dyDescent="0.25">
      <c r="A199" s="380">
        <f>$A$2</f>
        <v>9</v>
      </c>
      <c r="B199" s="289"/>
      <c r="C199" s="289"/>
      <c r="D199" s="289"/>
      <c r="E199" s="289"/>
      <c r="F199" s="289"/>
      <c r="G199" s="289"/>
      <c r="H199" s="289"/>
      <c r="I199" s="289"/>
      <c r="J199" s="289"/>
      <c r="K199" s="289"/>
      <c r="L199" s="289"/>
      <c r="M199" s="289"/>
      <c r="N199" s="289"/>
      <c r="O199" s="289"/>
      <c r="P199" s="289"/>
      <c r="Q199" s="381"/>
      <c r="R199" s="289"/>
      <c r="S199" s="289"/>
      <c r="T199" s="289"/>
      <c r="U199" s="289"/>
      <c r="V199" s="289"/>
      <c r="W199" s="289"/>
      <c r="X199" s="289"/>
      <c r="Y199" s="289"/>
      <c r="Z199" s="289"/>
      <c r="AA199" s="289"/>
      <c r="AB199" s="289"/>
      <c r="AC199" s="381"/>
      <c r="AD199" s="381"/>
      <c r="AE199" s="381"/>
      <c r="AF199" s="381"/>
      <c r="AG199" s="381"/>
    </row>
    <row r="200" spans="1:33" ht="9" customHeight="1" x14ac:dyDescent="0.25">
      <c r="A200" s="380">
        <f t="shared" ref="A200:A205" si="17">$A$2</f>
        <v>9</v>
      </c>
      <c r="B200" s="289"/>
      <c r="C200" s="289"/>
      <c r="D200" s="289"/>
      <c r="E200" s="289"/>
      <c r="F200" s="289"/>
      <c r="G200" s="289"/>
      <c r="H200" s="289"/>
      <c r="I200" s="289"/>
      <c r="J200" s="289"/>
      <c r="K200" s="289"/>
      <c r="L200" s="289"/>
      <c r="M200" s="289"/>
      <c r="N200" s="289"/>
      <c r="O200" s="289"/>
      <c r="P200" s="289"/>
      <c r="Q200" s="381"/>
      <c r="R200" s="289"/>
      <c r="S200" s="289"/>
      <c r="T200" s="289"/>
      <c r="U200" s="289"/>
      <c r="V200" s="289"/>
      <c r="W200" s="289"/>
      <c r="X200" s="289"/>
      <c r="Y200" s="289"/>
      <c r="Z200" s="289"/>
      <c r="AA200" s="289"/>
      <c r="AB200" s="289"/>
      <c r="AC200" s="289"/>
      <c r="AD200" s="289"/>
      <c r="AE200" s="289"/>
      <c r="AF200" s="289"/>
      <c r="AG200" s="289"/>
    </row>
    <row r="201" spans="1:33" ht="9" customHeight="1" x14ac:dyDescent="0.25">
      <c r="A201" s="380">
        <f t="shared" si="17"/>
        <v>9</v>
      </c>
      <c r="B201" s="289"/>
      <c r="C201" s="289"/>
      <c r="D201" s="289"/>
      <c r="E201" s="289"/>
      <c r="F201" s="289"/>
      <c r="G201" s="289"/>
      <c r="H201" s="289"/>
      <c r="I201" s="289"/>
      <c r="J201" s="289"/>
      <c r="K201" s="289"/>
      <c r="L201" s="289"/>
      <c r="M201" s="289"/>
      <c r="N201" s="289"/>
      <c r="O201" s="289"/>
      <c r="P201" s="289"/>
      <c r="Q201" s="381"/>
      <c r="R201" s="289"/>
      <c r="S201" s="289"/>
      <c r="T201" s="289"/>
      <c r="U201" s="289"/>
      <c r="V201" s="289"/>
      <c r="W201" s="289"/>
      <c r="X201" s="289"/>
      <c r="Y201" s="289"/>
      <c r="Z201" s="289"/>
      <c r="AA201" s="289"/>
      <c r="AB201" s="289"/>
      <c r="AC201" s="289"/>
      <c r="AD201" s="289"/>
      <c r="AE201" s="289"/>
      <c r="AF201" s="289"/>
      <c r="AG201" s="289"/>
    </row>
    <row r="202" spans="1:33" ht="9" customHeight="1" x14ac:dyDescent="0.25">
      <c r="A202" s="380">
        <f t="shared" si="17"/>
        <v>9</v>
      </c>
      <c r="B202" s="289"/>
      <c r="C202" s="289"/>
      <c r="D202" s="289"/>
      <c r="E202" s="289"/>
      <c r="F202" s="289"/>
      <c r="G202" s="289"/>
      <c r="H202" s="289"/>
      <c r="I202" s="289"/>
      <c r="J202" s="289"/>
      <c r="K202" s="289"/>
      <c r="L202" s="289"/>
      <c r="M202" s="289"/>
      <c r="N202" s="289"/>
      <c r="O202" s="289"/>
      <c r="P202" s="289"/>
      <c r="Q202" s="381"/>
      <c r="R202" s="289"/>
      <c r="S202" s="289"/>
      <c r="T202" s="289"/>
      <c r="U202" s="289"/>
      <c r="V202" s="289"/>
      <c r="W202" s="289"/>
      <c r="X202" s="289"/>
      <c r="Y202" s="289"/>
      <c r="Z202" s="289"/>
      <c r="AA202" s="289"/>
      <c r="AB202" s="289"/>
      <c r="AC202" s="289"/>
      <c r="AD202" s="289"/>
      <c r="AE202" s="289"/>
      <c r="AF202" s="289"/>
      <c r="AG202" s="289"/>
    </row>
    <row r="203" spans="1:33" ht="9" customHeight="1" x14ac:dyDescent="0.25">
      <c r="A203" s="380">
        <f t="shared" si="17"/>
        <v>9</v>
      </c>
      <c r="B203" s="289"/>
      <c r="C203" s="289"/>
      <c r="D203" s="289"/>
      <c r="E203" s="289"/>
      <c r="F203" s="289"/>
      <c r="G203" s="289"/>
      <c r="H203" s="289"/>
      <c r="I203" s="289"/>
      <c r="J203" s="289"/>
      <c r="K203" s="289"/>
      <c r="L203" s="289"/>
      <c r="M203" s="289"/>
      <c r="N203" s="289"/>
      <c r="O203" s="289"/>
      <c r="P203" s="289"/>
      <c r="Q203" s="381"/>
      <c r="R203" s="289"/>
      <c r="S203" s="289"/>
      <c r="T203" s="289"/>
      <c r="U203" s="289"/>
      <c r="V203" s="289"/>
      <c r="W203" s="289"/>
      <c r="X203" s="289"/>
      <c r="Y203" s="289"/>
      <c r="Z203" s="289"/>
      <c r="AA203" s="289"/>
      <c r="AB203" s="289"/>
      <c r="AC203" s="289"/>
      <c r="AD203" s="289"/>
      <c r="AE203" s="289"/>
      <c r="AF203" s="289"/>
      <c r="AG203" s="289"/>
    </row>
    <row r="204" spans="1:33" ht="16.5" customHeight="1" x14ac:dyDescent="0.25">
      <c r="A204" s="386">
        <f>$A$8</f>
        <v>16.5</v>
      </c>
      <c r="B204" s="289"/>
      <c r="C204" s="402" t="s">
        <v>572</v>
      </c>
      <c r="D204" s="403" t="s">
        <v>189</v>
      </c>
      <c r="E204" s="289"/>
      <c r="F204" s="289"/>
      <c r="G204" s="289"/>
      <c r="H204" s="289"/>
      <c r="I204" s="289"/>
      <c r="J204" s="289"/>
      <c r="K204" s="289"/>
      <c r="L204" s="289"/>
      <c r="M204" s="1006" t="str">
        <f ca="1">Wersja</f>
        <v>2020..6.15.0.44055</v>
      </c>
      <c r="N204" s="1006"/>
      <c r="O204" s="289"/>
      <c r="P204" s="289"/>
      <c r="Q204" s="381"/>
      <c r="R204" s="289"/>
      <c r="S204" s="289"/>
      <c r="T204" s="289"/>
      <c r="U204" s="289"/>
      <c r="V204" s="289"/>
      <c r="W204" s="289"/>
      <c r="X204" s="289"/>
      <c r="Y204" s="289"/>
      <c r="Z204" s="289"/>
      <c r="AA204" s="289"/>
      <c r="AB204" s="289"/>
      <c r="AC204" s="289"/>
      <c r="AD204" s="289"/>
      <c r="AE204" s="289"/>
      <c r="AF204" s="289"/>
      <c r="AG204" s="289"/>
    </row>
    <row r="205" spans="1:33" ht="9" customHeight="1" x14ac:dyDescent="0.25">
      <c r="A205" s="380">
        <f t="shared" si="17"/>
        <v>9</v>
      </c>
      <c r="B205" s="289"/>
      <c r="C205" s="289"/>
      <c r="D205" s="289"/>
      <c r="E205" s="289"/>
      <c r="F205" s="289"/>
      <c r="G205" s="289"/>
      <c r="H205" s="289"/>
      <c r="I205" s="289"/>
      <c r="J205" s="289"/>
      <c r="K205" s="289"/>
      <c r="L205" s="289"/>
      <c r="M205" s="289"/>
      <c r="N205" s="289"/>
      <c r="O205" s="289"/>
      <c r="P205" s="289"/>
      <c r="Q205" s="381"/>
      <c r="R205" s="289"/>
      <c r="S205" s="289"/>
      <c r="T205" s="289"/>
      <c r="U205" s="289"/>
      <c r="V205" s="289"/>
      <c r="W205" s="289"/>
      <c r="X205" s="289"/>
      <c r="Y205" s="289"/>
      <c r="Z205" s="289"/>
      <c r="AA205" s="289"/>
      <c r="AB205" s="289"/>
      <c r="AC205" s="289"/>
      <c r="AD205" s="289"/>
      <c r="AE205" s="289"/>
      <c r="AF205" s="289"/>
      <c r="AG205" s="289"/>
    </row>
    <row r="206" spans="1:33" ht="9" customHeight="1" x14ac:dyDescent="0.25">
      <c r="A206" s="380">
        <f>$A$2</f>
        <v>9</v>
      </c>
      <c r="B206" s="782" t="s">
        <v>182</v>
      </c>
      <c r="C206" s="782"/>
      <c r="D206" s="782"/>
      <c r="E206" s="782"/>
      <c r="F206" s="782"/>
      <c r="G206" s="782"/>
      <c r="H206" s="782"/>
      <c r="I206" s="782"/>
      <c r="J206" s="782"/>
      <c r="K206" s="782"/>
      <c r="L206" s="782"/>
      <c r="M206" s="782"/>
      <c r="N206" s="782"/>
      <c r="O206" s="782"/>
      <c r="P206" s="289"/>
      <c r="Q206" s="381"/>
      <c r="R206" s="289"/>
      <c r="S206" s="289"/>
      <c r="T206" s="289"/>
      <c r="U206" s="289"/>
      <c r="V206" s="289"/>
      <c r="W206" s="289"/>
      <c r="X206" s="289"/>
      <c r="Y206" s="289"/>
      <c r="Z206" s="289"/>
      <c r="AA206" s="289"/>
      <c r="AB206" s="289"/>
      <c r="AC206" s="289"/>
      <c r="AD206" s="289"/>
      <c r="AE206" s="289"/>
      <c r="AF206" s="289"/>
      <c r="AG206" s="289"/>
    </row>
    <row r="207" spans="1:33" ht="9" customHeight="1" x14ac:dyDescent="0.25">
      <c r="A207" s="380">
        <f>$A$2</f>
        <v>9</v>
      </c>
      <c r="B207" s="757" t="s">
        <v>0</v>
      </c>
      <c r="C207" s="757"/>
      <c r="D207" s="757"/>
      <c r="E207" s="757"/>
      <c r="F207" s="757"/>
      <c r="G207" s="757"/>
      <c r="H207" s="757"/>
      <c r="I207" s="757"/>
      <c r="J207" s="757"/>
      <c r="K207" s="757"/>
      <c r="L207" s="757"/>
      <c r="M207" s="757"/>
      <c r="N207" s="757"/>
      <c r="O207" s="757"/>
      <c r="P207" s="289"/>
      <c r="Q207" s="381"/>
      <c r="R207" s="289"/>
      <c r="S207" s="289"/>
      <c r="T207" s="289"/>
      <c r="U207" s="289"/>
      <c r="V207" s="289"/>
      <c r="W207" s="289"/>
      <c r="X207" s="289"/>
      <c r="Y207" s="289"/>
      <c r="Z207" s="289"/>
      <c r="AA207" s="289"/>
      <c r="AB207" s="289"/>
      <c r="AC207" s="289"/>
      <c r="AD207" s="289"/>
      <c r="AE207" s="289"/>
      <c r="AF207" s="289"/>
      <c r="AG207" s="289"/>
    </row>
    <row r="208" spans="1:33" ht="4.5" customHeight="1" x14ac:dyDescent="0.25">
      <c r="A208" s="380">
        <f>$A$4</f>
        <v>4.5</v>
      </c>
      <c r="B208" s="292"/>
      <c r="C208" s="289"/>
      <c r="D208" s="289"/>
      <c r="E208" s="289"/>
      <c r="F208" s="289"/>
      <c r="G208" s="289"/>
      <c r="H208" s="289"/>
      <c r="I208" s="289"/>
      <c r="J208" s="289"/>
      <c r="K208" s="289"/>
      <c r="L208" s="289"/>
      <c r="M208" s="289"/>
      <c r="N208" s="289"/>
      <c r="O208" s="289"/>
      <c r="P208" s="289"/>
      <c r="Q208" s="381"/>
      <c r="R208" s="289"/>
      <c r="S208" s="289"/>
      <c r="T208" s="289"/>
      <c r="U208" s="289"/>
      <c r="V208" s="289"/>
      <c r="W208" s="289"/>
      <c r="X208" s="289"/>
      <c r="Y208" s="289"/>
      <c r="Z208" s="289"/>
      <c r="AA208" s="289"/>
      <c r="AB208" s="289"/>
      <c r="AC208" s="289"/>
      <c r="AD208" s="289"/>
      <c r="AE208" s="289"/>
      <c r="AF208" s="289"/>
      <c r="AG208" s="289"/>
    </row>
    <row r="209" spans="1:33" ht="9" customHeight="1" x14ac:dyDescent="0.25">
      <c r="A209" s="380">
        <f>$A$2</f>
        <v>9</v>
      </c>
      <c r="B209" s="783" t="s">
        <v>475</v>
      </c>
      <c r="C209" s="766"/>
      <c r="D209" s="766"/>
      <c r="E209" s="766"/>
      <c r="F209" s="766"/>
      <c r="G209" s="766"/>
      <c r="H209" s="767"/>
      <c r="I209" s="666" t="s">
        <v>1</v>
      </c>
      <c r="J209" s="667"/>
      <c r="K209" s="667"/>
      <c r="L209" s="667"/>
      <c r="M209" s="667"/>
      <c r="N209" s="667"/>
      <c r="O209" s="668"/>
      <c r="P209" s="289"/>
      <c r="Q209" s="381"/>
      <c r="R209" s="289"/>
      <c r="S209" s="289"/>
      <c r="T209" s="289"/>
      <c r="U209" s="289"/>
      <c r="V209" s="289"/>
      <c r="W209" s="289"/>
      <c r="X209" s="289"/>
      <c r="Y209" s="289"/>
      <c r="Z209" s="289"/>
      <c r="AA209" s="289"/>
      <c r="AB209" s="289"/>
      <c r="AC209" s="289"/>
      <c r="AD209" s="289"/>
      <c r="AE209" s="289"/>
      <c r="AF209" s="289"/>
      <c r="AG209" s="289"/>
    </row>
    <row r="210" spans="1:33" ht="19.5" customHeight="1" x14ac:dyDescent="0.25">
      <c r="A210" s="380">
        <f>$A$6</f>
        <v>19.5</v>
      </c>
      <c r="B210" s="383"/>
      <c r="C210" s="1002">
        <f>$C$6</f>
        <v>0</v>
      </c>
      <c r="D210" s="1002"/>
      <c r="E210" s="1002"/>
      <c r="F210" s="1002"/>
      <c r="G210" s="1002"/>
      <c r="H210" s="384"/>
      <c r="I210" s="672"/>
      <c r="J210" s="673"/>
      <c r="K210" s="673"/>
      <c r="L210" s="673"/>
      <c r="M210" s="673"/>
      <c r="N210" s="673"/>
      <c r="O210" s="674"/>
      <c r="P210" s="289"/>
      <c r="Q210" s="381"/>
      <c r="R210" s="289"/>
      <c r="S210" s="289"/>
      <c r="T210" s="289"/>
      <c r="U210" s="289"/>
      <c r="V210" s="289"/>
      <c r="W210" s="289"/>
      <c r="X210" s="289"/>
      <c r="Y210" s="289"/>
      <c r="Z210" s="289"/>
      <c r="AA210" s="289"/>
      <c r="AB210" s="289"/>
      <c r="AC210" s="289"/>
      <c r="AD210" s="289"/>
      <c r="AE210" s="289"/>
      <c r="AF210" s="289"/>
      <c r="AG210" s="289"/>
    </row>
    <row r="211" spans="1:33" ht="9" customHeight="1" x14ac:dyDescent="0.25">
      <c r="A211" s="380">
        <f t="shared" ref="A211" si="18">$A$2</f>
        <v>9</v>
      </c>
      <c r="B211" s="289"/>
      <c r="C211" s="289"/>
      <c r="D211" s="289"/>
      <c r="E211" s="289"/>
      <c r="F211" s="289"/>
      <c r="G211" s="289"/>
      <c r="H211" s="289"/>
      <c r="I211" s="289"/>
      <c r="J211" s="289"/>
      <c r="K211" s="289"/>
      <c r="L211" s="289"/>
      <c r="M211" s="289"/>
      <c r="N211" s="289"/>
      <c r="O211" s="289"/>
      <c r="P211" s="289"/>
      <c r="Q211" s="381"/>
      <c r="R211" s="289"/>
      <c r="S211" s="289"/>
      <c r="T211" s="289"/>
      <c r="U211" s="289"/>
      <c r="V211" s="289"/>
      <c r="W211" s="289"/>
      <c r="X211" s="289"/>
      <c r="Y211" s="289"/>
      <c r="Z211" s="289"/>
      <c r="AA211" s="289"/>
      <c r="AB211" s="289"/>
      <c r="AC211" s="289"/>
      <c r="AD211" s="289"/>
      <c r="AE211" s="289"/>
      <c r="AF211" s="289"/>
      <c r="AG211" s="289"/>
    </row>
    <row r="212" spans="1:33" ht="16.5" customHeight="1" x14ac:dyDescent="0.25">
      <c r="A212" s="386">
        <f>$A$8</f>
        <v>16.5</v>
      </c>
      <c r="B212" s="385" t="s">
        <v>554</v>
      </c>
      <c r="C212" s="289"/>
      <c r="D212" s="289"/>
      <c r="E212" s="289"/>
      <c r="F212" s="289"/>
      <c r="G212" s="289"/>
      <c r="H212" s="289"/>
      <c r="I212" s="289"/>
      <c r="J212" s="289"/>
      <c r="K212" s="289"/>
      <c r="L212" s="289"/>
      <c r="M212" s="289"/>
      <c r="N212" s="289"/>
      <c r="O212" s="289"/>
      <c r="P212" s="289"/>
      <c r="Q212" s="381"/>
      <c r="R212" s="289"/>
      <c r="S212" s="289"/>
      <c r="T212" s="289"/>
      <c r="U212" s="289"/>
      <c r="V212" s="289"/>
      <c r="W212" s="289"/>
      <c r="X212" s="289"/>
      <c r="Y212" s="289"/>
      <c r="Z212" s="289"/>
      <c r="AA212" s="289"/>
      <c r="AB212" s="289"/>
      <c r="AC212" s="289"/>
      <c r="AD212" s="289"/>
      <c r="AE212" s="289"/>
      <c r="AF212" s="289"/>
      <c r="AG212" s="289"/>
    </row>
    <row r="213" spans="1:33" ht="16.5" customHeight="1" x14ac:dyDescent="0.25">
      <c r="A213" s="386">
        <f>$A$8</f>
        <v>16.5</v>
      </c>
      <c r="B213" s="764" t="s">
        <v>566</v>
      </c>
      <c r="C213" s="764"/>
      <c r="D213" s="764"/>
      <c r="E213" s="764"/>
      <c r="F213" s="764"/>
      <c r="G213" s="764"/>
      <c r="H213" s="764"/>
      <c r="I213" s="764"/>
      <c r="J213" s="764"/>
      <c r="K213" s="764"/>
      <c r="L213" s="764"/>
      <c r="M213" s="764"/>
      <c r="N213" s="764"/>
      <c r="O213" s="289"/>
      <c r="P213" s="289"/>
      <c r="Q213" s="381"/>
      <c r="R213" s="289"/>
      <c r="S213" s="289"/>
      <c r="T213" s="289"/>
      <c r="U213" s="289"/>
      <c r="V213" s="289"/>
      <c r="W213" s="289"/>
      <c r="X213" s="289"/>
      <c r="Y213" s="289"/>
      <c r="Z213" s="289"/>
      <c r="AA213" s="289"/>
      <c r="AB213" s="289"/>
      <c r="AC213" s="289"/>
      <c r="AD213" s="289"/>
      <c r="AE213" s="289"/>
      <c r="AF213" s="289"/>
      <c r="AG213" s="289"/>
    </row>
    <row r="214" spans="1:33" ht="16.5" customHeight="1" x14ac:dyDescent="0.25">
      <c r="A214" s="386">
        <f>$A$8</f>
        <v>16.5</v>
      </c>
      <c r="B214" s="765" t="s">
        <v>564</v>
      </c>
      <c r="C214" s="764"/>
      <c r="D214" s="764"/>
      <c r="E214" s="764"/>
      <c r="F214" s="764"/>
      <c r="G214" s="764"/>
      <c r="H214" s="764"/>
      <c r="I214" s="764"/>
      <c r="J214" s="764"/>
      <c r="K214" s="764"/>
      <c r="L214" s="764"/>
      <c r="M214" s="764"/>
      <c r="N214" s="764"/>
      <c r="O214" s="289"/>
      <c r="P214" s="289"/>
      <c r="Q214" s="381"/>
      <c r="R214" s="289"/>
      <c r="S214" s="289"/>
      <c r="T214" s="289"/>
      <c r="U214" s="289"/>
      <c r="V214" s="289"/>
      <c r="W214" s="289"/>
      <c r="X214" s="289"/>
      <c r="Y214" s="289"/>
      <c r="Z214" s="289"/>
      <c r="AA214" s="289"/>
      <c r="AB214" s="289"/>
      <c r="AC214" s="289"/>
      <c r="AD214" s="289"/>
      <c r="AE214" s="289"/>
      <c r="AF214" s="289"/>
      <c r="AG214" s="289"/>
    </row>
    <row r="215" spans="1:33" ht="9" customHeight="1" x14ac:dyDescent="0.25">
      <c r="A215" s="380">
        <f>$A$2</f>
        <v>9</v>
      </c>
      <c r="B215" s="289"/>
      <c r="C215" s="387"/>
      <c r="D215" s="387"/>
      <c r="E215" s="387"/>
      <c r="F215" s="387"/>
      <c r="G215" s="387"/>
      <c r="H215" s="289"/>
      <c r="I215" s="289"/>
      <c r="J215" s="289"/>
      <c r="K215" s="289"/>
      <c r="L215" s="289"/>
      <c r="M215" s="289"/>
      <c r="N215" s="443" t="s">
        <v>877</v>
      </c>
      <c r="O215" s="444"/>
      <c r="P215" s="289"/>
      <c r="Q215" s="381"/>
      <c r="R215" s="289"/>
      <c r="S215" s="289"/>
      <c r="T215" s="289"/>
      <c r="U215" s="289"/>
      <c r="V215" s="289"/>
      <c r="W215" s="289"/>
      <c r="X215" s="289"/>
      <c r="Y215" s="289"/>
      <c r="Z215" s="289"/>
      <c r="AA215" s="289"/>
      <c r="AB215" s="289"/>
      <c r="AC215" s="289"/>
      <c r="AD215" s="289"/>
      <c r="AE215" s="289"/>
      <c r="AF215" s="289"/>
      <c r="AG215" s="289"/>
    </row>
    <row r="216" spans="1:33" ht="19.5" customHeight="1" x14ac:dyDescent="0.25">
      <c r="A216" s="380">
        <f>$A$6</f>
        <v>19.5</v>
      </c>
      <c r="B216" s="289"/>
      <c r="C216" s="387"/>
      <c r="D216" s="387"/>
      <c r="E216" s="387"/>
      <c r="F216" s="387"/>
      <c r="G216" s="387"/>
      <c r="H216" s="289"/>
      <c r="I216" s="289"/>
      <c r="J216" s="289"/>
      <c r="K216" s="289"/>
      <c r="L216" s="289"/>
      <c r="M216" s="289"/>
      <c r="N216" s="388">
        <f>N148+1</f>
        <v>4</v>
      </c>
      <c r="O216" s="389"/>
      <c r="P216" s="381"/>
      <c r="Q216" s="381">
        <f>IF(COUNTA(C226:J233,C247:J266,L247:O266,L226:O233)=0,0,1)</f>
        <v>0</v>
      </c>
      <c r="R216" s="289"/>
      <c r="S216" s="289"/>
      <c r="T216" s="289"/>
      <c r="U216" s="289"/>
      <c r="V216" s="289"/>
      <c r="W216" s="289"/>
      <c r="X216" s="289"/>
      <c r="Y216" s="289"/>
      <c r="Z216" s="289"/>
      <c r="AA216" s="289"/>
      <c r="AB216" s="289"/>
      <c r="AC216" s="289"/>
      <c r="AD216" s="289"/>
      <c r="AE216" s="289"/>
      <c r="AF216" s="289"/>
      <c r="AG216" s="289"/>
    </row>
    <row r="217" spans="1:33" ht="4.5" customHeight="1" x14ac:dyDescent="0.25">
      <c r="A217" s="380">
        <f>$A$4</f>
        <v>4.5</v>
      </c>
      <c r="B217" s="387"/>
      <c r="C217" s="387"/>
      <c r="D217" s="387"/>
      <c r="E217" s="387"/>
      <c r="F217" s="387"/>
      <c r="G217" s="387"/>
      <c r="H217" s="289"/>
      <c r="I217" s="289"/>
      <c r="J217" s="289"/>
      <c r="K217" s="289"/>
      <c r="L217" s="289"/>
      <c r="M217" s="289"/>
      <c r="N217" s="289"/>
      <c r="O217" s="289"/>
      <c r="P217" s="289"/>
      <c r="Q217" s="381"/>
      <c r="R217" s="289"/>
      <c r="S217" s="289"/>
      <c r="T217" s="289"/>
      <c r="U217" s="289"/>
      <c r="V217" s="289"/>
      <c r="W217" s="289"/>
      <c r="X217" s="289"/>
      <c r="Y217" s="289"/>
      <c r="Z217" s="289"/>
      <c r="AA217" s="289"/>
      <c r="AB217" s="289"/>
      <c r="AC217" s="289"/>
      <c r="AD217" s="289"/>
      <c r="AE217" s="289"/>
      <c r="AF217" s="289"/>
      <c r="AG217" s="289"/>
    </row>
    <row r="218" spans="1:33" ht="4.5" customHeight="1" x14ac:dyDescent="0.25">
      <c r="A218" s="380">
        <f>$A$4</f>
        <v>4.5</v>
      </c>
      <c r="B218" s="770"/>
      <c r="C218" s="770"/>
      <c r="D218" s="770"/>
      <c r="E218" s="770"/>
      <c r="F218" s="770"/>
      <c r="G218" s="770"/>
      <c r="H218" s="770"/>
      <c r="I218" s="770"/>
      <c r="J218" s="770"/>
      <c r="K218" s="770"/>
      <c r="L218" s="770"/>
      <c r="M218" s="770"/>
      <c r="N218" s="770"/>
      <c r="O218" s="770"/>
      <c r="P218" s="289"/>
      <c r="Q218" s="381"/>
      <c r="R218" s="289"/>
      <c r="S218" s="289"/>
      <c r="T218" s="289"/>
      <c r="U218" s="289"/>
      <c r="V218" s="289"/>
      <c r="W218" s="289"/>
      <c r="X218" s="289"/>
      <c r="Y218" s="289"/>
      <c r="Z218" s="289"/>
      <c r="AA218" s="289"/>
      <c r="AB218" s="289"/>
      <c r="AC218" s="289"/>
      <c r="AD218" s="289"/>
      <c r="AE218" s="289"/>
      <c r="AF218" s="289"/>
      <c r="AG218" s="289"/>
    </row>
    <row r="219" spans="1:33" ht="24.75" customHeight="1" x14ac:dyDescent="0.25">
      <c r="A219" s="386">
        <f>$A$8*1.5</f>
        <v>24.75</v>
      </c>
      <c r="B219" s="771" t="s">
        <v>563</v>
      </c>
      <c r="C219" s="772"/>
      <c r="D219" s="772"/>
      <c r="E219" s="772"/>
      <c r="F219" s="772"/>
      <c r="G219" s="772"/>
      <c r="H219" s="772"/>
      <c r="I219" s="772"/>
      <c r="J219" s="772"/>
      <c r="K219" s="772"/>
      <c r="L219" s="772"/>
      <c r="M219" s="772"/>
      <c r="N219" s="772"/>
      <c r="O219" s="773"/>
      <c r="P219" s="289"/>
      <c r="Q219" s="381"/>
      <c r="R219" s="289"/>
      <c r="S219" s="289"/>
      <c r="T219" s="289"/>
      <c r="U219" s="289"/>
      <c r="V219" s="289"/>
      <c r="W219" s="289"/>
      <c r="X219" s="289"/>
      <c r="Y219" s="289"/>
      <c r="Z219" s="289"/>
      <c r="AA219" s="289"/>
      <c r="AB219" s="289"/>
      <c r="AC219" s="289"/>
      <c r="AD219" s="289"/>
      <c r="AE219" s="289"/>
      <c r="AF219" s="289"/>
      <c r="AG219" s="289"/>
    </row>
    <row r="220" spans="1:33" ht="9" customHeight="1" x14ac:dyDescent="0.25">
      <c r="A220" s="380">
        <f>$A$2</f>
        <v>9</v>
      </c>
      <c r="B220" s="390"/>
      <c r="C220" s="540" t="s">
        <v>158</v>
      </c>
      <c r="D220" s="541"/>
      <c r="E220" s="541"/>
      <c r="F220" s="541"/>
      <c r="G220" s="541"/>
      <c r="H220" s="542"/>
      <c r="I220" s="540" t="s">
        <v>159</v>
      </c>
      <c r="J220" s="541"/>
      <c r="K220" s="541"/>
      <c r="L220" s="541"/>
      <c r="M220" s="541"/>
      <c r="N220" s="541"/>
      <c r="O220" s="542"/>
      <c r="P220" s="289"/>
      <c r="Q220" s="381"/>
      <c r="R220" s="289"/>
      <c r="S220" s="289"/>
      <c r="T220" s="289"/>
      <c r="U220" s="289"/>
      <c r="V220" s="289"/>
      <c r="W220" s="289"/>
      <c r="X220" s="289"/>
      <c r="Y220" s="289"/>
      <c r="Z220" s="289"/>
      <c r="AA220" s="289"/>
      <c r="AB220" s="289"/>
      <c r="AC220" s="289"/>
      <c r="AD220" s="289"/>
      <c r="AE220" s="289"/>
      <c r="AF220" s="289"/>
      <c r="AG220" s="289"/>
    </row>
    <row r="221" spans="1:33" s="62" customFormat="1" ht="19.5" customHeight="1" x14ac:dyDescent="0.25">
      <c r="A221" s="380">
        <f>$A$6</f>
        <v>19.5</v>
      </c>
      <c r="B221" s="445"/>
      <c r="C221" s="1003" t="str">
        <f>""&amp;$C$17</f>
        <v/>
      </c>
      <c r="D221" s="1004"/>
      <c r="E221" s="1004"/>
      <c r="F221" s="1004"/>
      <c r="G221" s="1004"/>
      <c r="H221" s="1005"/>
      <c r="I221" s="1003" t="str">
        <f>""&amp;I153</f>
        <v/>
      </c>
      <c r="J221" s="1004"/>
      <c r="K221" s="1004"/>
      <c r="L221" s="1004"/>
      <c r="M221" s="1004"/>
      <c r="N221" s="1004"/>
      <c r="O221" s="1005"/>
      <c r="P221" s="289"/>
      <c r="Q221" s="381"/>
      <c r="R221" s="289"/>
      <c r="S221" s="289"/>
      <c r="T221" s="289"/>
      <c r="U221" s="289"/>
      <c r="V221" s="289"/>
      <c r="W221" s="289"/>
      <c r="X221" s="289"/>
      <c r="Y221" s="289"/>
      <c r="Z221" s="289"/>
      <c r="AA221" s="289"/>
      <c r="AB221" s="289"/>
      <c r="AC221" s="381"/>
      <c r="AD221" s="381"/>
      <c r="AE221" s="381"/>
      <c r="AF221" s="381"/>
      <c r="AG221" s="381"/>
    </row>
    <row r="222" spans="1:33" s="62" customFormat="1" ht="4.5" customHeight="1" x14ac:dyDescent="0.25">
      <c r="A222" s="380">
        <f>$A$4</f>
        <v>4.5</v>
      </c>
      <c r="B222" s="770"/>
      <c r="C222" s="770"/>
      <c r="D222" s="770"/>
      <c r="E222" s="770"/>
      <c r="F222" s="770"/>
      <c r="G222" s="770"/>
      <c r="H222" s="770"/>
      <c r="I222" s="770"/>
      <c r="J222" s="770"/>
      <c r="K222" s="770"/>
      <c r="L222" s="770"/>
      <c r="M222" s="770"/>
      <c r="N222" s="770"/>
      <c r="O222" s="770"/>
      <c r="P222" s="289"/>
      <c r="Q222" s="381"/>
      <c r="R222" s="289"/>
      <c r="S222" s="289"/>
      <c r="T222" s="289"/>
      <c r="U222" s="289"/>
      <c r="V222" s="289"/>
      <c r="W222" s="289"/>
      <c r="X222" s="289"/>
      <c r="Y222" s="289"/>
      <c r="Z222" s="289"/>
      <c r="AA222" s="289"/>
      <c r="AB222" s="289"/>
      <c r="AC222" s="381"/>
      <c r="AD222" s="381"/>
      <c r="AE222" s="381"/>
      <c r="AF222" s="381"/>
      <c r="AG222" s="381"/>
    </row>
    <row r="223" spans="1:33" s="62" customFormat="1" ht="16.5" customHeight="1" x14ac:dyDescent="0.25">
      <c r="A223" s="386">
        <f t="shared" ref="A223" si="19">$A$8</f>
        <v>16.5</v>
      </c>
      <c r="B223" s="774" t="s">
        <v>160</v>
      </c>
      <c r="C223" s="775"/>
      <c r="D223" s="775"/>
      <c r="E223" s="775"/>
      <c r="F223" s="775"/>
      <c r="G223" s="775"/>
      <c r="H223" s="775"/>
      <c r="I223" s="775"/>
      <c r="J223" s="775"/>
      <c r="K223" s="775"/>
      <c r="L223" s="775"/>
      <c r="M223" s="775"/>
      <c r="N223" s="775"/>
      <c r="O223" s="776"/>
      <c r="P223" s="289"/>
      <c r="Q223" s="381"/>
      <c r="R223" s="289"/>
      <c r="S223" s="289"/>
      <c r="T223" s="289"/>
      <c r="U223" s="289"/>
      <c r="V223" s="289"/>
      <c r="W223" s="289"/>
      <c r="X223" s="289"/>
      <c r="Y223" s="289"/>
      <c r="Z223" s="289"/>
      <c r="AA223" s="289"/>
      <c r="AB223" s="289"/>
      <c r="AC223" s="381"/>
      <c r="AD223" s="381"/>
      <c r="AE223" s="381"/>
      <c r="AF223" s="381"/>
      <c r="AG223" s="381"/>
    </row>
    <row r="224" spans="1:33" s="62" customFormat="1" ht="24.75" customHeight="1" x14ac:dyDescent="0.25">
      <c r="A224" s="386">
        <f>$A$8*1.5</f>
        <v>24.75</v>
      </c>
      <c r="B224" s="391" t="s">
        <v>162</v>
      </c>
      <c r="C224" s="852" t="s">
        <v>170</v>
      </c>
      <c r="D224" s="883"/>
      <c r="E224" s="878"/>
      <c r="F224" s="392" t="s">
        <v>171</v>
      </c>
      <c r="G224" s="392" t="s">
        <v>172</v>
      </c>
      <c r="H224" s="391" t="s">
        <v>163</v>
      </c>
      <c r="I224" s="852" t="s">
        <v>573</v>
      </c>
      <c r="J224" s="878"/>
      <c r="K224" s="446" t="s">
        <v>571</v>
      </c>
      <c r="L224" s="446" t="s">
        <v>570</v>
      </c>
      <c r="M224" s="446" t="s">
        <v>569</v>
      </c>
      <c r="N224" s="852" t="s">
        <v>568</v>
      </c>
      <c r="O224" s="778"/>
      <c r="P224" s="289"/>
      <c r="Q224" s="381"/>
      <c r="R224" s="289"/>
      <c r="S224" s="289"/>
      <c r="T224" s="289"/>
      <c r="U224" s="289"/>
      <c r="V224" s="289"/>
      <c r="W224" s="289"/>
      <c r="X224" s="289"/>
      <c r="Y224" s="289"/>
      <c r="Z224" s="289"/>
      <c r="AA224" s="289"/>
      <c r="AB224" s="289"/>
      <c r="AC224" s="381"/>
      <c r="AD224" s="381"/>
      <c r="AE224" s="381"/>
      <c r="AF224" s="381"/>
      <c r="AG224" s="381"/>
    </row>
    <row r="225" spans="1:33" s="62" customFormat="1" ht="9" customHeight="1" x14ac:dyDescent="0.2">
      <c r="A225" s="380">
        <f>$A$2</f>
        <v>9</v>
      </c>
      <c r="B225" s="394"/>
      <c r="C225" s="991" t="s">
        <v>126</v>
      </c>
      <c r="D225" s="991"/>
      <c r="E225" s="991"/>
      <c r="F225" s="391" t="s">
        <v>164</v>
      </c>
      <c r="G225" s="391" t="s">
        <v>165</v>
      </c>
      <c r="H225" s="391" t="s">
        <v>143</v>
      </c>
      <c r="I225" s="991" t="s">
        <v>166</v>
      </c>
      <c r="J225" s="991"/>
      <c r="K225" s="391" t="s">
        <v>167</v>
      </c>
      <c r="L225" s="391" t="s">
        <v>168</v>
      </c>
      <c r="M225" s="391" t="s">
        <v>181</v>
      </c>
      <c r="N225" s="991" t="s">
        <v>565</v>
      </c>
      <c r="O225" s="991"/>
      <c r="P225" s="289"/>
      <c r="Q225" s="381"/>
      <c r="R225" s="289"/>
      <c r="S225" s="289"/>
      <c r="T225" s="289"/>
      <c r="U225" s="289"/>
      <c r="V225" s="289"/>
      <c r="W225" s="289"/>
      <c r="X225" s="289"/>
      <c r="Y225" s="289"/>
      <c r="Z225" s="289"/>
      <c r="AA225" s="289"/>
      <c r="AB225" s="289"/>
      <c r="AC225" s="381"/>
      <c r="AD225" s="381"/>
      <c r="AE225" s="381"/>
      <c r="AF225" s="381"/>
      <c r="AG225" s="381"/>
    </row>
    <row r="226" spans="1:33" s="62" customFormat="1" ht="19.5" customHeight="1" x14ac:dyDescent="0.25">
      <c r="A226" s="380">
        <f t="shared" ref="A226:A233" si="20">$A$6</f>
        <v>19.5</v>
      </c>
      <c r="B226" s="396">
        <v>1</v>
      </c>
      <c r="C226" s="996"/>
      <c r="D226" s="997"/>
      <c r="E226" s="998"/>
      <c r="F226" s="448"/>
      <c r="G226" s="448"/>
      <c r="H226" s="452"/>
      <c r="I226" s="999"/>
      <c r="J226" s="1000"/>
      <c r="K226" s="448"/>
      <c r="L226" s="449"/>
      <c r="M226" s="449"/>
      <c r="N226" s="994"/>
      <c r="O226" s="995"/>
      <c r="P226" s="289"/>
      <c r="Q226" s="381"/>
      <c r="R226" s="289"/>
      <c r="S226" s="289"/>
      <c r="T226" s="289"/>
      <c r="U226" s="289"/>
      <c r="V226" s="289"/>
      <c r="W226" s="289"/>
      <c r="X226" s="289"/>
      <c r="Y226" s="289"/>
      <c r="Z226" s="289"/>
      <c r="AA226" s="289"/>
      <c r="AB226" s="289"/>
      <c r="AC226" s="381"/>
      <c r="AD226" s="381"/>
      <c r="AE226" s="381"/>
      <c r="AF226" s="381"/>
      <c r="AG226" s="381"/>
    </row>
    <row r="227" spans="1:33" s="62" customFormat="1" ht="19.5" customHeight="1" x14ac:dyDescent="0.25">
      <c r="A227" s="380">
        <f t="shared" si="20"/>
        <v>19.5</v>
      </c>
      <c r="B227" s="396">
        <v>2</v>
      </c>
      <c r="C227" s="996"/>
      <c r="D227" s="997"/>
      <c r="E227" s="998"/>
      <c r="F227" s="448"/>
      <c r="G227" s="448"/>
      <c r="H227" s="452"/>
      <c r="I227" s="999"/>
      <c r="J227" s="1000"/>
      <c r="K227" s="448"/>
      <c r="L227" s="449"/>
      <c r="M227" s="449"/>
      <c r="N227" s="994"/>
      <c r="O227" s="995"/>
      <c r="P227" s="289"/>
      <c r="Q227" s="381"/>
      <c r="R227" s="289"/>
      <c r="S227" s="289"/>
      <c r="T227" s="289"/>
      <c r="U227" s="289"/>
      <c r="V227" s="289"/>
      <c r="W227" s="289"/>
      <c r="X227" s="289"/>
      <c r="Y227" s="289"/>
      <c r="Z227" s="289"/>
      <c r="AA227" s="289"/>
      <c r="AB227" s="289"/>
      <c r="AC227" s="381"/>
      <c r="AD227" s="381"/>
      <c r="AE227" s="381"/>
      <c r="AF227" s="381"/>
      <c r="AG227" s="381"/>
    </row>
    <row r="228" spans="1:33" s="62" customFormat="1" ht="19.5" customHeight="1" x14ac:dyDescent="0.25">
      <c r="A228" s="380">
        <f t="shared" si="20"/>
        <v>19.5</v>
      </c>
      <c r="B228" s="396">
        <v>3</v>
      </c>
      <c r="C228" s="996"/>
      <c r="D228" s="997"/>
      <c r="E228" s="998"/>
      <c r="F228" s="448"/>
      <c r="G228" s="448"/>
      <c r="H228" s="452"/>
      <c r="I228" s="999"/>
      <c r="J228" s="1000"/>
      <c r="K228" s="448"/>
      <c r="L228" s="449"/>
      <c r="M228" s="449"/>
      <c r="N228" s="994"/>
      <c r="O228" s="995"/>
      <c r="P228" s="289"/>
      <c r="Q228" s="381"/>
      <c r="R228" s="289"/>
      <c r="S228" s="289"/>
      <c r="T228" s="289"/>
      <c r="U228" s="289"/>
      <c r="V228" s="289"/>
      <c r="W228" s="289"/>
      <c r="X228" s="289"/>
      <c r="Y228" s="289"/>
      <c r="Z228" s="289"/>
      <c r="AA228" s="289"/>
      <c r="AB228" s="289"/>
      <c r="AC228" s="381"/>
      <c r="AD228" s="381"/>
      <c r="AE228" s="381"/>
      <c r="AF228" s="381"/>
      <c r="AG228" s="381"/>
    </row>
    <row r="229" spans="1:33" s="62" customFormat="1" ht="19.5" customHeight="1" x14ac:dyDescent="0.25">
      <c r="A229" s="380">
        <f t="shared" si="20"/>
        <v>19.5</v>
      </c>
      <c r="B229" s="396">
        <v>4</v>
      </c>
      <c r="C229" s="996"/>
      <c r="D229" s="997"/>
      <c r="E229" s="998"/>
      <c r="F229" s="448"/>
      <c r="G229" s="448"/>
      <c r="H229" s="452"/>
      <c r="I229" s="999"/>
      <c r="J229" s="1000"/>
      <c r="K229" s="448"/>
      <c r="L229" s="449"/>
      <c r="M229" s="449"/>
      <c r="N229" s="994"/>
      <c r="O229" s="995"/>
      <c r="P229" s="289"/>
      <c r="Q229" s="381"/>
      <c r="R229" s="289"/>
      <c r="S229" s="289"/>
      <c r="T229" s="289"/>
      <c r="U229" s="289"/>
      <c r="V229" s="289"/>
      <c r="W229" s="289"/>
      <c r="X229" s="289"/>
      <c r="Y229" s="289"/>
      <c r="Z229" s="289"/>
      <c r="AA229" s="289"/>
      <c r="AB229" s="289"/>
      <c r="AC229" s="381"/>
      <c r="AD229" s="381"/>
      <c r="AE229" s="381"/>
      <c r="AF229" s="381"/>
      <c r="AG229" s="381"/>
    </row>
    <row r="230" spans="1:33" s="62" customFormat="1" ht="19.5" customHeight="1" x14ac:dyDescent="0.25">
      <c r="A230" s="380">
        <f t="shared" si="20"/>
        <v>19.5</v>
      </c>
      <c r="B230" s="396">
        <v>5</v>
      </c>
      <c r="C230" s="996"/>
      <c r="D230" s="997"/>
      <c r="E230" s="998"/>
      <c r="F230" s="448"/>
      <c r="G230" s="448"/>
      <c r="H230" s="452"/>
      <c r="I230" s="999"/>
      <c r="J230" s="1000"/>
      <c r="K230" s="448"/>
      <c r="L230" s="449"/>
      <c r="M230" s="449"/>
      <c r="N230" s="994"/>
      <c r="O230" s="995"/>
      <c r="P230" s="289"/>
      <c r="Q230" s="381"/>
      <c r="R230" s="289"/>
      <c r="S230" s="289"/>
      <c r="T230" s="289"/>
      <c r="U230" s="289"/>
      <c r="V230" s="289"/>
      <c r="W230" s="289"/>
      <c r="X230" s="289"/>
      <c r="Y230" s="289"/>
      <c r="Z230" s="289"/>
      <c r="AA230" s="289"/>
      <c r="AB230" s="289"/>
      <c r="AC230" s="381"/>
      <c r="AD230" s="381"/>
      <c r="AE230" s="381"/>
      <c r="AF230" s="381"/>
      <c r="AG230" s="381"/>
    </row>
    <row r="231" spans="1:33" s="62" customFormat="1" ht="19.5" customHeight="1" x14ac:dyDescent="0.25">
      <c r="A231" s="380">
        <f t="shared" si="20"/>
        <v>19.5</v>
      </c>
      <c r="B231" s="396">
        <v>6</v>
      </c>
      <c r="C231" s="996"/>
      <c r="D231" s="997"/>
      <c r="E231" s="998"/>
      <c r="F231" s="448"/>
      <c r="G231" s="448"/>
      <c r="H231" s="452"/>
      <c r="I231" s="999"/>
      <c r="J231" s="1000"/>
      <c r="K231" s="448"/>
      <c r="L231" s="449"/>
      <c r="M231" s="449"/>
      <c r="N231" s="994"/>
      <c r="O231" s="995"/>
      <c r="P231" s="289"/>
      <c r="Q231" s="381"/>
      <c r="R231" s="289"/>
      <c r="S231" s="289"/>
      <c r="T231" s="289"/>
      <c r="U231" s="289"/>
      <c r="V231" s="289"/>
      <c r="W231" s="289"/>
      <c r="X231" s="289"/>
      <c r="Y231" s="289"/>
      <c r="Z231" s="289"/>
      <c r="AA231" s="289"/>
      <c r="AB231" s="289"/>
      <c r="AC231" s="381"/>
      <c r="AD231" s="381"/>
      <c r="AE231" s="381"/>
      <c r="AF231" s="381"/>
      <c r="AG231" s="381"/>
    </row>
    <row r="232" spans="1:33" s="62" customFormat="1" ht="19.5" customHeight="1" x14ac:dyDescent="0.25">
      <c r="A232" s="380">
        <f t="shared" si="20"/>
        <v>19.5</v>
      </c>
      <c r="B232" s="396">
        <v>7</v>
      </c>
      <c r="C232" s="996"/>
      <c r="D232" s="997"/>
      <c r="E232" s="998"/>
      <c r="F232" s="448"/>
      <c r="G232" s="448"/>
      <c r="H232" s="452"/>
      <c r="I232" s="999"/>
      <c r="J232" s="1000"/>
      <c r="K232" s="448"/>
      <c r="L232" s="449"/>
      <c r="M232" s="449"/>
      <c r="N232" s="994"/>
      <c r="O232" s="995"/>
      <c r="P232" s="289"/>
      <c r="Q232" s="381"/>
      <c r="R232" s="289"/>
      <c r="S232" s="289"/>
      <c r="T232" s="289"/>
      <c r="U232" s="289"/>
      <c r="V232" s="289"/>
      <c r="W232" s="289"/>
      <c r="X232" s="289"/>
      <c r="Y232" s="289"/>
      <c r="Z232" s="289"/>
      <c r="AA232" s="289"/>
      <c r="AB232" s="289"/>
      <c r="AC232" s="381"/>
      <c r="AD232" s="381"/>
      <c r="AE232" s="381"/>
      <c r="AF232" s="381"/>
      <c r="AG232" s="381"/>
    </row>
    <row r="233" spans="1:33" s="62" customFormat="1" ht="19.5" customHeight="1" x14ac:dyDescent="0.25">
      <c r="A233" s="380">
        <f t="shared" si="20"/>
        <v>19.5</v>
      </c>
      <c r="B233" s="396">
        <v>8</v>
      </c>
      <c r="C233" s="996"/>
      <c r="D233" s="997"/>
      <c r="E233" s="998"/>
      <c r="F233" s="448"/>
      <c r="G233" s="448"/>
      <c r="H233" s="452"/>
      <c r="I233" s="999"/>
      <c r="J233" s="1000"/>
      <c r="K233" s="448"/>
      <c r="L233" s="449"/>
      <c r="M233" s="449"/>
      <c r="N233" s="994"/>
      <c r="O233" s="995"/>
      <c r="P233" s="289"/>
      <c r="Q233" s="381"/>
      <c r="R233" s="289"/>
      <c r="S233" s="289"/>
      <c r="T233" s="289"/>
      <c r="U233" s="289"/>
      <c r="V233" s="289"/>
      <c r="W233" s="289"/>
      <c r="X233" s="289"/>
      <c r="Y233" s="289"/>
      <c r="Z233" s="289"/>
      <c r="AA233" s="289"/>
      <c r="AB233" s="289"/>
      <c r="AC233" s="381"/>
      <c r="AD233" s="381"/>
      <c r="AE233" s="381"/>
      <c r="AF233" s="381"/>
      <c r="AG233" s="381"/>
    </row>
    <row r="234" spans="1:33" s="62" customFormat="1" ht="9" customHeight="1" x14ac:dyDescent="0.25">
      <c r="A234" s="380">
        <f>$A$2</f>
        <v>9</v>
      </c>
      <c r="B234" s="289"/>
      <c r="C234" s="289"/>
      <c r="D234" s="289"/>
      <c r="E234" s="289"/>
      <c r="F234" s="289"/>
      <c r="G234" s="289"/>
      <c r="H234" s="289"/>
      <c r="I234" s="289"/>
      <c r="J234" s="289"/>
      <c r="K234" s="289"/>
      <c r="L234" s="289"/>
      <c r="M234" s="289"/>
      <c r="N234" s="289"/>
      <c r="O234" s="289"/>
      <c r="P234" s="289"/>
      <c r="Q234" s="381"/>
      <c r="R234" s="289"/>
      <c r="S234" s="289"/>
      <c r="T234" s="289"/>
      <c r="U234" s="289"/>
      <c r="V234" s="289"/>
      <c r="W234" s="289"/>
      <c r="X234" s="289"/>
      <c r="Y234" s="289"/>
      <c r="Z234" s="289"/>
      <c r="AA234" s="289"/>
      <c r="AB234" s="289"/>
      <c r="AC234" s="381"/>
      <c r="AD234" s="381"/>
      <c r="AE234" s="381"/>
      <c r="AF234" s="381"/>
      <c r="AG234" s="381"/>
    </row>
    <row r="235" spans="1:33" s="62" customFormat="1" ht="9" customHeight="1" x14ac:dyDescent="0.25">
      <c r="A235" s="380">
        <f>$A$2</f>
        <v>9</v>
      </c>
      <c r="B235" s="289"/>
      <c r="C235" s="289"/>
      <c r="D235" s="289"/>
      <c r="E235" s="289"/>
      <c r="F235" s="289"/>
      <c r="G235" s="289"/>
      <c r="H235" s="289"/>
      <c r="I235" s="289"/>
      <c r="J235" s="289"/>
      <c r="K235" s="289"/>
      <c r="L235" s="289"/>
      <c r="M235" s="289"/>
      <c r="N235" s="289"/>
      <c r="O235" s="289"/>
      <c r="P235" s="289"/>
      <c r="Q235" s="381"/>
      <c r="R235" s="289"/>
      <c r="S235" s="289"/>
      <c r="T235" s="289"/>
      <c r="U235" s="289"/>
      <c r="V235" s="289"/>
      <c r="W235" s="289"/>
      <c r="X235" s="289"/>
      <c r="Y235" s="289"/>
      <c r="Z235" s="289"/>
      <c r="AA235" s="289"/>
      <c r="AB235" s="289"/>
      <c r="AC235" s="381"/>
      <c r="AD235" s="381"/>
      <c r="AE235" s="381"/>
      <c r="AF235" s="381"/>
      <c r="AG235" s="381"/>
    </row>
    <row r="236" spans="1:33" s="62" customFormat="1" ht="18" customHeight="1" x14ac:dyDescent="0.25">
      <c r="A236" s="380">
        <f>$A$2*2</f>
        <v>18</v>
      </c>
      <c r="B236" s="401" t="s">
        <v>100</v>
      </c>
      <c r="C236" s="629" t="s">
        <v>191</v>
      </c>
      <c r="D236" s="629"/>
      <c r="E236" s="629"/>
      <c r="F236" s="629"/>
      <c r="G236" s="629"/>
      <c r="H236" s="629"/>
      <c r="I236" s="629"/>
      <c r="J236" s="629"/>
      <c r="K236" s="629"/>
      <c r="L236" s="629"/>
      <c r="M236" s="629"/>
      <c r="N236" s="629"/>
      <c r="O236" s="629"/>
      <c r="P236" s="289"/>
      <c r="Q236" s="381"/>
      <c r="R236" s="289"/>
      <c r="S236" s="289"/>
      <c r="T236" s="289"/>
      <c r="U236" s="289"/>
      <c r="V236" s="289"/>
      <c r="W236" s="289"/>
      <c r="X236" s="289"/>
      <c r="Y236" s="289"/>
      <c r="Z236" s="289"/>
      <c r="AA236" s="289"/>
      <c r="AB236" s="289"/>
      <c r="AC236" s="381"/>
      <c r="AD236" s="381"/>
      <c r="AE236" s="381"/>
      <c r="AF236" s="381"/>
      <c r="AG236" s="381"/>
    </row>
    <row r="237" spans="1:33" s="62" customFormat="1" ht="9" customHeight="1" x14ac:dyDescent="0.25">
      <c r="A237" s="380">
        <f>$A$2</f>
        <v>9</v>
      </c>
      <c r="B237" s="401" t="s">
        <v>101</v>
      </c>
      <c r="C237" s="1001" t="s">
        <v>190</v>
      </c>
      <c r="D237" s="1001"/>
      <c r="E237" s="1001"/>
      <c r="F237" s="1001"/>
      <c r="G237" s="1001"/>
      <c r="H237" s="1001"/>
      <c r="I237" s="1001"/>
      <c r="J237" s="1001"/>
      <c r="K237" s="1001"/>
      <c r="L237" s="1001"/>
      <c r="M237" s="1001"/>
      <c r="N237" s="1001"/>
      <c r="O237" s="1001"/>
      <c r="P237" s="289"/>
      <c r="Q237" s="381"/>
      <c r="R237" s="289"/>
      <c r="S237" s="289"/>
      <c r="T237" s="289"/>
      <c r="U237" s="289"/>
      <c r="V237" s="289"/>
      <c r="W237" s="289"/>
      <c r="X237" s="289"/>
      <c r="Y237" s="289"/>
      <c r="Z237" s="289"/>
      <c r="AA237" s="289"/>
      <c r="AB237" s="289"/>
      <c r="AC237" s="381"/>
      <c r="AD237" s="381"/>
      <c r="AE237" s="381"/>
      <c r="AF237" s="381"/>
      <c r="AG237" s="381"/>
    </row>
    <row r="238" spans="1:33" s="62" customFormat="1" ht="9" customHeight="1" x14ac:dyDescent="0.25">
      <c r="A238" s="380">
        <f>$A$2</f>
        <v>9</v>
      </c>
      <c r="B238" s="401" t="s">
        <v>102</v>
      </c>
      <c r="C238" s="629" t="s">
        <v>500</v>
      </c>
      <c r="D238" s="629"/>
      <c r="E238" s="629"/>
      <c r="F238" s="629"/>
      <c r="G238" s="629"/>
      <c r="H238" s="629"/>
      <c r="I238" s="629"/>
      <c r="J238" s="629"/>
      <c r="K238" s="629"/>
      <c r="L238" s="629"/>
      <c r="M238" s="629"/>
      <c r="N238" s="629"/>
      <c r="O238" s="629"/>
      <c r="P238" s="289"/>
      <c r="Q238" s="381"/>
      <c r="R238" s="289"/>
      <c r="S238" s="289"/>
      <c r="T238" s="289"/>
      <c r="U238" s="289"/>
      <c r="V238" s="289"/>
      <c r="W238" s="289"/>
      <c r="X238" s="289"/>
      <c r="Y238" s="289"/>
      <c r="Z238" s="289"/>
      <c r="AA238" s="289"/>
      <c r="AB238" s="289"/>
      <c r="AC238" s="381"/>
      <c r="AD238" s="381"/>
      <c r="AE238" s="381"/>
      <c r="AF238" s="381"/>
      <c r="AG238" s="381"/>
    </row>
    <row r="239" spans="1:33" s="62" customFormat="1" ht="9" customHeight="1" x14ac:dyDescent="0.25">
      <c r="A239" s="380">
        <f>$A$2</f>
        <v>9</v>
      </c>
      <c r="B239" s="401" t="s">
        <v>105</v>
      </c>
      <c r="C239" s="629" t="s">
        <v>194</v>
      </c>
      <c r="D239" s="629"/>
      <c r="E239" s="629"/>
      <c r="F239" s="629"/>
      <c r="G239" s="629"/>
      <c r="H239" s="629"/>
      <c r="I239" s="629"/>
      <c r="J239" s="629"/>
      <c r="K239" s="629"/>
      <c r="L239" s="629"/>
      <c r="M239" s="629"/>
      <c r="N239" s="629"/>
      <c r="O239" s="629"/>
      <c r="P239" s="289"/>
      <c r="Q239" s="381"/>
      <c r="R239" s="289"/>
      <c r="S239" s="289"/>
      <c r="T239" s="289"/>
      <c r="U239" s="289"/>
      <c r="V239" s="289"/>
      <c r="W239" s="289"/>
      <c r="X239" s="289"/>
      <c r="Y239" s="289"/>
      <c r="Z239" s="289"/>
      <c r="AA239" s="289"/>
      <c r="AB239" s="289"/>
      <c r="AC239" s="381"/>
      <c r="AD239" s="381"/>
      <c r="AE239" s="381"/>
      <c r="AF239" s="381"/>
      <c r="AG239" s="381"/>
    </row>
    <row r="240" spans="1:33" s="62" customFormat="1" ht="9" customHeight="1" x14ac:dyDescent="0.25">
      <c r="A240" s="380">
        <f>$A$2</f>
        <v>9</v>
      </c>
      <c r="B240" s="401" t="s">
        <v>103</v>
      </c>
      <c r="C240" s="629" t="s">
        <v>202</v>
      </c>
      <c r="D240" s="629"/>
      <c r="E240" s="629"/>
      <c r="F240" s="629"/>
      <c r="G240" s="629"/>
      <c r="H240" s="629"/>
      <c r="I240" s="629"/>
      <c r="J240" s="629"/>
      <c r="K240" s="629"/>
      <c r="L240" s="629"/>
      <c r="M240" s="629"/>
      <c r="N240" s="629"/>
      <c r="O240" s="629"/>
      <c r="P240" s="289"/>
      <c r="Q240" s="381"/>
      <c r="R240" s="289"/>
      <c r="S240" s="289"/>
      <c r="T240" s="289"/>
      <c r="U240" s="289"/>
      <c r="V240" s="289"/>
      <c r="W240" s="289"/>
      <c r="X240" s="289"/>
      <c r="Y240" s="289"/>
      <c r="Z240" s="289"/>
      <c r="AA240" s="289"/>
      <c r="AB240" s="289"/>
      <c r="AC240" s="381"/>
      <c r="AD240" s="381"/>
      <c r="AE240" s="381"/>
      <c r="AF240" s="381"/>
      <c r="AG240" s="381"/>
    </row>
    <row r="241" spans="1:33" s="62" customFormat="1" ht="16.5" customHeight="1" x14ac:dyDescent="0.25">
      <c r="A241" s="386">
        <f>$A$8</f>
        <v>16.5</v>
      </c>
      <c r="B241" s="289"/>
      <c r="C241" s="984" t="str">
        <f ca="1">Wersja</f>
        <v>2020..6.15.0.44055</v>
      </c>
      <c r="D241" s="984"/>
      <c r="E241" s="387"/>
      <c r="F241" s="387"/>
      <c r="G241" s="387"/>
      <c r="H241" s="387"/>
      <c r="I241" s="289"/>
      <c r="J241" s="289"/>
      <c r="K241" s="289"/>
      <c r="L241" s="289"/>
      <c r="M241" s="289"/>
      <c r="N241" s="402" t="s">
        <v>572</v>
      </c>
      <c r="O241" s="403" t="s">
        <v>187</v>
      </c>
      <c r="P241" s="289"/>
      <c r="Q241" s="381"/>
      <c r="R241" s="289"/>
      <c r="S241" s="289"/>
      <c r="T241" s="289"/>
      <c r="U241" s="289"/>
      <c r="V241" s="289"/>
      <c r="W241" s="289"/>
      <c r="X241" s="289"/>
      <c r="Y241" s="289"/>
      <c r="Z241" s="289"/>
      <c r="AA241" s="289"/>
      <c r="AB241" s="289"/>
      <c r="AC241" s="381"/>
      <c r="AD241" s="381"/>
      <c r="AE241" s="381"/>
      <c r="AF241" s="381"/>
      <c r="AG241" s="381"/>
    </row>
    <row r="242" spans="1:33" s="62" customFormat="1" ht="9" customHeight="1" x14ac:dyDescent="0.25">
      <c r="A242" s="380">
        <f>$A$2</f>
        <v>9</v>
      </c>
      <c r="B242" s="289"/>
      <c r="C242" s="289"/>
      <c r="D242" s="289"/>
      <c r="E242" s="289"/>
      <c r="F242" s="289"/>
      <c r="G242" s="289"/>
      <c r="H242" s="289"/>
      <c r="I242" s="289"/>
      <c r="J242" s="289"/>
      <c r="K242" s="289"/>
      <c r="L242" s="289"/>
      <c r="M242" s="289"/>
      <c r="N242" s="289"/>
      <c r="O242" s="289"/>
      <c r="P242" s="289"/>
      <c r="Q242" s="381"/>
      <c r="R242" s="289"/>
      <c r="S242" s="289"/>
      <c r="T242" s="289"/>
      <c r="U242" s="289"/>
      <c r="V242" s="289"/>
      <c r="W242" s="289"/>
      <c r="X242" s="289"/>
      <c r="Y242" s="289"/>
      <c r="Z242" s="289"/>
      <c r="AA242" s="289"/>
      <c r="AB242" s="289"/>
      <c r="AC242" s="381"/>
      <c r="AD242" s="381"/>
      <c r="AE242" s="381"/>
      <c r="AF242" s="381"/>
      <c r="AG242" s="381"/>
    </row>
    <row r="243" spans="1:33" s="62" customFormat="1" ht="9" customHeight="1" x14ac:dyDescent="0.25">
      <c r="A243" s="380">
        <f>$A$2</f>
        <v>9</v>
      </c>
      <c r="B243" s="757" t="s">
        <v>0</v>
      </c>
      <c r="C243" s="757"/>
      <c r="D243" s="757"/>
      <c r="E243" s="757"/>
      <c r="F243" s="757"/>
      <c r="G243" s="757"/>
      <c r="H243" s="757"/>
      <c r="I243" s="757"/>
      <c r="J243" s="757"/>
      <c r="K243" s="757"/>
      <c r="L243" s="757"/>
      <c r="M243" s="757"/>
      <c r="N243" s="757"/>
      <c r="O243" s="757"/>
      <c r="P243" s="289"/>
      <c r="Q243" s="381"/>
      <c r="R243" s="289"/>
      <c r="S243" s="289"/>
      <c r="T243" s="289"/>
      <c r="U243" s="289"/>
      <c r="V243" s="289"/>
      <c r="W243" s="289"/>
      <c r="X243" s="289"/>
      <c r="Y243" s="289"/>
      <c r="Z243" s="289"/>
      <c r="AA243" s="289"/>
      <c r="AB243" s="289"/>
      <c r="AC243" s="381"/>
      <c r="AD243" s="381"/>
      <c r="AE243" s="381"/>
      <c r="AF243" s="381"/>
      <c r="AG243" s="381"/>
    </row>
    <row r="244" spans="1:33" s="62" customFormat="1" ht="4.5" customHeight="1" x14ac:dyDescent="0.25">
      <c r="A244" s="386">
        <v>4.5</v>
      </c>
      <c r="B244" s="292"/>
      <c r="C244" s="289"/>
      <c r="D244" s="289"/>
      <c r="E244" s="289"/>
      <c r="F244" s="289"/>
      <c r="G244" s="289"/>
      <c r="H244" s="289"/>
      <c r="I244" s="289"/>
      <c r="J244" s="289"/>
      <c r="K244" s="289"/>
      <c r="L244" s="289"/>
      <c r="M244" s="289"/>
      <c r="N244" s="289"/>
      <c r="O244" s="289"/>
      <c r="P244" s="289"/>
      <c r="Q244" s="381"/>
      <c r="R244" s="289"/>
      <c r="S244" s="289"/>
      <c r="T244" s="289"/>
      <c r="U244" s="289"/>
      <c r="V244" s="289"/>
      <c r="W244" s="289"/>
      <c r="X244" s="289"/>
      <c r="Y244" s="289"/>
      <c r="Z244" s="289"/>
      <c r="AA244" s="289"/>
      <c r="AB244" s="289"/>
      <c r="AC244" s="381"/>
      <c r="AD244" s="381"/>
      <c r="AE244" s="381"/>
      <c r="AF244" s="381"/>
      <c r="AG244" s="381"/>
    </row>
    <row r="245" spans="1:33" s="62" customFormat="1" ht="24.75" customHeight="1" x14ac:dyDescent="0.25">
      <c r="A245" s="386">
        <f>$A$8*1.5</f>
        <v>24.75</v>
      </c>
      <c r="B245" s="391" t="s">
        <v>162</v>
      </c>
      <c r="C245" s="852" t="s">
        <v>170</v>
      </c>
      <c r="D245" s="883"/>
      <c r="E245" s="878"/>
      <c r="F245" s="392" t="s">
        <v>171</v>
      </c>
      <c r="G245" s="392" t="s">
        <v>172</v>
      </c>
      <c r="H245" s="391" t="s">
        <v>163</v>
      </c>
      <c r="I245" s="852" t="s">
        <v>573</v>
      </c>
      <c r="J245" s="878"/>
      <c r="K245" s="446" t="s">
        <v>571</v>
      </c>
      <c r="L245" s="446" t="s">
        <v>570</v>
      </c>
      <c r="M245" s="446" t="s">
        <v>569</v>
      </c>
      <c r="N245" s="852" t="s">
        <v>568</v>
      </c>
      <c r="O245" s="778"/>
      <c r="P245" s="289"/>
      <c r="Q245" s="381"/>
      <c r="R245" s="289"/>
      <c r="S245" s="289"/>
      <c r="T245" s="289"/>
      <c r="U245" s="289"/>
      <c r="V245" s="289"/>
      <c r="W245" s="289"/>
      <c r="X245" s="289"/>
      <c r="Y245" s="289"/>
      <c r="Z245" s="289"/>
      <c r="AA245" s="289"/>
      <c r="AB245" s="289"/>
      <c r="AC245" s="381"/>
      <c r="AD245" s="381"/>
      <c r="AE245" s="381"/>
      <c r="AF245" s="381"/>
      <c r="AG245" s="381"/>
    </row>
    <row r="246" spans="1:33" s="62" customFormat="1" ht="9" customHeight="1" x14ac:dyDescent="0.2">
      <c r="A246" s="380">
        <f>$A$2</f>
        <v>9</v>
      </c>
      <c r="B246" s="394"/>
      <c r="C246" s="991" t="s">
        <v>126</v>
      </c>
      <c r="D246" s="991"/>
      <c r="E246" s="991"/>
      <c r="F246" s="391" t="s">
        <v>164</v>
      </c>
      <c r="G246" s="391" t="s">
        <v>165</v>
      </c>
      <c r="H246" s="391" t="s">
        <v>143</v>
      </c>
      <c r="I246" s="991" t="s">
        <v>166</v>
      </c>
      <c r="J246" s="991"/>
      <c r="K246" s="391" t="s">
        <v>167</v>
      </c>
      <c r="L246" s="391" t="s">
        <v>168</v>
      </c>
      <c r="M246" s="391" t="s">
        <v>181</v>
      </c>
      <c r="N246" s="991" t="s">
        <v>565</v>
      </c>
      <c r="O246" s="991"/>
      <c r="P246" s="289"/>
      <c r="Q246" s="381"/>
      <c r="R246" s="289"/>
      <c r="S246" s="289"/>
      <c r="T246" s="289"/>
      <c r="U246" s="289"/>
      <c r="V246" s="289"/>
      <c r="W246" s="289"/>
      <c r="X246" s="289"/>
      <c r="Y246" s="289"/>
      <c r="Z246" s="289"/>
      <c r="AA246" s="289"/>
      <c r="AB246" s="289"/>
      <c r="AC246" s="381"/>
      <c r="AD246" s="381"/>
      <c r="AE246" s="381"/>
      <c r="AF246" s="381"/>
      <c r="AG246" s="381"/>
    </row>
    <row r="247" spans="1:33" s="62" customFormat="1" ht="19.5" customHeight="1" x14ac:dyDescent="0.25">
      <c r="A247" s="380">
        <f t="shared" ref="A247:A266" si="21">$A$6</f>
        <v>19.5</v>
      </c>
      <c r="B247" s="396">
        <v>9</v>
      </c>
      <c r="C247" s="996"/>
      <c r="D247" s="997"/>
      <c r="E247" s="998"/>
      <c r="F247" s="448"/>
      <c r="G247" s="448"/>
      <c r="H247" s="452"/>
      <c r="I247" s="999"/>
      <c r="J247" s="1000"/>
      <c r="K247" s="448"/>
      <c r="L247" s="449"/>
      <c r="M247" s="449"/>
      <c r="N247" s="994"/>
      <c r="O247" s="995"/>
      <c r="P247" s="289"/>
      <c r="Q247" s="381"/>
      <c r="R247" s="289"/>
      <c r="S247" s="289"/>
      <c r="T247" s="289"/>
      <c r="U247" s="289"/>
      <c r="V247" s="289"/>
      <c r="W247" s="289"/>
      <c r="X247" s="289"/>
      <c r="Y247" s="289"/>
      <c r="Z247" s="289"/>
      <c r="AA247" s="289"/>
      <c r="AB247" s="289"/>
      <c r="AC247" s="381"/>
      <c r="AD247" s="381"/>
      <c r="AE247" s="381"/>
      <c r="AF247" s="381"/>
      <c r="AG247" s="381"/>
    </row>
    <row r="248" spans="1:33" s="62" customFormat="1" ht="19.5" customHeight="1" x14ac:dyDescent="0.25">
      <c r="A248" s="380">
        <f t="shared" si="21"/>
        <v>19.5</v>
      </c>
      <c r="B248" s="396">
        <f>B247+1</f>
        <v>10</v>
      </c>
      <c r="C248" s="996"/>
      <c r="D248" s="997"/>
      <c r="E248" s="998"/>
      <c r="F248" s="448"/>
      <c r="G248" s="448"/>
      <c r="H248" s="452"/>
      <c r="I248" s="999"/>
      <c r="J248" s="1000"/>
      <c r="K248" s="448"/>
      <c r="L248" s="449"/>
      <c r="M248" s="449"/>
      <c r="N248" s="994"/>
      <c r="O248" s="995"/>
      <c r="P248" s="289"/>
      <c r="Q248" s="381"/>
      <c r="R248" s="289"/>
      <c r="S248" s="289"/>
      <c r="T248" s="289"/>
      <c r="U248" s="289"/>
      <c r="V248" s="289"/>
      <c r="W248" s="289"/>
      <c r="X248" s="289"/>
      <c r="Y248" s="289"/>
      <c r="Z248" s="289"/>
      <c r="AA248" s="289"/>
      <c r="AB248" s="289"/>
      <c r="AC248" s="381"/>
      <c r="AD248" s="381"/>
      <c r="AE248" s="381"/>
      <c r="AF248" s="381"/>
      <c r="AG248" s="381"/>
    </row>
    <row r="249" spans="1:33" s="62" customFormat="1" ht="19.5" customHeight="1" x14ac:dyDescent="0.25">
      <c r="A249" s="380">
        <f t="shared" si="21"/>
        <v>19.5</v>
      </c>
      <c r="B249" s="396">
        <f t="shared" ref="B249:B266" si="22">B248+1</f>
        <v>11</v>
      </c>
      <c r="C249" s="996"/>
      <c r="D249" s="997"/>
      <c r="E249" s="998"/>
      <c r="F249" s="448"/>
      <c r="G249" s="448"/>
      <c r="H249" s="452"/>
      <c r="I249" s="999"/>
      <c r="J249" s="1000"/>
      <c r="K249" s="448"/>
      <c r="L249" s="449"/>
      <c r="M249" s="449"/>
      <c r="N249" s="994"/>
      <c r="O249" s="995"/>
      <c r="P249" s="289"/>
      <c r="Q249" s="381"/>
      <c r="R249" s="289"/>
      <c r="S249" s="289"/>
      <c r="T249" s="289"/>
      <c r="U249" s="289"/>
      <c r="V249" s="289"/>
      <c r="W249" s="289"/>
      <c r="X249" s="289"/>
      <c r="Y249" s="289"/>
      <c r="Z249" s="289"/>
      <c r="AA249" s="289"/>
      <c r="AB249" s="289"/>
      <c r="AC249" s="381"/>
      <c r="AD249" s="381"/>
      <c r="AE249" s="381"/>
      <c r="AF249" s="381"/>
      <c r="AG249" s="381"/>
    </row>
    <row r="250" spans="1:33" s="62" customFormat="1" ht="19.5" customHeight="1" x14ac:dyDescent="0.25">
      <c r="A250" s="380">
        <f t="shared" si="21"/>
        <v>19.5</v>
      </c>
      <c r="B250" s="396">
        <f t="shared" si="22"/>
        <v>12</v>
      </c>
      <c r="C250" s="996"/>
      <c r="D250" s="997"/>
      <c r="E250" s="998"/>
      <c r="F250" s="448"/>
      <c r="G250" s="448"/>
      <c r="H250" s="452"/>
      <c r="I250" s="999"/>
      <c r="J250" s="1000"/>
      <c r="K250" s="448"/>
      <c r="L250" s="449"/>
      <c r="M250" s="449"/>
      <c r="N250" s="994"/>
      <c r="O250" s="995"/>
      <c r="P250" s="289"/>
      <c r="Q250" s="381"/>
      <c r="R250" s="289"/>
      <c r="S250" s="289"/>
      <c r="T250" s="289"/>
      <c r="U250" s="289"/>
      <c r="V250" s="289"/>
      <c r="W250" s="289"/>
      <c r="X250" s="289"/>
      <c r="Y250" s="289"/>
      <c r="Z250" s="289"/>
      <c r="AA250" s="289"/>
      <c r="AB250" s="289"/>
      <c r="AC250" s="381"/>
      <c r="AD250" s="381"/>
      <c r="AE250" s="381"/>
      <c r="AF250" s="381"/>
      <c r="AG250" s="381"/>
    </row>
    <row r="251" spans="1:33" s="62" customFormat="1" ht="19.5" customHeight="1" x14ac:dyDescent="0.25">
      <c r="A251" s="380">
        <f t="shared" si="21"/>
        <v>19.5</v>
      </c>
      <c r="B251" s="396">
        <f t="shared" si="22"/>
        <v>13</v>
      </c>
      <c r="C251" s="996"/>
      <c r="D251" s="997"/>
      <c r="E251" s="998"/>
      <c r="F251" s="448"/>
      <c r="G251" s="448"/>
      <c r="H251" s="452"/>
      <c r="I251" s="999"/>
      <c r="J251" s="1000"/>
      <c r="K251" s="448"/>
      <c r="L251" s="449"/>
      <c r="M251" s="449"/>
      <c r="N251" s="994"/>
      <c r="O251" s="995"/>
      <c r="P251" s="289"/>
      <c r="Q251" s="381"/>
      <c r="R251" s="289"/>
      <c r="S251" s="289"/>
      <c r="T251" s="289"/>
      <c r="U251" s="289"/>
      <c r="V251" s="289"/>
      <c r="W251" s="289"/>
      <c r="X251" s="289"/>
      <c r="Y251" s="289"/>
      <c r="Z251" s="289"/>
      <c r="AA251" s="289"/>
      <c r="AB251" s="289"/>
      <c r="AC251" s="381"/>
      <c r="AD251" s="381"/>
      <c r="AE251" s="381"/>
      <c r="AF251" s="381"/>
      <c r="AG251" s="381"/>
    </row>
    <row r="252" spans="1:33" s="62" customFormat="1" ht="19.5" customHeight="1" x14ac:dyDescent="0.25">
      <c r="A252" s="380">
        <f t="shared" si="21"/>
        <v>19.5</v>
      </c>
      <c r="B252" s="396">
        <f t="shared" si="22"/>
        <v>14</v>
      </c>
      <c r="C252" s="996"/>
      <c r="D252" s="997"/>
      <c r="E252" s="998"/>
      <c r="F252" s="448"/>
      <c r="G252" s="448"/>
      <c r="H252" s="452"/>
      <c r="I252" s="999"/>
      <c r="J252" s="1000"/>
      <c r="K252" s="448"/>
      <c r="L252" s="449"/>
      <c r="M252" s="449"/>
      <c r="N252" s="994"/>
      <c r="O252" s="995"/>
      <c r="P252" s="289"/>
      <c r="Q252" s="381"/>
      <c r="R252" s="289"/>
      <c r="S252" s="289"/>
      <c r="T252" s="289"/>
      <c r="U252" s="289"/>
      <c r="V252" s="289"/>
      <c r="W252" s="289"/>
      <c r="X252" s="289"/>
      <c r="Y252" s="289"/>
      <c r="Z252" s="289"/>
      <c r="AA252" s="289"/>
      <c r="AB252" s="289"/>
      <c r="AC252" s="381"/>
      <c r="AD252" s="381"/>
      <c r="AE252" s="381"/>
      <c r="AF252" s="381"/>
      <c r="AG252" s="381"/>
    </row>
    <row r="253" spans="1:33" s="62" customFormat="1" ht="19.5" customHeight="1" x14ac:dyDescent="0.25">
      <c r="A253" s="380">
        <f t="shared" si="21"/>
        <v>19.5</v>
      </c>
      <c r="B253" s="396">
        <f t="shared" si="22"/>
        <v>15</v>
      </c>
      <c r="C253" s="996"/>
      <c r="D253" s="997"/>
      <c r="E253" s="998"/>
      <c r="F253" s="448"/>
      <c r="G253" s="448"/>
      <c r="H253" s="452"/>
      <c r="I253" s="999"/>
      <c r="J253" s="1000"/>
      <c r="K253" s="448"/>
      <c r="L253" s="449"/>
      <c r="M253" s="449"/>
      <c r="N253" s="994"/>
      <c r="O253" s="995"/>
      <c r="P253" s="289"/>
      <c r="Q253" s="381"/>
      <c r="R253" s="289"/>
      <c r="S253" s="289"/>
      <c r="T253" s="289"/>
      <c r="U253" s="289"/>
      <c r="V253" s="289"/>
      <c r="W253" s="289"/>
      <c r="X253" s="289"/>
      <c r="Y253" s="289"/>
      <c r="Z253" s="289"/>
      <c r="AA253" s="289"/>
      <c r="AB253" s="289"/>
      <c r="AC253" s="381"/>
      <c r="AD253" s="381"/>
      <c r="AE253" s="381"/>
      <c r="AF253" s="381"/>
      <c r="AG253" s="381"/>
    </row>
    <row r="254" spans="1:33" s="62" customFormat="1" ht="19.5" customHeight="1" x14ac:dyDescent="0.25">
      <c r="A254" s="380">
        <f t="shared" si="21"/>
        <v>19.5</v>
      </c>
      <c r="B254" s="396">
        <f t="shared" si="22"/>
        <v>16</v>
      </c>
      <c r="C254" s="996"/>
      <c r="D254" s="997"/>
      <c r="E254" s="998"/>
      <c r="F254" s="448"/>
      <c r="G254" s="448"/>
      <c r="H254" s="452"/>
      <c r="I254" s="999"/>
      <c r="J254" s="1000"/>
      <c r="K254" s="448"/>
      <c r="L254" s="449"/>
      <c r="M254" s="449"/>
      <c r="N254" s="994"/>
      <c r="O254" s="995"/>
      <c r="P254" s="289"/>
      <c r="Q254" s="381"/>
      <c r="R254" s="289"/>
      <c r="S254" s="289"/>
      <c r="T254" s="289"/>
      <c r="U254" s="289"/>
      <c r="V254" s="289"/>
      <c r="W254" s="289"/>
      <c r="X254" s="289"/>
      <c r="Y254" s="289"/>
      <c r="Z254" s="289"/>
      <c r="AA254" s="289"/>
      <c r="AB254" s="289"/>
      <c r="AC254" s="381"/>
      <c r="AD254" s="381"/>
      <c r="AE254" s="381"/>
      <c r="AF254" s="381"/>
      <c r="AG254" s="381"/>
    </row>
    <row r="255" spans="1:33" s="62" customFormat="1" ht="19.5" customHeight="1" x14ac:dyDescent="0.25">
      <c r="A255" s="380">
        <f t="shared" si="21"/>
        <v>19.5</v>
      </c>
      <c r="B255" s="396">
        <f t="shared" si="22"/>
        <v>17</v>
      </c>
      <c r="C255" s="996"/>
      <c r="D255" s="997"/>
      <c r="E255" s="998"/>
      <c r="F255" s="448"/>
      <c r="G255" s="448"/>
      <c r="H255" s="452"/>
      <c r="I255" s="999"/>
      <c r="J255" s="1000"/>
      <c r="K255" s="448"/>
      <c r="L255" s="449"/>
      <c r="M255" s="449"/>
      <c r="N255" s="994"/>
      <c r="O255" s="995"/>
      <c r="P255" s="289"/>
      <c r="Q255" s="381"/>
      <c r="R255" s="289"/>
      <c r="S255" s="289"/>
      <c r="T255" s="289"/>
      <c r="U255" s="289"/>
      <c r="V255" s="289"/>
      <c r="W255" s="289"/>
      <c r="X255" s="289"/>
      <c r="Y255" s="289"/>
      <c r="Z255" s="289"/>
      <c r="AA255" s="289"/>
      <c r="AB255" s="289"/>
      <c r="AC255" s="381"/>
      <c r="AD255" s="381"/>
      <c r="AE255" s="381"/>
      <c r="AF255" s="381"/>
      <c r="AG255" s="381"/>
    </row>
    <row r="256" spans="1:33" s="62" customFormat="1" ht="19.5" customHeight="1" x14ac:dyDescent="0.25">
      <c r="A256" s="380">
        <f t="shared" si="21"/>
        <v>19.5</v>
      </c>
      <c r="B256" s="396">
        <f t="shared" si="22"/>
        <v>18</v>
      </c>
      <c r="C256" s="996"/>
      <c r="D256" s="997"/>
      <c r="E256" s="998"/>
      <c r="F256" s="448"/>
      <c r="G256" s="448"/>
      <c r="H256" s="452"/>
      <c r="I256" s="999"/>
      <c r="J256" s="1000"/>
      <c r="K256" s="448"/>
      <c r="L256" s="449"/>
      <c r="M256" s="449"/>
      <c r="N256" s="994"/>
      <c r="O256" s="995"/>
      <c r="P256" s="289"/>
      <c r="Q256" s="381"/>
      <c r="R256" s="289"/>
      <c r="S256" s="289"/>
      <c r="T256" s="289"/>
      <c r="U256" s="289"/>
      <c r="V256" s="289"/>
      <c r="W256" s="289"/>
      <c r="X256" s="289"/>
      <c r="Y256" s="289"/>
      <c r="Z256" s="289"/>
      <c r="AA256" s="289"/>
      <c r="AB256" s="289"/>
      <c r="AC256" s="381"/>
      <c r="AD256" s="381"/>
      <c r="AE256" s="381"/>
      <c r="AF256" s="381"/>
      <c r="AG256" s="381"/>
    </row>
    <row r="257" spans="1:33" s="62" customFormat="1" ht="19.5" customHeight="1" x14ac:dyDescent="0.25">
      <c r="A257" s="380">
        <f t="shared" si="21"/>
        <v>19.5</v>
      </c>
      <c r="B257" s="396">
        <f t="shared" si="22"/>
        <v>19</v>
      </c>
      <c r="C257" s="996"/>
      <c r="D257" s="997"/>
      <c r="E257" s="998"/>
      <c r="F257" s="448"/>
      <c r="G257" s="448"/>
      <c r="H257" s="452"/>
      <c r="I257" s="999"/>
      <c r="J257" s="1000"/>
      <c r="K257" s="448"/>
      <c r="L257" s="449"/>
      <c r="M257" s="449"/>
      <c r="N257" s="994"/>
      <c r="O257" s="995"/>
      <c r="P257" s="289"/>
      <c r="Q257" s="381"/>
      <c r="R257" s="289"/>
      <c r="S257" s="289"/>
      <c r="T257" s="289"/>
      <c r="U257" s="289"/>
      <c r="V257" s="289"/>
      <c r="W257" s="289"/>
      <c r="X257" s="289"/>
      <c r="Y257" s="289"/>
      <c r="Z257" s="289"/>
      <c r="AA257" s="289"/>
      <c r="AB257" s="289"/>
      <c r="AC257" s="381"/>
      <c r="AD257" s="381"/>
      <c r="AE257" s="381"/>
      <c r="AF257" s="381"/>
      <c r="AG257" s="381"/>
    </row>
    <row r="258" spans="1:33" s="62" customFormat="1" ht="19.5" customHeight="1" x14ac:dyDescent="0.25">
      <c r="A258" s="63">
        <f t="shared" si="21"/>
        <v>19.5</v>
      </c>
      <c r="B258" s="78">
        <f t="shared" si="22"/>
        <v>20</v>
      </c>
      <c r="C258" s="972"/>
      <c r="D258" s="973"/>
      <c r="E258" s="974"/>
      <c r="F258" s="124"/>
      <c r="G258" s="124"/>
      <c r="H258" s="126"/>
      <c r="I258" s="975"/>
      <c r="J258" s="976"/>
      <c r="K258" s="124"/>
      <c r="L258" s="125"/>
      <c r="M258" s="125"/>
      <c r="N258" s="977"/>
      <c r="O258" s="978"/>
      <c r="P258" s="45"/>
      <c r="R258" s="45"/>
      <c r="S258" s="45"/>
      <c r="T258" s="45"/>
      <c r="U258" s="45"/>
      <c r="V258" s="45"/>
      <c r="W258" s="45"/>
      <c r="X258" s="45"/>
      <c r="Y258" s="45"/>
      <c r="Z258" s="45"/>
      <c r="AA258" s="45"/>
      <c r="AB258" s="45"/>
    </row>
    <row r="259" spans="1:33" s="62" customFormat="1" ht="19.5" customHeight="1" x14ac:dyDescent="0.25">
      <c r="A259" s="63">
        <f t="shared" si="21"/>
        <v>19.5</v>
      </c>
      <c r="B259" s="78">
        <f t="shared" si="22"/>
        <v>21</v>
      </c>
      <c r="C259" s="972"/>
      <c r="D259" s="973"/>
      <c r="E259" s="974"/>
      <c r="F259" s="124"/>
      <c r="G259" s="124"/>
      <c r="H259" s="126"/>
      <c r="I259" s="975"/>
      <c r="J259" s="976"/>
      <c r="K259" s="124"/>
      <c r="L259" s="125"/>
      <c r="M259" s="125"/>
      <c r="N259" s="977"/>
      <c r="O259" s="978"/>
      <c r="P259" s="45"/>
      <c r="R259" s="45"/>
      <c r="S259" s="45"/>
      <c r="T259" s="45"/>
      <c r="U259" s="45"/>
      <c r="V259" s="45"/>
      <c r="W259" s="45"/>
      <c r="X259" s="45"/>
      <c r="Y259" s="45"/>
      <c r="Z259" s="45"/>
      <c r="AA259" s="45"/>
      <c r="AB259" s="45"/>
    </row>
    <row r="260" spans="1:33" s="62" customFormat="1" ht="19.5" customHeight="1" x14ac:dyDescent="0.25">
      <c r="A260" s="63">
        <f t="shared" si="21"/>
        <v>19.5</v>
      </c>
      <c r="B260" s="78">
        <f t="shared" si="22"/>
        <v>22</v>
      </c>
      <c r="C260" s="972"/>
      <c r="D260" s="973"/>
      <c r="E260" s="974"/>
      <c r="F260" s="124"/>
      <c r="G260" s="124"/>
      <c r="H260" s="126"/>
      <c r="I260" s="975"/>
      <c r="J260" s="976"/>
      <c r="K260" s="124"/>
      <c r="L260" s="125"/>
      <c r="M260" s="125"/>
      <c r="N260" s="977"/>
      <c r="O260" s="978"/>
      <c r="P260" s="45"/>
      <c r="R260" s="45"/>
      <c r="S260" s="45"/>
      <c r="T260" s="45"/>
      <c r="U260" s="45"/>
      <c r="V260" s="45"/>
      <c r="W260" s="45"/>
      <c r="X260" s="45"/>
      <c r="Y260" s="45"/>
      <c r="Z260" s="45"/>
      <c r="AA260" s="45"/>
      <c r="AB260" s="45"/>
    </row>
    <row r="261" spans="1:33" s="62" customFormat="1" ht="19.5" customHeight="1" x14ac:dyDescent="0.25">
      <c r="A261" s="63">
        <f t="shared" si="21"/>
        <v>19.5</v>
      </c>
      <c r="B261" s="78">
        <f t="shared" si="22"/>
        <v>23</v>
      </c>
      <c r="C261" s="972"/>
      <c r="D261" s="973"/>
      <c r="E261" s="974"/>
      <c r="F261" s="124"/>
      <c r="G261" s="124"/>
      <c r="H261" s="126"/>
      <c r="I261" s="975"/>
      <c r="J261" s="976"/>
      <c r="K261" s="124"/>
      <c r="L261" s="125"/>
      <c r="M261" s="125"/>
      <c r="N261" s="977"/>
      <c r="O261" s="978"/>
      <c r="P261" s="45"/>
      <c r="R261" s="45"/>
      <c r="S261" s="45"/>
      <c r="T261" s="45"/>
      <c r="U261" s="45"/>
      <c r="V261" s="45"/>
      <c r="W261" s="45"/>
      <c r="X261" s="45"/>
      <c r="Y261" s="45"/>
      <c r="Z261" s="45"/>
      <c r="AA261" s="45"/>
      <c r="AB261" s="45"/>
    </row>
    <row r="262" spans="1:33" s="62" customFormat="1" ht="19.5" customHeight="1" x14ac:dyDescent="0.25">
      <c r="A262" s="63">
        <f t="shared" si="21"/>
        <v>19.5</v>
      </c>
      <c r="B262" s="78">
        <f t="shared" si="22"/>
        <v>24</v>
      </c>
      <c r="C262" s="972"/>
      <c r="D262" s="973"/>
      <c r="E262" s="974"/>
      <c r="F262" s="124"/>
      <c r="G262" s="124"/>
      <c r="H262" s="126"/>
      <c r="I262" s="975"/>
      <c r="J262" s="976"/>
      <c r="K262" s="124"/>
      <c r="L262" s="125"/>
      <c r="M262" s="125"/>
      <c r="N262" s="977"/>
      <c r="O262" s="978"/>
      <c r="P262" s="45"/>
      <c r="R262" s="45"/>
      <c r="S262" s="45"/>
      <c r="T262" s="45"/>
      <c r="U262" s="45"/>
      <c r="V262" s="45"/>
      <c r="W262" s="45"/>
      <c r="X262" s="45"/>
      <c r="Y262" s="45"/>
      <c r="Z262" s="45"/>
      <c r="AA262" s="45"/>
      <c r="AB262" s="45"/>
    </row>
    <row r="263" spans="1:33" s="62" customFormat="1" ht="19.5" customHeight="1" x14ac:dyDescent="0.25">
      <c r="A263" s="63">
        <f t="shared" si="21"/>
        <v>19.5</v>
      </c>
      <c r="B263" s="78">
        <f t="shared" si="22"/>
        <v>25</v>
      </c>
      <c r="C263" s="972"/>
      <c r="D263" s="973"/>
      <c r="E263" s="974"/>
      <c r="F263" s="124"/>
      <c r="G263" s="124"/>
      <c r="H263" s="126"/>
      <c r="I263" s="975"/>
      <c r="J263" s="976"/>
      <c r="K263" s="124"/>
      <c r="L263" s="125"/>
      <c r="M263" s="125"/>
      <c r="N263" s="977"/>
      <c r="O263" s="978"/>
      <c r="P263" s="45"/>
      <c r="R263" s="45"/>
      <c r="S263" s="45"/>
      <c r="T263" s="45"/>
      <c r="U263" s="45"/>
      <c r="V263" s="45"/>
      <c r="W263" s="45"/>
      <c r="X263" s="45"/>
      <c r="Y263" s="45"/>
      <c r="Z263" s="45"/>
      <c r="AA263" s="45"/>
      <c r="AB263" s="45"/>
    </row>
    <row r="264" spans="1:33" s="62" customFormat="1" ht="19.5" customHeight="1" x14ac:dyDescent="0.25">
      <c r="A264" s="63">
        <f t="shared" si="21"/>
        <v>19.5</v>
      </c>
      <c r="B264" s="78">
        <f t="shared" si="22"/>
        <v>26</v>
      </c>
      <c r="C264" s="972"/>
      <c r="D264" s="973"/>
      <c r="E264" s="974"/>
      <c r="F264" s="124"/>
      <c r="G264" s="124"/>
      <c r="H264" s="126"/>
      <c r="I264" s="975"/>
      <c r="J264" s="976"/>
      <c r="K264" s="124"/>
      <c r="L264" s="125"/>
      <c r="M264" s="125"/>
      <c r="N264" s="977"/>
      <c r="O264" s="978"/>
      <c r="P264" s="45"/>
      <c r="R264" s="45"/>
      <c r="S264" s="45"/>
      <c r="T264" s="45"/>
      <c r="U264" s="45"/>
      <c r="V264" s="45"/>
      <c r="W264" s="45"/>
      <c r="X264" s="45"/>
      <c r="Y264" s="45"/>
      <c r="Z264" s="45"/>
      <c r="AA264" s="45"/>
      <c r="AB264" s="45"/>
    </row>
    <row r="265" spans="1:33" s="62" customFormat="1" ht="19.5" customHeight="1" x14ac:dyDescent="0.25">
      <c r="A265" s="63">
        <f t="shared" si="21"/>
        <v>19.5</v>
      </c>
      <c r="B265" s="78">
        <f t="shared" si="22"/>
        <v>27</v>
      </c>
      <c r="C265" s="972"/>
      <c r="D265" s="973"/>
      <c r="E265" s="974"/>
      <c r="F265" s="124"/>
      <c r="G265" s="124"/>
      <c r="H265" s="126"/>
      <c r="I265" s="975"/>
      <c r="J265" s="976"/>
      <c r="K265" s="124"/>
      <c r="L265" s="125"/>
      <c r="M265" s="125"/>
      <c r="N265" s="977"/>
      <c r="O265" s="978"/>
      <c r="P265" s="45"/>
      <c r="R265" s="45"/>
      <c r="S265" s="45"/>
      <c r="T265" s="45"/>
      <c r="U265" s="45"/>
      <c r="V265" s="45"/>
      <c r="W265" s="45"/>
      <c r="X265" s="45"/>
      <c r="Y265" s="45"/>
      <c r="Z265" s="45"/>
      <c r="AA265" s="45"/>
      <c r="AB265" s="45"/>
    </row>
    <row r="266" spans="1:33" s="62" customFormat="1" ht="19.5" customHeight="1" x14ac:dyDescent="0.25">
      <c r="A266" s="63">
        <f t="shared" si="21"/>
        <v>19.5</v>
      </c>
      <c r="B266" s="78">
        <f t="shared" si="22"/>
        <v>28</v>
      </c>
      <c r="C266" s="972"/>
      <c r="D266" s="973"/>
      <c r="E266" s="974"/>
      <c r="F266" s="124"/>
      <c r="G266" s="124"/>
      <c r="H266" s="126"/>
      <c r="I266" s="975"/>
      <c r="J266" s="976"/>
      <c r="K266" s="124"/>
      <c r="L266" s="125"/>
      <c r="M266" s="125"/>
      <c r="N266" s="977"/>
      <c r="O266" s="978"/>
      <c r="P266" s="45"/>
      <c r="R266" s="45"/>
      <c r="S266" s="45"/>
      <c r="T266" s="45"/>
      <c r="U266" s="45"/>
      <c r="V266" s="45"/>
      <c r="W266" s="45"/>
      <c r="X266" s="45"/>
      <c r="Y266" s="45"/>
      <c r="Z266" s="45"/>
      <c r="AA266" s="45"/>
      <c r="AB266" s="45"/>
    </row>
    <row r="267" spans="1:33" s="62" customFormat="1" ht="9" customHeight="1" x14ac:dyDescent="0.25">
      <c r="A267" s="63">
        <f>$A$2</f>
        <v>9</v>
      </c>
      <c r="B267" s="45"/>
      <c r="C267" s="45"/>
      <c r="D267" s="45"/>
      <c r="E267" s="45"/>
      <c r="F267" s="45"/>
      <c r="G267" s="45"/>
      <c r="H267" s="45"/>
      <c r="I267" s="45"/>
      <c r="J267" s="45"/>
      <c r="K267" s="45"/>
      <c r="L267" s="45"/>
      <c r="M267" s="45"/>
      <c r="N267" s="45"/>
      <c r="O267" s="45"/>
      <c r="P267" s="45"/>
      <c r="R267" s="45"/>
      <c r="S267" s="45"/>
      <c r="T267" s="45"/>
      <c r="U267" s="45"/>
      <c r="V267" s="45"/>
      <c r="W267" s="45"/>
      <c r="X267" s="45"/>
      <c r="Y267" s="45"/>
      <c r="Z267" s="45"/>
      <c r="AA267" s="45"/>
      <c r="AB267" s="45"/>
    </row>
    <row r="268" spans="1:33" ht="9" customHeight="1" x14ac:dyDescent="0.25">
      <c r="A268" s="63">
        <f t="shared" ref="A268:A273" si="23">$A$2</f>
        <v>9</v>
      </c>
    </row>
    <row r="269" spans="1:33" ht="9" customHeight="1" x14ac:dyDescent="0.25">
      <c r="A269" s="63">
        <f t="shared" si="23"/>
        <v>9</v>
      </c>
    </row>
    <row r="270" spans="1:33" ht="9" customHeight="1" x14ac:dyDescent="0.25">
      <c r="A270" s="63">
        <f t="shared" si="23"/>
        <v>9</v>
      </c>
    </row>
    <row r="271" spans="1:33" ht="9" customHeight="1" x14ac:dyDescent="0.25">
      <c r="A271" s="63">
        <f t="shared" si="23"/>
        <v>9</v>
      </c>
    </row>
    <row r="272" spans="1:33" ht="16.5" customHeight="1" x14ac:dyDescent="0.25">
      <c r="A272" s="68">
        <f>$A$8</f>
        <v>16.5</v>
      </c>
      <c r="C272" s="80" t="s">
        <v>572</v>
      </c>
      <c r="D272" s="81" t="s">
        <v>189</v>
      </c>
      <c r="M272" s="1006" t="str">
        <f ca="1">Wersja</f>
        <v>2020..6.15.0.44055</v>
      </c>
      <c r="N272" s="1006"/>
    </row>
    <row r="273" spans="1:17" ht="9" customHeight="1" x14ac:dyDescent="0.25">
      <c r="A273" s="63">
        <f t="shared" si="23"/>
        <v>9</v>
      </c>
    </row>
    <row r="274" spans="1:17" ht="9" customHeight="1" x14ac:dyDescent="0.25">
      <c r="A274" s="63">
        <f>$A$2</f>
        <v>9</v>
      </c>
      <c r="B274" s="796" t="s">
        <v>182</v>
      </c>
      <c r="C274" s="796"/>
      <c r="D274" s="796"/>
      <c r="E274" s="796"/>
      <c r="F274" s="796"/>
      <c r="G274" s="796"/>
      <c r="H274" s="796"/>
      <c r="I274" s="796"/>
      <c r="J274" s="796"/>
      <c r="K274" s="796"/>
      <c r="L274" s="796"/>
      <c r="M274" s="796"/>
      <c r="N274" s="796"/>
      <c r="O274" s="796"/>
    </row>
    <row r="275" spans="1:17" ht="9" customHeight="1" x14ac:dyDescent="0.25">
      <c r="A275" s="63">
        <f>$A$2</f>
        <v>9</v>
      </c>
      <c r="B275" s="797" t="s">
        <v>0</v>
      </c>
      <c r="C275" s="797"/>
      <c r="D275" s="797"/>
      <c r="E275" s="797"/>
      <c r="F275" s="797"/>
      <c r="G275" s="797"/>
      <c r="H275" s="797"/>
      <c r="I275" s="797"/>
      <c r="J275" s="797"/>
      <c r="K275" s="797"/>
      <c r="L275" s="797"/>
      <c r="M275" s="797"/>
      <c r="N275" s="797"/>
      <c r="O275" s="797"/>
    </row>
    <row r="276" spans="1:17" ht="4.5" customHeight="1" x14ac:dyDescent="0.25">
      <c r="A276" s="63">
        <f>$A$4</f>
        <v>4.5</v>
      </c>
      <c r="B276" s="92"/>
    </row>
    <row r="277" spans="1:17" ht="9" customHeight="1" x14ac:dyDescent="0.25">
      <c r="A277" s="63">
        <f>$A$2</f>
        <v>9</v>
      </c>
      <c r="B277" s="798" t="s">
        <v>475</v>
      </c>
      <c r="C277" s="799"/>
      <c r="D277" s="799"/>
      <c r="E277" s="799"/>
      <c r="F277" s="799"/>
      <c r="G277" s="799"/>
      <c r="H277" s="800"/>
      <c r="I277" s="801" t="s">
        <v>1</v>
      </c>
      <c r="J277" s="802"/>
      <c r="K277" s="802"/>
      <c r="L277" s="802"/>
      <c r="M277" s="802"/>
      <c r="N277" s="802"/>
      <c r="O277" s="803"/>
    </row>
    <row r="278" spans="1:17" ht="19.5" customHeight="1" x14ac:dyDescent="0.25">
      <c r="A278" s="63">
        <f>$A$6</f>
        <v>19.5</v>
      </c>
      <c r="B278" s="65"/>
      <c r="C278" s="988">
        <f>$C$6</f>
        <v>0</v>
      </c>
      <c r="D278" s="988"/>
      <c r="E278" s="988"/>
      <c r="F278" s="988"/>
      <c r="G278" s="988"/>
      <c r="H278" s="66"/>
      <c r="I278" s="820"/>
      <c r="J278" s="821"/>
      <c r="K278" s="821"/>
      <c r="L278" s="821"/>
      <c r="M278" s="821"/>
      <c r="N278" s="821"/>
      <c r="O278" s="822"/>
    </row>
    <row r="279" spans="1:17" ht="9" customHeight="1" x14ac:dyDescent="0.25">
      <c r="A279" s="63">
        <f t="shared" ref="A279" si="24">$A$2</f>
        <v>9</v>
      </c>
    </row>
    <row r="280" spans="1:17" ht="16.5" customHeight="1" x14ac:dyDescent="0.25">
      <c r="A280" s="68">
        <f>$A$8</f>
        <v>16.5</v>
      </c>
      <c r="B280" s="67" t="s">
        <v>554</v>
      </c>
    </row>
    <row r="281" spans="1:17" ht="16.5" customHeight="1" x14ac:dyDescent="0.25">
      <c r="A281" s="68">
        <f>$A$8</f>
        <v>16.5</v>
      </c>
      <c r="B281" s="989" t="s">
        <v>566</v>
      </c>
      <c r="C281" s="989"/>
      <c r="D281" s="989"/>
      <c r="E281" s="989"/>
      <c r="F281" s="989"/>
      <c r="G281" s="989"/>
      <c r="H281" s="989"/>
      <c r="I281" s="989"/>
      <c r="J281" s="989"/>
      <c r="K281" s="989"/>
      <c r="L281" s="989"/>
      <c r="M281" s="989"/>
      <c r="N281" s="989"/>
    </row>
    <row r="282" spans="1:17" ht="16.5" customHeight="1" x14ac:dyDescent="0.25">
      <c r="A282" s="68">
        <f>$A$8</f>
        <v>16.5</v>
      </c>
      <c r="B282" s="990" t="s">
        <v>564</v>
      </c>
      <c r="C282" s="989"/>
      <c r="D282" s="989"/>
      <c r="E282" s="989"/>
      <c r="F282" s="989"/>
      <c r="G282" s="989"/>
      <c r="H282" s="989"/>
      <c r="I282" s="989"/>
      <c r="J282" s="989"/>
      <c r="K282" s="989"/>
      <c r="L282" s="989"/>
      <c r="M282" s="989"/>
      <c r="N282" s="989"/>
    </row>
    <row r="283" spans="1:17" ht="9" customHeight="1" x14ac:dyDescent="0.25">
      <c r="A283" s="63">
        <f>$A$2</f>
        <v>9</v>
      </c>
      <c r="C283" s="69"/>
      <c r="D283" s="69"/>
      <c r="E283" s="69"/>
      <c r="F283" s="69"/>
      <c r="G283" s="69"/>
      <c r="N283" s="281" t="s">
        <v>877</v>
      </c>
      <c r="O283" s="97"/>
    </row>
    <row r="284" spans="1:17" ht="19.5" customHeight="1" x14ac:dyDescent="0.25">
      <c r="A284" s="63">
        <f>$A$6</f>
        <v>19.5</v>
      </c>
      <c r="C284" s="69"/>
      <c r="D284" s="69"/>
      <c r="E284" s="69"/>
      <c r="F284" s="69"/>
      <c r="G284" s="69"/>
      <c r="N284" s="122">
        <f>N216+1</f>
        <v>5</v>
      </c>
      <c r="O284" s="70"/>
      <c r="P284" s="62"/>
      <c r="Q284" s="62">
        <f>IF(COUNTA(C294:J301,C315:J334,L315:O334,L294:O301)=0,0,1)</f>
        <v>0</v>
      </c>
    </row>
    <row r="285" spans="1:17" ht="4.5" customHeight="1" x14ac:dyDescent="0.25">
      <c r="A285" s="63">
        <f>$A$4</f>
        <v>4.5</v>
      </c>
      <c r="B285" s="69"/>
      <c r="C285" s="69"/>
      <c r="D285" s="69"/>
      <c r="E285" s="69"/>
      <c r="F285" s="69"/>
      <c r="G285" s="69"/>
    </row>
    <row r="286" spans="1:17" ht="4.5" customHeight="1" x14ac:dyDescent="0.25">
      <c r="A286" s="63">
        <f>$A$4</f>
        <v>4.5</v>
      </c>
      <c r="B286" s="807"/>
      <c r="C286" s="807"/>
      <c r="D286" s="807"/>
      <c r="E286" s="807"/>
      <c r="F286" s="807"/>
      <c r="G286" s="807"/>
      <c r="H286" s="807"/>
      <c r="I286" s="807"/>
      <c r="J286" s="807"/>
      <c r="K286" s="807"/>
      <c r="L286" s="807"/>
      <c r="M286" s="807"/>
      <c r="N286" s="807"/>
      <c r="O286" s="807"/>
    </row>
    <row r="287" spans="1:17" ht="24.75" customHeight="1" x14ac:dyDescent="0.25">
      <c r="A287" s="68">
        <f>$A$8*1.5</f>
        <v>24.75</v>
      </c>
      <c r="B287" s="826" t="s">
        <v>563</v>
      </c>
      <c r="C287" s="827"/>
      <c r="D287" s="827"/>
      <c r="E287" s="827"/>
      <c r="F287" s="827"/>
      <c r="G287" s="827"/>
      <c r="H287" s="827"/>
      <c r="I287" s="827"/>
      <c r="J287" s="827"/>
      <c r="K287" s="827"/>
      <c r="L287" s="827"/>
      <c r="M287" s="827"/>
      <c r="N287" s="827"/>
      <c r="O287" s="828"/>
    </row>
    <row r="288" spans="1:17" ht="9" customHeight="1" x14ac:dyDescent="0.25">
      <c r="A288" s="63">
        <f>$A$2</f>
        <v>9</v>
      </c>
      <c r="B288" s="71"/>
      <c r="C288" s="804" t="s">
        <v>158</v>
      </c>
      <c r="D288" s="805"/>
      <c r="E288" s="805"/>
      <c r="F288" s="805"/>
      <c r="G288" s="805"/>
      <c r="H288" s="806"/>
      <c r="I288" s="804" t="s">
        <v>159</v>
      </c>
      <c r="J288" s="805"/>
      <c r="K288" s="805"/>
      <c r="L288" s="805"/>
      <c r="M288" s="805"/>
      <c r="N288" s="805"/>
      <c r="O288" s="806"/>
    </row>
    <row r="289" spans="1:28" s="62" customFormat="1" ht="19.5" customHeight="1" x14ac:dyDescent="0.25">
      <c r="A289" s="63">
        <f>$A$6</f>
        <v>19.5</v>
      </c>
      <c r="B289" s="72"/>
      <c r="C289" s="985" t="str">
        <f>""&amp;$C$17</f>
        <v/>
      </c>
      <c r="D289" s="986"/>
      <c r="E289" s="986"/>
      <c r="F289" s="986"/>
      <c r="G289" s="986"/>
      <c r="H289" s="987"/>
      <c r="I289" s="985" t="str">
        <f>""&amp;I221</f>
        <v/>
      </c>
      <c r="J289" s="986"/>
      <c r="K289" s="986"/>
      <c r="L289" s="986"/>
      <c r="M289" s="986"/>
      <c r="N289" s="986"/>
      <c r="O289" s="987"/>
      <c r="P289" s="45"/>
      <c r="R289" s="45"/>
      <c r="S289" s="45"/>
      <c r="T289" s="45"/>
      <c r="U289" s="45"/>
      <c r="V289" s="45"/>
      <c r="W289" s="45"/>
      <c r="X289" s="45"/>
      <c r="Y289" s="45"/>
      <c r="Z289" s="45"/>
      <c r="AA289" s="45"/>
      <c r="AB289" s="45"/>
    </row>
    <row r="290" spans="1:28" s="62" customFormat="1" ht="4.5" customHeight="1" x14ac:dyDescent="0.25">
      <c r="A290" s="63">
        <f>$A$4</f>
        <v>4.5</v>
      </c>
      <c r="B290" s="807"/>
      <c r="C290" s="807"/>
      <c r="D290" s="807"/>
      <c r="E290" s="807"/>
      <c r="F290" s="807"/>
      <c r="G290" s="807"/>
      <c r="H290" s="807"/>
      <c r="I290" s="807"/>
      <c r="J290" s="807"/>
      <c r="K290" s="807"/>
      <c r="L290" s="807"/>
      <c r="M290" s="807"/>
      <c r="N290" s="807"/>
      <c r="O290" s="807"/>
      <c r="P290" s="45"/>
      <c r="R290" s="45"/>
      <c r="S290" s="45"/>
      <c r="T290" s="45"/>
      <c r="U290" s="45"/>
      <c r="V290" s="45"/>
      <c r="W290" s="45"/>
      <c r="X290" s="45"/>
      <c r="Y290" s="45"/>
      <c r="Z290" s="45"/>
      <c r="AA290" s="45"/>
      <c r="AB290" s="45"/>
    </row>
    <row r="291" spans="1:28" s="62" customFormat="1" ht="16.5" customHeight="1" x14ac:dyDescent="0.25">
      <c r="A291" s="68">
        <f t="shared" ref="A291" si="25">$A$8</f>
        <v>16.5</v>
      </c>
      <c r="B291" s="808" t="s">
        <v>160</v>
      </c>
      <c r="C291" s="809"/>
      <c r="D291" s="809"/>
      <c r="E291" s="809"/>
      <c r="F291" s="809"/>
      <c r="G291" s="809"/>
      <c r="H291" s="809"/>
      <c r="I291" s="809"/>
      <c r="J291" s="809"/>
      <c r="K291" s="809"/>
      <c r="L291" s="809"/>
      <c r="M291" s="809"/>
      <c r="N291" s="809"/>
      <c r="O291" s="810"/>
      <c r="P291" s="45"/>
      <c r="R291" s="45"/>
      <c r="S291" s="45"/>
      <c r="T291" s="45"/>
      <c r="U291" s="45"/>
      <c r="V291" s="45"/>
      <c r="W291" s="45"/>
      <c r="X291" s="45"/>
      <c r="Y291" s="45"/>
      <c r="Z291" s="45"/>
      <c r="AA291" s="45"/>
      <c r="AB291" s="45"/>
    </row>
    <row r="292" spans="1:28" s="62" customFormat="1" ht="24.75" customHeight="1" x14ac:dyDescent="0.25">
      <c r="A292" s="68">
        <f>$A$8*1.5</f>
        <v>24.75</v>
      </c>
      <c r="B292" s="73" t="s">
        <v>162</v>
      </c>
      <c r="C292" s="844" t="s">
        <v>170</v>
      </c>
      <c r="D292" s="981"/>
      <c r="E292" s="982"/>
      <c r="F292" s="74" t="s">
        <v>171</v>
      </c>
      <c r="G292" s="74" t="s">
        <v>172</v>
      </c>
      <c r="H292" s="73" t="s">
        <v>163</v>
      </c>
      <c r="I292" s="844" t="s">
        <v>573</v>
      </c>
      <c r="J292" s="982"/>
      <c r="K292" s="94" t="s">
        <v>571</v>
      </c>
      <c r="L292" s="94" t="s">
        <v>570</v>
      </c>
      <c r="M292" s="94" t="s">
        <v>569</v>
      </c>
      <c r="N292" s="844" t="s">
        <v>568</v>
      </c>
      <c r="O292" s="815"/>
      <c r="P292" s="45"/>
      <c r="R292" s="45"/>
      <c r="S292" s="45"/>
      <c r="T292" s="45"/>
      <c r="U292" s="45"/>
      <c r="V292" s="45"/>
      <c r="W292" s="45"/>
      <c r="X292" s="45"/>
      <c r="Y292" s="45"/>
      <c r="Z292" s="45"/>
      <c r="AA292" s="45"/>
      <c r="AB292" s="45"/>
    </row>
    <row r="293" spans="1:28" s="62" customFormat="1" ht="9" customHeight="1" x14ac:dyDescent="0.2">
      <c r="A293" s="63">
        <f>$A$2</f>
        <v>9</v>
      </c>
      <c r="B293" s="76"/>
      <c r="C293" s="983" t="s">
        <v>126</v>
      </c>
      <c r="D293" s="983"/>
      <c r="E293" s="983"/>
      <c r="F293" s="73" t="s">
        <v>164</v>
      </c>
      <c r="G293" s="73" t="s">
        <v>165</v>
      </c>
      <c r="H293" s="73" t="s">
        <v>143</v>
      </c>
      <c r="I293" s="983" t="s">
        <v>166</v>
      </c>
      <c r="J293" s="983"/>
      <c r="K293" s="73" t="s">
        <v>167</v>
      </c>
      <c r="L293" s="73" t="s">
        <v>168</v>
      </c>
      <c r="M293" s="73" t="s">
        <v>181</v>
      </c>
      <c r="N293" s="983" t="s">
        <v>565</v>
      </c>
      <c r="O293" s="983"/>
      <c r="P293" s="45"/>
      <c r="R293" s="45"/>
      <c r="S293" s="45"/>
      <c r="T293" s="45"/>
      <c r="U293" s="45"/>
      <c r="V293" s="45"/>
      <c r="W293" s="45"/>
      <c r="X293" s="45"/>
      <c r="Y293" s="45"/>
      <c r="Z293" s="45"/>
      <c r="AA293" s="45"/>
      <c r="AB293" s="45"/>
    </row>
    <row r="294" spans="1:28" s="62" customFormat="1" ht="19.5" customHeight="1" x14ac:dyDescent="0.25">
      <c r="A294" s="63">
        <f t="shared" ref="A294:A301" si="26">$A$6</f>
        <v>19.5</v>
      </c>
      <c r="B294" s="78">
        <v>1</v>
      </c>
      <c r="C294" s="972"/>
      <c r="D294" s="973"/>
      <c r="E294" s="974"/>
      <c r="F294" s="124"/>
      <c r="G294" s="124"/>
      <c r="H294" s="126"/>
      <c r="I294" s="975"/>
      <c r="J294" s="976"/>
      <c r="K294" s="124"/>
      <c r="L294" s="125"/>
      <c r="M294" s="125"/>
      <c r="N294" s="977"/>
      <c r="O294" s="978"/>
      <c r="P294" s="45"/>
      <c r="R294" s="45"/>
      <c r="S294" s="45"/>
      <c r="T294" s="45"/>
      <c r="U294" s="45"/>
      <c r="V294" s="45"/>
      <c r="W294" s="45"/>
      <c r="X294" s="45"/>
      <c r="Y294" s="45"/>
      <c r="Z294" s="45"/>
      <c r="AA294" s="45"/>
      <c r="AB294" s="45"/>
    </row>
    <row r="295" spans="1:28" s="62" customFormat="1" ht="19.5" customHeight="1" x14ac:dyDescent="0.25">
      <c r="A295" s="63">
        <f t="shared" si="26"/>
        <v>19.5</v>
      </c>
      <c r="B295" s="78">
        <v>2</v>
      </c>
      <c r="C295" s="972"/>
      <c r="D295" s="973"/>
      <c r="E295" s="974"/>
      <c r="F295" s="124"/>
      <c r="G295" s="124"/>
      <c r="H295" s="126"/>
      <c r="I295" s="975"/>
      <c r="J295" s="976"/>
      <c r="K295" s="124"/>
      <c r="L295" s="125"/>
      <c r="M295" s="125"/>
      <c r="N295" s="977"/>
      <c r="O295" s="978"/>
      <c r="P295" s="45"/>
      <c r="R295" s="45"/>
      <c r="S295" s="45"/>
      <c r="T295" s="45"/>
      <c r="U295" s="45"/>
      <c r="V295" s="45"/>
      <c r="W295" s="45"/>
      <c r="X295" s="45"/>
      <c r="Y295" s="45"/>
      <c r="Z295" s="45"/>
      <c r="AA295" s="45"/>
      <c r="AB295" s="45"/>
    </row>
    <row r="296" spans="1:28" s="62" customFormat="1" ht="19.5" customHeight="1" x14ac:dyDescent="0.25">
      <c r="A296" s="63">
        <f t="shared" si="26"/>
        <v>19.5</v>
      </c>
      <c r="B296" s="78">
        <v>3</v>
      </c>
      <c r="C296" s="972"/>
      <c r="D296" s="973"/>
      <c r="E296" s="974"/>
      <c r="F296" s="124"/>
      <c r="G296" s="124"/>
      <c r="H296" s="126"/>
      <c r="I296" s="975"/>
      <c r="J296" s="976"/>
      <c r="K296" s="124"/>
      <c r="L296" s="125"/>
      <c r="M296" s="125"/>
      <c r="N296" s="977"/>
      <c r="O296" s="978"/>
      <c r="P296" s="45"/>
      <c r="R296" s="45"/>
      <c r="S296" s="45"/>
      <c r="T296" s="45"/>
      <c r="U296" s="45"/>
      <c r="V296" s="45"/>
      <c r="W296" s="45"/>
      <c r="X296" s="45"/>
      <c r="Y296" s="45"/>
      <c r="Z296" s="45"/>
      <c r="AA296" s="45"/>
      <c r="AB296" s="45"/>
    </row>
    <row r="297" spans="1:28" s="62" customFormat="1" ht="19.5" customHeight="1" x14ac:dyDescent="0.25">
      <c r="A297" s="63">
        <f t="shared" si="26"/>
        <v>19.5</v>
      </c>
      <c r="B297" s="78">
        <v>4</v>
      </c>
      <c r="C297" s="972"/>
      <c r="D297" s="973"/>
      <c r="E297" s="974"/>
      <c r="F297" s="124"/>
      <c r="G297" s="124"/>
      <c r="H297" s="126"/>
      <c r="I297" s="975"/>
      <c r="J297" s="976"/>
      <c r="K297" s="124"/>
      <c r="L297" s="125"/>
      <c r="M297" s="125"/>
      <c r="N297" s="977"/>
      <c r="O297" s="978"/>
      <c r="P297" s="45"/>
      <c r="R297" s="45"/>
      <c r="S297" s="45"/>
      <c r="T297" s="45"/>
      <c r="U297" s="45"/>
      <c r="V297" s="45"/>
      <c r="W297" s="45"/>
      <c r="X297" s="45"/>
      <c r="Y297" s="45"/>
      <c r="Z297" s="45"/>
      <c r="AA297" s="45"/>
      <c r="AB297" s="45"/>
    </row>
    <row r="298" spans="1:28" s="62" customFormat="1" ht="19.5" customHeight="1" x14ac:dyDescent="0.25">
      <c r="A298" s="63">
        <f t="shared" si="26"/>
        <v>19.5</v>
      </c>
      <c r="B298" s="78">
        <v>5</v>
      </c>
      <c r="C298" s="972"/>
      <c r="D298" s="973"/>
      <c r="E298" s="974"/>
      <c r="F298" s="124"/>
      <c r="G298" s="124"/>
      <c r="H298" s="126"/>
      <c r="I298" s="975"/>
      <c r="J298" s="976"/>
      <c r="K298" s="124"/>
      <c r="L298" s="125"/>
      <c r="M298" s="125"/>
      <c r="N298" s="977"/>
      <c r="O298" s="978"/>
      <c r="P298" s="45"/>
      <c r="R298" s="45"/>
      <c r="S298" s="45"/>
      <c r="T298" s="45"/>
      <c r="U298" s="45"/>
      <c r="V298" s="45"/>
      <c r="W298" s="45"/>
      <c r="X298" s="45"/>
      <c r="Y298" s="45"/>
      <c r="Z298" s="45"/>
      <c r="AA298" s="45"/>
      <c r="AB298" s="45"/>
    </row>
    <row r="299" spans="1:28" s="62" customFormat="1" ht="19.5" customHeight="1" x14ac:dyDescent="0.25">
      <c r="A299" s="63">
        <f t="shared" si="26"/>
        <v>19.5</v>
      </c>
      <c r="B299" s="78">
        <v>6</v>
      </c>
      <c r="C299" s="972"/>
      <c r="D299" s="973"/>
      <c r="E299" s="974"/>
      <c r="F299" s="124"/>
      <c r="G299" s="124"/>
      <c r="H299" s="126"/>
      <c r="I299" s="975"/>
      <c r="J299" s="976"/>
      <c r="K299" s="124"/>
      <c r="L299" s="125"/>
      <c r="M299" s="125"/>
      <c r="N299" s="977"/>
      <c r="O299" s="978"/>
      <c r="P299" s="45"/>
      <c r="R299" s="45"/>
      <c r="S299" s="45"/>
      <c r="T299" s="45"/>
      <c r="U299" s="45"/>
      <c r="V299" s="45"/>
      <c r="W299" s="45"/>
      <c r="X299" s="45"/>
      <c r="Y299" s="45"/>
      <c r="Z299" s="45"/>
      <c r="AA299" s="45"/>
      <c r="AB299" s="45"/>
    </row>
    <row r="300" spans="1:28" s="62" customFormat="1" ht="19.5" customHeight="1" x14ac:dyDescent="0.25">
      <c r="A300" s="63">
        <f t="shared" si="26"/>
        <v>19.5</v>
      </c>
      <c r="B300" s="78">
        <v>7</v>
      </c>
      <c r="C300" s="972"/>
      <c r="D300" s="973"/>
      <c r="E300" s="974"/>
      <c r="F300" s="124"/>
      <c r="G300" s="124"/>
      <c r="H300" s="126"/>
      <c r="I300" s="975"/>
      <c r="J300" s="976"/>
      <c r="K300" s="124"/>
      <c r="L300" s="125"/>
      <c r="M300" s="125"/>
      <c r="N300" s="977"/>
      <c r="O300" s="978"/>
      <c r="P300" s="45"/>
      <c r="R300" s="45"/>
      <c r="S300" s="45"/>
      <c r="T300" s="45"/>
      <c r="U300" s="45"/>
      <c r="V300" s="45"/>
      <c r="W300" s="45"/>
      <c r="X300" s="45"/>
      <c r="Y300" s="45"/>
      <c r="Z300" s="45"/>
      <c r="AA300" s="45"/>
      <c r="AB300" s="45"/>
    </row>
    <row r="301" spans="1:28" s="62" customFormat="1" ht="19.5" customHeight="1" x14ac:dyDescent="0.25">
      <c r="A301" s="63">
        <f t="shared" si="26"/>
        <v>19.5</v>
      </c>
      <c r="B301" s="78">
        <v>8</v>
      </c>
      <c r="C301" s="972"/>
      <c r="D301" s="973"/>
      <c r="E301" s="974"/>
      <c r="F301" s="124"/>
      <c r="G301" s="124"/>
      <c r="H301" s="126"/>
      <c r="I301" s="975"/>
      <c r="J301" s="976"/>
      <c r="K301" s="124"/>
      <c r="L301" s="125"/>
      <c r="M301" s="125"/>
      <c r="N301" s="977"/>
      <c r="O301" s="978"/>
      <c r="P301" s="45"/>
      <c r="R301" s="45"/>
      <c r="S301" s="45"/>
      <c r="T301" s="45"/>
      <c r="U301" s="45"/>
      <c r="V301" s="45"/>
      <c r="W301" s="45"/>
      <c r="X301" s="45"/>
      <c r="Y301" s="45"/>
      <c r="Z301" s="45"/>
      <c r="AA301" s="45"/>
      <c r="AB301" s="45"/>
    </row>
    <row r="302" spans="1:28" s="62" customFormat="1" ht="9" customHeight="1" x14ac:dyDescent="0.25">
      <c r="A302" s="63">
        <f>$A$2</f>
        <v>9</v>
      </c>
      <c r="B302" s="45"/>
      <c r="C302" s="45"/>
      <c r="D302" s="45"/>
      <c r="E302" s="45"/>
      <c r="F302" s="45"/>
      <c r="G302" s="45"/>
      <c r="H302" s="45"/>
      <c r="I302" s="45"/>
      <c r="J302" s="45"/>
      <c r="K302" s="45"/>
      <c r="L302" s="45"/>
      <c r="M302" s="45"/>
      <c r="N302" s="45"/>
      <c r="O302" s="45"/>
      <c r="P302" s="45"/>
      <c r="R302" s="45"/>
      <c r="S302" s="45"/>
      <c r="T302" s="45"/>
      <c r="U302" s="45"/>
      <c r="V302" s="45"/>
      <c r="W302" s="45"/>
      <c r="X302" s="45"/>
      <c r="Y302" s="45"/>
      <c r="Z302" s="45"/>
      <c r="AA302" s="45"/>
      <c r="AB302" s="45"/>
    </row>
    <row r="303" spans="1:28" s="62" customFormat="1" ht="9" customHeight="1" x14ac:dyDescent="0.25">
      <c r="A303" s="63">
        <f>$A$2</f>
        <v>9</v>
      </c>
      <c r="B303" s="45"/>
      <c r="C303" s="45"/>
      <c r="D303" s="45"/>
      <c r="E303" s="45"/>
      <c r="F303" s="45"/>
      <c r="G303" s="45"/>
      <c r="H303" s="45"/>
      <c r="I303" s="45"/>
      <c r="J303" s="45"/>
      <c r="K303" s="45"/>
      <c r="L303" s="45"/>
      <c r="M303" s="45"/>
      <c r="N303" s="45"/>
      <c r="O303" s="45"/>
      <c r="P303" s="45"/>
      <c r="R303" s="45"/>
      <c r="S303" s="45"/>
      <c r="T303" s="45"/>
      <c r="U303" s="45"/>
      <c r="V303" s="45"/>
      <c r="W303" s="45"/>
      <c r="X303" s="45"/>
      <c r="Y303" s="45"/>
      <c r="Z303" s="45"/>
      <c r="AA303" s="45"/>
      <c r="AB303" s="45"/>
    </row>
    <row r="304" spans="1:28" s="62" customFormat="1" ht="18" customHeight="1" x14ac:dyDescent="0.25">
      <c r="A304" s="63">
        <f>$A$2*2</f>
        <v>18</v>
      </c>
      <c r="B304" s="79" t="s">
        <v>100</v>
      </c>
      <c r="C304" s="979" t="s">
        <v>191</v>
      </c>
      <c r="D304" s="979"/>
      <c r="E304" s="979"/>
      <c r="F304" s="979"/>
      <c r="G304" s="979"/>
      <c r="H304" s="979"/>
      <c r="I304" s="979"/>
      <c r="J304" s="979"/>
      <c r="K304" s="979"/>
      <c r="L304" s="979"/>
      <c r="M304" s="979"/>
      <c r="N304" s="979"/>
      <c r="O304" s="979"/>
      <c r="P304" s="45"/>
      <c r="R304" s="45"/>
      <c r="S304" s="45"/>
      <c r="T304" s="45"/>
      <c r="U304" s="45"/>
      <c r="V304" s="45"/>
      <c r="W304" s="45"/>
      <c r="X304" s="45"/>
      <c r="Y304" s="45"/>
      <c r="Z304" s="45"/>
      <c r="AA304" s="45"/>
      <c r="AB304" s="45"/>
    </row>
    <row r="305" spans="1:28" s="62" customFormat="1" ht="9" customHeight="1" x14ac:dyDescent="0.25">
      <c r="A305" s="63">
        <f>$A$2</f>
        <v>9</v>
      </c>
      <c r="B305" s="79" t="s">
        <v>101</v>
      </c>
      <c r="C305" s="980" t="s">
        <v>190</v>
      </c>
      <c r="D305" s="980"/>
      <c r="E305" s="980"/>
      <c r="F305" s="980"/>
      <c r="G305" s="980"/>
      <c r="H305" s="980"/>
      <c r="I305" s="980"/>
      <c r="J305" s="980"/>
      <c r="K305" s="980"/>
      <c r="L305" s="980"/>
      <c r="M305" s="980"/>
      <c r="N305" s="980"/>
      <c r="O305" s="980"/>
      <c r="P305" s="45"/>
      <c r="R305" s="45"/>
      <c r="S305" s="45"/>
      <c r="T305" s="45"/>
      <c r="U305" s="45"/>
      <c r="V305" s="45"/>
      <c r="W305" s="45"/>
      <c r="X305" s="45"/>
      <c r="Y305" s="45"/>
      <c r="Z305" s="45"/>
      <c r="AA305" s="45"/>
      <c r="AB305" s="45"/>
    </row>
    <row r="306" spans="1:28" s="62" customFormat="1" ht="9" customHeight="1" x14ac:dyDescent="0.25">
      <c r="A306" s="63">
        <f>$A$2</f>
        <v>9</v>
      </c>
      <c r="B306" s="79" t="s">
        <v>102</v>
      </c>
      <c r="C306" s="979" t="s">
        <v>500</v>
      </c>
      <c r="D306" s="979"/>
      <c r="E306" s="979"/>
      <c r="F306" s="979"/>
      <c r="G306" s="979"/>
      <c r="H306" s="979"/>
      <c r="I306" s="979"/>
      <c r="J306" s="979"/>
      <c r="K306" s="979"/>
      <c r="L306" s="979"/>
      <c r="M306" s="979"/>
      <c r="N306" s="979"/>
      <c r="O306" s="979"/>
      <c r="P306" s="45"/>
      <c r="R306" s="45"/>
      <c r="S306" s="45"/>
      <c r="T306" s="45"/>
      <c r="U306" s="45"/>
      <c r="V306" s="45"/>
      <c r="W306" s="45"/>
      <c r="X306" s="45"/>
      <c r="Y306" s="45"/>
      <c r="Z306" s="45"/>
      <c r="AA306" s="45"/>
      <c r="AB306" s="45"/>
    </row>
    <row r="307" spans="1:28" s="62" customFormat="1" ht="9" customHeight="1" x14ac:dyDescent="0.25">
      <c r="A307" s="63">
        <f>$A$2</f>
        <v>9</v>
      </c>
      <c r="B307" s="79" t="s">
        <v>105</v>
      </c>
      <c r="C307" s="979" t="s">
        <v>194</v>
      </c>
      <c r="D307" s="979"/>
      <c r="E307" s="979"/>
      <c r="F307" s="979"/>
      <c r="G307" s="979"/>
      <c r="H307" s="979"/>
      <c r="I307" s="979"/>
      <c r="J307" s="979"/>
      <c r="K307" s="979"/>
      <c r="L307" s="979"/>
      <c r="M307" s="979"/>
      <c r="N307" s="979"/>
      <c r="O307" s="979"/>
      <c r="P307" s="45"/>
      <c r="R307" s="45"/>
      <c r="S307" s="45"/>
      <c r="T307" s="45"/>
      <c r="U307" s="45"/>
      <c r="V307" s="45"/>
      <c r="W307" s="45"/>
      <c r="X307" s="45"/>
      <c r="Y307" s="45"/>
      <c r="Z307" s="45"/>
      <c r="AA307" s="45"/>
      <c r="AB307" s="45"/>
    </row>
    <row r="308" spans="1:28" s="62" customFormat="1" ht="9" customHeight="1" x14ac:dyDescent="0.25">
      <c r="A308" s="63">
        <f>$A$2</f>
        <v>9</v>
      </c>
      <c r="B308" s="79" t="s">
        <v>103</v>
      </c>
      <c r="C308" s="979" t="s">
        <v>202</v>
      </c>
      <c r="D308" s="979"/>
      <c r="E308" s="979"/>
      <c r="F308" s="979"/>
      <c r="G308" s="979"/>
      <c r="H308" s="979"/>
      <c r="I308" s="979"/>
      <c r="J308" s="979"/>
      <c r="K308" s="979"/>
      <c r="L308" s="979"/>
      <c r="M308" s="979"/>
      <c r="N308" s="979"/>
      <c r="O308" s="979"/>
      <c r="P308" s="45"/>
      <c r="R308" s="45"/>
      <c r="S308" s="45"/>
      <c r="T308" s="45"/>
      <c r="U308" s="45"/>
      <c r="V308" s="45"/>
      <c r="W308" s="45"/>
      <c r="X308" s="45"/>
      <c r="Y308" s="45"/>
      <c r="Z308" s="45"/>
      <c r="AA308" s="45"/>
      <c r="AB308" s="45"/>
    </row>
    <row r="309" spans="1:28" s="62" customFormat="1" ht="16.5" customHeight="1" x14ac:dyDescent="0.25">
      <c r="A309" s="68">
        <f>$A$8</f>
        <v>16.5</v>
      </c>
      <c r="B309" s="45"/>
      <c r="C309" s="984" t="str">
        <f ca="1">Wersja</f>
        <v>2020..6.15.0.44055</v>
      </c>
      <c r="D309" s="984"/>
      <c r="E309" s="69"/>
      <c r="F309" s="69"/>
      <c r="G309" s="69"/>
      <c r="H309" s="69"/>
      <c r="I309" s="45"/>
      <c r="J309" s="45"/>
      <c r="K309" s="45"/>
      <c r="L309" s="45"/>
      <c r="M309" s="45"/>
      <c r="N309" s="80" t="s">
        <v>572</v>
      </c>
      <c r="O309" s="81" t="s">
        <v>187</v>
      </c>
      <c r="P309" s="45"/>
      <c r="R309" s="45"/>
      <c r="S309" s="45"/>
      <c r="T309" s="45"/>
      <c r="U309" s="45"/>
      <c r="V309" s="45"/>
      <c r="W309" s="45"/>
      <c r="X309" s="45"/>
      <c r="Y309" s="45"/>
      <c r="Z309" s="45"/>
      <c r="AA309" s="45"/>
      <c r="AB309" s="45"/>
    </row>
    <row r="310" spans="1:28" s="62" customFormat="1" ht="9" customHeight="1" x14ac:dyDescent="0.25">
      <c r="A310" s="63">
        <f>$A$2</f>
        <v>9</v>
      </c>
      <c r="B310" s="45"/>
      <c r="C310" s="45"/>
      <c r="D310" s="45"/>
      <c r="E310" s="45"/>
      <c r="F310" s="45"/>
      <c r="G310" s="45"/>
      <c r="H310" s="45"/>
      <c r="I310" s="45"/>
      <c r="J310" s="45"/>
      <c r="K310" s="45"/>
      <c r="L310" s="45"/>
      <c r="M310" s="45"/>
      <c r="N310" s="45"/>
      <c r="O310" s="45"/>
      <c r="P310" s="45"/>
      <c r="R310" s="45"/>
      <c r="S310" s="45"/>
      <c r="T310" s="45"/>
      <c r="U310" s="45"/>
      <c r="V310" s="45"/>
      <c r="W310" s="45"/>
      <c r="X310" s="45"/>
      <c r="Y310" s="45"/>
      <c r="Z310" s="45"/>
      <c r="AA310" s="45"/>
      <c r="AB310" s="45"/>
    </row>
    <row r="311" spans="1:28" s="62" customFormat="1" ht="9" customHeight="1" x14ac:dyDescent="0.25">
      <c r="A311" s="63">
        <f>$A$2</f>
        <v>9</v>
      </c>
      <c r="B311" s="797" t="s">
        <v>0</v>
      </c>
      <c r="C311" s="797"/>
      <c r="D311" s="797"/>
      <c r="E311" s="797"/>
      <c r="F311" s="797"/>
      <c r="G311" s="797"/>
      <c r="H311" s="797"/>
      <c r="I311" s="797"/>
      <c r="J311" s="797"/>
      <c r="K311" s="797"/>
      <c r="L311" s="797"/>
      <c r="M311" s="797"/>
      <c r="N311" s="797"/>
      <c r="O311" s="797"/>
      <c r="P311" s="45"/>
      <c r="R311" s="45"/>
      <c r="S311" s="45"/>
      <c r="T311" s="45"/>
      <c r="U311" s="45"/>
      <c r="V311" s="45"/>
      <c r="W311" s="45"/>
      <c r="X311" s="45"/>
      <c r="Y311" s="45"/>
      <c r="Z311" s="45"/>
      <c r="AA311" s="45"/>
      <c r="AB311" s="45"/>
    </row>
    <row r="312" spans="1:28" s="62" customFormat="1" ht="4.5" customHeight="1" x14ac:dyDescent="0.25">
      <c r="A312" s="68">
        <v>4.5</v>
      </c>
      <c r="B312" s="92"/>
      <c r="C312" s="45"/>
      <c r="D312" s="45"/>
      <c r="E312" s="45"/>
      <c r="F312" s="45"/>
      <c r="G312" s="45"/>
      <c r="H312" s="45"/>
      <c r="I312" s="45"/>
      <c r="J312" s="45"/>
      <c r="K312" s="45"/>
      <c r="L312" s="45"/>
      <c r="M312" s="45"/>
      <c r="N312" s="45"/>
      <c r="O312" s="45"/>
      <c r="P312" s="45"/>
      <c r="R312" s="45"/>
      <c r="S312" s="45"/>
      <c r="T312" s="45"/>
      <c r="U312" s="45"/>
      <c r="V312" s="45"/>
      <c r="W312" s="45"/>
      <c r="X312" s="45"/>
      <c r="Y312" s="45"/>
      <c r="Z312" s="45"/>
      <c r="AA312" s="45"/>
      <c r="AB312" s="45"/>
    </row>
    <row r="313" spans="1:28" s="62" customFormat="1" ht="24.75" customHeight="1" x14ac:dyDescent="0.25">
      <c r="A313" s="68">
        <f>$A$8*1.5</f>
        <v>24.75</v>
      </c>
      <c r="B313" s="73" t="s">
        <v>162</v>
      </c>
      <c r="C313" s="844" t="s">
        <v>170</v>
      </c>
      <c r="D313" s="981"/>
      <c r="E313" s="982"/>
      <c r="F313" s="74" t="s">
        <v>171</v>
      </c>
      <c r="G313" s="74" t="s">
        <v>172</v>
      </c>
      <c r="H313" s="73" t="s">
        <v>163</v>
      </c>
      <c r="I313" s="844" t="s">
        <v>573</v>
      </c>
      <c r="J313" s="982"/>
      <c r="K313" s="94" t="s">
        <v>571</v>
      </c>
      <c r="L313" s="94" t="s">
        <v>570</v>
      </c>
      <c r="M313" s="94" t="s">
        <v>569</v>
      </c>
      <c r="N313" s="844" t="s">
        <v>568</v>
      </c>
      <c r="O313" s="815"/>
      <c r="P313" s="45"/>
      <c r="R313" s="45"/>
      <c r="S313" s="45"/>
      <c r="T313" s="45"/>
      <c r="U313" s="45"/>
      <c r="V313" s="45"/>
      <c r="W313" s="45"/>
      <c r="X313" s="45"/>
      <c r="Y313" s="45"/>
      <c r="Z313" s="45"/>
      <c r="AA313" s="45"/>
      <c r="AB313" s="45"/>
    </row>
    <row r="314" spans="1:28" s="62" customFormat="1" ht="9" customHeight="1" x14ac:dyDescent="0.2">
      <c r="A314" s="63">
        <f>$A$2</f>
        <v>9</v>
      </c>
      <c r="B314" s="76"/>
      <c r="C314" s="983" t="s">
        <v>126</v>
      </c>
      <c r="D314" s="983"/>
      <c r="E314" s="983"/>
      <c r="F314" s="73" t="s">
        <v>164</v>
      </c>
      <c r="G314" s="73" t="s">
        <v>165</v>
      </c>
      <c r="H314" s="73" t="s">
        <v>143</v>
      </c>
      <c r="I314" s="983" t="s">
        <v>166</v>
      </c>
      <c r="J314" s="983"/>
      <c r="K314" s="73" t="s">
        <v>167</v>
      </c>
      <c r="L314" s="73" t="s">
        <v>168</v>
      </c>
      <c r="M314" s="73" t="s">
        <v>181</v>
      </c>
      <c r="N314" s="983" t="s">
        <v>565</v>
      </c>
      <c r="O314" s="983"/>
      <c r="P314" s="45"/>
      <c r="R314" s="45"/>
      <c r="S314" s="45"/>
      <c r="T314" s="45"/>
      <c r="U314" s="45"/>
      <c r="V314" s="45"/>
      <c r="W314" s="45"/>
      <c r="X314" s="45"/>
      <c r="Y314" s="45"/>
      <c r="Z314" s="45"/>
      <c r="AA314" s="45"/>
      <c r="AB314" s="45"/>
    </row>
    <row r="315" spans="1:28" s="62" customFormat="1" ht="19.5" customHeight="1" x14ac:dyDescent="0.25">
      <c r="A315" s="63">
        <f t="shared" ref="A315:A334" si="27">$A$6</f>
        <v>19.5</v>
      </c>
      <c r="B315" s="78">
        <v>9</v>
      </c>
      <c r="C315" s="972"/>
      <c r="D315" s="973"/>
      <c r="E315" s="974"/>
      <c r="F315" s="124"/>
      <c r="G315" s="124"/>
      <c r="H315" s="126"/>
      <c r="I315" s="975"/>
      <c r="J315" s="976"/>
      <c r="K315" s="124"/>
      <c r="L315" s="125"/>
      <c r="M315" s="125"/>
      <c r="N315" s="977"/>
      <c r="O315" s="978"/>
      <c r="P315" s="45"/>
      <c r="R315" s="45"/>
      <c r="S315" s="45"/>
      <c r="T315" s="45"/>
      <c r="U315" s="45"/>
      <c r="V315" s="45"/>
      <c r="W315" s="45"/>
      <c r="X315" s="45"/>
      <c r="Y315" s="45"/>
      <c r="Z315" s="45"/>
      <c r="AA315" s="45"/>
      <c r="AB315" s="45"/>
    </row>
    <row r="316" spans="1:28" s="62" customFormat="1" ht="19.5" customHeight="1" x14ac:dyDescent="0.25">
      <c r="A316" s="63">
        <f t="shared" si="27"/>
        <v>19.5</v>
      </c>
      <c r="B316" s="78">
        <f>B315+1</f>
        <v>10</v>
      </c>
      <c r="C316" s="972"/>
      <c r="D316" s="973"/>
      <c r="E316" s="974"/>
      <c r="F316" s="124"/>
      <c r="G316" s="124"/>
      <c r="H316" s="126"/>
      <c r="I316" s="975"/>
      <c r="J316" s="976"/>
      <c r="K316" s="124"/>
      <c r="L316" s="125"/>
      <c r="M316" s="125"/>
      <c r="N316" s="977"/>
      <c r="O316" s="978"/>
      <c r="P316" s="45"/>
      <c r="R316" s="45"/>
      <c r="S316" s="45"/>
      <c r="T316" s="45"/>
      <c r="U316" s="45"/>
      <c r="V316" s="45"/>
      <c r="W316" s="45"/>
      <c r="X316" s="45"/>
      <c r="Y316" s="45"/>
      <c r="Z316" s="45"/>
      <c r="AA316" s="45"/>
      <c r="AB316" s="45"/>
    </row>
    <row r="317" spans="1:28" s="62" customFormat="1" ht="19.5" customHeight="1" x14ac:dyDescent="0.25">
      <c r="A317" s="63">
        <f t="shared" si="27"/>
        <v>19.5</v>
      </c>
      <c r="B317" s="78">
        <f t="shared" ref="B317:B334" si="28">B316+1</f>
        <v>11</v>
      </c>
      <c r="C317" s="972"/>
      <c r="D317" s="973"/>
      <c r="E317" s="974"/>
      <c r="F317" s="124"/>
      <c r="G317" s="124"/>
      <c r="H317" s="126"/>
      <c r="I317" s="975"/>
      <c r="J317" s="976"/>
      <c r="K317" s="124"/>
      <c r="L317" s="125"/>
      <c r="M317" s="125"/>
      <c r="N317" s="977"/>
      <c r="O317" s="978"/>
      <c r="P317" s="45"/>
      <c r="R317" s="45"/>
      <c r="S317" s="45"/>
      <c r="T317" s="45"/>
      <c r="U317" s="45"/>
      <c r="V317" s="45"/>
      <c r="W317" s="45"/>
      <c r="X317" s="45"/>
      <c r="Y317" s="45"/>
      <c r="Z317" s="45"/>
      <c r="AA317" s="45"/>
      <c r="AB317" s="45"/>
    </row>
    <row r="318" spans="1:28" s="62" customFormat="1" ht="19.5" customHeight="1" x14ac:dyDescent="0.25">
      <c r="A318" s="63">
        <f t="shared" si="27"/>
        <v>19.5</v>
      </c>
      <c r="B318" s="78">
        <f t="shared" si="28"/>
        <v>12</v>
      </c>
      <c r="C318" s="972"/>
      <c r="D318" s="973"/>
      <c r="E318" s="974"/>
      <c r="F318" s="124"/>
      <c r="G318" s="124"/>
      <c r="H318" s="126"/>
      <c r="I318" s="975"/>
      <c r="J318" s="976"/>
      <c r="K318" s="124"/>
      <c r="L318" s="125"/>
      <c r="M318" s="125"/>
      <c r="N318" s="977"/>
      <c r="O318" s="978"/>
      <c r="P318" s="45"/>
      <c r="R318" s="45"/>
      <c r="S318" s="45"/>
      <c r="T318" s="45"/>
      <c r="U318" s="45"/>
      <c r="V318" s="45"/>
      <c r="W318" s="45"/>
      <c r="X318" s="45"/>
      <c r="Y318" s="45"/>
      <c r="Z318" s="45"/>
      <c r="AA318" s="45"/>
      <c r="AB318" s="45"/>
    </row>
    <row r="319" spans="1:28" s="62" customFormat="1" ht="19.5" customHeight="1" x14ac:dyDescent="0.25">
      <c r="A319" s="63">
        <f t="shared" si="27"/>
        <v>19.5</v>
      </c>
      <c r="B319" s="78">
        <f t="shared" si="28"/>
        <v>13</v>
      </c>
      <c r="C319" s="972"/>
      <c r="D319" s="973"/>
      <c r="E319" s="974"/>
      <c r="F319" s="124"/>
      <c r="G319" s="124"/>
      <c r="H319" s="126"/>
      <c r="I319" s="975"/>
      <c r="J319" s="976"/>
      <c r="K319" s="124"/>
      <c r="L319" s="125"/>
      <c r="M319" s="125"/>
      <c r="N319" s="977"/>
      <c r="O319" s="978"/>
      <c r="P319" s="45"/>
      <c r="R319" s="45"/>
      <c r="S319" s="45"/>
      <c r="T319" s="45"/>
      <c r="U319" s="45"/>
      <c r="V319" s="45"/>
      <c r="W319" s="45"/>
      <c r="X319" s="45"/>
      <c r="Y319" s="45"/>
      <c r="Z319" s="45"/>
      <c r="AA319" s="45"/>
      <c r="AB319" s="45"/>
    </row>
    <row r="320" spans="1:28" s="62" customFormat="1" ht="19.5" customHeight="1" x14ac:dyDescent="0.25">
      <c r="A320" s="63">
        <f t="shared" si="27"/>
        <v>19.5</v>
      </c>
      <c r="B320" s="78">
        <f t="shared" si="28"/>
        <v>14</v>
      </c>
      <c r="C320" s="972"/>
      <c r="D320" s="973"/>
      <c r="E320" s="974"/>
      <c r="F320" s="124"/>
      <c r="G320" s="124"/>
      <c r="H320" s="126"/>
      <c r="I320" s="975"/>
      <c r="J320" s="976"/>
      <c r="K320" s="124"/>
      <c r="L320" s="125"/>
      <c r="M320" s="125"/>
      <c r="N320" s="977"/>
      <c r="O320" s="978"/>
      <c r="P320" s="45"/>
      <c r="R320" s="45"/>
      <c r="S320" s="45"/>
      <c r="T320" s="45"/>
      <c r="U320" s="45"/>
      <c r="V320" s="45"/>
      <c r="W320" s="45"/>
      <c r="X320" s="45"/>
      <c r="Y320" s="45"/>
      <c r="Z320" s="45"/>
      <c r="AA320" s="45"/>
      <c r="AB320" s="45"/>
    </row>
    <row r="321" spans="1:28" s="62" customFormat="1" ht="19.5" customHeight="1" x14ac:dyDescent="0.25">
      <c r="A321" s="63">
        <f t="shared" si="27"/>
        <v>19.5</v>
      </c>
      <c r="B321" s="78">
        <f t="shared" si="28"/>
        <v>15</v>
      </c>
      <c r="C321" s="972"/>
      <c r="D321" s="973"/>
      <c r="E321" s="974"/>
      <c r="F321" s="124"/>
      <c r="G321" s="124"/>
      <c r="H321" s="126"/>
      <c r="I321" s="975"/>
      <c r="J321" s="976"/>
      <c r="K321" s="124"/>
      <c r="L321" s="125"/>
      <c r="M321" s="125"/>
      <c r="N321" s="977"/>
      <c r="O321" s="978"/>
      <c r="P321" s="45"/>
      <c r="R321" s="45"/>
      <c r="S321" s="45"/>
      <c r="T321" s="45"/>
      <c r="U321" s="45"/>
      <c r="V321" s="45"/>
      <c r="W321" s="45"/>
      <c r="X321" s="45"/>
      <c r="Y321" s="45"/>
      <c r="Z321" s="45"/>
      <c r="AA321" s="45"/>
      <c r="AB321" s="45"/>
    </row>
    <row r="322" spans="1:28" s="62" customFormat="1" ht="19.5" customHeight="1" x14ac:dyDescent="0.25">
      <c r="A322" s="63">
        <f t="shared" si="27"/>
        <v>19.5</v>
      </c>
      <c r="B322" s="78">
        <f t="shared" si="28"/>
        <v>16</v>
      </c>
      <c r="C322" s="972"/>
      <c r="D322" s="973"/>
      <c r="E322" s="974"/>
      <c r="F322" s="124"/>
      <c r="G322" s="124"/>
      <c r="H322" s="126"/>
      <c r="I322" s="975"/>
      <c r="J322" s="976"/>
      <c r="K322" s="124"/>
      <c r="L322" s="125"/>
      <c r="M322" s="125"/>
      <c r="N322" s="977"/>
      <c r="O322" s="978"/>
      <c r="P322" s="45"/>
      <c r="R322" s="45"/>
      <c r="S322" s="45"/>
      <c r="T322" s="45"/>
      <c r="U322" s="45"/>
      <c r="V322" s="45"/>
      <c r="W322" s="45"/>
      <c r="X322" s="45"/>
      <c r="Y322" s="45"/>
      <c r="Z322" s="45"/>
      <c r="AA322" s="45"/>
      <c r="AB322" s="45"/>
    </row>
    <row r="323" spans="1:28" s="62" customFormat="1" ht="19.5" customHeight="1" x14ac:dyDescent="0.25">
      <c r="A323" s="63">
        <f t="shared" si="27"/>
        <v>19.5</v>
      </c>
      <c r="B323" s="78">
        <f t="shared" si="28"/>
        <v>17</v>
      </c>
      <c r="C323" s="972"/>
      <c r="D323" s="973"/>
      <c r="E323" s="974"/>
      <c r="F323" s="124"/>
      <c r="G323" s="124"/>
      <c r="H323" s="126"/>
      <c r="I323" s="975"/>
      <c r="J323" s="976"/>
      <c r="K323" s="124"/>
      <c r="L323" s="125"/>
      <c r="M323" s="125"/>
      <c r="N323" s="977"/>
      <c r="O323" s="978"/>
      <c r="P323" s="45"/>
      <c r="R323" s="45"/>
      <c r="S323" s="45"/>
      <c r="T323" s="45"/>
      <c r="U323" s="45"/>
      <c r="V323" s="45"/>
      <c r="W323" s="45"/>
      <c r="X323" s="45"/>
      <c r="Y323" s="45"/>
      <c r="Z323" s="45"/>
      <c r="AA323" s="45"/>
      <c r="AB323" s="45"/>
    </row>
    <row r="324" spans="1:28" s="62" customFormat="1" ht="19.5" customHeight="1" x14ac:dyDescent="0.25">
      <c r="A324" s="63">
        <f t="shared" si="27"/>
        <v>19.5</v>
      </c>
      <c r="B324" s="78">
        <f t="shared" si="28"/>
        <v>18</v>
      </c>
      <c r="C324" s="972"/>
      <c r="D324" s="973"/>
      <c r="E324" s="974"/>
      <c r="F324" s="124"/>
      <c r="G324" s="124"/>
      <c r="H324" s="126"/>
      <c r="I324" s="975"/>
      <c r="J324" s="976"/>
      <c r="K324" s="124"/>
      <c r="L324" s="125"/>
      <c r="M324" s="125"/>
      <c r="N324" s="977"/>
      <c r="O324" s="978"/>
      <c r="P324" s="45"/>
      <c r="R324" s="45"/>
      <c r="S324" s="45"/>
      <c r="T324" s="45"/>
      <c r="U324" s="45"/>
      <c r="V324" s="45"/>
      <c r="W324" s="45"/>
      <c r="X324" s="45"/>
      <c r="Y324" s="45"/>
      <c r="Z324" s="45"/>
      <c r="AA324" s="45"/>
      <c r="AB324" s="45"/>
    </row>
    <row r="325" spans="1:28" s="62" customFormat="1" ht="19.5" customHeight="1" x14ac:dyDescent="0.25">
      <c r="A325" s="63">
        <f t="shared" si="27"/>
        <v>19.5</v>
      </c>
      <c r="B325" s="78">
        <f t="shared" si="28"/>
        <v>19</v>
      </c>
      <c r="C325" s="972"/>
      <c r="D325" s="973"/>
      <c r="E325" s="974"/>
      <c r="F325" s="124"/>
      <c r="G325" s="124"/>
      <c r="H325" s="126"/>
      <c r="I325" s="975"/>
      <c r="J325" s="976"/>
      <c r="K325" s="124"/>
      <c r="L325" s="125"/>
      <c r="M325" s="125"/>
      <c r="N325" s="977"/>
      <c r="O325" s="978"/>
      <c r="P325" s="45"/>
      <c r="R325" s="45"/>
      <c r="S325" s="45"/>
      <c r="T325" s="45"/>
      <c r="U325" s="45"/>
      <c r="V325" s="45"/>
      <c r="W325" s="45"/>
      <c r="X325" s="45"/>
      <c r="Y325" s="45"/>
      <c r="Z325" s="45"/>
      <c r="AA325" s="45"/>
      <c r="AB325" s="45"/>
    </row>
    <row r="326" spans="1:28" s="62" customFormat="1" ht="19.5" customHeight="1" x14ac:dyDescent="0.25">
      <c r="A326" s="63">
        <f t="shared" si="27"/>
        <v>19.5</v>
      </c>
      <c r="B326" s="78">
        <f t="shared" si="28"/>
        <v>20</v>
      </c>
      <c r="C326" s="972"/>
      <c r="D326" s="973"/>
      <c r="E326" s="974"/>
      <c r="F326" s="124"/>
      <c r="G326" s="124"/>
      <c r="H326" s="126"/>
      <c r="I326" s="975"/>
      <c r="J326" s="976"/>
      <c r="K326" s="124"/>
      <c r="L326" s="125"/>
      <c r="M326" s="125"/>
      <c r="N326" s="977"/>
      <c r="O326" s="978"/>
      <c r="P326" s="45"/>
      <c r="R326" s="45"/>
      <c r="S326" s="45"/>
      <c r="T326" s="45"/>
      <c r="U326" s="45"/>
      <c r="V326" s="45"/>
      <c r="W326" s="45"/>
      <c r="X326" s="45"/>
      <c r="Y326" s="45"/>
      <c r="Z326" s="45"/>
      <c r="AA326" s="45"/>
      <c r="AB326" s="45"/>
    </row>
    <row r="327" spans="1:28" s="62" customFormat="1" ht="19.5" customHeight="1" x14ac:dyDescent="0.25">
      <c r="A327" s="63">
        <f t="shared" si="27"/>
        <v>19.5</v>
      </c>
      <c r="B327" s="78">
        <f t="shared" si="28"/>
        <v>21</v>
      </c>
      <c r="C327" s="972"/>
      <c r="D327" s="973"/>
      <c r="E327" s="974"/>
      <c r="F327" s="124"/>
      <c r="G327" s="124"/>
      <c r="H327" s="126"/>
      <c r="I327" s="975"/>
      <c r="J327" s="976"/>
      <c r="K327" s="124"/>
      <c r="L327" s="125"/>
      <c r="M327" s="125"/>
      <c r="N327" s="977"/>
      <c r="O327" s="978"/>
      <c r="P327" s="45"/>
      <c r="R327" s="45"/>
      <c r="S327" s="45"/>
      <c r="T327" s="45"/>
      <c r="U327" s="45"/>
      <c r="V327" s="45"/>
      <c r="W327" s="45"/>
      <c r="X327" s="45"/>
      <c r="Y327" s="45"/>
      <c r="Z327" s="45"/>
      <c r="AA327" s="45"/>
      <c r="AB327" s="45"/>
    </row>
    <row r="328" spans="1:28" s="62" customFormat="1" ht="19.5" customHeight="1" x14ac:dyDescent="0.25">
      <c r="A328" s="63">
        <f t="shared" si="27"/>
        <v>19.5</v>
      </c>
      <c r="B328" s="78">
        <f t="shared" si="28"/>
        <v>22</v>
      </c>
      <c r="C328" s="972"/>
      <c r="D328" s="973"/>
      <c r="E328" s="974"/>
      <c r="F328" s="124"/>
      <c r="G328" s="124"/>
      <c r="H328" s="126"/>
      <c r="I328" s="975"/>
      <c r="J328" s="976"/>
      <c r="K328" s="124"/>
      <c r="L328" s="125"/>
      <c r="M328" s="125"/>
      <c r="N328" s="977"/>
      <c r="O328" s="978"/>
      <c r="P328" s="45"/>
      <c r="R328" s="45"/>
      <c r="S328" s="45"/>
      <c r="T328" s="45"/>
      <c r="U328" s="45"/>
      <c r="V328" s="45"/>
      <c r="W328" s="45"/>
      <c r="X328" s="45"/>
      <c r="Y328" s="45"/>
      <c r="Z328" s="45"/>
      <c r="AA328" s="45"/>
      <c r="AB328" s="45"/>
    </row>
    <row r="329" spans="1:28" s="62" customFormat="1" ht="19.5" customHeight="1" x14ac:dyDescent="0.25">
      <c r="A329" s="63">
        <f t="shared" si="27"/>
        <v>19.5</v>
      </c>
      <c r="B329" s="78">
        <f t="shared" si="28"/>
        <v>23</v>
      </c>
      <c r="C329" s="972"/>
      <c r="D329" s="973"/>
      <c r="E329" s="974"/>
      <c r="F329" s="124"/>
      <c r="G329" s="124"/>
      <c r="H329" s="126"/>
      <c r="I329" s="975"/>
      <c r="J329" s="976"/>
      <c r="K329" s="124"/>
      <c r="L329" s="125"/>
      <c r="M329" s="125"/>
      <c r="N329" s="977"/>
      <c r="O329" s="978"/>
      <c r="P329" s="45"/>
      <c r="R329" s="45"/>
      <c r="S329" s="45"/>
      <c r="T329" s="45"/>
      <c r="U329" s="45"/>
      <c r="V329" s="45"/>
      <c r="W329" s="45"/>
      <c r="X329" s="45"/>
      <c r="Y329" s="45"/>
      <c r="Z329" s="45"/>
      <c r="AA329" s="45"/>
      <c r="AB329" s="45"/>
    </row>
    <row r="330" spans="1:28" s="62" customFormat="1" ht="19.5" customHeight="1" x14ac:dyDescent="0.25">
      <c r="A330" s="63">
        <f t="shared" si="27"/>
        <v>19.5</v>
      </c>
      <c r="B330" s="78">
        <f t="shared" si="28"/>
        <v>24</v>
      </c>
      <c r="C330" s="972"/>
      <c r="D330" s="973"/>
      <c r="E330" s="974"/>
      <c r="F330" s="124"/>
      <c r="G330" s="124"/>
      <c r="H330" s="126"/>
      <c r="I330" s="975"/>
      <c r="J330" s="976"/>
      <c r="K330" s="124"/>
      <c r="L330" s="125"/>
      <c r="M330" s="125"/>
      <c r="N330" s="977"/>
      <c r="O330" s="978"/>
      <c r="P330" s="45"/>
      <c r="R330" s="45"/>
      <c r="S330" s="45"/>
      <c r="T330" s="45"/>
      <c r="U330" s="45"/>
      <c r="V330" s="45"/>
      <c r="W330" s="45"/>
      <c r="X330" s="45"/>
      <c r="Y330" s="45"/>
      <c r="Z330" s="45"/>
      <c r="AA330" s="45"/>
      <c r="AB330" s="45"/>
    </row>
    <row r="331" spans="1:28" s="62" customFormat="1" ht="19.5" customHeight="1" x14ac:dyDescent="0.25">
      <c r="A331" s="63">
        <f t="shared" si="27"/>
        <v>19.5</v>
      </c>
      <c r="B331" s="78">
        <f t="shared" si="28"/>
        <v>25</v>
      </c>
      <c r="C331" s="972"/>
      <c r="D331" s="973"/>
      <c r="E331" s="974"/>
      <c r="F331" s="124"/>
      <c r="G331" s="124"/>
      <c r="H331" s="126"/>
      <c r="I331" s="975"/>
      <c r="J331" s="976"/>
      <c r="K331" s="124"/>
      <c r="L331" s="125"/>
      <c r="M331" s="125"/>
      <c r="N331" s="977"/>
      <c r="O331" s="978"/>
      <c r="P331" s="45"/>
      <c r="R331" s="45"/>
      <c r="S331" s="45"/>
      <c r="T331" s="45"/>
      <c r="U331" s="45"/>
      <c r="V331" s="45"/>
      <c r="W331" s="45"/>
      <c r="X331" s="45"/>
      <c r="Y331" s="45"/>
      <c r="Z331" s="45"/>
      <c r="AA331" s="45"/>
      <c r="AB331" s="45"/>
    </row>
    <row r="332" spans="1:28" s="62" customFormat="1" ht="19.5" customHeight="1" x14ac:dyDescent="0.25">
      <c r="A332" s="63">
        <f t="shared" si="27"/>
        <v>19.5</v>
      </c>
      <c r="B332" s="78">
        <f t="shared" si="28"/>
        <v>26</v>
      </c>
      <c r="C332" s="972"/>
      <c r="D332" s="973"/>
      <c r="E332" s="974"/>
      <c r="F332" s="124"/>
      <c r="G332" s="124"/>
      <c r="H332" s="126"/>
      <c r="I332" s="975"/>
      <c r="J332" s="976"/>
      <c r="K332" s="124"/>
      <c r="L332" s="125"/>
      <c r="M332" s="125"/>
      <c r="N332" s="977"/>
      <c r="O332" s="978"/>
      <c r="P332" s="45"/>
      <c r="R332" s="45"/>
      <c r="S332" s="45"/>
      <c r="T332" s="45"/>
      <c r="U332" s="45"/>
      <c r="V332" s="45"/>
      <c r="W332" s="45"/>
      <c r="X332" s="45"/>
      <c r="Y332" s="45"/>
      <c r="Z332" s="45"/>
      <c r="AA332" s="45"/>
      <c r="AB332" s="45"/>
    </row>
    <row r="333" spans="1:28" s="62" customFormat="1" ht="19.5" customHeight="1" x14ac:dyDescent="0.25">
      <c r="A333" s="63">
        <f t="shared" si="27"/>
        <v>19.5</v>
      </c>
      <c r="B333" s="78">
        <f t="shared" si="28"/>
        <v>27</v>
      </c>
      <c r="C333" s="972"/>
      <c r="D333" s="973"/>
      <c r="E333" s="974"/>
      <c r="F333" s="124"/>
      <c r="G333" s="124"/>
      <c r="H333" s="126"/>
      <c r="I333" s="975"/>
      <c r="J333" s="976"/>
      <c r="K333" s="124"/>
      <c r="L333" s="125"/>
      <c r="M333" s="125"/>
      <c r="N333" s="977"/>
      <c r="O333" s="978"/>
      <c r="P333" s="45"/>
      <c r="R333" s="45"/>
      <c r="S333" s="45"/>
      <c r="T333" s="45"/>
      <c r="U333" s="45"/>
      <c r="V333" s="45"/>
      <c r="W333" s="45"/>
      <c r="X333" s="45"/>
      <c r="Y333" s="45"/>
      <c r="Z333" s="45"/>
      <c r="AA333" s="45"/>
      <c r="AB333" s="45"/>
    </row>
    <row r="334" spans="1:28" s="62" customFormat="1" ht="19.5" customHeight="1" x14ac:dyDescent="0.25">
      <c r="A334" s="63">
        <f t="shared" si="27"/>
        <v>19.5</v>
      </c>
      <c r="B334" s="78">
        <f t="shared" si="28"/>
        <v>28</v>
      </c>
      <c r="C334" s="972"/>
      <c r="D334" s="973"/>
      <c r="E334" s="974"/>
      <c r="F334" s="124"/>
      <c r="G334" s="124"/>
      <c r="H334" s="126"/>
      <c r="I334" s="975"/>
      <c r="J334" s="976"/>
      <c r="K334" s="124"/>
      <c r="L334" s="125"/>
      <c r="M334" s="125"/>
      <c r="N334" s="977"/>
      <c r="O334" s="978"/>
      <c r="P334" s="45"/>
      <c r="R334" s="45"/>
      <c r="S334" s="45"/>
      <c r="T334" s="45"/>
      <c r="U334" s="45"/>
      <c r="V334" s="45"/>
      <c r="W334" s="45"/>
      <c r="X334" s="45"/>
      <c r="Y334" s="45"/>
      <c r="Z334" s="45"/>
      <c r="AA334" s="45"/>
      <c r="AB334" s="45"/>
    </row>
    <row r="335" spans="1:28" s="62" customFormat="1" ht="9" customHeight="1" x14ac:dyDescent="0.25">
      <c r="A335" s="63">
        <f>$A$2</f>
        <v>9</v>
      </c>
      <c r="B335" s="45"/>
      <c r="C335" s="45"/>
      <c r="D335" s="45"/>
      <c r="E335" s="45"/>
      <c r="F335" s="45"/>
      <c r="G335" s="45"/>
      <c r="H335" s="45"/>
      <c r="I335" s="45"/>
      <c r="J335" s="45"/>
      <c r="K335" s="45"/>
      <c r="L335" s="45"/>
      <c r="M335" s="45"/>
      <c r="N335" s="45"/>
      <c r="O335" s="45"/>
      <c r="P335" s="45"/>
      <c r="R335" s="45"/>
      <c r="S335" s="45"/>
      <c r="T335" s="45"/>
      <c r="U335" s="45"/>
      <c r="V335" s="45"/>
      <c r="W335" s="45"/>
      <c r="X335" s="45"/>
      <c r="Y335" s="45"/>
      <c r="Z335" s="45"/>
      <c r="AA335" s="45"/>
      <c r="AB335" s="45"/>
    </row>
    <row r="336" spans="1:28" ht="9" customHeight="1" x14ac:dyDescent="0.25">
      <c r="A336" s="63">
        <f t="shared" ref="A336:A341" si="29">$A$2</f>
        <v>9</v>
      </c>
    </row>
    <row r="337" spans="1:17" ht="9" customHeight="1" x14ac:dyDescent="0.25">
      <c r="A337" s="63">
        <f t="shared" si="29"/>
        <v>9</v>
      </c>
    </row>
    <row r="338" spans="1:17" ht="9" customHeight="1" x14ac:dyDescent="0.25">
      <c r="A338" s="63">
        <f t="shared" si="29"/>
        <v>9</v>
      </c>
    </row>
    <row r="339" spans="1:17" ht="9" customHeight="1" x14ac:dyDescent="0.25">
      <c r="A339" s="63">
        <f t="shared" si="29"/>
        <v>9</v>
      </c>
    </row>
    <row r="340" spans="1:17" ht="16.5" customHeight="1" x14ac:dyDescent="0.25">
      <c r="A340" s="68">
        <f>$A$8</f>
        <v>16.5</v>
      </c>
      <c r="C340" s="80" t="s">
        <v>572</v>
      </c>
      <c r="D340" s="81" t="s">
        <v>189</v>
      </c>
      <c r="M340" s="1006" t="str">
        <f ca="1">Wersja</f>
        <v>2020..6.15.0.44055</v>
      </c>
      <c r="N340" s="1006"/>
    </row>
    <row r="341" spans="1:17" ht="9" customHeight="1" x14ac:dyDescent="0.25">
      <c r="A341" s="63">
        <f t="shared" si="29"/>
        <v>9</v>
      </c>
    </row>
    <row r="342" spans="1:17" ht="9" customHeight="1" x14ac:dyDescent="0.25">
      <c r="A342" s="63">
        <f>$A$2</f>
        <v>9</v>
      </c>
      <c r="B342" s="796" t="s">
        <v>182</v>
      </c>
      <c r="C342" s="796"/>
      <c r="D342" s="796"/>
      <c r="E342" s="796"/>
      <c r="F342" s="796"/>
      <c r="G342" s="796"/>
      <c r="H342" s="796"/>
      <c r="I342" s="796"/>
      <c r="J342" s="796"/>
      <c r="K342" s="796"/>
      <c r="L342" s="796"/>
      <c r="M342" s="796"/>
      <c r="N342" s="796"/>
      <c r="O342" s="796"/>
    </row>
    <row r="343" spans="1:17" ht="9" customHeight="1" x14ac:dyDescent="0.25">
      <c r="A343" s="63">
        <f>$A$2</f>
        <v>9</v>
      </c>
      <c r="B343" s="797" t="s">
        <v>0</v>
      </c>
      <c r="C343" s="797"/>
      <c r="D343" s="797"/>
      <c r="E343" s="797"/>
      <c r="F343" s="797"/>
      <c r="G343" s="797"/>
      <c r="H343" s="797"/>
      <c r="I343" s="797"/>
      <c r="J343" s="797"/>
      <c r="K343" s="797"/>
      <c r="L343" s="797"/>
      <c r="M343" s="797"/>
      <c r="N343" s="797"/>
      <c r="O343" s="797"/>
    </row>
    <row r="344" spans="1:17" ht="4.5" customHeight="1" x14ac:dyDescent="0.25">
      <c r="A344" s="63">
        <f>$A$4</f>
        <v>4.5</v>
      </c>
      <c r="B344" s="92"/>
    </row>
    <row r="345" spans="1:17" ht="9" customHeight="1" x14ac:dyDescent="0.25">
      <c r="A345" s="63">
        <f>$A$2</f>
        <v>9</v>
      </c>
      <c r="B345" s="798" t="s">
        <v>475</v>
      </c>
      <c r="C345" s="799"/>
      <c r="D345" s="799"/>
      <c r="E345" s="799"/>
      <c r="F345" s="799"/>
      <c r="G345" s="799"/>
      <c r="H345" s="800"/>
      <c r="I345" s="801" t="s">
        <v>1</v>
      </c>
      <c r="J345" s="802"/>
      <c r="K345" s="802"/>
      <c r="L345" s="802"/>
      <c r="M345" s="802"/>
      <c r="N345" s="802"/>
      <c r="O345" s="803"/>
    </row>
    <row r="346" spans="1:17" ht="19.5" customHeight="1" x14ac:dyDescent="0.25">
      <c r="A346" s="63">
        <f>$A$6</f>
        <v>19.5</v>
      </c>
      <c r="B346" s="65"/>
      <c r="C346" s="988">
        <f>$C$6</f>
        <v>0</v>
      </c>
      <c r="D346" s="988"/>
      <c r="E346" s="988"/>
      <c r="F346" s="988"/>
      <c r="G346" s="988"/>
      <c r="H346" s="66"/>
      <c r="I346" s="820"/>
      <c r="J346" s="821"/>
      <c r="K346" s="821"/>
      <c r="L346" s="821"/>
      <c r="M346" s="821"/>
      <c r="N346" s="821"/>
      <c r="O346" s="822"/>
    </row>
    <row r="347" spans="1:17" ht="9" customHeight="1" x14ac:dyDescent="0.25">
      <c r="A347" s="63">
        <f t="shared" ref="A347" si="30">$A$2</f>
        <v>9</v>
      </c>
    </row>
    <row r="348" spans="1:17" ht="16.5" customHeight="1" x14ac:dyDescent="0.25">
      <c r="A348" s="68">
        <f>$A$8</f>
        <v>16.5</v>
      </c>
      <c r="B348" s="67" t="s">
        <v>554</v>
      </c>
    </row>
    <row r="349" spans="1:17" ht="16.5" customHeight="1" x14ac:dyDescent="0.25">
      <c r="A349" s="68">
        <f>$A$8</f>
        <v>16.5</v>
      </c>
      <c r="B349" s="989" t="s">
        <v>566</v>
      </c>
      <c r="C349" s="989"/>
      <c r="D349" s="989"/>
      <c r="E349" s="989"/>
      <c r="F349" s="989"/>
      <c r="G349" s="989"/>
      <c r="H349" s="989"/>
      <c r="I349" s="989"/>
      <c r="J349" s="989"/>
      <c r="K349" s="989"/>
      <c r="L349" s="989"/>
      <c r="M349" s="989"/>
      <c r="N349" s="989"/>
    </row>
    <row r="350" spans="1:17" ht="16.5" customHeight="1" x14ac:dyDescent="0.25">
      <c r="A350" s="68">
        <f>$A$8</f>
        <v>16.5</v>
      </c>
      <c r="B350" s="990" t="s">
        <v>564</v>
      </c>
      <c r="C350" s="989"/>
      <c r="D350" s="989"/>
      <c r="E350" s="989"/>
      <c r="F350" s="989"/>
      <c r="G350" s="989"/>
      <c r="H350" s="989"/>
      <c r="I350" s="989"/>
      <c r="J350" s="989"/>
      <c r="K350" s="989"/>
      <c r="L350" s="989"/>
      <c r="M350" s="989"/>
      <c r="N350" s="989"/>
    </row>
    <row r="351" spans="1:17" ht="9" customHeight="1" x14ac:dyDescent="0.25">
      <c r="A351" s="63">
        <f>$A$2</f>
        <v>9</v>
      </c>
      <c r="C351" s="69"/>
      <c r="D351" s="69"/>
      <c r="E351" s="69"/>
      <c r="F351" s="69"/>
      <c r="G351" s="69"/>
      <c r="N351" s="281" t="s">
        <v>877</v>
      </c>
      <c r="O351" s="97"/>
    </row>
    <row r="352" spans="1:17" ht="19.5" customHeight="1" x14ac:dyDescent="0.25">
      <c r="A352" s="63">
        <f>$A$6</f>
        <v>19.5</v>
      </c>
      <c r="C352" s="69"/>
      <c r="D352" s="69"/>
      <c r="E352" s="69"/>
      <c r="F352" s="69"/>
      <c r="G352" s="69"/>
      <c r="N352" s="122">
        <f>N284+1</f>
        <v>6</v>
      </c>
      <c r="O352" s="70"/>
      <c r="P352" s="62"/>
      <c r="Q352" s="62">
        <f>IF(COUNTA(C362:J369,C383:J402,L383:O402,L362:O369)=0,0,1)</f>
        <v>0</v>
      </c>
    </row>
    <row r="353" spans="1:28" ht="4.5" customHeight="1" x14ac:dyDescent="0.25">
      <c r="A353" s="63">
        <f>$A$4</f>
        <v>4.5</v>
      </c>
      <c r="B353" s="69"/>
      <c r="C353" s="69"/>
      <c r="D353" s="69"/>
      <c r="E353" s="69"/>
      <c r="F353" s="69"/>
      <c r="G353" s="69"/>
    </row>
    <row r="354" spans="1:28" ht="4.5" customHeight="1" x14ac:dyDescent="0.25">
      <c r="A354" s="63">
        <f>$A$4</f>
        <v>4.5</v>
      </c>
      <c r="B354" s="807"/>
      <c r="C354" s="807"/>
      <c r="D354" s="807"/>
      <c r="E354" s="807"/>
      <c r="F354" s="807"/>
      <c r="G354" s="807"/>
      <c r="H354" s="807"/>
      <c r="I354" s="807"/>
      <c r="J354" s="807"/>
      <c r="K354" s="807"/>
      <c r="L354" s="807"/>
      <c r="M354" s="807"/>
      <c r="N354" s="807"/>
      <c r="O354" s="807"/>
    </row>
    <row r="355" spans="1:28" ht="24.75" customHeight="1" x14ac:dyDescent="0.25">
      <c r="A355" s="68">
        <f>$A$8*1.5</f>
        <v>24.75</v>
      </c>
      <c r="B355" s="826" t="s">
        <v>563</v>
      </c>
      <c r="C355" s="827"/>
      <c r="D355" s="827"/>
      <c r="E355" s="827"/>
      <c r="F355" s="827"/>
      <c r="G355" s="827"/>
      <c r="H355" s="827"/>
      <c r="I355" s="827"/>
      <c r="J355" s="827"/>
      <c r="K355" s="827"/>
      <c r="L355" s="827"/>
      <c r="M355" s="827"/>
      <c r="N355" s="827"/>
      <c r="O355" s="828"/>
    </row>
    <row r="356" spans="1:28" ht="9" customHeight="1" x14ac:dyDescent="0.25">
      <c r="A356" s="63">
        <f>$A$2</f>
        <v>9</v>
      </c>
      <c r="B356" s="71"/>
      <c r="C356" s="804" t="s">
        <v>158</v>
      </c>
      <c r="D356" s="805"/>
      <c r="E356" s="805"/>
      <c r="F356" s="805"/>
      <c r="G356" s="805"/>
      <c r="H356" s="806"/>
      <c r="I356" s="804" t="s">
        <v>159</v>
      </c>
      <c r="J356" s="805"/>
      <c r="K356" s="805"/>
      <c r="L356" s="805"/>
      <c r="M356" s="805"/>
      <c r="N356" s="805"/>
      <c r="O356" s="806"/>
    </row>
    <row r="357" spans="1:28" s="62" customFormat="1" ht="19.5" customHeight="1" x14ac:dyDescent="0.25">
      <c r="A357" s="63">
        <f>$A$6</f>
        <v>19.5</v>
      </c>
      <c r="B357" s="72"/>
      <c r="C357" s="985" t="str">
        <f>""&amp;$C$17</f>
        <v/>
      </c>
      <c r="D357" s="986"/>
      <c r="E357" s="986"/>
      <c r="F357" s="986"/>
      <c r="G357" s="986"/>
      <c r="H357" s="987"/>
      <c r="I357" s="985" t="str">
        <f>""&amp;I289</f>
        <v/>
      </c>
      <c r="J357" s="986"/>
      <c r="K357" s="986"/>
      <c r="L357" s="986"/>
      <c r="M357" s="986"/>
      <c r="N357" s="986"/>
      <c r="O357" s="987"/>
      <c r="P357" s="45"/>
      <c r="R357" s="45"/>
      <c r="S357" s="45"/>
      <c r="T357" s="45"/>
      <c r="U357" s="45"/>
      <c r="V357" s="45"/>
      <c r="W357" s="45"/>
      <c r="X357" s="45"/>
      <c r="Y357" s="45"/>
      <c r="Z357" s="45"/>
      <c r="AA357" s="45"/>
      <c r="AB357" s="45"/>
    </row>
    <row r="358" spans="1:28" s="62" customFormat="1" ht="4.5" customHeight="1" x14ac:dyDescent="0.25">
      <c r="A358" s="63">
        <f>$A$4</f>
        <v>4.5</v>
      </c>
      <c r="B358" s="807"/>
      <c r="C358" s="807"/>
      <c r="D358" s="807"/>
      <c r="E358" s="807"/>
      <c r="F358" s="807"/>
      <c r="G358" s="807"/>
      <c r="H358" s="807"/>
      <c r="I358" s="807"/>
      <c r="J358" s="807"/>
      <c r="K358" s="807"/>
      <c r="L358" s="807"/>
      <c r="M358" s="807"/>
      <c r="N358" s="807"/>
      <c r="O358" s="807"/>
      <c r="P358" s="45"/>
      <c r="R358" s="45"/>
      <c r="S358" s="45"/>
      <c r="T358" s="45"/>
      <c r="U358" s="45"/>
      <c r="V358" s="45"/>
      <c r="W358" s="45"/>
      <c r="X358" s="45"/>
      <c r="Y358" s="45"/>
      <c r="Z358" s="45"/>
      <c r="AA358" s="45"/>
      <c r="AB358" s="45"/>
    </row>
    <row r="359" spans="1:28" s="62" customFormat="1" ht="16.5" customHeight="1" x14ac:dyDescent="0.25">
      <c r="A359" s="68">
        <f t="shared" ref="A359" si="31">$A$8</f>
        <v>16.5</v>
      </c>
      <c r="B359" s="808" t="s">
        <v>160</v>
      </c>
      <c r="C359" s="809"/>
      <c r="D359" s="809"/>
      <c r="E359" s="809"/>
      <c r="F359" s="809"/>
      <c r="G359" s="809"/>
      <c r="H359" s="809"/>
      <c r="I359" s="809"/>
      <c r="J359" s="809"/>
      <c r="K359" s="809"/>
      <c r="L359" s="809"/>
      <c r="M359" s="809"/>
      <c r="N359" s="809"/>
      <c r="O359" s="810"/>
      <c r="P359" s="45"/>
      <c r="R359" s="45"/>
      <c r="S359" s="45"/>
      <c r="T359" s="45"/>
      <c r="U359" s="45"/>
      <c r="V359" s="45"/>
      <c r="W359" s="45"/>
      <c r="X359" s="45"/>
      <c r="Y359" s="45"/>
      <c r="Z359" s="45"/>
      <c r="AA359" s="45"/>
      <c r="AB359" s="45"/>
    </row>
    <row r="360" spans="1:28" s="62" customFormat="1" ht="24.75" customHeight="1" x14ac:dyDescent="0.25">
      <c r="A360" s="68">
        <f>$A$8*1.5</f>
        <v>24.75</v>
      </c>
      <c r="B360" s="73" t="s">
        <v>162</v>
      </c>
      <c r="C360" s="844" t="s">
        <v>170</v>
      </c>
      <c r="D360" s="981"/>
      <c r="E360" s="982"/>
      <c r="F360" s="74" t="s">
        <v>171</v>
      </c>
      <c r="G360" s="74" t="s">
        <v>172</v>
      </c>
      <c r="H360" s="73" t="s">
        <v>163</v>
      </c>
      <c r="I360" s="844" t="s">
        <v>573</v>
      </c>
      <c r="J360" s="982"/>
      <c r="K360" s="94" t="s">
        <v>571</v>
      </c>
      <c r="L360" s="94" t="s">
        <v>570</v>
      </c>
      <c r="M360" s="94" t="s">
        <v>569</v>
      </c>
      <c r="N360" s="844" t="s">
        <v>568</v>
      </c>
      <c r="O360" s="815"/>
      <c r="P360" s="45"/>
      <c r="R360" s="45"/>
      <c r="S360" s="45"/>
      <c r="T360" s="45"/>
      <c r="U360" s="45"/>
      <c r="V360" s="45"/>
      <c r="W360" s="45"/>
      <c r="X360" s="45"/>
      <c r="Y360" s="45"/>
      <c r="Z360" s="45"/>
      <c r="AA360" s="45"/>
      <c r="AB360" s="45"/>
    </row>
    <row r="361" spans="1:28" s="62" customFormat="1" ht="9" customHeight="1" x14ac:dyDescent="0.2">
      <c r="A361" s="63">
        <f>$A$2</f>
        <v>9</v>
      </c>
      <c r="B361" s="76"/>
      <c r="C361" s="983" t="s">
        <v>126</v>
      </c>
      <c r="D361" s="983"/>
      <c r="E361" s="983"/>
      <c r="F361" s="73" t="s">
        <v>164</v>
      </c>
      <c r="G361" s="73" t="s">
        <v>165</v>
      </c>
      <c r="H361" s="73" t="s">
        <v>143</v>
      </c>
      <c r="I361" s="983" t="s">
        <v>166</v>
      </c>
      <c r="J361" s="983"/>
      <c r="K361" s="73" t="s">
        <v>167</v>
      </c>
      <c r="L361" s="73" t="s">
        <v>168</v>
      </c>
      <c r="M361" s="73" t="s">
        <v>181</v>
      </c>
      <c r="N361" s="983" t="s">
        <v>565</v>
      </c>
      <c r="O361" s="983"/>
      <c r="P361" s="45"/>
      <c r="R361" s="45"/>
      <c r="S361" s="45"/>
      <c r="T361" s="45"/>
      <c r="U361" s="45"/>
      <c r="V361" s="45"/>
      <c r="W361" s="45"/>
      <c r="X361" s="45"/>
      <c r="Y361" s="45"/>
      <c r="Z361" s="45"/>
      <c r="AA361" s="45"/>
      <c r="AB361" s="45"/>
    </row>
    <row r="362" spans="1:28" s="62" customFormat="1" ht="19.5" customHeight="1" x14ac:dyDescent="0.25">
      <c r="A362" s="63">
        <f t="shared" ref="A362:A369" si="32">$A$6</f>
        <v>19.5</v>
      </c>
      <c r="B362" s="78">
        <v>1</v>
      </c>
      <c r="C362" s="972"/>
      <c r="D362" s="973"/>
      <c r="E362" s="974"/>
      <c r="F362" s="124"/>
      <c r="G362" s="124"/>
      <c r="H362" s="126"/>
      <c r="I362" s="975"/>
      <c r="J362" s="976"/>
      <c r="K362" s="124"/>
      <c r="L362" s="125"/>
      <c r="M362" s="125"/>
      <c r="N362" s="977"/>
      <c r="O362" s="978"/>
      <c r="P362" s="45"/>
      <c r="R362" s="45"/>
      <c r="S362" s="45"/>
      <c r="T362" s="45"/>
      <c r="U362" s="45"/>
      <c r="V362" s="45"/>
      <c r="W362" s="45"/>
      <c r="X362" s="45"/>
      <c r="Y362" s="45"/>
      <c r="Z362" s="45"/>
      <c r="AA362" s="45"/>
      <c r="AB362" s="45"/>
    </row>
    <row r="363" spans="1:28" s="62" customFormat="1" ht="19.5" customHeight="1" x14ac:dyDescent="0.25">
      <c r="A363" s="63">
        <f t="shared" si="32"/>
        <v>19.5</v>
      </c>
      <c r="B363" s="78">
        <v>2</v>
      </c>
      <c r="C363" s="972"/>
      <c r="D363" s="973"/>
      <c r="E363" s="974"/>
      <c r="F363" s="124"/>
      <c r="G363" s="124"/>
      <c r="H363" s="126"/>
      <c r="I363" s="975"/>
      <c r="J363" s="976"/>
      <c r="K363" s="124"/>
      <c r="L363" s="125"/>
      <c r="M363" s="125"/>
      <c r="N363" s="977"/>
      <c r="O363" s="978"/>
      <c r="P363" s="45"/>
      <c r="R363" s="45"/>
      <c r="S363" s="45"/>
      <c r="T363" s="45"/>
      <c r="U363" s="45"/>
      <c r="V363" s="45"/>
      <c r="W363" s="45"/>
      <c r="X363" s="45"/>
      <c r="Y363" s="45"/>
      <c r="Z363" s="45"/>
      <c r="AA363" s="45"/>
      <c r="AB363" s="45"/>
    </row>
    <row r="364" spans="1:28" s="62" customFormat="1" ht="19.5" customHeight="1" x14ac:dyDescent="0.25">
      <c r="A364" s="63">
        <f t="shared" si="32"/>
        <v>19.5</v>
      </c>
      <c r="B364" s="78">
        <v>3</v>
      </c>
      <c r="C364" s="972"/>
      <c r="D364" s="973"/>
      <c r="E364" s="974"/>
      <c r="F364" s="124"/>
      <c r="G364" s="124"/>
      <c r="H364" s="126"/>
      <c r="I364" s="975"/>
      <c r="J364" s="976"/>
      <c r="K364" s="124"/>
      <c r="L364" s="125"/>
      <c r="M364" s="125"/>
      <c r="N364" s="977"/>
      <c r="O364" s="978"/>
      <c r="P364" s="45"/>
      <c r="R364" s="45"/>
      <c r="S364" s="45"/>
      <c r="T364" s="45"/>
      <c r="U364" s="45"/>
      <c r="V364" s="45"/>
      <c r="W364" s="45"/>
      <c r="X364" s="45"/>
      <c r="Y364" s="45"/>
      <c r="Z364" s="45"/>
      <c r="AA364" s="45"/>
      <c r="AB364" s="45"/>
    </row>
    <row r="365" spans="1:28" s="62" customFormat="1" ht="19.5" customHeight="1" x14ac:dyDescent="0.25">
      <c r="A365" s="63">
        <f t="shared" si="32"/>
        <v>19.5</v>
      </c>
      <c r="B365" s="78">
        <v>4</v>
      </c>
      <c r="C365" s="972"/>
      <c r="D365" s="973"/>
      <c r="E365" s="974"/>
      <c r="F365" s="124"/>
      <c r="G365" s="124"/>
      <c r="H365" s="126"/>
      <c r="I365" s="975"/>
      <c r="J365" s="976"/>
      <c r="K365" s="124"/>
      <c r="L365" s="125"/>
      <c r="M365" s="125"/>
      <c r="N365" s="977"/>
      <c r="O365" s="978"/>
      <c r="P365" s="45"/>
      <c r="R365" s="45"/>
      <c r="S365" s="45"/>
      <c r="T365" s="45"/>
      <c r="U365" s="45"/>
      <c r="V365" s="45"/>
      <c r="W365" s="45"/>
      <c r="X365" s="45"/>
      <c r="Y365" s="45"/>
      <c r="Z365" s="45"/>
      <c r="AA365" s="45"/>
      <c r="AB365" s="45"/>
    </row>
    <row r="366" spans="1:28" s="62" customFormat="1" ht="19.5" customHeight="1" x14ac:dyDescent="0.25">
      <c r="A366" s="63">
        <f t="shared" si="32"/>
        <v>19.5</v>
      </c>
      <c r="B366" s="78">
        <v>5</v>
      </c>
      <c r="C366" s="972"/>
      <c r="D366" s="973"/>
      <c r="E366" s="974"/>
      <c r="F366" s="124"/>
      <c r="G366" s="124"/>
      <c r="H366" s="126"/>
      <c r="I366" s="975"/>
      <c r="J366" s="976"/>
      <c r="K366" s="124"/>
      <c r="L366" s="125"/>
      <c r="M366" s="125"/>
      <c r="N366" s="977"/>
      <c r="O366" s="978"/>
      <c r="P366" s="45"/>
      <c r="R366" s="45"/>
      <c r="S366" s="45"/>
      <c r="T366" s="45"/>
      <c r="U366" s="45"/>
      <c r="V366" s="45"/>
      <c r="W366" s="45"/>
      <c r="X366" s="45"/>
      <c r="Y366" s="45"/>
      <c r="Z366" s="45"/>
      <c r="AA366" s="45"/>
      <c r="AB366" s="45"/>
    </row>
    <row r="367" spans="1:28" s="62" customFormat="1" ht="19.5" customHeight="1" x14ac:dyDescent="0.25">
      <c r="A367" s="63">
        <f t="shared" si="32"/>
        <v>19.5</v>
      </c>
      <c r="B367" s="78">
        <v>6</v>
      </c>
      <c r="C367" s="972"/>
      <c r="D367" s="973"/>
      <c r="E367" s="974"/>
      <c r="F367" s="124"/>
      <c r="G367" s="124"/>
      <c r="H367" s="126"/>
      <c r="I367" s="975"/>
      <c r="J367" s="976"/>
      <c r="K367" s="124"/>
      <c r="L367" s="125"/>
      <c r="M367" s="125"/>
      <c r="N367" s="977"/>
      <c r="O367" s="978"/>
      <c r="P367" s="45"/>
      <c r="R367" s="45"/>
      <c r="S367" s="45"/>
      <c r="T367" s="45"/>
      <c r="U367" s="45"/>
      <c r="V367" s="45"/>
      <c r="W367" s="45"/>
      <c r="X367" s="45"/>
      <c r="Y367" s="45"/>
      <c r="Z367" s="45"/>
      <c r="AA367" s="45"/>
      <c r="AB367" s="45"/>
    </row>
    <row r="368" spans="1:28" s="62" customFormat="1" ht="19.5" customHeight="1" x14ac:dyDescent="0.25">
      <c r="A368" s="63">
        <f t="shared" si="32"/>
        <v>19.5</v>
      </c>
      <c r="B368" s="78">
        <v>7</v>
      </c>
      <c r="C368" s="972"/>
      <c r="D368" s="973"/>
      <c r="E368" s="974"/>
      <c r="F368" s="124"/>
      <c r="G368" s="124"/>
      <c r="H368" s="126"/>
      <c r="I368" s="975"/>
      <c r="J368" s="976"/>
      <c r="K368" s="124"/>
      <c r="L368" s="125"/>
      <c r="M368" s="125"/>
      <c r="N368" s="977"/>
      <c r="O368" s="978"/>
      <c r="P368" s="45"/>
      <c r="R368" s="45"/>
      <c r="S368" s="45"/>
      <c r="T368" s="45"/>
      <c r="U368" s="45"/>
      <c r="V368" s="45"/>
      <c r="W368" s="45"/>
      <c r="X368" s="45"/>
      <c r="Y368" s="45"/>
      <c r="Z368" s="45"/>
      <c r="AA368" s="45"/>
      <c r="AB368" s="45"/>
    </row>
    <row r="369" spans="1:28" s="62" customFormat="1" ht="19.5" customHeight="1" x14ac:dyDescent="0.25">
      <c r="A369" s="63">
        <f t="shared" si="32"/>
        <v>19.5</v>
      </c>
      <c r="B369" s="78">
        <v>8</v>
      </c>
      <c r="C369" s="972"/>
      <c r="D369" s="973"/>
      <c r="E369" s="974"/>
      <c r="F369" s="124"/>
      <c r="G369" s="124"/>
      <c r="H369" s="126"/>
      <c r="I369" s="975"/>
      <c r="J369" s="976"/>
      <c r="K369" s="124"/>
      <c r="L369" s="125"/>
      <c r="M369" s="125"/>
      <c r="N369" s="977"/>
      <c r="O369" s="978"/>
      <c r="P369" s="45"/>
      <c r="R369" s="45"/>
      <c r="S369" s="45"/>
      <c r="T369" s="45"/>
      <c r="U369" s="45"/>
      <c r="V369" s="45"/>
      <c r="W369" s="45"/>
      <c r="X369" s="45"/>
      <c r="Y369" s="45"/>
      <c r="Z369" s="45"/>
      <c r="AA369" s="45"/>
      <c r="AB369" s="45"/>
    </row>
    <row r="370" spans="1:28" s="62" customFormat="1" ht="9" customHeight="1" x14ac:dyDescent="0.25">
      <c r="A370" s="63">
        <f>$A$2</f>
        <v>9</v>
      </c>
      <c r="B370" s="45"/>
      <c r="C370" s="45"/>
      <c r="D370" s="45"/>
      <c r="E370" s="45"/>
      <c r="F370" s="45"/>
      <c r="G370" s="45"/>
      <c r="H370" s="45"/>
      <c r="I370" s="45"/>
      <c r="J370" s="45"/>
      <c r="K370" s="45"/>
      <c r="L370" s="45"/>
      <c r="M370" s="45"/>
      <c r="N370" s="45"/>
      <c r="O370" s="45"/>
      <c r="P370" s="45"/>
      <c r="R370" s="45"/>
      <c r="S370" s="45"/>
      <c r="T370" s="45"/>
      <c r="U370" s="45"/>
      <c r="V370" s="45"/>
      <c r="W370" s="45"/>
      <c r="X370" s="45"/>
      <c r="Y370" s="45"/>
      <c r="Z370" s="45"/>
      <c r="AA370" s="45"/>
      <c r="AB370" s="45"/>
    </row>
    <row r="371" spans="1:28" s="62" customFormat="1" ht="9" customHeight="1" x14ac:dyDescent="0.25">
      <c r="A371" s="63">
        <f>$A$2</f>
        <v>9</v>
      </c>
      <c r="B371" s="45"/>
      <c r="C371" s="45"/>
      <c r="D371" s="45"/>
      <c r="E371" s="45"/>
      <c r="F371" s="45"/>
      <c r="G371" s="45"/>
      <c r="H371" s="45"/>
      <c r="I371" s="45"/>
      <c r="J371" s="45"/>
      <c r="K371" s="45"/>
      <c r="L371" s="45"/>
      <c r="M371" s="45"/>
      <c r="N371" s="45"/>
      <c r="O371" s="45"/>
      <c r="P371" s="45"/>
      <c r="R371" s="45"/>
      <c r="S371" s="45"/>
      <c r="T371" s="45"/>
      <c r="U371" s="45"/>
      <c r="V371" s="45"/>
      <c r="W371" s="45"/>
      <c r="X371" s="45"/>
      <c r="Y371" s="45"/>
      <c r="Z371" s="45"/>
      <c r="AA371" s="45"/>
      <c r="AB371" s="45"/>
    </row>
    <row r="372" spans="1:28" s="62" customFormat="1" ht="18" customHeight="1" x14ac:dyDescent="0.25">
      <c r="A372" s="63">
        <f>$A$2*2</f>
        <v>18</v>
      </c>
      <c r="B372" s="79" t="s">
        <v>100</v>
      </c>
      <c r="C372" s="979" t="s">
        <v>191</v>
      </c>
      <c r="D372" s="979"/>
      <c r="E372" s="979"/>
      <c r="F372" s="979"/>
      <c r="G372" s="979"/>
      <c r="H372" s="979"/>
      <c r="I372" s="979"/>
      <c r="J372" s="979"/>
      <c r="K372" s="979"/>
      <c r="L372" s="979"/>
      <c r="M372" s="979"/>
      <c r="N372" s="979"/>
      <c r="O372" s="979"/>
      <c r="P372" s="45"/>
      <c r="R372" s="45"/>
      <c r="S372" s="45"/>
      <c r="T372" s="45"/>
      <c r="U372" s="45"/>
      <c r="V372" s="45"/>
      <c r="W372" s="45"/>
      <c r="X372" s="45"/>
      <c r="Y372" s="45"/>
      <c r="Z372" s="45"/>
      <c r="AA372" s="45"/>
      <c r="AB372" s="45"/>
    </row>
    <row r="373" spans="1:28" s="62" customFormat="1" ht="9" customHeight="1" x14ac:dyDescent="0.25">
      <c r="A373" s="63">
        <f>$A$2</f>
        <v>9</v>
      </c>
      <c r="B373" s="79" t="s">
        <v>101</v>
      </c>
      <c r="C373" s="980" t="s">
        <v>190</v>
      </c>
      <c r="D373" s="980"/>
      <c r="E373" s="980"/>
      <c r="F373" s="980"/>
      <c r="G373" s="980"/>
      <c r="H373" s="980"/>
      <c r="I373" s="980"/>
      <c r="J373" s="980"/>
      <c r="K373" s="980"/>
      <c r="L373" s="980"/>
      <c r="M373" s="980"/>
      <c r="N373" s="980"/>
      <c r="O373" s="980"/>
      <c r="P373" s="45"/>
      <c r="R373" s="45"/>
      <c r="S373" s="45"/>
      <c r="T373" s="45"/>
      <c r="U373" s="45"/>
      <c r="V373" s="45"/>
      <c r="W373" s="45"/>
      <c r="X373" s="45"/>
      <c r="Y373" s="45"/>
      <c r="Z373" s="45"/>
      <c r="AA373" s="45"/>
      <c r="AB373" s="45"/>
    </row>
    <row r="374" spans="1:28" s="62" customFormat="1" ht="9" customHeight="1" x14ac:dyDescent="0.25">
      <c r="A374" s="63">
        <f>$A$2</f>
        <v>9</v>
      </c>
      <c r="B374" s="79" t="s">
        <v>102</v>
      </c>
      <c r="C374" s="979" t="s">
        <v>500</v>
      </c>
      <c r="D374" s="979"/>
      <c r="E374" s="979"/>
      <c r="F374" s="979"/>
      <c r="G374" s="979"/>
      <c r="H374" s="979"/>
      <c r="I374" s="979"/>
      <c r="J374" s="979"/>
      <c r="K374" s="979"/>
      <c r="L374" s="979"/>
      <c r="M374" s="979"/>
      <c r="N374" s="979"/>
      <c r="O374" s="979"/>
      <c r="P374" s="45"/>
      <c r="R374" s="45"/>
      <c r="S374" s="45"/>
      <c r="T374" s="45"/>
      <c r="U374" s="45"/>
      <c r="V374" s="45"/>
      <c r="W374" s="45"/>
      <c r="X374" s="45"/>
      <c r="Y374" s="45"/>
      <c r="Z374" s="45"/>
      <c r="AA374" s="45"/>
      <c r="AB374" s="45"/>
    </row>
    <row r="375" spans="1:28" s="62" customFormat="1" ht="9" customHeight="1" x14ac:dyDescent="0.25">
      <c r="A375" s="63">
        <f>$A$2</f>
        <v>9</v>
      </c>
      <c r="B375" s="79" t="s">
        <v>105</v>
      </c>
      <c r="C375" s="979" t="s">
        <v>194</v>
      </c>
      <c r="D375" s="979"/>
      <c r="E375" s="979"/>
      <c r="F375" s="979"/>
      <c r="G375" s="979"/>
      <c r="H375" s="979"/>
      <c r="I375" s="979"/>
      <c r="J375" s="979"/>
      <c r="K375" s="979"/>
      <c r="L375" s="979"/>
      <c r="M375" s="979"/>
      <c r="N375" s="979"/>
      <c r="O375" s="979"/>
      <c r="P375" s="45"/>
      <c r="R375" s="45"/>
      <c r="S375" s="45"/>
      <c r="T375" s="45"/>
      <c r="U375" s="45"/>
      <c r="V375" s="45"/>
      <c r="W375" s="45"/>
      <c r="X375" s="45"/>
      <c r="Y375" s="45"/>
      <c r="Z375" s="45"/>
      <c r="AA375" s="45"/>
      <c r="AB375" s="45"/>
    </row>
    <row r="376" spans="1:28" s="62" customFormat="1" ht="9" customHeight="1" x14ac:dyDescent="0.25">
      <c r="A376" s="63">
        <f>$A$2</f>
        <v>9</v>
      </c>
      <c r="B376" s="79" t="s">
        <v>103</v>
      </c>
      <c r="C376" s="979" t="s">
        <v>202</v>
      </c>
      <c r="D376" s="979"/>
      <c r="E376" s="979"/>
      <c r="F376" s="979"/>
      <c r="G376" s="979"/>
      <c r="H376" s="979"/>
      <c r="I376" s="979"/>
      <c r="J376" s="979"/>
      <c r="K376" s="979"/>
      <c r="L376" s="979"/>
      <c r="M376" s="979"/>
      <c r="N376" s="979"/>
      <c r="O376" s="979"/>
      <c r="P376" s="45"/>
      <c r="R376" s="45"/>
      <c r="S376" s="45"/>
      <c r="T376" s="45"/>
      <c r="U376" s="45"/>
      <c r="V376" s="45"/>
      <c r="W376" s="45"/>
      <c r="X376" s="45"/>
      <c r="Y376" s="45"/>
      <c r="Z376" s="45"/>
      <c r="AA376" s="45"/>
      <c r="AB376" s="45"/>
    </row>
    <row r="377" spans="1:28" s="62" customFormat="1" ht="16.5" customHeight="1" x14ac:dyDescent="0.25">
      <c r="A377" s="68">
        <f>$A$8</f>
        <v>16.5</v>
      </c>
      <c r="B377" s="45"/>
      <c r="C377" s="984" t="str">
        <f ca="1">Wersja</f>
        <v>2020..6.15.0.44055</v>
      </c>
      <c r="D377" s="984"/>
      <c r="E377" s="69"/>
      <c r="F377" s="69"/>
      <c r="G377" s="69"/>
      <c r="H377" s="69"/>
      <c r="I377" s="45"/>
      <c r="J377" s="45"/>
      <c r="K377" s="45"/>
      <c r="L377" s="45"/>
      <c r="M377" s="45"/>
      <c r="N377" s="80" t="s">
        <v>572</v>
      </c>
      <c r="O377" s="81" t="s">
        <v>187</v>
      </c>
      <c r="P377" s="45"/>
      <c r="R377" s="45"/>
      <c r="S377" s="45"/>
      <c r="T377" s="45"/>
      <c r="U377" s="45"/>
      <c r="V377" s="45"/>
      <c r="W377" s="45"/>
      <c r="X377" s="45"/>
      <c r="Y377" s="45"/>
      <c r="Z377" s="45"/>
      <c r="AA377" s="45"/>
      <c r="AB377" s="45"/>
    </row>
    <row r="378" spans="1:28" s="62" customFormat="1" ht="9" customHeight="1" x14ac:dyDescent="0.25">
      <c r="A378" s="63">
        <f>$A$2</f>
        <v>9</v>
      </c>
      <c r="B378" s="45"/>
      <c r="C378" s="45"/>
      <c r="D378" s="45"/>
      <c r="E378" s="45"/>
      <c r="F378" s="45"/>
      <c r="G378" s="45"/>
      <c r="H378" s="45"/>
      <c r="I378" s="45"/>
      <c r="J378" s="45"/>
      <c r="K378" s="45"/>
      <c r="L378" s="45"/>
      <c r="M378" s="45"/>
      <c r="N378" s="45"/>
      <c r="O378" s="45"/>
      <c r="P378" s="45"/>
      <c r="R378" s="45"/>
      <c r="S378" s="45"/>
      <c r="T378" s="45"/>
      <c r="U378" s="45"/>
      <c r="V378" s="45"/>
      <c r="W378" s="45"/>
      <c r="X378" s="45"/>
      <c r="Y378" s="45"/>
      <c r="Z378" s="45"/>
      <c r="AA378" s="45"/>
      <c r="AB378" s="45"/>
    </row>
    <row r="379" spans="1:28" s="62" customFormat="1" ht="9" customHeight="1" x14ac:dyDescent="0.25">
      <c r="A379" s="63">
        <f>$A$2</f>
        <v>9</v>
      </c>
      <c r="B379" s="797" t="s">
        <v>0</v>
      </c>
      <c r="C379" s="797"/>
      <c r="D379" s="797"/>
      <c r="E379" s="797"/>
      <c r="F379" s="797"/>
      <c r="G379" s="797"/>
      <c r="H379" s="797"/>
      <c r="I379" s="797"/>
      <c r="J379" s="797"/>
      <c r="K379" s="797"/>
      <c r="L379" s="797"/>
      <c r="M379" s="797"/>
      <c r="N379" s="797"/>
      <c r="O379" s="797"/>
      <c r="P379" s="45"/>
      <c r="R379" s="45"/>
      <c r="S379" s="45"/>
      <c r="T379" s="45"/>
      <c r="U379" s="45"/>
      <c r="V379" s="45"/>
      <c r="W379" s="45"/>
      <c r="X379" s="45"/>
      <c r="Y379" s="45"/>
      <c r="Z379" s="45"/>
      <c r="AA379" s="45"/>
      <c r="AB379" s="45"/>
    </row>
    <row r="380" spans="1:28" s="62" customFormat="1" ht="4.5" customHeight="1" x14ac:dyDescent="0.25">
      <c r="A380" s="68">
        <v>4.5</v>
      </c>
      <c r="B380" s="92"/>
      <c r="C380" s="45"/>
      <c r="D380" s="45"/>
      <c r="E380" s="45"/>
      <c r="F380" s="45"/>
      <c r="G380" s="45"/>
      <c r="H380" s="45"/>
      <c r="I380" s="45"/>
      <c r="J380" s="45"/>
      <c r="K380" s="45"/>
      <c r="L380" s="45"/>
      <c r="M380" s="45"/>
      <c r="N380" s="45"/>
      <c r="O380" s="45"/>
      <c r="P380" s="45"/>
      <c r="R380" s="45"/>
      <c r="S380" s="45"/>
      <c r="T380" s="45"/>
      <c r="U380" s="45"/>
      <c r="V380" s="45"/>
      <c r="W380" s="45"/>
      <c r="X380" s="45"/>
      <c r="Y380" s="45"/>
      <c r="Z380" s="45"/>
      <c r="AA380" s="45"/>
      <c r="AB380" s="45"/>
    </row>
    <row r="381" spans="1:28" s="62" customFormat="1" ht="24.75" customHeight="1" x14ac:dyDescent="0.25">
      <c r="A381" s="68">
        <f>$A$8*1.5</f>
        <v>24.75</v>
      </c>
      <c r="B381" s="73" t="s">
        <v>162</v>
      </c>
      <c r="C381" s="844" t="s">
        <v>170</v>
      </c>
      <c r="D381" s="981"/>
      <c r="E381" s="982"/>
      <c r="F381" s="74" t="s">
        <v>171</v>
      </c>
      <c r="G381" s="74" t="s">
        <v>172</v>
      </c>
      <c r="H381" s="73" t="s">
        <v>163</v>
      </c>
      <c r="I381" s="844" t="s">
        <v>573</v>
      </c>
      <c r="J381" s="982"/>
      <c r="K381" s="94" t="s">
        <v>571</v>
      </c>
      <c r="L381" s="94" t="s">
        <v>570</v>
      </c>
      <c r="M381" s="94" t="s">
        <v>569</v>
      </c>
      <c r="N381" s="844" t="s">
        <v>568</v>
      </c>
      <c r="O381" s="815"/>
      <c r="P381" s="45"/>
      <c r="R381" s="45"/>
      <c r="S381" s="45"/>
      <c r="T381" s="45"/>
      <c r="U381" s="45"/>
      <c r="V381" s="45"/>
      <c r="W381" s="45"/>
      <c r="X381" s="45"/>
      <c r="Y381" s="45"/>
      <c r="Z381" s="45"/>
      <c r="AA381" s="45"/>
      <c r="AB381" s="45"/>
    </row>
    <row r="382" spans="1:28" s="62" customFormat="1" ht="9" customHeight="1" x14ac:dyDescent="0.2">
      <c r="A382" s="63">
        <f>$A$2</f>
        <v>9</v>
      </c>
      <c r="B382" s="76"/>
      <c r="C382" s="983" t="s">
        <v>126</v>
      </c>
      <c r="D382" s="983"/>
      <c r="E382" s="983"/>
      <c r="F382" s="73" t="s">
        <v>164</v>
      </c>
      <c r="G382" s="73" t="s">
        <v>165</v>
      </c>
      <c r="H382" s="73" t="s">
        <v>143</v>
      </c>
      <c r="I382" s="983" t="s">
        <v>166</v>
      </c>
      <c r="J382" s="983"/>
      <c r="K382" s="73" t="s">
        <v>167</v>
      </c>
      <c r="L382" s="73" t="s">
        <v>168</v>
      </c>
      <c r="M382" s="73" t="s">
        <v>181</v>
      </c>
      <c r="N382" s="983" t="s">
        <v>565</v>
      </c>
      <c r="O382" s="983"/>
      <c r="P382" s="45"/>
      <c r="R382" s="45"/>
      <c r="S382" s="45"/>
      <c r="T382" s="45"/>
      <c r="U382" s="45"/>
      <c r="V382" s="45"/>
      <c r="W382" s="45"/>
      <c r="X382" s="45"/>
      <c r="Y382" s="45"/>
      <c r="Z382" s="45"/>
      <c r="AA382" s="45"/>
      <c r="AB382" s="45"/>
    </row>
    <row r="383" spans="1:28" s="62" customFormat="1" ht="19.5" customHeight="1" x14ac:dyDescent="0.25">
      <c r="A383" s="63">
        <f t="shared" ref="A383:A402" si="33">$A$6</f>
        <v>19.5</v>
      </c>
      <c r="B383" s="78">
        <v>9</v>
      </c>
      <c r="C383" s="972"/>
      <c r="D383" s="973"/>
      <c r="E383" s="974"/>
      <c r="F383" s="124"/>
      <c r="G383" s="124"/>
      <c r="H383" s="126"/>
      <c r="I383" s="975"/>
      <c r="J383" s="976"/>
      <c r="K383" s="124"/>
      <c r="L383" s="125"/>
      <c r="M383" s="125"/>
      <c r="N383" s="977"/>
      <c r="O383" s="978"/>
      <c r="P383" s="45"/>
      <c r="R383" s="45"/>
      <c r="S383" s="45"/>
      <c r="T383" s="45"/>
      <c r="U383" s="45"/>
      <c r="V383" s="45"/>
      <c r="W383" s="45"/>
      <c r="X383" s="45"/>
      <c r="Y383" s="45"/>
      <c r="Z383" s="45"/>
      <c r="AA383" s="45"/>
      <c r="AB383" s="45"/>
    </row>
    <row r="384" spans="1:28" s="62" customFormat="1" ht="19.5" customHeight="1" x14ac:dyDescent="0.25">
      <c r="A384" s="63">
        <f t="shared" si="33"/>
        <v>19.5</v>
      </c>
      <c r="B384" s="78">
        <f>B383+1</f>
        <v>10</v>
      </c>
      <c r="C384" s="972"/>
      <c r="D384" s="973"/>
      <c r="E384" s="974"/>
      <c r="F384" s="124"/>
      <c r="G384" s="124"/>
      <c r="H384" s="126"/>
      <c r="I384" s="975"/>
      <c r="J384" s="976"/>
      <c r="K384" s="124"/>
      <c r="L384" s="125"/>
      <c r="M384" s="125"/>
      <c r="N384" s="977"/>
      <c r="O384" s="978"/>
      <c r="P384" s="45"/>
      <c r="R384" s="45"/>
      <c r="S384" s="45"/>
      <c r="T384" s="45"/>
      <c r="U384" s="45"/>
      <c r="V384" s="45"/>
      <c r="W384" s="45"/>
      <c r="X384" s="45"/>
      <c r="Y384" s="45"/>
      <c r="Z384" s="45"/>
      <c r="AA384" s="45"/>
      <c r="AB384" s="45"/>
    </row>
    <row r="385" spans="1:28" s="62" customFormat="1" ht="19.5" customHeight="1" x14ac:dyDescent="0.25">
      <c r="A385" s="63">
        <f t="shared" si="33"/>
        <v>19.5</v>
      </c>
      <c r="B385" s="78">
        <f t="shared" ref="B385:B402" si="34">B384+1</f>
        <v>11</v>
      </c>
      <c r="C385" s="972"/>
      <c r="D385" s="973"/>
      <c r="E385" s="974"/>
      <c r="F385" s="124"/>
      <c r="G385" s="124"/>
      <c r="H385" s="126"/>
      <c r="I385" s="975"/>
      <c r="J385" s="976"/>
      <c r="K385" s="124"/>
      <c r="L385" s="125"/>
      <c r="M385" s="125"/>
      <c r="N385" s="977"/>
      <c r="O385" s="978"/>
      <c r="P385" s="45"/>
      <c r="R385" s="45"/>
      <c r="S385" s="45"/>
      <c r="T385" s="45"/>
      <c r="U385" s="45"/>
      <c r="V385" s="45"/>
      <c r="W385" s="45"/>
      <c r="X385" s="45"/>
      <c r="Y385" s="45"/>
      <c r="Z385" s="45"/>
      <c r="AA385" s="45"/>
      <c r="AB385" s="45"/>
    </row>
    <row r="386" spans="1:28" s="62" customFormat="1" ht="19.5" customHeight="1" x14ac:dyDescent="0.25">
      <c r="A386" s="63">
        <f t="shared" si="33"/>
        <v>19.5</v>
      </c>
      <c r="B386" s="78">
        <f t="shared" si="34"/>
        <v>12</v>
      </c>
      <c r="C386" s="972"/>
      <c r="D386" s="973"/>
      <c r="E386" s="974"/>
      <c r="F386" s="124"/>
      <c r="G386" s="124"/>
      <c r="H386" s="126"/>
      <c r="I386" s="975"/>
      <c r="J386" s="976"/>
      <c r="K386" s="124"/>
      <c r="L386" s="125"/>
      <c r="M386" s="125"/>
      <c r="N386" s="977"/>
      <c r="O386" s="978"/>
      <c r="P386" s="45"/>
      <c r="R386" s="45"/>
      <c r="S386" s="45"/>
      <c r="T386" s="45"/>
      <c r="U386" s="45"/>
      <c r="V386" s="45"/>
      <c r="W386" s="45"/>
      <c r="X386" s="45"/>
      <c r="Y386" s="45"/>
      <c r="Z386" s="45"/>
      <c r="AA386" s="45"/>
      <c r="AB386" s="45"/>
    </row>
    <row r="387" spans="1:28" s="62" customFormat="1" ht="19.5" customHeight="1" x14ac:dyDescent="0.25">
      <c r="A387" s="63">
        <f t="shared" si="33"/>
        <v>19.5</v>
      </c>
      <c r="B387" s="78">
        <f t="shared" si="34"/>
        <v>13</v>
      </c>
      <c r="C387" s="972"/>
      <c r="D387" s="973"/>
      <c r="E387" s="974"/>
      <c r="F387" s="124"/>
      <c r="G387" s="124"/>
      <c r="H387" s="126"/>
      <c r="I387" s="975"/>
      <c r="J387" s="976"/>
      <c r="K387" s="124"/>
      <c r="L387" s="125"/>
      <c r="M387" s="125"/>
      <c r="N387" s="977"/>
      <c r="O387" s="978"/>
      <c r="P387" s="45"/>
      <c r="R387" s="45"/>
      <c r="S387" s="45"/>
      <c r="T387" s="45"/>
      <c r="U387" s="45"/>
      <c r="V387" s="45"/>
      <c r="W387" s="45"/>
      <c r="X387" s="45"/>
      <c r="Y387" s="45"/>
      <c r="Z387" s="45"/>
      <c r="AA387" s="45"/>
      <c r="AB387" s="45"/>
    </row>
    <row r="388" spans="1:28" s="62" customFormat="1" ht="19.5" customHeight="1" x14ac:dyDescent="0.25">
      <c r="A388" s="63">
        <f t="shared" si="33"/>
        <v>19.5</v>
      </c>
      <c r="B388" s="78">
        <f t="shared" si="34"/>
        <v>14</v>
      </c>
      <c r="C388" s="972"/>
      <c r="D388" s="973"/>
      <c r="E388" s="974"/>
      <c r="F388" s="124"/>
      <c r="G388" s="124"/>
      <c r="H388" s="126"/>
      <c r="I388" s="975"/>
      <c r="J388" s="976"/>
      <c r="K388" s="124"/>
      <c r="L388" s="125"/>
      <c r="M388" s="125"/>
      <c r="N388" s="977"/>
      <c r="O388" s="978"/>
      <c r="P388" s="45"/>
      <c r="R388" s="45"/>
      <c r="S388" s="45"/>
      <c r="T388" s="45"/>
      <c r="U388" s="45"/>
      <c r="V388" s="45"/>
      <c r="W388" s="45"/>
      <c r="X388" s="45"/>
      <c r="Y388" s="45"/>
      <c r="Z388" s="45"/>
      <c r="AA388" s="45"/>
      <c r="AB388" s="45"/>
    </row>
    <row r="389" spans="1:28" s="62" customFormat="1" ht="19.5" customHeight="1" x14ac:dyDescent="0.25">
      <c r="A389" s="63">
        <f t="shared" si="33"/>
        <v>19.5</v>
      </c>
      <c r="B389" s="78">
        <f t="shared" si="34"/>
        <v>15</v>
      </c>
      <c r="C389" s="972"/>
      <c r="D389" s="973"/>
      <c r="E389" s="974"/>
      <c r="F389" s="124"/>
      <c r="G389" s="124"/>
      <c r="H389" s="126"/>
      <c r="I389" s="975"/>
      <c r="J389" s="976"/>
      <c r="K389" s="124"/>
      <c r="L389" s="125"/>
      <c r="M389" s="125"/>
      <c r="N389" s="977"/>
      <c r="O389" s="978"/>
      <c r="P389" s="45"/>
      <c r="R389" s="45"/>
      <c r="S389" s="45"/>
      <c r="T389" s="45"/>
      <c r="U389" s="45"/>
      <c r="V389" s="45"/>
      <c r="W389" s="45"/>
      <c r="X389" s="45"/>
      <c r="Y389" s="45"/>
      <c r="Z389" s="45"/>
      <c r="AA389" s="45"/>
      <c r="AB389" s="45"/>
    </row>
    <row r="390" spans="1:28" s="62" customFormat="1" ht="19.5" customHeight="1" x14ac:dyDescent="0.25">
      <c r="A390" s="63">
        <f t="shared" si="33"/>
        <v>19.5</v>
      </c>
      <c r="B390" s="78">
        <f t="shared" si="34"/>
        <v>16</v>
      </c>
      <c r="C390" s="972"/>
      <c r="D390" s="973"/>
      <c r="E390" s="974"/>
      <c r="F390" s="124"/>
      <c r="G390" s="124"/>
      <c r="H390" s="126"/>
      <c r="I390" s="975"/>
      <c r="J390" s="976"/>
      <c r="K390" s="124"/>
      <c r="L390" s="125"/>
      <c r="M390" s="125"/>
      <c r="N390" s="977"/>
      <c r="O390" s="978"/>
      <c r="P390" s="45"/>
      <c r="R390" s="45"/>
      <c r="S390" s="45"/>
      <c r="T390" s="45"/>
      <c r="U390" s="45"/>
      <c r="V390" s="45"/>
      <c r="W390" s="45"/>
      <c r="X390" s="45"/>
      <c r="Y390" s="45"/>
      <c r="Z390" s="45"/>
      <c r="AA390" s="45"/>
      <c r="AB390" s="45"/>
    </row>
    <row r="391" spans="1:28" s="62" customFormat="1" ht="19.5" customHeight="1" x14ac:dyDescent="0.25">
      <c r="A391" s="63">
        <f t="shared" si="33"/>
        <v>19.5</v>
      </c>
      <c r="B391" s="78">
        <f t="shared" si="34"/>
        <v>17</v>
      </c>
      <c r="C391" s="972"/>
      <c r="D391" s="973"/>
      <c r="E391" s="974"/>
      <c r="F391" s="124"/>
      <c r="G391" s="124"/>
      <c r="H391" s="126"/>
      <c r="I391" s="975"/>
      <c r="J391" s="976"/>
      <c r="K391" s="124"/>
      <c r="L391" s="125"/>
      <c r="M391" s="125"/>
      <c r="N391" s="977"/>
      <c r="O391" s="978"/>
      <c r="P391" s="45"/>
      <c r="R391" s="45"/>
      <c r="S391" s="45"/>
      <c r="T391" s="45"/>
      <c r="U391" s="45"/>
      <c r="V391" s="45"/>
      <c r="W391" s="45"/>
      <c r="X391" s="45"/>
      <c r="Y391" s="45"/>
      <c r="Z391" s="45"/>
      <c r="AA391" s="45"/>
      <c r="AB391" s="45"/>
    </row>
    <row r="392" spans="1:28" s="62" customFormat="1" ht="19.5" customHeight="1" x14ac:dyDescent="0.25">
      <c r="A392" s="63">
        <f t="shared" si="33"/>
        <v>19.5</v>
      </c>
      <c r="B392" s="78">
        <f t="shared" si="34"/>
        <v>18</v>
      </c>
      <c r="C392" s="972"/>
      <c r="D392" s="973"/>
      <c r="E392" s="974"/>
      <c r="F392" s="124"/>
      <c r="G392" s="124"/>
      <c r="H392" s="126"/>
      <c r="I392" s="975"/>
      <c r="J392" s="976"/>
      <c r="K392" s="124"/>
      <c r="L392" s="125"/>
      <c r="M392" s="125"/>
      <c r="N392" s="977"/>
      <c r="O392" s="978"/>
      <c r="P392" s="45"/>
      <c r="R392" s="45"/>
      <c r="S392" s="45"/>
      <c r="T392" s="45"/>
      <c r="U392" s="45"/>
      <c r="V392" s="45"/>
      <c r="W392" s="45"/>
      <c r="X392" s="45"/>
      <c r="Y392" s="45"/>
      <c r="Z392" s="45"/>
      <c r="AA392" s="45"/>
      <c r="AB392" s="45"/>
    </row>
    <row r="393" spans="1:28" s="62" customFormat="1" ht="19.5" customHeight="1" x14ac:dyDescent="0.25">
      <c r="A393" s="63">
        <f t="shared" si="33"/>
        <v>19.5</v>
      </c>
      <c r="B393" s="78">
        <f t="shared" si="34"/>
        <v>19</v>
      </c>
      <c r="C393" s="972"/>
      <c r="D393" s="973"/>
      <c r="E393" s="974"/>
      <c r="F393" s="124"/>
      <c r="G393" s="124"/>
      <c r="H393" s="126"/>
      <c r="I393" s="975"/>
      <c r="J393" s="976"/>
      <c r="K393" s="124"/>
      <c r="L393" s="125"/>
      <c r="M393" s="125"/>
      <c r="N393" s="977"/>
      <c r="O393" s="978"/>
      <c r="P393" s="45"/>
      <c r="R393" s="45"/>
      <c r="S393" s="45"/>
      <c r="T393" s="45"/>
      <c r="U393" s="45"/>
      <c r="V393" s="45"/>
      <c r="W393" s="45"/>
      <c r="X393" s="45"/>
      <c r="Y393" s="45"/>
      <c r="Z393" s="45"/>
      <c r="AA393" s="45"/>
      <c r="AB393" s="45"/>
    </row>
    <row r="394" spans="1:28" s="62" customFormat="1" ht="19.5" customHeight="1" x14ac:dyDescent="0.25">
      <c r="A394" s="63">
        <f t="shared" si="33"/>
        <v>19.5</v>
      </c>
      <c r="B394" s="78">
        <f t="shared" si="34"/>
        <v>20</v>
      </c>
      <c r="C394" s="972"/>
      <c r="D394" s="973"/>
      <c r="E394" s="974"/>
      <c r="F394" s="124"/>
      <c r="G394" s="124"/>
      <c r="H394" s="126"/>
      <c r="I394" s="975"/>
      <c r="J394" s="976"/>
      <c r="K394" s="124"/>
      <c r="L394" s="125"/>
      <c r="M394" s="125"/>
      <c r="N394" s="977"/>
      <c r="O394" s="978"/>
      <c r="P394" s="45"/>
      <c r="R394" s="45"/>
      <c r="S394" s="45"/>
      <c r="T394" s="45"/>
      <c r="U394" s="45"/>
      <c r="V394" s="45"/>
      <c r="W394" s="45"/>
      <c r="X394" s="45"/>
      <c r="Y394" s="45"/>
      <c r="Z394" s="45"/>
      <c r="AA394" s="45"/>
      <c r="AB394" s="45"/>
    </row>
    <row r="395" spans="1:28" s="62" customFormat="1" ht="19.5" customHeight="1" x14ac:dyDescent="0.25">
      <c r="A395" s="63">
        <f t="shared" si="33"/>
        <v>19.5</v>
      </c>
      <c r="B395" s="78">
        <f t="shared" si="34"/>
        <v>21</v>
      </c>
      <c r="C395" s="972"/>
      <c r="D395" s="973"/>
      <c r="E395" s="974"/>
      <c r="F395" s="124"/>
      <c r="G395" s="124"/>
      <c r="H395" s="126"/>
      <c r="I395" s="975"/>
      <c r="J395" s="976"/>
      <c r="K395" s="124"/>
      <c r="L395" s="125"/>
      <c r="M395" s="125"/>
      <c r="N395" s="977"/>
      <c r="O395" s="978"/>
      <c r="P395" s="45"/>
      <c r="R395" s="45"/>
      <c r="S395" s="45"/>
      <c r="T395" s="45"/>
      <c r="U395" s="45"/>
      <c r="V395" s="45"/>
      <c r="W395" s="45"/>
      <c r="X395" s="45"/>
      <c r="Y395" s="45"/>
      <c r="Z395" s="45"/>
      <c r="AA395" s="45"/>
      <c r="AB395" s="45"/>
    </row>
    <row r="396" spans="1:28" s="62" customFormat="1" ht="19.5" customHeight="1" x14ac:dyDescent="0.25">
      <c r="A396" s="63">
        <f t="shared" si="33"/>
        <v>19.5</v>
      </c>
      <c r="B396" s="78">
        <f t="shared" si="34"/>
        <v>22</v>
      </c>
      <c r="C396" s="972"/>
      <c r="D396" s="973"/>
      <c r="E396" s="974"/>
      <c r="F396" s="124"/>
      <c r="G396" s="124"/>
      <c r="H396" s="126"/>
      <c r="I396" s="975"/>
      <c r="J396" s="976"/>
      <c r="K396" s="124"/>
      <c r="L396" s="125"/>
      <c r="M396" s="125"/>
      <c r="N396" s="977"/>
      <c r="O396" s="978"/>
      <c r="P396" s="45"/>
      <c r="R396" s="45"/>
      <c r="S396" s="45"/>
      <c r="T396" s="45"/>
      <c r="U396" s="45"/>
      <c r="V396" s="45"/>
      <c r="W396" s="45"/>
      <c r="X396" s="45"/>
      <c r="Y396" s="45"/>
      <c r="Z396" s="45"/>
      <c r="AA396" s="45"/>
      <c r="AB396" s="45"/>
    </row>
    <row r="397" spans="1:28" s="62" customFormat="1" ht="19.5" customHeight="1" x14ac:dyDescent="0.25">
      <c r="A397" s="63">
        <f t="shared" si="33"/>
        <v>19.5</v>
      </c>
      <c r="B397" s="78">
        <f t="shared" si="34"/>
        <v>23</v>
      </c>
      <c r="C397" s="972"/>
      <c r="D397" s="973"/>
      <c r="E397" s="974"/>
      <c r="F397" s="124"/>
      <c r="G397" s="124"/>
      <c r="H397" s="126"/>
      <c r="I397" s="975"/>
      <c r="J397" s="976"/>
      <c r="K397" s="124"/>
      <c r="L397" s="125"/>
      <c r="M397" s="125"/>
      <c r="N397" s="977"/>
      <c r="O397" s="978"/>
      <c r="P397" s="45"/>
      <c r="R397" s="45"/>
      <c r="S397" s="45"/>
      <c r="T397" s="45"/>
      <c r="U397" s="45"/>
      <c r="V397" s="45"/>
      <c r="W397" s="45"/>
      <c r="X397" s="45"/>
      <c r="Y397" s="45"/>
      <c r="Z397" s="45"/>
      <c r="AA397" s="45"/>
      <c r="AB397" s="45"/>
    </row>
    <row r="398" spans="1:28" s="62" customFormat="1" ht="19.5" customHeight="1" x14ac:dyDescent="0.25">
      <c r="A398" s="63">
        <f t="shared" si="33"/>
        <v>19.5</v>
      </c>
      <c r="B398" s="78">
        <f t="shared" si="34"/>
        <v>24</v>
      </c>
      <c r="C398" s="972"/>
      <c r="D398" s="973"/>
      <c r="E398" s="974"/>
      <c r="F398" s="124"/>
      <c r="G398" s="124"/>
      <c r="H398" s="126"/>
      <c r="I398" s="975"/>
      <c r="J398" s="976"/>
      <c r="K398" s="124"/>
      <c r="L398" s="125"/>
      <c r="M398" s="125"/>
      <c r="N398" s="977"/>
      <c r="O398" s="978"/>
      <c r="P398" s="45"/>
      <c r="R398" s="45"/>
      <c r="S398" s="45"/>
      <c r="T398" s="45"/>
      <c r="U398" s="45"/>
      <c r="V398" s="45"/>
      <c r="W398" s="45"/>
      <c r="X398" s="45"/>
      <c r="Y398" s="45"/>
      <c r="Z398" s="45"/>
      <c r="AA398" s="45"/>
      <c r="AB398" s="45"/>
    </row>
    <row r="399" spans="1:28" s="62" customFormat="1" ht="19.5" customHeight="1" x14ac:dyDescent="0.25">
      <c r="A399" s="63">
        <f t="shared" si="33"/>
        <v>19.5</v>
      </c>
      <c r="B399" s="78">
        <f t="shared" si="34"/>
        <v>25</v>
      </c>
      <c r="C399" s="972"/>
      <c r="D399" s="973"/>
      <c r="E399" s="974"/>
      <c r="F399" s="124"/>
      <c r="G399" s="124"/>
      <c r="H399" s="126"/>
      <c r="I399" s="975"/>
      <c r="J399" s="976"/>
      <c r="K399" s="124"/>
      <c r="L399" s="125"/>
      <c r="M399" s="125"/>
      <c r="N399" s="977"/>
      <c r="O399" s="978"/>
      <c r="P399" s="45"/>
      <c r="R399" s="45"/>
      <c r="S399" s="45"/>
      <c r="T399" s="45"/>
      <c r="U399" s="45"/>
      <c r="V399" s="45"/>
      <c r="W399" s="45"/>
      <c r="X399" s="45"/>
      <c r="Y399" s="45"/>
      <c r="Z399" s="45"/>
      <c r="AA399" s="45"/>
      <c r="AB399" s="45"/>
    </row>
    <row r="400" spans="1:28" s="62" customFormat="1" ht="19.5" customHeight="1" x14ac:dyDescent="0.25">
      <c r="A400" s="63">
        <f t="shared" si="33"/>
        <v>19.5</v>
      </c>
      <c r="B400" s="78">
        <f t="shared" si="34"/>
        <v>26</v>
      </c>
      <c r="C400" s="972"/>
      <c r="D400" s="973"/>
      <c r="E400" s="974"/>
      <c r="F400" s="124"/>
      <c r="G400" s="124"/>
      <c r="H400" s="126"/>
      <c r="I400" s="975"/>
      <c r="J400" s="976"/>
      <c r="K400" s="124"/>
      <c r="L400" s="125"/>
      <c r="M400" s="125"/>
      <c r="N400" s="977"/>
      <c r="O400" s="978"/>
      <c r="P400" s="45"/>
      <c r="R400" s="45"/>
      <c r="S400" s="45"/>
      <c r="T400" s="45"/>
      <c r="U400" s="45"/>
      <c r="V400" s="45"/>
      <c r="W400" s="45"/>
      <c r="X400" s="45"/>
      <c r="Y400" s="45"/>
      <c r="Z400" s="45"/>
      <c r="AA400" s="45"/>
      <c r="AB400" s="45"/>
    </row>
    <row r="401" spans="1:28" s="62" customFormat="1" ht="19.5" customHeight="1" x14ac:dyDescent="0.25">
      <c r="A401" s="63">
        <f t="shared" si="33"/>
        <v>19.5</v>
      </c>
      <c r="B401" s="78">
        <f t="shared" si="34"/>
        <v>27</v>
      </c>
      <c r="C401" s="972"/>
      <c r="D401" s="973"/>
      <c r="E401" s="974"/>
      <c r="F401" s="124"/>
      <c r="G401" s="124"/>
      <c r="H401" s="126"/>
      <c r="I401" s="975"/>
      <c r="J401" s="976"/>
      <c r="K401" s="124"/>
      <c r="L401" s="125"/>
      <c r="M401" s="125"/>
      <c r="N401" s="977"/>
      <c r="O401" s="978"/>
      <c r="P401" s="45"/>
      <c r="R401" s="45"/>
      <c r="S401" s="45"/>
      <c r="T401" s="45"/>
      <c r="U401" s="45"/>
      <c r="V401" s="45"/>
      <c r="W401" s="45"/>
      <c r="X401" s="45"/>
      <c r="Y401" s="45"/>
      <c r="Z401" s="45"/>
      <c r="AA401" s="45"/>
      <c r="AB401" s="45"/>
    </row>
    <row r="402" spans="1:28" s="62" customFormat="1" ht="19.5" customHeight="1" x14ac:dyDescent="0.25">
      <c r="A402" s="63">
        <f t="shared" si="33"/>
        <v>19.5</v>
      </c>
      <c r="B402" s="78">
        <f t="shared" si="34"/>
        <v>28</v>
      </c>
      <c r="C402" s="972"/>
      <c r="D402" s="973"/>
      <c r="E402" s="974"/>
      <c r="F402" s="124"/>
      <c r="G402" s="124"/>
      <c r="H402" s="126"/>
      <c r="I402" s="975"/>
      <c r="J402" s="976"/>
      <c r="K402" s="124"/>
      <c r="L402" s="125"/>
      <c r="M402" s="125"/>
      <c r="N402" s="977"/>
      <c r="O402" s="978"/>
      <c r="P402" s="45"/>
      <c r="R402" s="45"/>
      <c r="S402" s="45"/>
      <c r="T402" s="45"/>
      <c r="U402" s="45"/>
      <c r="V402" s="45"/>
      <c r="W402" s="45"/>
      <c r="X402" s="45"/>
      <c r="Y402" s="45"/>
      <c r="Z402" s="45"/>
      <c r="AA402" s="45"/>
      <c r="AB402" s="45"/>
    </row>
    <row r="403" spans="1:28" s="62" customFormat="1" ht="9" customHeight="1" x14ac:dyDescent="0.25">
      <c r="A403" s="63">
        <f>$A$2</f>
        <v>9</v>
      </c>
      <c r="B403" s="45"/>
      <c r="C403" s="45"/>
      <c r="D403" s="45"/>
      <c r="E403" s="45"/>
      <c r="F403" s="45"/>
      <c r="G403" s="45"/>
      <c r="H403" s="45"/>
      <c r="I403" s="45"/>
      <c r="J403" s="45"/>
      <c r="K403" s="45"/>
      <c r="L403" s="45"/>
      <c r="M403" s="45"/>
      <c r="N403" s="45"/>
      <c r="O403" s="45"/>
      <c r="P403" s="45"/>
      <c r="R403" s="45"/>
      <c r="S403" s="45"/>
      <c r="T403" s="45"/>
      <c r="U403" s="45"/>
      <c r="V403" s="45"/>
      <c r="W403" s="45"/>
      <c r="X403" s="45"/>
      <c r="Y403" s="45"/>
      <c r="Z403" s="45"/>
      <c r="AA403" s="45"/>
      <c r="AB403" s="45"/>
    </row>
    <row r="404" spans="1:28" ht="9" customHeight="1" x14ac:dyDescent="0.25">
      <c r="A404" s="63">
        <f t="shared" ref="A404:A409" si="35">$A$2</f>
        <v>9</v>
      </c>
    </row>
    <row r="405" spans="1:28" ht="9" customHeight="1" x14ac:dyDescent="0.25">
      <c r="A405" s="63">
        <f t="shared" si="35"/>
        <v>9</v>
      </c>
    </row>
    <row r="406" spans="1:28" ht="9" customHeight="1" x14ac:dyDescent="0.25">
      <c r="A406" s="63">
        <f t="shared" si="35"/>
        <v>9</v>
      </c>
    </row>
    <row r="407" spans="1:28" ht="9" customHeight="1" x14ac:dyDescent="0.25">
      <c r="A407" s="63">
        <f t="shared" si="35"/>
        <v>9</v>
      </c>
    </row>
    <row r="408" spans="1:28" ht="16.5" customHeight="1" x14ac:dyDescent="0.25">
      <c r="A408" s="68">
        <f>$A$8</f>
        <v>16.5</v>
      </c>
      <c r="C408" s="80" t="s">
        <v>572</v>
      </c>
      <c r="D408" s="81" t="s">
        <v>189</v>
      </c>
      <c r="M408" s="1006" t="str">
        <f ca="1">Wersja</f>
        <v>2020..6.15.0.44055</v>
      </c>
      <c r="N408" s="1006"/>
    </row>
    <row r="409" spans="1:28" ht="9" customHeight="1" x14ac:dyDescent="0.25">
      <c r="A409" s="63">
        <f t="shared" si="35"/>
        <v>9</v>
      </c>
    </row>
    <row r="410" spans="1:28" ht="9" customHeight="1" x14ac:dyDescent="0.25">
      <c r="A410" s="63">
        <f>$A$2</f>
        <v>9</v>
      </c>
      <c r="B410" s="796" t="s">
        <v>182</v>
      </c>
      <c r="C410" s="796"/>
      <c r="D410" s="796"/>
      <c r="E410" s="796"/>
      <c r="F410" s="796"/>
      <c r="G410" s="796"/>
      <c r="H410" s="796"/>
      <c r="I410" s="796"/>
      <c r="J410" s="796"/>
      <c r="K410" s="796"/>
      <c r="L410" s="796"/>
      <c r="M410" s="796"/>
      <c r="N410" s="796"/>
      <c r="O410" s="796"/>
    </row>
    <row r="411" spans="1:28" ht="9" customHeight="1" x14ac:dyDescent="0.25">
      <c r="A411" s="63">
        <f>$A$2</f>
        <v>9</v>
      </c>
      <c r="B411" s="797" t="s">
        <v>0</v>
      </c>
      <c r="C411" s="797"/>
      <c r="D411" s="797"/>
      <c r="E411" s="797"/>
      <c r="F411" s="797"/>
      <c r="G411" s="797"/>
      <c r="H411" s="797"/>
      <c r="I411" s="797"/>
      <c r="J411" s="797"/>
      <c r="K411" s="797"/>
      <c r="L411" s="797"/>
      <c r="M411" s="797"/>
      <c r="N411" s="797"/>
      <c r="O411" s="797"/>
    </row>
    <row r="412" spans="1:28" ht="4.5" customHeight="1" x14ac:dyDescent="0.25">
      <c r="A412" s="63">
        <f>$A$4</f>
        <v>4.5</v>
      </c>
      <c r="B412" s="92"/>
    </row>
    <row r="413" spans="1:28" ht="9" customHeight="1" x14ac:dyDescent="0.25">
      <c r="A413" s="63">
        <f>$A$2</f>
        <v>9</v>
      </c>
      <c r="B413" s="798" t="s">
        <v>475</v>
      </c>
      <c r="C413" s="799"/>
      <c r="D413" s="799"/>
      <c r="E413" s="799"/>
      <c r="F413" s="799"/>
      <c r="G413" s="799"/>
      <c r="H413" s="800"/>
      <c r="I413" s="801" t="s">
        <v>1</v>
      </c>
      <c r="J413" s="802"/>
      <c r="K413" s="802"/>
      <c r="L413" s="802"/>
      <c r="M413" s="802"/>
      <c r="N413" s="802"/>
      <c r="O413" s="803"/>
    </row>
    <row r="414" spans="1:28" ht="19.5" customHeight="1" x14ac:dyDescent="0.25">
      <c r="A414" s="63">
        <f>$A$6</f>
        <v>19.5</v>
      </c>
      <c r="B414" s="65"/>
      <c r="C414" s="988">
        <f>$C$6</f>
        <v>0</v>
      </c>
      <c r="D414" s="988"/>
      <c r="E414" s="988"/>
      <c r="F414" s="988"/>
      <c r="G414" s="988"/>
      <c r="H414" s="66"/>
      <c r="I414" s="820"/>
      <c r="J414" s="821"/>
      <c r="K414" s="821"/>
      <c r="L414" s="821"/>
      <c r="M414" s="821"/>
      <c r="N414" s="821"/>
      <c r="O414" s="822"/>
    </row>
    <row r="415" spans="1:28" ht="9" customHeight="1" x14ac:dyDescent="0.25">
      <c r="A415" s="63">
        <f t="shared" ref="A415" si="36">$A$2</f>
        <v>9</v>
      </c>
    </row>
    <row r="416" spans="1:28" ht="16.5" customHeight="1" x14ac:dyDescent="0.25">
      <c r="A416" s="68">
        <f>$A$8</f>
        <v>16.5</v>
      </c>
      <c r="B416" s="67" t="s">
        <v>554</v>
      </c>
    </row>
    <row r="417" spans="1:28" ht="16.5" customHeight="1" x14ac:dyDescent="0.25">
      <c r="A417" s="68">
        <f>$A$8</f>
        <v>16.5</v>
      </c>
      <c r="B417" s="989" t="s">
        <v>566</v>
      </c>
      <c r="C417" s="989"/>
      <c r="D417" s="989"/>
      <c r="E417" s="989"/>
      <c r="F417" s="989"/>
      <c r="G417" s="989"/>
      <c r="H417" s="989"/>
      <c r="I417" s="989"/>
      <c r="J417" s="989"/>
      <c r="K417" s="989"/>
      <c r="L417" s="989"/>
      <c r="M417" s="989"/>
      <c r="N417" s="989"/>
    </row>
    <row r="418" spans="1:28" ht="16.5" customHeight="1" x14ac:dyDescent="0.25">
      <c r="A418" s="68">
        <f>$A$8</f>
        <v>16.5</v>
      </c>
      <c r="B418" s="990" t="s">
        <v>564</v>
      </c>
      <c r="C418" s="989"/>
      <c r="D418" s="989"/>
      <c r="E418" s="989"/>
      <c r="F418" s="989"/>
      <c r="G418" s="989"/>
      <c r="H418" s="989"/>
      <c r="I418" s="989"/>
      <c r="J418" s="989"/>
      <c r="K418" s="989"/>
      <c r="L418" s="989"/>
      <c r="M418" s="989"/>
      <c r="N418" s="989"/>
    </row>
    <row r="419" spans="1:28" ht="9" customHeight="1" x14ac:dyDescent="0.25">
      <c r="A419" s="63">
        <f>$A$2</f>
        <v>9</v>
      </c>
      <c r="C419" s="69"/>
      <c r="D419" s="69"/>
      <c r="E419" s="69"/>
      <c r="F419" s="69"/>
      <c r="G419" s="69"/>
      <c r="N419" s="281" t="s">
        <v>877</v>
      </c>
      <c r="O419" s="97"/>
    </row>
    <row r="420" spans="1:28" ht="19.5" customHeight="1" x14ac:dyDescent="0.25">
      <c r="A420" s="63">
        <f>$A$6</f>
        <v>19.5</v>
      </c>
      <c r="C420" s="69"/>
      <c r="D420" s="69"/>
      <c r="E420" s="69"/>
      <c r="F420" s="69"/>
      <c r="G420" s="69"/>
      <c r="N420" s="122">
        <f>N352+1</f>
        <v>7</v>
      </c>
      <c r="O420" s="70"/>
      <c r="P420" s="62"/>
      <c r="Q420" s="62">
        <f>IF(COUNTA(C430:J437,C451:J470,L451:O470,L430:O437)=0,0,1)</f>
        <v>0</v>
      </c>
    </row>
    <row r="421" spans="1:28" ht="4.5" customHeight="1" x14ac:dyDescent="0.25">
      <c r="A421" s="63">
        <f>$A$4</f>
        <v>4.5</v>
      </c>
      <c r="B421" s="69"/>
      <c r="C421" s="69"/>
      <c r="D421" s="69"/>
      <c r="E421" s="69"/>
      <c r="F421" s="69"/>
      <c r="G421" s="69"/>
    </row>
    <row r="422" spans="1:28" ht="4.5" customHeight="1" x14ac:dyDescent="0.25">
      <c r="A422" s="63">
        <f>$A$4</f>
        <v>4.5</v>
      </c>
      <c r="B422" s="807"/>
      <c r="C422" s="807"/>
      <c r="D422" s="807"/>
      <c r="E422" s="807"/>
      <c r="F422" s="807"/>
      <c r="G422" s="807"/>
      <c r="H422" s="807"/>
      <c r="I422" s="807"/>
      <c r="J422" s="807"/>
      <c r="K422" s="807"/>
      <c r="L422" s="807"/>
      <c r="M422" s="807"/>
      <c r="N422" s="807"/>
      <c r="O422" s="807"/>
    </row>
    <row r="423" spans="1:28" ht="24.75" customHeight="1" x14ac:dyDescent="0.25">
      <c r="A423" s="68">
        <f>$A$8*1.5</f>
        <v>24.75</v>
      </c>
      <c r="B423" s="826" t="s">
        <v>563</v>
      </c>
      <c r="C423" s="827"/>
      <c r="D423" s="827"/>
      <c r="E423" s="827"/>
      <c r="F423" s="827"/>
      <c r="G423" s="827"/>
      <c r="H423" s="827"/>
      <c r="I423" s="827"/>
      <c r="J423" s="827"/>
      <c r="K423" s="827"/>
      <c r="L423" s="827"/>
      <c r="M423" s="827"/>
      <c r="N423" s="827"/>
      <c r="O423" s="828"/>
    </row>
    <row r="424" spans="1:28" ht="9" customHeight="1" x14ac:dyDescent="0.25">
      <c r="A424" s="63">
        <f>$A$2</f>
        <v>9</v>
      </c>
      <c r="B424" s="71"/>
      <c r="C424" s="804" t="s">
        <v>158</v>
      </c>
      <c r="D424" s="805"/>
      <c r="E424" s="805"/>
      <c r="F424" s="805"/>
      <c r="G424" s="805"/>
      <c r="H424" s="806"/>
      <c r="I424" s="804" t="s">
        <v>159</v>
      </c>
      <c r="J424" s="805"/>
      <c r="K424" s="805"/>
      <c r="L424" s="805"/>
      <c r="M424" s="805"/>
      <c r="N424" s="805"/>
      <c r="O424" s="806"/>
    </row>
    <row r="425" spans="1:28" s="62" customFormat="1" ht="19.5" customHeight="1" x14ac:dyDescent="0.25">
      <c r="A425" s="63">
        <f>$A$6</f>
        <v>19.5</v>
      </c>
      <c r="B425" s="72"/>
      <c r="C425" s="985" t="str">
        <f>""&amp;$C$17</f>
        <v/>
      </c>
      <c r="D425" s="986"/>
      <c r="E425" s="986"/>
      <c r="F425" s="986"/>
      <c r="G425" s="986"/>
      <c r="H425" s="987"/>
      <c r="I425" s="985" t="str">
        <f>""&amp;I357</f>
        <v/>
      </c>
      <c r="J425" s="986"/>
      <c r="K425" s="986"/>
      <c r="L425" s="986"/>
      <c r="M425" s="986"/>
      <c r="N425" s="986"/>
      <c r="O425" s="987"/>
      <c r="P425" s="45"/>
      <c r="R425" s="45"/>
      <c r="S425" s="45"/>
      <c r="T425" s="45"/>
      <c r="U425" s="45"/>
      <c r="V425" s="45"/>
      <c r="W425" s="45"/>
      <c r="X425" s="45"/>
      <c r="Y425" s="45"/>
      <c r="Z425" s="45"/>
      <c r="AA425" s="45"/>
      <c r="AB425" s="45"/>
    </row>
    <row r="426" spans="1:28" s="62" customFormat="1" ht="4.5" customHeight="1" x14ac:dyDescent="0.25">
      <c r="A426" s="63">
        <f>$A$4</f>
        <v>4.5</v>
      </c>
      <c r="B426" s="807"/>
      <c r="C426" s="807"/>
      <c r="D426" s="807"/>
      <c r="E426" s="807"/>
      <c r="F426" s="807"/>
      <c r="G426" s="807"/>
      <c r="H426" s="807"/>
      <c r="I426" s="807"/>
      <c r="J426" s="807"/>
      <c r="K426" s="807"/>
      <c r="L426" s="807"/>
      <c r="M426" s="807"/>
      <c r="N426" s="807"/>
      <c r="O426" s="807"/>
      <c r="P426" s="45"/>
      <c r="R426" s="45"/>
      <c r="S426" s="45"/>
      <c r="T426" s="45"/>
      <c r="U426" s="45"/>
      <c r="V426" s="45"/>
      <c r="W426" s="45"/>
      <c r="X426" s="45"/>
      <c r="Y426" s="45"/>
      <c r="Z426" s="45"/>
      <c r="AA426" s="45"/>
      <c r="AB426" s="45"/>
    </row>
    <row r="427" spans="1:28" s="62" customFormat="1" ht="16.5" customHeight="1" x14ac:dyDescent="0.25">
      <c r="A427" s="68">
        <f t="shared" ref="A427" si="37">$A$8</f>
        <v>16.5</v>
      </c>
      <c r="B427" s="808" t="s">
        <v>160</v>
      </c>
      <c r="C427" s="809"/>
      <c r="D427" s="809"/>
      <c r="E427" s="809"/>
      <c r="F427" s="809"/>
      <c r="G427" s="809"/>
      <c r="H427" s="809"/>
      <c r="I427" s="809"/>
      <c r="J427" s="809"/>
      <c r="K427" s="809"/>
      <c r="L427" s="809"/>
      <c r="M427" s="809"/>
      <c r="N427" s="809"/>
      <c r="O427" s="810"/>
      <c r="P427" s="45"/>
      <c r="R427" s="45"/>
      <c r="S427" s="45"/>
      <c r="T427" s="45"/>
      <c r="U427" s="45"/>
      <c r="V427" s="45"/>
      <c r="W427" s="45"/>
      <c r="X427" s="45"/>
      <c r="Y427" s="45"/>
      <c r="Z427" s="45"/>
      <c r="AA427" s="45"/>
      <c r="AB427" s="45"/>
    </row>
    <row r="428" spans="1:28" s="62" customFormat="1" ht="24.75" customHeight="1" x14ac:dyDescent="0.25">
      <c r="A428" s="68">
        <f>$A$8*1.5</f>
        <v>24.75</v>
      </c>
      <c r="B428" s="73" t="s">
        <v>162</v>
      </c>
      <c r="C428" s="844" t="s">
        <v>170</v>
      </c>
      <c r="D428" s="981"/>
      <c r="E428" s="982"/>
      <c r="F428" s="74" t="s">
        <v>171</v>
      </c>
      <c r="G428" s="74" t="s">
        <v>172</v>
      </c>
      <c r="H428" s="73" t="s">
        <v>163</v>
      </c>
      <c r="I428" s="844" t="s">
        <v>573</v>
      </c>
      <c r="J428" s="982"/>
      <c r="K428" s="94" t="s">
        <v>571</v>
      </c>
      <c r="L428" s="94" t="s">
        <v>570</v>
      </c>
      <c r="M428" s="94" t="s">
        <v>569</v>
      </c>
      <c r="N428" s="844" t="s">
        <v>568</v>
      </c>
      <c r="O428" s="815"/>
      <c r="P428" s="45"/>
      <c r="R428" s="45"/>
      <c r="S428" s="45"/>
      <c r="T428" s="45"/>
      <c r="U428" s="45"/>
      <c r="V428" s="45"/>
      <c r="W428" s="45"/>
      <c r="X428" s="45"/>
      <c r="Y428" s="45"/>
      <c r="Z428" s="45"/>
      <c r="AA428" s="45"/>
      <c r="AB428" s="45"/>
    </row>
    <row r="429" spans="1:28" s="62" customFormat="1" ht="9" customHeight="1" x14ac:dyDescent="0.2">
      <c r="A429" s="63">
        <f>$A$2</f>
        <v>9</v>
      </c>
      <c r="B429" s="76"/>
      <c r="C429" s="983" t="s">
        <v>126</v>
      </c>
      <c r="D429" s="983"/>
      <c r="E429" s="983"/>
      <c r="F429" s="73" t="s">
        <v>164</v>
      </c>
      <c r="G429" s="73" t="s">
        <v>165</v>
      </c>
      <c r="H429" s="73" t="s">
        <v>143</v>
      </c>
      <c r="I429" s="983" t="s">
        <v>166</v>
      </c>
      <c r="J429" s="983"/>
      <c r="K429" s="73" t="s">
        <v>167</v>
      </c>
      <c r="L429" s="73" t="s">
        <v>168</v>
      </c>
      <c r="M429" s="73" t="s">
        <v>181</v>
      </c>
      <c r="N429" s="983" t="s">
        <v>565</v>
      </c>
      <c r="O429" s="983"/>
      <c r="P429" s="45"/>
      <c r="R429" s="45"/>
      <c r="S429" s="45"/>
      <c r="T429" s="45"/>
      <c r="U429" s="45"/>
      <c r="V429" s="45"/>
      <c r="W429" s="45"/>
      <c r="X429" s="45"/>
      <c r="Y429" s="45"/>
      <c r="Z429" s="45"/>
      <c r="AA429" s="45"/>
      <c r="AB429" s="45"/>
    </row>
    <row r="430" spans="1:28" s="62" customFormat="1" ht="19.5" customHeight="1" x14ac:dyDescent="0.25">
      <c r="A430" s="63">
        <f t="shared" ref="A430:A437" si="38">$A$6</f>
        <v>19.5</v>
      </c>
      <c r="B430" s="78">
        <v>1</v>
      </c>
      <c r="C430" s="972"/>
      <c r="D430" s="973"/>
      <c r="E430" s="974"/>
      <c r="F430" s="124"/>
      <c r="G430" s="124"/>
      <c r="H430" s="126"/>
      <c r="I430" s="975"/>
      <c r="J430" s="976"/>
      <c r="K430" s="124"/>
      <c r="L430" s="125"/>
      <c r="M430" s="125"/>
      <c r="N430" s="977"/>
      <c r="O430" s="978"/>
      <c r="P430" s="45"/>
      <c r="R430" s="45"/>
      <c r="S430" s="45"/>
      <c r="T430" s="45"/>
      <c r="U430" s="45"/>
      <c r="V430" s="45"/>
      <c r="W430" s="45"/>
      <c r="X430" s="45"/>
      <c r="Y430" s="45"/>
      <c r="Z430" s="45"/>
      <c r="AA430" s="45"/>
      <c r="AB430" s="45"/>
    </row>
    <row r="431" spans="1:28" s="62" customFormat="1" ht="19.5" customHeight="1" x14ac:dyDescent="0.25">
      <c r="A431" s="63">
        <f t="shared" si="38"/>
        <v>19.5</v>
      </c>
      <c r="B431" s="78">
        <v>2</v>
      </c>
      <c r="C431" s="972"/>
      <c r="D431" s="973"/>
      <c r="E431" s="974"/>
      <c r="F431" s="124"/>
      <c r="G431" s="124"/>
      <c r="H431" s="126"/>
      <c r="I431" s="975"/>
      <c r="J431" s="976"/>
      <c r="K431" s="124"/>
      <c r="L431" s="125"/>
      <c r="M431" s="125"/>
      <c r="N431" s="977"/>
      <c r="O431" s="978"/>
      <c r="P431" s="45"/>
      <c r="R431" s="45"/>
      <c r="S431" s="45"/>
      <c r="T431" s="45"/>
      <c r="U431" s="45"/>
      <c r="V431" s="45"/>
      <c r="W431" s="45"/>
      <c r="X431" s="45"/>
      <c r="Y431" s="45"/>
      <c r="Z431" s="45"/>
      <c r="AA431" s="45"/>
      <c r="AB431" s="45"/>
    </row>
    <row r="432" spans="1:28" s="62" customFormat="1" ht="19.5" customHeight="1" x14ac:dyDescent="0.25">
      <c r="A432" s="63">
        <f t="shared" si="38"/>
        <v>19.5</v>
      </c>
      <c r="B432" s="78">
        <v>3</v>
      </c>
      <c r="C432" s="972"/>
      <c r="D432" s="973"/>
      <c r="E432" s="974"/>
      <c r="F432" s="124"/>
      <c r="G432" s="124"/>
      <c r="H432" s="126"/>
      <c r="I432" s="975"/>
      <c r="J432" s="976"/>
      <c r="K432" s="124"/>
      <c r="L432" s="125"/>
      <c r="M432" s="125"/>
      <c r="N432" s="977"/>
      <c r="O432" s="978"/>
      <c r="P432" s="45"/>
      <c r="R432" s="45"/>
      <c r="S432" s="45"/>
      <c r="T432" s="45"/>
      <c r="U432" s="45"/>
      <c r="V432" s="45"/>
      <c r="W432" s="45"/>
      <c r="X432" s="45"/>
      <c r="Y432" s="45"/>
      <c r="Z432" s="45"/>
      <c r="AA432" s="45"/>
      <c r="AB432" s="45"/>
    </row>
    <row r="433" spans="1:28" s="62" customFormat="1" ht="19.5" customHeight="1" x14ac:dyDescent="0.25">
      <c r="A433" s="63">
        <f t="shared" si="38"/>
        <v>19.5</v>
      </c>
      <c r="B433" s="78">
        <v>4</v>
      </c>
      <c r="C433" s="972"/>
      <c r="D433" s="973"/>
      <c r="E433" s="974"/>
      <c r="F433" s="124"/>
      <c r="G433" s="124"/>
      <c r="H433" s="126"/>
      <c r="I433" s="975"/>
      <c r="J433" s="976"/>
      <c r="K433" s="124"/>
      <c r="L433" s="125"/>
      <c r="M433" s="125"/>
      <c r="N433" s="977"/>
      <c r="O433" s="978"/>
      <c r="P433" s="45"/>
      <c r="R433" s="45"/>
      <c r="S433" s="45"/>
      <c r="T433" s="45"/>
      <c r="U433" s="45"/>
      <c r="V433" s="45"/>
      <c r="W433" s="45"/>
      <c r="X433" s="45"/>
      <c r="Y433" s="45"/>
      <c r="Z433" s="45"/>
      <c r="AA433" s="45"/>
      <c r="AB433" s="45"/>
    </row>
    <row r="434" spans="1:28" s="62" customFormat="1" ht="19.5" customHeight="1" x14ac:dyDescent="0.25">
      <c r="A434" s="63">
        <f t="shared" si="38"/>
        <v>19.5</v>
      </c>
      <c r="B434" s="78">
        <v>5</v>
      </c>
      <c r="C434" s="972"/>
      <c r="D434" s="973"/>
      <c r="E434" s="974"/>
      <c r="F434" s="124"/>
      <c r="G434" s="124"/>
      <c r="H434" s="126"/>
      <c r="I434" s="975"/>
      <c r="J434" s="976"/>
      <c r="K434" s="124"/>
      <c r="L434" s="125"/>
      <c r="M434" s="125"/>
      <c r="N434" s="977"/>
      <c r="O434" s="978"/>
      <c r="P434" s="45"/>
      <c r="R434" s="45"/>
      <c r="S434" s="45"/>
      <c r="T434" s="45"/>
      <c r="U434" s="45"/>
      <c r="V434" s="45"/>
      <c r="W434" s="45"/>
      <c r="X434" s="45"/>
      <c r="Y434" s="45"/>
      <c r="Z434" s="45"/>
      <c r="AA434" s="45"/>
      <c r="AB434" s="45"/>
    </row>
    <row r="435" spans="1:28" s="62" customFormat="1" ht="19.5" customHeight="1" x14ac:dyDescent="0.25">
      <c r="A435" s="63">
        <f t="shared" si="38"/>
        <v>19.5</v>
      </c>
      <c r="B435" s="78">
        <v>6</v>
      </c>
      <c r="C435" s="972"/>
      <c r="D435" s="973"/>
      <c r="E435" s="974"/>
      <c r="F435" s="124"/>
      <c r="G435" s="124"/>
      <c r="H435" s="126"/>
      <c r="I435" s="975"/>
      <c r="J435" s="976"/>
      <c r="K435" s="124"/>
      <c r="L435" s="125"/>
      <c r="M435" s="125"/>
      <c r="N435" s="977"/>
      <c r="O435" s="978"/>
      <c r="P435" s="45"/>
      <c r="R435" s="45"/>
      <c r="S435" s="45"/>
      <c r="T435" s="45"/>
      <c r="U435" s="45"/>
      <c r="V435" s="45"/>
      <c r="W435" s="45"/>
      <c r="X435" s="45"/>
      <c r="Y435" s="45"/>
      <c r="Z435" s="45"/>
      <c r="AA435" s="45"/>
      <c r="AB435" s="45"/>
    </row>
    <row r="436" spans="1:28" s="62" customFormat="1" ht="19.5" customHeight="1" x14ac:dyDescent="0.25">
      <c r="A436" s="63">
        <f t="shared" si="38"/>
        <v>19.5</v>
      </c>
      <c r="B436" s="78">
        <v>7</v>
      </c>
      <c r="C436" s="972"/>
      <c r="D436" s="973"/>
      <c r="E436" s="974"/>
      <c r="F436" s="124"/>
      <c r="G436" s="124"/>
      <c r="H436" s="126"/>
      <c r="I436" s="975"/>
      <c r="J436" s="976"/>
      <c r="K436" s="124"/>
      <c r="L436" s="125"/>
      <c r="M436" s="125"/>
      <c r="N436" s="977"/>
      <c r="O436" s="978"/>
      <c r="P436" s="45"/>
      <c r="R436" s="45"/>
      <c r="S436" s="45"/>
      <c r="T436" s="45"/>
      <c r="U436" s="45"/>
      <c r="V436" s="45"/>
      <c r="W436" s="45"/>
      <c r="X436" s="45"/>
      <c r="Y436" s="45"/>
      <c r="Z436" s="45"/>
      <c r="AA436" s="45"/>
      <c r="AB436" s="45"/>
    </row>
    <row r="437" spans="1:28" s="62" customFormat="1" ht="19.5" customHeight="1" x14ac:dyDescent="0.25">
      <c r="A437" s="63">
        <f t="shared" si="38"/>
        <v>19.5</v>
      </c>
      <c r="B437" s="78">
        <v>8</v>
      </c>
      <c r="C437" s="972"/>
      <c r="D437" s="973"/>
      <c r="E437" s="974"/>
      <c r="F437" s="124"/>
      <c r="G437" s="124"/>
      <c r="H437" s="126"/>
      <c r="I437" s="975"/>
      <c r="J437" s="976"/>
      <c r="K437" s="124"/>
      <c r="L437" s="125"/>
      <c r="M437" s="125"/>
      <c r="N437" s="977"/>
      <c r="O437" s="978"/>
      <c r="P437" s="45"/>
      <c r="R437" s="45"/>
      <c r="S437" s="45"/>
      <c r="T437" s="45"/>
      <c r="U437" s="45"/>
      <c r="V437" s="45"/>
      <c r="W437" s="45"/>
      <c r="X437" s="45"/>
      <c r="Y437" s="45"/>
      <c r="Z437" s="45"/>
      <c r="AA437" s="45"/>
      <c r="AB437" s="45"/>
    </row>
    <row r="438" spans="1:28" s="62" customFormat="1" ht="9" customHeight="1" x14ac:dyDescent="0.25">
      <c r="A438" s="63">
        <f>$A$2</f>
        <v>9</v>
      </c>
      <c r="B438" s="45"/>
      <c r="C438" s="45"/>
      <c r="D438" s="45"/>
      <c r="E438" s="45"/>
      <c r="F438" s="45"/>
      <c r="G438" s="45"/>
      <c r="H438" s="45"/>
      <c r="I438" s="45"/>
      <c r="J438" s="45"/>
      <c r="K438" s="45"/>
      <c r="L438" s="45"/>
      <c r="M438" s="45"/>
      <c r="N438" s="45"/>
      <c r="O438" s="45"/>
      <c r="P438" s="45"/>
      <c r="R438" s="45"/>
      <c r="S438" s="45"/>
      <c r="T438" s="45"/>
      <c r="U438" s="45"/>
      <c r="V438" s="45"/>
      <c r="W438" s="45"/>
      <c r="X438" s="45"/>
      <c r="Y438" s="45"/>
      <c r="Z438" s="45"/>
      <c r="AA438" s="45"/>
      <c r="AB438" s="45"/>
    </row>
    <row r="439" spans="1:28" s="62" customFormat="1" ht="9" customHeight="1" x14ac:dyDescent="0.25">
      <c r="A439" s="63">
        <f>$A$2</f>
        <v>9</v>
      </c>
      <c r="B439" s="45"/>
      <c r="C439" s="45"/>
      <c r="D439" s="45"/>
      <c r="E439" s="45"/>
      <c r="F439" s="45"/>
      <c r="G439" s="45"/>
      <c r="H439" s="45"/>
      <c r="I439" s="45"/>
      <c r="J439" s="45"/>
      <c r="K439" s="45"/>
      <c r="L439" s="45"/>
      <c r="M439" s="45"/>
      <c r="N439" s="45"/>
      <c r="O439" s="45"/>
      <c r="P439" s="45"/>
      <c r="R439" s="45"/>
      <c r="S439" s="45"/>
      <c r="T439" s="45"/>
      <c r="U439" s="45"/>
      <c r="V439" s="45"/>
      <c r="W439" s="45"/>
      <c r="X439" s="45"/>
      <c r="Y439" s="45"/>
      <c r="Z439" s="45"/>
      <c r="AA439" s="45"/>
      <c r="AB439" s="45"/>
    </row>
    <row r="440" spans="1:28" s="62" customFormat="1" ht="18" customHeight="1" x14ac:dyDescent="0.25">
      <c r="A440" s="63">
        <f>$A$2*2</f>
        <v>18</v>
      </c>
      <c r="B440" s="79" t="s">
        <v>100</v>
      </c>
      <c r="C440" s="979" t="s">
        <v>191</v>
      </c>
      <c r="D440" s="979"/>
      <c r="E440" s="979"/>
      <c r="F440" s="979"/>
      <c r="G440" s="979"/>
      <c r="H440" s="979"/>
      <c r="I440" s="979"/>
      <c r="J440" s="979"/>
      <c r="K440" s="979"/>
      <c r="L440" s="979"/>
      <c r="M440" s="979"/>
      <c r="N440" s="979"/>
      <c r="O440" s="979"/>
      <c r="P440" s="45"/>
      <c r="R440" s="45"/>
      <c r="S440" s="45"/>
      <c r="T440" s="45"/>
      <c r="U440" s="45"/>
      <c r="V440" s="45"/>
      <c r="W440" s="45"/>
      <c r="X440" s="45"/>
      <c r="Y440" s="45"/>
      <c r="Z440" s="45"/>
      <c r="AA440" s="45"/>
      <c r="AB440" s="45"/>
    </row>
    <row r="441" spans="1:28" s="62" customFormat="1" ht="9" customHeight="1" x14ac:dyDescent="0.25">
      <c r="A441" s="63">
        <f>$A$2</f>
        <v>9</v>
      </c>
      <c r="B441" s="79" t="s">
        <v>101</v>
      </c>
      <c r="C441" s="980" t="s">
        <v>190</v>
      </c>
      <c r="D441" s="980"/>
      <c r="E441" s="980"/>
      <c r="F441" s="980"/>
      <c r="G441" s="980"/>
      <c r="H441" s="980"/>
      <c r="I441" s="980"/>
      <c r="J441" s="980"/>
      <c r="K441" s="980"/>
      <c r="L441" s="980"/>
      <c r="M441" s="980"/>
      <c r="N441" s="980"/>
      <c r="O441" s="980"/>
      <c r="P441" s="45"/>
      <c r="R441" s="45"/>
      <c r="S441" s="45"/>
      <c r="T441" s="45"/>
      <c r="U441" s="45"/>
      <c r="V441" s="45"/>
      <c r="W441" s="45"/>
      <c r="X441" s="45"/>
      <c r="Y441" s="45"/>
      <c r="Z441" s="45"/>
      <c r="AA441" s="45"/>
      <c r="AB441" s="45"/>
    </row>
    <row r="442" spans="1:28" s="62" customFormat="1" ht="9" customHeight="1" x14ac:dyDescent="0.25">
      <c r="A442" s="63">
        <f>$A$2</f>
        <v>9</v>
      </c>
      <c r="B442" s="79" t="s">
        <v>102</v>
      </c>
      <c r="C442" s="979" t="s">
        <v>500</v>
      </c>
      <c r="D442" s="979"/>
      <c r="E442" s="979"/>
      <c r="F442" s="979"/>
      <c r="G442" s="979"/>
      <c r="H442" s="979"/>
      <c r="I442" s="979"/>
      <c r="J442" s="979"/>
      <c r="K442" s="979"/>
      <c r="L442" s="979"/>
      <c r="M442" s="979"/>
      <c r="N442" s="979"/>
      <c r="O442" s="979"/>
      <c r="P442" s="45"/>
      <c r="R442" s="45"/>
      <c r="S442" s="45"/>
      <c r="T442" s="45"/>
      <c r="U442" s="45"/>
      <c r="V442" s="45"/>
      <c r="W442" s="45"/>
      <c r="X442" s="45"/>
      <c r="Y442" s="45"/>
      <c r="Z442" s="45"/>
      <c r="AA442" s="45"/>
      <c r="AB442" s="45"/>
    </row>
    <row r="443" spans="1:28" s="62" customFormat="1" ht="9" customHeight="1" x14ac:dyDescent="0.25">
      <c r="A443" s="63">
        <f>$A$2</f>
        <v>9</v>
      </c>
      <c r="B443" s="79" t="s">
        <v>105</v>
      </c>
      <c r="C443" s="979" t="s">
        <v>194</v>
      </c>
      <c r="D443" s="979"/>
      <c r="E443" s="979"/>
      <c r="F443" s="979"/>
      <c r="G443" s="979"/>
      <c r="H443" s="979"/>
      <c r="I443" s="979"/>
      <c r="J443" s="979"/>
      <c r="K443" s="979"/>
      <c r="L443" s="979"/>
      <c r="M443" s="979"/>
      <c r="N443" s="979"/>
      <c r="O443" s="979"/>
      <c r="P443" s="45"/>
      <c r="R443" s="45"/>
      <c r="S443" s="45"/>
      <c r="T443" s="45"/>
      <c r="U443" s="45"/>
      <c r="V443" s="45"/>
      <c r="W443" s="45"/>
      <c r="X443" s="45"/>
      <c r="Y443" s="45"/>
      <c r="Z443" s="45"/>
      <c r="AA443" s="45"/>
      <c r="AB443" s="45"/>
    </row>
    <row r="444" spans="1:28" s="62" customFormat="1" ht="9" customHeight="1" x14ac:dyDescent="0.25">
      <c r="A444" s="63">
        <f>$A$2</f>
        <v>9</v>
      </c>
      <c r="B444" s="79" t="s">
        <v>103</v>
      </c>
      <c r="C444" s="979" t="s">
        <v>202</v>
      </c>
      <c r="D444" s="979"/>
      <c r="E444" s="979"/>
      <c r="F444" s="979"/>
      <c r="G444" s="979"/>
      <c r="H444" s="979"/>
      <c r="I444" s="979"/>
      <c r="J444" s="979"/>
      <c r="K444" s="979"/>
      <c r="L444" s="979"/>
      <c r="M444" s="979"/>
      <c r="N444" s="979"/>
      <c r="O444" s="979"/>
      <c r="P444" s="45"/>
      <c r="R444" s="45"/>
      <c r="S444" s="45"/>
      <c r="T444" s="45"/>
      <c r="U444" s="45"/>
      <c r="V444" s="45"/>
      <c r="W444" s="45"/>
      <c r="X444" s="45"/>
      <c r="Y444" s="45"/>
      <c r="Z444" s="45"/>
      <c r="AA444" s="45"/>
      <c r="AB444" s="45"/>
    </row>
    <row r="445" spans="1:28" s="62" customFormat="1" ht="16.5" customHeight="1" x14ac:dyDescent="0.25">
      <c r="A445" s="68">
        <f>$A$8</f>
        <v>16.5</v>
      </c>
      <c r="B445" s="45"/>
      <c r="C445" s="984" t="str">
        <f ca="1">Wersja</f>
        <v>2020..6.15.0.44055</v>
      </c>
      <c r="D445" s="984"/>
      <c r="E445" s="69"/>
      <c r="F445" s="69"/>
      <c r="G445" s="69"/>
      <c r="H445" s="69"/>
      <c r="I445" s="45"/>
      <c r="J445" s="45"/>
      <c r="K445" s="45"/>
      <c r="L445" s="45"/>
      <c r="M445" s="45"/>
      <c r="N445" s="80" t="s">
        <v>572</v>
      </c>
      <c r="O445" s="81" t="s">
        <v>187</v>
      </c>
      <c r="P445" s="45"/>
      <c r="R445" s="45"/>
      <c r="S445" s="45"/>
      <c r="T445" s="45"/>
      <c r="U445" s="45"/>
      <c r="V445" s="45"/>
      <c r="W445" s="45"/>
      <c r="X445" s="45"/>
      <c r="Y445" s="45"/>
      <c r="Z445" s="45"/>
      <c r="AA445" s="45"/>
      <c r="AB445" s="45"/>
    </row>
    <row r="446" spans="1:28" s="62" customFormat="1" ht="9" customHeight="1" x14ac:dyDescent="0.25">
      <c r="A446" s="63">
        <f>$A$2</f>
        <v>9</v>
      </c>
      <c r="B446" s="45"/>
      <c r="C446" s="45"/>
      <c r="D446" s="45"/>
      <c r="E446" s="45"/>
      <c r="F446" s="45"/>
      <c r="G446" s="45"/>
      <c r="H446" s="45"/>
      <c r="I446" s="45"/>
      <c r="J446" s="45"/>
      <c r="K446" s="45"/>
      <c r="L446" s="45"/>
      <c r="M446" s="45"/>
      <c r="N446" s="45"/>
      <c r="O446" s="45"/>
      <c r="P446" s="45"/>
      <c r="R446" s="45"/>
      <c r="S446" s="45"/>
      <c r="T446" s="45"/>
      <c r="U446" s="45"/>
      <c r="V446" s="45"/>
      <c r="W446" s="45"/>
      <c r="X446" s="45"/>
      <c r="Y446" s="45"/>
      <c r="Z446" s="45"/>
      <c r="AA446" s="45"/>
      <c r="AB446" s="45"/>
    </row>
    <row r="447" spans="1:28" s="62" customFormat="1" ht="9" customHeight="1" x14ac:dyDescent="0.25">
      <c r="A447" s="63">
        <f>$A$2</f>
        <v>9</v>
      </c>
      <c r="B447" s="797" t="s">
        <v>0</v>
      </c>
      <c r="C447" s="797"/>
      <c r="D447" s="797"/>
      <c r="E447" s="797"/>
      <c r="F447" s="797"/>
      <c r="G447" s="797"/>
      <c r="H447" s="797"/>
      <c r="I447" s="797"/>
      <c r="J447" s="797"/>
      <c r="K447" s="797"/>
      <c r="L447" s="797"/>
      <c r="M447" s="797"/>
      <c r="N447" s="797"/>
      <c r="O447" s="797"/>
      <c r="P447" s="45"/>
      <c r="R447" s="45"/>
      <c r="S447" s="45"/>
      <c r="T447" s="45"/>
      <c r="U447" s="45"/>
      <c r="V447" s="45"/>
      <c r="W447" s="45"/>
      <c r="X447" s="45"/>
      <c r="Y447" s="45"/>
      <c r="Z447" s="45"/>
      <c r="AA447" s="45"/>
      <c r="AB447" s="45"/>
    </row>
    <row r="448" spans="1:28" s="62" customFormat="1" ht="4.5" customHeight="1" x14ac:dyDescent="0.25">
      <c r="A448" s="68">
        <v>4.5</v>
      </c>
      <c r="B448" s="92"/>
      <c r="C448" s="45"/>
      <c r="D448" s="45"/>
      <c r="E448" s="45"/>
      <c r="F448" s="45"/>
      <c r="G448" s="45"/>
      <c r="H448" s="45"/>
      <c r="I448" s="45"/>
      <c r="J448" s="45"/>
      <c r="K448" s="45"/>
      <c r="L448" s="45"/>
      <c r="M448" s="45"/>
      <c r="N448" s="45"/>
      <c r="O448" s="45"/>
      <c r="P448" s="45"/>
      <c r="R448" s="45"/>
      <c r="S448" s="45"/>
      <c r="T448" s="45"/>
      <c r="U448" s="45"/>
      <c r="V448" s="45"/>
      <c r="W448" s="45"/>
      <c r="X448" s="45"/>
      <c r="Y448" s="45"/>
      <c r="Z448" s="45"/>
      <c r="AA448" s="45"/>
      <c r="AB448" s="45"/>
    </row>
    <row r="449" spans="1:28" s="62" customFormat="1" ht="24.75" customHeight="1" x14ac:dyDescent="0.25">
      <c r="A449" s="68">
        <f>$A$8*1.5</f>
        <v>24.75</v>
      </c>
      <c r="B449" s="73" t="s">
        <v>162</v>
      </c>
      <c r="C449" s="844" t="s">
        <v>170</v>
      </c>
      <c r="D449" s="981"/>
      <c r="E449" s="982"/>
      <c r="F449" s="74" t="s">
        <v>171</v>
      </c>
      <c r="G449" s="74" t="s">
        <v>172</v>
      </c>
      <c r="H449" s="73" t="s">
        <v>163</v>
      </c>
      <c r="I449" s="844" t="s">
        <v>573</v>
      </c>
      <c r="J449" s="982"/>
      <c r="K449" s="94" t="s">
        <v>571</v>
      </c>
      <c r="L449" s="94" t="s">
        <v>570</v>
      </c>
      <c r="M449" s="94" t="s">
        <v>569</v>
      </c>
      <c r="N449" s="844" t="s">
        <v>568</v>
      </c>
      <c r="O449" s="815"/>
      <c r="P449" s="45"/>
      <c r="R449" s="45"/>
      <c r="S449" s="45"/>
      <c r="T449" s="45"/>
      <c r="U449" s="45"/>
      <c r="V449" s="45"/>
      <c r="W449" s="45"/>
      <c r="X449" s="45"/>
      <c r="Y449" s="45"/>
      <c r="Z449" s="45"/>
      <c r="AA449" s="45"/>
      <c r="AB449" s="45"/>
    </row>
    <row r="450" spans="1:28" s="62" customFormat="1" ht="9" customHeight="1" x14ac:dyDescent="0.2">
      <c r="A450" s="63">
        <f>$A$2</f>
        <v>9</v>
      </c>
      <c r="B450" s="76"/>
      <c r="C450" s="983" t="s">
        <v>126</v>
      </c>
      <c r="D450" s="983"/>
      <c r="E450" s="983"/>
      <c r="F450" s="73" t="s">
        <v>164</v>
      </c>
      <c r="G450" s="73" t="s">
        <v>165</v>
      </c>
      <c r="H450" s="73" t="s">
        <v>143</v>
      </c>
      <c r="I450" s="983" t="s">
        <v>166</v>
      </c>
      <c r="J450" s="983"/>
      <c r="K450" s="73" t="s">
        <v>167</v>
      </c>
      <c r="L450" s="73" t="s">
        <v>168</v>
      </c>
      <c r="M450" s="73" t="s">
        <v>181</v>
      </c>
      <c r="N450" s="983" t="s">
        <v>565</v>
      </c>
      <c r="O450" s="983"/>
      <c r="P450" s="45"/>
      <c r="R450" s="45"/>
      <c r="S450" s="45"/>
      <c r="T450" s="45"/>
      <c r="U450" s="45"/>
      <c r="V450" s="45"/>
      <c r="W450" s="45"/>
      <c r="X450" s="45"/>
      <c r="Y450" s="45"/>
      <c r="Z450" s="45"/>
      <c r="AA450" s="45"/>
      <c r="AB450" s="45"/>
    </row>
    <row r="451" spans="1:28" s="62" customFormat="1" ht="19.5" customHeight="1" x14ac:dyDescent="0.25">
      <c r="A451" s="63">
        <f t="shared" ref="A451:A470" si="39">$A$6</f>
        <v>19.5</v>
      </c>
      <c r="B451" s="78">
        <v>9</v>
      </c>
      <c r="C451" s="972"/>
      <c r="D451" s="973"/>
      <c r="E451" s="974"/>
      <c r="F451" s="124"/>
      <c r="G451" s="124"/>
      <c r="H451" s="126"/>
      <c r="I451" s="975"/>
      <c r="J451" s="976"/>
      <c r="K451" s="124"/>
      <c r="L451" s="125"/>
      <c r="M451" s="125"/>
      <c r="N451" s="977"/>
      <c r="O451" s="978"/>
      <c r="P451" s="45"/>
      <c r="R451" s="45"/>
      <c r="S451" s="45"/>
      <c r="T451" s="45"/>
      <c r="U451" s="45"/>
      <c r="V451" s="45"/>
      <c r="W451" s="45"/>
      <c r="X451" s="45"/>
      <c r="Y451" s="45"/>
      <c r="Z451" s="45"/>
      <c r="AA451" s="45"/>
      <c r="AB451" s="45"/>
    </row>
    <row r="452" spans="1:28" s="62" customFormat="1" ht="19.5" customHeight="1" x14ac:dyDescent="0.25">
      <c r="A452" s="63">
        <f t="shared" si="39"/>
        <v>19.5</v>
      </c>
      <c r="B452" s="78">
        <f>B451+1</f>
        <v>10</v>
      </c>
      <c r="C452" s="972"/>
      <c r="D452" s="973"/>
      <c r="E452" s="974"/>
      <c r="F452" s="124"/>
      <c r="G452" s="124"/>
      <c r="H452" s="126"/>
      <c r="I452" s="975"/>
      <c r="J452" s="976"/>
      <c r="K452" s="124"/>
      <c r="L452" s="125"/>
      <c r="M452" s="125"/>
      <c r="N452" s="977"/>
      <c r="O452" s="978"/>
      <c r="P452" s="45"/>
      <c r="R452" s="45"/>
      <c r="S452" s="45"/>
      <c r="T452" s="45"/>
      <c r="U452" s="45"/>
      <c r="V452" s="45"/>
      <c r="W452" s="45"/>
      <c r="X452" s="45"/>
      <c r="Y452" s="45"/>
      <c r="Z452" s="45"/>
      <c r="AA452" s="45"/>
      <c r="AB452" s="45"/>
    </row>
    <row r="453" spans="1:28" s="62" customFormat="1" ht="19.5" customHeight="1" x14ac:dyDescent="0.25">
      <c r="A453" s="63">
        <f t="shared" si="39"/>
        <v>19.5</v>
      </c>
      <c r="B453" s="78">
        <f t="shared" ref="B453:B470" si="40">B452+1</f>
        <v>11</v>
      </c>
      <c r="C453" s="972"/>
      <c r="D453" s="973"/>
      <c r="E453" s="974"/>
      <c r="F453" s="124"/>
      <c r="G453" s="124"/>
      <c r="H453" s="126"/>
      <c r="I453" s="975"/>
      <c r="J453" s="976"/>
      <c r="K453" s="124"/>
      <c r="L453" s="125"/>
      <c r="M453" s="125"/>
      <c r="N453" s="977"/>
      <c r="O453" s="978"/>
      <c r="P453" s="45"/>
      <c r="R453" s="45"/>
      <c r="S453" s="45"/>
      <c r="T453" s="45"/>
      <c r="U453" s="45"/>
      <c r="V453" s="45"/>
      <c r="W453" s="45"/>
      <c r="X453" s="45"/>
      <c r="Y453" s="45"/>
      <c r="Z453" s="45"/>
      <c r="AA453" s="45"/>
      <c r="AB453" s="45"/>
    </row>
    <row r="454" spans="1:28" s="62" customFormat="1" ht="19.5" customHeight="1" x14ac:dyDescent="0.25">
      <c r="A454" s="63">
        <f t="shared" si="39"/>
        <v>19.5</v>
      </c>
      <c r="B454" s="78">
        <f t="shared" si="40"/>
        <v>12</v>
      </c>
      <c r="C454" s="972"/>
      <c r="D454" s="973"/>
      <c r="E454" s="974"/>
      <c r="F454" s="124"/>
      <c r="G454" s="124"/>
      <c r="H454" s="126"/>
      <c r="I454" s="975"/>
      <c r="J454" s="976"/>
      <c r="K454" s="124"/>
      <c r="L454" s="125"/>
      <c r="M454" s="125"/>
      <c r="N454" s="977"/>
      <c r="O454" s="978"/>
      <c r="P454" s="45"/>
      <c r="R454" s="45"/>
      <c r="S454" s="45"/>
      <c r="T454" s="45"/>
      <c r="U454" s="45"/>
      <c r="V454" s="45"/>
      <c r="W454" s="45"/>
      <c r="X454" s="45"/>
      <c r="Y454" s="45"/>
      <c r="Z454" s="45"/>
      <c r="AA454" s="45"/>
      <c r="AB454" s="45"/>
    </row>
    <row r="455" spans="1:28" s="62" customFormat="1" ht="19.5" customHeight="1" x14ac:dyDescent="0.25">
      <c r="A455" s="63">
        <f t="shared" si="39"/>
        <v>19.5</v>
      </c>
      <c r="B455" s="78">
        <f t="shared" si="40"/>
        <v>13</v>
      </c>
      <c r="C455" s="972"/>
      <c r="D455" s="973"/>
      <c r="E455" s="974"/>
      <c r="F455" s="124"/>
      <c r="G455" s="124"/>
      <c r="H455" s="126"/>
      <c r="I455" s="975"/>
      <c r="J455" s="976"/>
      <c r="K455" s="124"/>
      <c r="L455" s="125"/>
      <c r="M455" s="125"/>
      <c r="N455" s="977"/>
      <c r="O455" s="978"/>
      <c r="P455" s="45"/>
      <c r="R455" s="45"/>
      <c r="S455" s="45"/>
      <c r="T455" s="45"/>
      <c r="U455" s="45"/>
      <c r="V455" s="45"/>
      <c r="W455" s="45"/>
      <c r="X455" s="45"/>
      <c r="Y455" s="45"/>
      <c r="Z455" s="45"/>
      <c r="AA455" s="45"/>
      <c r="AB455" s="45"/>
    </row>
    <row r="456" spans="1:28" s="62" customFormat="1" ht="19.5" customHeight="1" x14ac:dyDescent="0.25">
      <c r="A456" s="63">
        <f t="shared" si="39"/>
        <v>19.5</v>
      </c>
      <c r="B456" s="78">
        <f t="shared" si="40"/>
        <v>14</v>
      </c>
      <c r="C456" s="972"/>
      <c r="D456" s="973"/>
      <c r="E456" s="974"/>
      <c r="F456" s="124"/>
      <c r="G456" s="124"/>
      <c r="H456" s="126"/>
      <c r="I456" s="975"/>
      <c r="J456" s="976"/>
      <c r="K456" s="124"/>
      <c r="L456" s="125"/>
      <c r="M456" s="125"/>
      <c r="N456" s="977"/>
      <c r="O456" s="978"/>
      <c r="P456" s="45"/>
      <c r="R456" s="45"/>
      <c r="S456" s="45"/>
      <c r="T456" s="45"/>
      <c r="U456" s="45"/>
      <c r="V456" s="45"/>
      <c r="W456" s="45"/>
      <c r="X456" s="45"/>
      <c r="Y456" s="45"/>
      <c r="Z456" s="45"/>
      <c r="AA456" s="45"/>
      <c r="AB456" s="45"/>
    </row>
    <row r="457" spans="1:28" s="62" customFormat="1" ht="19.5" customHeight="1" x14ac:dyDescent="0.25">
      <c r="A457" s="63">
        <f t="shared" si="39"/>
        <v>19.5</v>
      </c>
      <c r="B457" s="78">
        <f t="shared" si="40"/>
        <v>15</v>
      </c>
      <c r="C457" s="972"/>
      <c r="D457" s="973"/>
      <c r="E457" s="974"/>
      <c r="F457" s="124"/>
      <c r="G457" s="124"/>
      <c r="H457" s="126"/>
      <c r="I457" s="975"/>
      <c r="J457" s="976"/>
      <c r="K457" s="124"/>
      <c r="L457" s="125"/>
      <c r="M457" s="125"/>
      <c r="N457" s="977"/>
      <c r="O457" s="978"/>
      <c r="P457" s="45"/>
      <c r="R457" s="45"/>
      <c r="S457" s="45"/>
      <c r="T457" s="45"/>
      <c r="U457" s="45"/>
      <c r="V457" s="45"/>
      <c r="W457" s="45"/>
      <c r="X457" s="45"/>
      <c r="Y457" s="45"/>
      <c r="Z457" s="45"/>
      <c r="AA457" s="45"/>
      <c r="AB457" s="45"/>
    </row>
    <row r="458" spans="1:28" s="62" customFormat="1" ht="19.5" customHeight="1" x14ac:dyDescent="0.25">
      <c r="A458" s="63">
        <f t="shared" si="39"/>
        <v>19.5</v>
      </c>
      <c r="B458" s="78">
        <f t="shared" si="40"/>
        <v>16</v>
      </c>
      <c r="C458" s="972"/>
      <c r="D458" s="973"/>
      <c r="E458" s="974"/>
      <c r="F458" s="124"/>
      <c r="G458" s="124"/>
      <c r="H458" s="126"/>
      <c r="I458" s="975"/>
      <c r="J458" s="976"/>
      <c r="K458" s="124"/>
      <c r="L458" s="125"/>
      <c r="M458" s="125"/>
      <c r="N458" s="977"/>
      <c r="O458" s="978"/>
      <c r="P458" s="45"/>
      <c r="R458" s="45"/>
      <c r="S458" s="45"/>
      <c r="T458" s="45"/>
      <c r="U458" s="45"/>
      <c r="V458" s="45"/>
      <c r="W458" s="45"/>
      <c r="X458" s="45"/>
      <c r="Y458" s="45"/>
      <c r="Z458" s="45"/>
      <c r="AA458" s="45"/>
      <c r="AB458" s="45"/>
    </row>
    <row r="459" spans="1:28" s="62" customFormat="1" ht="19.5" customHeight="1" x14ac:dyDescent="0.25">
      <c r="A459" s="63">
        <f t="shared" si="39"/>
        <v>19.5</v>
      </c>
      <c r="B459" s="78">
        <f t="shared" si="40"/>
        <v>17</v>
      </c>
      <c r="C459" s="972"/>
      <c r="D459" s="973"/>
      <c r="E459" s="974"/>
      <c r="F459" s="124"/>
      <c r="G459" s="124"/>
      <c r="H459" s="126"/>
      <c r="I459" s="975"/>
      <c r="J459" s="976"/>
      <c r="K459" s="124"/>
      <c r="L459" s="125"/>
      <c r="M459" s="125"/>
      <c r="N459" s="977"/>
      <c r="O459" s="978"/>
      <c r="P459" s="45"/>
      <c r="R459" s="45"/>
      <c r="S459" s="45"/>
      <c r="T459" s="45"/>
      <c r="U459" s="45"/>
      <c r="V459" s="45"/>
      <c r="W459" s="45"/>
      <c r="X459" s="45"/>
      <c r="Y459" s="45"/>
      <c r="Z459" s="45"/>
      <c r="AA459" s="45"/>
      <c r="AB459" s="45"/>
    </row>
    <row r="460" spans="1:28" s="62" customFormat="1" ht="19.5" customHeight="1" x14ac:dyDescent="0.25">
      <c r="A460" s="63">
        <f t="shared" si="39"/>
        <v>19.5</v>
      </c>
      <c r="B460" s="78">
        <f t="shared" si="40"/>
        <v>18</v>
      </c>
      <c r="C460" s="972"/>
      <c r="D460" s="973"/>
      <c r="E460" s="974"/>
      <c r="F460" s="124"/>
      <c r="G460" s="124"/>
      <c r="H460" s="126"/>
      <c r="I460" s="975"/>
      <c r="J460" s="976"/>
      <c r="K460" s="124"/>
      <c r="L460" s="125"/>
      <c r="M460" s="125"/>
      <c r="N460" s="977"/>
      <c r="O460" s="978"/>
      <c r="P460" s="45"/>
      <c r="R460" s="45"/>
      <c r="S460" s="45"/>
      <c r="T460" s="45"/>
      <c r="U460" s="45"/>
      <c r="V460" s="45"/>
      <c r="W460" s="45"/>
      <c r="X460" s="45"/>
      <c r="Y460" s="45"/>
      <c r="Z460" s="45"/>
      <c r="AA460" s="45"/>
      <c r="AB460" s="45"/>
    </row>
    <row r="461" spans="1:28" s="62" customFormat="1" ht="19.5" customHeight="1" x14ac:dyDescent="0.25">
      <c r="A461" s="63">
        <f t="shared" si="39"/>
        <v>19.5</v>
      </c>
      <c r="B461" s="78">
        <f t="shared" si="40"/>
        <v>19</v>
      </c>
      <c r="C461" s="972"/>
      <c r="D461" s="973"/>
      <c r="E461" s="974"/>
      <c r="F461" s="124"/>
      <c r="G461" s="124"/>
      <c r="H461" s="126"/>
      <c r="I461" s="975"/>
      <c r="J461" s="976"/>
      <c r="K461" s="124"/>
      <c r="L461" s="125"/>
      <c r="M461" s="125"/>
      <c r="N461" s="977"/>
      <c r="O461" s="978"/>
      <c r="P461" s="45"/>
      <c r="R461" s="45"/>
      <c r="S461" s="45"/>
      <c r="T461" s="45"/>
      <c r="U461" s="45"/>
      <c r="V461" s="45"/>
      <c r="W461" s="45"/>
      <c r="X461" s="45"/>
      <c r="Y461" s="45"/>
      <c r="Z461" s="45"/>
      <c r="AA461" s="45"/>
      <c r="AB461" s="45"/>
    </row>
    <row r="462" spans="1:28" s="62" customFormat="1" ht="19.5" customHeight="1" x14ac:dyDescent="0.25">
      <c r="A462" s="63">
        <f t="shared" si="39"/>
        <v>19.5</v>
      </c>
      <c r="B462" s="78">
        <f t="shared" si="40"/>
        <v>20</v>
      </c>
      <c r="C462" s="972"/>
      <c r="D462" s="973"/>
      <c r="E462" s="974"/>
      <c r="F462" s="124"/>
      <c r="G462" s="124"/>
      <c r="H462" s="126"/>
      <c r="I462" s="975"/>
      <c r="J462" s="976"/>
      <c r="K462" s="124"/>
      <c r="L462" s="125"/>
      <c r="M462" s="125"/>
      <c r="N462" s="977"/>
      <c r="O462" s="978"/>
      <c r="P462" s="45"/>
      <c r="R462" s="45"/>
      <c r="S462" s="45"/>
      <c r="T462" s="45"/>
      <c r="U462" s="45"/>
      <c r="V462" s="45"/>
      <c r="W462" s="45"/>
      <c r="X462" s="45"/>
      <c r="Y462" s="45"/>
      <c r="Z462" s="45"/>
      <c r="AA462" s="45"/>
      <c r="AB462" s="45"/>
    </row>
    <row r="463" spans="1:28" s="62" customFormat="1" ht="19.5" customHeight="1" x14ac:dyDescent="0.25">
      <c r="A463" s="63">
        <f t="shared" si="39"/>
        <v>19.5</v>
      </c>
      <c r="B463" s="78">
        <f t="shared" si="40"/>
        <v>21</v>
      </c>
      <c r="C463" s="972"/>
      <c r="D463" s="973"/>
      <c r="E463" s="974"/>
      <c r="F463" s="124"/>
      <c r="G463" s="124"/>
      <c r="H463" s="126"/>
      <c r="I463" s="975"/>
      <c r="J463" s="976"/>
      <c r="K463" s="124"/>
      <c r="L463" s="125"/>
      <c r="M463" s="125"/>
      <c r="N463" s="977"/>
      <c r="O463" s="978"/>
      <c r="P463" s="45"/>
      <c r="R463" s="45"/>
      <c r="S463" s="45"/>
      <c r="T463" s="45"/>
      <c r="U463" s="45"/>
      <c r="V463" s="45"/>
      <c r="W463" s="45"/>
      <c r="X463" s="45"/>
      <c r="Y463" s="45"/>
      <c r="Z463" s="45"/>
      <c r="AA463" s="45"/>
      <c r="AB463" s="45"/>
    </row>
    <row r="464" spans="1:28" s="62" customFormat="1" ht="19.5" customHeight="1" x14ac:dyDescent="0.25">
      <c r="A464" s="63">
        <f t="shared" si="39"/>
        <v>19.5</v>
      </c>
      <c r="B464" s="78">
        <f t="shared" si="40"/>
        <v>22</v>
      </c>
      <c r="C464" s="972"/>
      <c r="D464" s="973"/>
      <c r="E464" s="974"/>
      <c r="F464" s="124"/>
      <c r="G464" s="124"/>
      <c r="H464" s="126"/>
      <c r="I464" s="975"/>
      <c r="J464" s="976"/>
      <c r="K464" s="124"/>
      <c r="L464" s="125"/>
      <c r="M464" s="125"/>
      <c r="N464" s="977"/>
      <c r="O464" s="978"/>
      <c r="P464" s="45"/>
      <c r="R464" s="45"/>
      <c r="S464" s="45"/>
      <c r="T464" s="45"/>
      <c r="U464" s="45"/>
      <c r="V464" s="45"/>
      <c r="W464" s="45"/>
      <c r="X464" s="45"/>
      <c r="Y464" s="45"/>
      <c r="Z464" s="45"/>
      <c r="AA464" s="45"/>
      <c r="AB464" s="45"/>
    </row>
    <row r="465" spans="1:28" s="62" customFormat="1" ht="19.5" customHeight="1" x14ac:dyDescent="0.25">
      <c r="A465" s="63">
        <f t="shared" si="39"/>
        <v>19.5</v>
      </c>
      <c r="B465" s="78">
        <f t="shared" si="40"/>
        <v>23</v>
      </c>
      <c r="C465" s="972"/>
      <c r="D465" s="973"/>
      <c r="E465" s="974"/>
      <c r="F465" s="124"/>
      <c r="G465" s="124"/>
      <c r="H465" s="126"/>
      <c r="I465" s="975"/>
      <c r="J465" s="976"/>
      <c r="K465" s="124"/>
      <c r="L465" s="125"/>
      <c r="M465" s="125"/>
      <c r="N465" s="977"/>
      <c r="O465" s="978"/>
      <c r="P465" s="45"/>
      <c r="R465" s="45"/>
      <c r="S465" s="45"/>
      <c r="T465" s="45"/>
      <c r="U465" s="45"/>
      <c r="V465" s="45"/>
      <c r="W465" s="45"/>
      <c r="X465" s="45"/>
      <c r="Y465" s="45"/>
      <c r="Z465" s="45"/>
      <c r="AA465" s="45"/>
      <c r="AB465" s="45"/>
    </row>
    <row r="466" spans="1:28" s="62" customFormat="1" ht="19.5" customHeight="1" x14ac:dyDescent="0.25">
      <c r="A466" s="63">
        <f t="shared" si="39"/>
        <v>19.5</v>
      </c>
      <c r="B466" s="78">
        <f t="shared" si="40"/>
        <v>24</v>
      </c>
      <c r="C466" s="972"/>
      <c r="D466" s="973"/>
      <c r="E466" s="974"/>
      <c r="F466" s="124"/>
      <c r="G466" s="124"/>
      <c r="H466" s="126"/>
      <c r="I466" s="975"/>
      <c r="J466" s="976"/>
      <c r="K466" s="124"/>
      <c r="L466" s="125"/>
      <c r="M466" s="125"/>
      <c r="N466" s="977"/>
      <c r="O466" s="978"/>
      <c r="P466" s="45"/>
      <c r="R466" s="45"/>
      <c r="S466" s="45"/>
      <c r="T466" s="45"/>
      <c r="U466" s="45"/>
      <c r="V466" s="45"/>
      <c r="W466" s="45"/>
      <c r="X466" s="45"/>
      <c r="Y466" s="45"/>
      <c r="Z466" s="45"/>
      <c r="AA466" s="45"/>
      <c r="AB466" s="45"/>
    </row>
    <row r="467" spans="1:28" s="62" customFormat="1" ht="19.5" customHeight="1" x14ac:dyDescent="0.25">
      <c r="A467" s="63">
        <f t="shared" si="39"/>
        <v>19.5</v>
      </c>
      <c r="B467" s="78">
        <f t="shared" si="40"/>
        <v>25</v>
      </c>
      <c r="C467" s="972"/>
      <c r="D467" s="973"/>
      <c r="E467" s="974"/>
      <c r="F467" s="124"/>
      <c r="G467" s="124"/>
      <c r="H467" s="126"/>
      <c r="I467" s="975"/>
      <c r="J467" s="976"/>
      <c r="K467" s="124"/>
      <c r="L467" s="125"/>
      <c r="M467" s="125"/>
      <c r="N467" s="977"/>
      <c r="O467" s="978"/>
      <c r="P467" s="45"/>
      <c r="R467" s="45"/>
      <c r="S467" s="45"/>
      <c r="T467" s="45"/>
      <c r="U467" s="45"/>
      <c r="V467" s="45"/>
      <c r="W467" s="45"/>
      <c r="X467" s="45"/>
      <c r="Y467" s="45"/>
      <c r="Z467" s="45"/>
      <c r="AA467" s="45"/>
      <c r="AB467" s="45"/>
    </row>
    <row r="468" spans="1:28" s="62" customFormat="1" ht="19.5" customHeight="1" x14ac:dyDescent="0.25">
      <c r="A468" s="63">
        <f t="shared" si="39"/>
        <v>19.5</v>
      </c>
      <c r="B468" s="78">
        <f t="shared" si="40"/>
        <v>26</v>
      </c>
      <c r="C468" s="972"/>
      <c r="D468" s="973"/>
      <c r="E468" s="974"/>
      <c r="F468" s="124"/>
      <c r="G468" s="124"/>
      <c r="H468" s="126"/>
      <c r="I468" s="975"/>
      <c r="J468" s="976"/>
      <c r="K468" s="124"/>
      <c r="L468" s="125"/>
      <c r="M468" s="125"/>
      <c r="N468" s="977"/>
      <c r="O468" s="978"/>
      <c r="P468" s="45"/>
      <c r="R468" s="45"/>
      <c r="S468" s="45"/>
      <c r="T468" s="45"/>
      <c r="U468" s="45"/>
      <c r="V468" s="45"/>
      <c r="W468" s="45"/>
      <c r="X468" s="45"/>
      <c r="Y468" s="45"/>
      <c r="Z468" s="45"/>
      <c r="AA468" s="45"/>
      <c r="AB468" s="45"/>
    </row>
    <row r="469" spans="1:28" s="62" customFormat="1" ht="19.5" customHeight="1" x14ac:dyDescent="0.25">
      <c r="A469" s="63">
        <f t="shared" si="39"/>
        <v>19.5</v>
      </c>
      <c r="B469" s="78">
        <f t="shared" si="40"/>
        <v>27</v>
      </c>
      <c r="C469" s="972"/>
      <c r="D469" s="973"/>
      <c r="E469" s="974"/>
      <c r="F469" s="124"/>
      <c r="G469" s="124"/>
      <c r="H469" s="126"/>
      <c r="I469" s="975"/>
      <c r="J469" s="976"/>
      <c r="K469" s="124"/>
      <c r="L469" s="125"/>
      <c r="M469" s="125"/>
      <c r="N469" s="977"/>
      <c r="O469" s="978"/>
      <c r="P469" s="45"/>
      <c r="R469" s="45"/>
      <c r="S469" s="45"/>
      <c r="T469" s="45"/>
      <c r="U469" s="45"/>
      <c r="V469" s="45"/>
      <c r="W469" s="45"/>
      <c r="X469" s="45"/>
      <c r="Y469" s="45"/>
      <c r="Z469" s="45"/>
      <c r="AA469" s="45"/>
      <c r="AB469" s="45"/>
    </row>
    <row r="470" spans="1:28" s="62" customFormat="1" ht="19.5" customHeight="1" x14ac:dyDescent="0.25">
      <c r="A470" s="63">
        <f t="shared" si="39"/>
        <v>19.5</v>
      </c>
      <c r="B470" s="78">
        <f t="shared" si="40"/>
        <v>28</v>
      </c>
      <c r="C470" s="972"/>
      <c r="D470" s="973"/>
      <c r="E470" s="974"/>
      <c r="F470" s="124"/>
      <c r="G470" s="124"/>
      <c r="H470" s="126"/>
      <c r="I470" s="975"/>
      <c r="J470" s="976"/>
      <c r="K470" s="124"/>
      <c r="L470" s="125"/>
      <c r="M470" s="125"/>
      <c r="N470" s="977"/>
      <c r="O470" s="978"/>
      <c r="P470" s="45"/>
      <c r="R470" s="45"/>
      <c r="S470" s="45"/>
      <c r="T470" s="45"/>
      <c r="U470" s="45"/>
      <c r="V470" s="45"/>
      <c r="W470" s="45"/>
      <c r="X470" s="45"/>
      <c r="Y470" s="45"/>
      <c r="Z470" s="45"/>
      <c r="AA470" s="45"/>
      <c r="AB470" s="45"/>
    </row>
    <row r="471" spans="1:28" s="62" customFormat="1" ht="9" customHeight="1" x14ac:dyDescent="0.25">
      <c r="A471" s="63">
        <f>$A$2</f>
        <v>9</v>
      </c>
      <c r="B471" s="45"/>
      <c r="C471" s="45"/>
      <c r="D471" s="45"/>
      <c r="E471" s="45"/>
      <c r="F471" s="45"/>
      <c r="G471" s="45"/>
      <c r="H471" s="45"/>
      <c r="I471" s="45"/>
      <c r="J471" s="45"/>
      <c r="K471" s="45"/>
      <c r="L471" s="45"/>
      <c r="M471" s="45"/>
      <c r="N471" s="45"/>
      <c r="O471" s="45"/>
      <c r="P471" s="45"/>
      <c r="R471" s="45"/>
      <c r="S471" s="45"/>
      <c r="T471" s="45"/>
      <c r="U471" s="45"/>
      <c r="V471" s="45"/>
      <c r="W471" s="45"/>
      <c r="X471" s="45"/>
      <c r="Y471" s="45"/>
      <c r="Z471" s="45"/>
      <c r="AA471" s="45"/>
      <c r="AB471" s="45"/>
    </row>
    <row r="472" spans="1:28" ht="9" customHeight="1" x14ac:dyDescent="0.25">
      <c r="A472" s="63">
        <f t="shared" ref="A472:A477" si="41">$A$2</f>
        <v>9</v>
      </c>
    </row>
    <row r="473" spans="1:28" ht="9" customHeight="1" x14ac:dyDescent="0.25">
      <c r="A473" s="63">
        <f t="shared" si="41"/>
        <v>9</v>
      </c>
    </row>
    <row r="474" spans="1:28" ht="9" customHeight="1" x14ac:dyDescent="0.25">
      <c r="A474" s="63">
        <f t="shared" si="41"/>
        <v>9</v>
      </c>
    </row>
    <row r="475" spans="1:28" ht="9" customHeight="1" x14ac:dyDescent="0.25">
      <c r="A475" s="63">
        <f t="shared" si="41"/>
        <v>9</v>
      </c>
    </row>
    <row r="476" spans="1:28" ht="16.5" customHeight="1" x14ac:dyDescent="0.25">
      <c r="A476" s="68">
        <f>$A$8</f>
        <v>16.5</v>
      </c>
      <c r="C476" s="80" t="s">
        <v>572</v>
      </c>
      <c r="D476" s="81" t="s">
        <v>189</v>
      </c>
      <c r="M476" s="1006" t="str">
        <f ca="1">Wersja</f>
        <v>2020..6.15.0.44055</v>
      </c>
      <c r="N476" s="1006"/>
    </row>
    <row r="477" spans="1:28" ht="9" customHeight="1" x14ac:dyDescent="0.25">
      <c r="A477" s="63">
        <f t="shared" si="41"/>
        <v>9</v>
      </c>
    </row>
    <row r="478" spans="1:28" ht="9" customHeight="1" x14ac:dyDescent="0.25">
      <c r="A478" s="63">
        <f>$A$2</f>
        <v>9</v>
      </c>
      <c r="B478" s="796" t="s">
        <v>182</v>
      </c>
      <c r="C478" s="796"/>
      <c r="D478" s="796"/>
      <c r="E478" s="796"/>
      <c r="F478" s="796"/>
      <c r="G478" s="796"/>
      <c r="H478" s="796"/>
      <c r="I478" s="796"/>
      <c r="J478" s="796"/>
      <c r="K478" s="796"/>
      <c r="L478" s="796"/>
      <c r="M478" s="796"/>
      <c r="N478" s="796"/>
      <c r="O478" s="796"/>
    </row>
    <row r="479" spans="1:28" ht="9" customHeight="1" x14ac:dyDescent="0.25">
      <c r="A479" s="63">
        <f>$A$2</f>
        <v>9</v>
      </c>
      <c r="B479" s="797" t="s">
        <v>0</v>
      </c>
      <c r="C479" s="797"/>
      <c r="D479" s="797"/>
      <c r="E479" s="797"/>
      <c r="F479" s="797"/>
      <c r="G479" s="797"/>
      <c r="H479" s="797"/>
      <c r="I479" s="797"/>
      <c r="J479" s="797"/>
      <c r="K479" s="797"/>
      <c r="L479" s="797"/>
      <c r="M479" s="797"/>
      <c r="N479" s="797"/>
      <c r="O479" s="797"/>
    </row>
    <row r="480" spans="1:28" ht="4.5" customHeight="1" x14ac:dyDescent="0.25">
      <c r="A480" s="63">
        <f>$A$4</f>
        <v>4.5</v>
      </c>
      <c r="B480" s="92"/>
    </row>
    <row r="481" spans="1:28" ht="9" customHeight="1" x14ac:dyDescent="0.25">
      <c r="A481" s="63">
        <f>$A$2</f>
        <v>9</v>
      </c>
      <c r="B481" s="798" t="s">
        <v>475</v>
      </c>
      <c r="C481" s="799"/>
      <c r="D481" s="799"/>
      <c r="E481" s="799"/>
      <c r="F481" s="799"/>
      <c r="G481" s="799"/>
      <c r="H481" s="800"/>
      <c r="I481" s="801" t="s">
        <v>1</v>
      </c>
      <c r="J481" s="802"/>
      <c r="K481" s="802"/>
      <c r="L481" s="802"/>
      <c r="M481" s="802"/>
      <c r="N481" s="802"/>
      <c r="O481" s="803"/>
    </row>
    <row r="482" spans="1:28" ht="19.5" customHeight="1" x14ac:dyDescent="0.25">
      <c r="A482" s="63">
        <f>$A$6</f>
        <v>19.5</v>
      </c>
      <c r="B482" s="65"/>
      <c r="C482" s="988">
        <f>$C$6</f>
        <v>0</v>
      </c>
      <c r="D482" s="988"/>
      <c r="E482" s="988"/>
      <c r="F482" s="988"/>
      <c r="G482" s="988"/>
      <c r="H482" s="66"/>
      <c r="I482" s="820"/>
      <c r="J482" s="821"/>
      <c r="K482" s="821"/>
      <c r="L482" s="821"/>
      <c r="M482" s="821"/>
      <c r="N482" s="821"/>
      <c r="O482" s="822"/>
    </row>
    <row r="483" spans="1:28" ht="9" customHeight="1" x14ac:dyDescent="0.25">
      <c r="A483" s="63">
        <f t="shared" ref="A483" si="42">$A$2</f>
        <v>9</v>
      </c>
    </row>
    <row r="484" spans="1:28" ht="16.5" customHeight="1" x14ac:dyDescent="0.25">
      <c r="A484" s="68">
        <f>$A$8</f>
        <v>16.5</v>
      </c>
      <c r="B484" s="67" t="s">
        <v>554</v>
      </c>
    </row>
    <row r="485" spans="1:28" ht="16.5" customHeight="1" x14ac:dyDescent="0.25">
      <c r="A485" s="68">
        <f>$A$8</f>
        <v>16.5</v>
      </c>
      <c r="B485" s="989" t="s">
        <v>566</v>
      </c>
      <c r="C485" s="989"/>
      <c r="D485" s="989"/>
      <c r="E485" s="989"/>
      <c r="F485" s="989"/>
      <c r="G485" s="989"/>
      <c r="H485" s="989"/>
      <c r="I485" s="989"/>
      <c r="J485" s="989"/>
      <c r="K485" s="989"/>
      <c r="L485" s="989"/>
      <c r="M485" s="989"/>
      <c r="N485" s="989"/>
    </row>
    <row r="486" spans="1:28" ht="16.5" customHeight="1" x14ac:dyDescent="0.25">
      <c r="A486" s="68">
        <f>$A$8</f>
        <v>16.5</v>
      </c>
      <c r="B486" s="990" t="s">
        <v>564</v>
      </c>
      <c r="C486" s="989"/>
      <c r="D486" s="989"/>
      <c r="E486" s="989"/>
      <c r="F486" s="989"/>
      <c r="G486" s="989"/>
      <c r="H486" s="989"/>
      <c r="I486" s="989"/>
      <c r="J486" s="989"/>
      <c r="K486" s="989"/>
      <c r="L486" s="989"/>
      <c r="M486" s="989"/>
      <c r="N486" s="989"/>
    </row>
    <row r="487" spans="1:28" ht="9" customHeight="1" x14ac:dyDescent="0.25">
      <c r="A487" s="63">
        <f>$A$2</f>
        <v>9</v>
      </c>
      <c r="C487" s="69"/>
      <c r="D487" s="69"/>
      <c r="E487" s="69"/>
      <c r="F487" s="69"/>
      <c r="G487" s="69"/>
      <c r="N487" s="281" t="s">
        <v>877</v>
      </c>
      <c r="O487" s="97"/>
    </row>
    <row r="488" spans="1:28" ht="19.5" customHeight="1" x14ac:dyDescent="0.25">
      <c r="A488" s="63">
        <f>$A$6</f>
        <v>19.5</v>
      </c>
      <c r="C488" s="69"/>
      <c r="D488" s="69"/>
      <c r="E488" s="69"/>
      <c r="F488" s="69"/>
      <c r="G488" s="69"/>
      <c r="N488" s="122">
        <f>N420+1</f>
        <v>8</v>
      </c>
      <c r="O488" s="70"/>
      <c r="P488" s="62"/>
      <c r="Q488" s="62">
        <f>IF(COUNTA(C498:J505,C519:J538,L519:O538,L498:O505)=0,0,1)</f>
        <v>0</v>
      </c>
    </row>
    <row r="489" spans="1:28" ht="4.5" customHeight="1" x14ac:dyDescent="0.25">
      <c r="A489" s="63">
        <f>$A$4</f>
        <v>4.5</v>
      </c>
      <c r="B489" s="69"/>
      <c r="C489" s="69"/>
      <c r="D489" s="69"/>
      <c r="E489" s="69"/>
      <c r="F489" s="69"/>
      <c r="G489" s="69"/>
    </row>
    <row r="490" spans="1:28" ht="4.5" customHeight="1" x14ac:dyDescent="0.25">
      <c r="A490" s="63">
        <f>$A$4</f>
        <v>4.5</v>
      </c>
      <c r="B490" s="807"/>
      <c r="C490" s="807"/>
      <c r="D490" s="807"/>
      <c r="E490" s="807"/>
      <c r="F490" s="807"/>
      <c r="G490" s="807"/>
      <c r="H490" s="807"/>
      <c r="I490" s="807"/>
      <c r="J490" s="807"/>
      <c r="K490" s="807"/>
      <c r="L490" s="807"/>
      <c r="M490" s="807"/>
      <c r="N490" s="807"/>
      <c r="O490" s="807"/>
    </row>
    <row r="491" spans="1:28" ht="24.75" customHeight="1" x14ac:dyDescent="0.25">
      <c r="A491" s="68">
        <f>$A$8*1.5</f>
        <v>24.75</v>
      </c>
      <c r="B491" s="826" t="s">
        <v>563</v>
      </c>
      <c r="C491" s="827"/>
      <c r="D491" s="827"/>
      <c r="E491" s="827"/>
      <c r="F491" s="827"/>
      <c r="G491" s="827"/>
      <c r="H491" s="827"/>
      <c r="I491" s="827"/>
      <c r="J491" s="827"/>
      <c r="K491" s="827"/>
      <c r="L491" s="827"/>
      <c r="M491" s="827"/>
      <c r="N491" s="827"/>
      <c r="O491" s="828"/>
    </row>
    <row r="492" spans="1:28" ht="9" customHeight="1" x14ac:dyDescent="0.25">
      <c r="A492" s="63">
        <f>$A$2</f>
        <v>9</v>
      </c>
      <c r="B492" s="71"/>
      <c r="C492" s="804" t="s">
        <v>158</v>
      </c>
      <c r="D492" s="805"/>
      <c r="E492" s="805"/>
      <c r="F492" s="805"/>
      <c r="G492" s="805"/>
      <c r="H492" s="806"/>
      <c r="I492" s="804" t="s">
        <v>159</v>
      </c>
      <c r="J492" s="805"/>
      <c r="K492" s="805"/>
      <c r="L492" s="805"/>
      <c r="M492" s="805"/>
      <c r="N492" s="805"/>
      <c r="O492" s="806"/>
    </row>
    <row r="493" spans="1:28" s="62" customFormat="1" ht="19.5" customHeight="1" x14ac:dyDescent="0.25">
      <c r="A493" s="63">
        <f>$A$6</f>
        <v>19.5</v>
      </c>
      <c r="B493" s="72"/>
      <c r="C493" s="985" t="str">
        <f>""&amp;$C$17</f>
        <v/>
      </c>
      <c r="D493" s="986"/>
      <c r="E493" s="986"/>
      <c r="F493" s="986"/>
      <c r="G493" s="986"/>
      <c r="H493" s="987"/>
      <c r="I493" s="985" t="str">
        <f>""&amp;I425</f>
        <v/>
      </c>
      <c r="J493" s="986"/>
      <c r="K493" s="986"/>
      <c r="L493" s="986"/>
      <c r="M493" s="986"/>
      <c r="N493" s="986"/>
      <c r="O493" s="987"/>
      <c r="P493" s="45"/>
      <c r="R493" s="45"/>
      <c r="S493" s="45"/>
      <c r="T493" s="45"/>
      <c r="U493" s="45"/>
      <c r="V493" s="45"/>
      <c r="W493" s="45"/>
      <c r="X493" s="45"/>
      <c r="Y493" s="45"/>
      <c r="Z493" s="45"/>
      <c r="AA493" s="45"/>
      <c r="AB493" s="45"/>
    </row>
    <row r="494" spans="1:28" s="62" customFormat="1" ht="4.5" customHeight="1" x14ac:dyDescent="0.25">
      <c r="A494" s="63">
        <f>$A$4</f>
        <v>4.5</v>
      </c>
      <c r="B494" s="807"/>
      <c r="C494" s="807"/>
      <c r="D494" s="807"/>
      <c r="E494" s="807"/>
      <c r="F494" s="807"/>
      <c r="G494" s="807"/>
      <c r="H494" s="807"/>
      <c r="I494" s="807"/>
      <c r="J494" s="807"/>
      <c r="K494" s="807"/>
      <c r="L494" s="807"/>
      <c r="M494" s="807"/>
      <c r="N494" s="807"/>
      <c r="O494" s="807"/>
      <c r="P494" s="45"/>
      <c r="R494" s="45"/>
      <c r="S494" s="45"/>
      <c r="T494" s="45"/>
      <c r="U494" s="45"/>
      <c r="V494" s="45"/>
      <c r="W494" s="45"/>
      <c r="X494" s="45"/>
      <c r="Y494" s="45"/>
      <c r="Z494" s="45"/>
      <c r="AA494" s="45"/>
      <c r="AB494" s="45"/>
    </row>
    <row r="495" spans="1:28" s="62" customFormat="1" ht="16.5" customHeight="1" x14ac:dyDescent="0.25">
      <c r="A495" s="68">
        <f t="shared" ref="A495" si="43">$A$8</f>
        <v>16.5</v>
      </c>
      <c r="B495" s="808" t="s">
        <v>160</v>
      </c>
      <c r="C495" s="809"/>
      <c r="D495" s="809"/>
      <c r="E495" s="809"/>
      <c r="F495" s="809"/>
      <c r="G495" s="809"/>
      <c r="H495" s="809"/>
      <c r="I495" s="809"/>
      <c r="J495" s="809"/>
      <c r="K495" s="809"/>
      <c r="L495" s="809"/>
      <c r="M495" s="809"/>
      <c r="N495" s="809"/>
      <c r="O495" s="810"/>
      <c r="P495" s="45"/>
      <c r="R495" s="45"/>
      <c r="S495" s="45"/>
      <c r="T495" s="45"/>
      <c r="U495" s="45"/>
      <c r="V495" s="45"/>
      <c r="W495" s="45"/>
      <c r="X495" s="45"/>
      <c r="Y495" s="45"/>
      <c r="Z495" s="45"/>
      <c r="AA495" s="45"/>
      <c r="AB495" s="45"/>
    </row>
    <row r="496" spans="1:28" s="62" customFormat="1" ht="24.75" customHeight="1" x14ac:dyDescent="0.25">
      <c r="A496" s="68">
        <f>$A$8*1.5</f>
        <v>24.75</v>
      </c>
      <c r="B496" s="73" t="s">
        <v>162</v>
      </c>
      <c r="C496" s="844" t="s">
        <v>170</v>
      </c>
      <c r="D496" s="981"/>
      <c r="E496" s="982"/>
      <c r="F496" s="74" t="s">
        <v>171</v>
      </c>
      <c r="G496" s="74" t="s">
        <v>172</v>
      </c>
      <c r="H496" s="73" t="s">
        <v>163</v>
      </c>
      <c r="I496" s="844" t="s">
        <v>573</v>
      </c>
      <c r="J496" s="982"/>
      <c r="K496" s="94" t="s">
        <v>571</v>
      </c>
      <c r="L496" s="94" t="s">
        <v>570</v>
      </c>
      <c r="M496" s="94" t="s">
        <v>569</v>
      </c>
      <c r="N496" s="844" t="s">
        <v>568</v>
      </c>
      <c r="O496" s="815"/>
      <c r="P496" s="45"/>
      <c r="R496" s="45"/>
      <c r="S496" s="45"/>
      <c r="T496" s="45"/>
      <c r="U496" s="45"/>
      <c r="V496" s="45"/>
      <c r="W496" s="45"/>
      <c r="X496" s="45"/>
      <c r="Y496" s="45"/>
      <c r="Z496" s="45"/>
      <c r="AA496" s="45"/>
      <c r="AB496" s="45"/>
    </row>
    <row r="497" spans="1:28" s="62" customFormat="1" ht="9" customHeight="1" x14ac:dyDescent="0.2">
      <c r="A497" s="63">
        <f>$A$2</f>
        <v>9</v>
      </c>
      <c r="B497" s="76"/>
      <c r="C497" s="983" t="s">
        <v>126</v>
      </c>
      <c r="D497" s="983"/>
      <c r="E497" s="983"/>
      <c r="F497" s="73" t="s">
        <v>164</v>
      </c>
      <c r="G497" s="73" t="s">
        <v>165</v>
      </c>
      <c r="H497" s="73" t="s">
        <v>143</v>
      </c>
      <c r="I497" s="983" t="s">
        <v>166</v>
      </c>
      <c r="J497" s="983"/>
      <c r="K497" s="73" t="s">
        <v>167</v>
      </c>
      <c r="L497" s="73" t="s">
        <v>168</v>
      </c>
      <c r="M497" s="73" t="s">
        <v>181</v>
      </c>
      <c r="N497" s="983" t="s">
        <v>565</v>
      </c>
      <c r="O497" s="983"/>
      <c r="P497" s="45"/>
      <c r="R497" s="45"/>
      <c r="S497" s="45"/>
      <c r="T497" s="45"/>
      <c r="U497" s="45"/>
      <c r="V497" s="45"/>
      <c r="W497" s="45"/>
      <c r="X497" s="45"/>
      <c r="Y497" s="45"/>
      <c r="Z497" s="45"/>
      <c r="AA497" s="45"/>
      <c r="AB497" s="45"/>
    </row>
    <row r="498" spans="1:28" s="62" customFormat="1" ht="19.5" customHeight="1" x14ac:dyDescent="0.25">
      <c r="A498" s="63">
        <f t="shared" ref="A498:A505" si="44">$A$6</f>
        <v>19.5</v>
      </c>
      <c r="B498" s="78">
        <v>1</v>
      </c>
      <c r="C498" s="972"/>
      <c r="D498" s="973"/>
      <c r="E498" s="974"/>
      <c r="F498" s="124"/>
      <c r="G498" s="124"/>
      <c r="H498" s="126"/>
      <c r="I498" s="975"/>
      <c r="J498" s="976"/>
      <c r="K498" s="124"/>
      <c r="L498" s="125"/>
      <c r="M498" s="125"/>
      <c r="N498" s="977"/>
      <c r="O498" s="978"/>
      <c r="P498" s="45"/>
      <c r="R498" s="45"/>
      <c r="S498" s="45"/>
      <c r="T498" s="45"/>
      <c r="U498" s="45"/>
      <c r="V498" s="45"/>
      <c r="W498" s="45"/>
      <c r="X498" s="45"/>
      <c r="Y498" s="45"/>
      <c r="Z498" s="45"/>
      <c r="AA498" s="45"/>
      <c r="AB498" s="45"/>
    </row>
    <row r="499" spans="1:28" s="62" customFormat="1" ht="19.5" customHeight="1" x14ac:dyDescent="0.25">
      <c r="A499" s="63">
        <f t="shared" si="44"/>
        <v>19.5</v>
      </c>
      <c r="B499" s="78">
        <v>2</v>
      </c>
      <c r="C499" s="972"/>
      <c r="D499" s="973"/>
      <c r="E499" s="974"/>
      <c r="F499" s="124"/>
      <c r="G499" s="124"/>
      <c r="H499" s="126"/>
      <c r="I499" s="975"/>
      <c r="J499" s="976"/>
      <c r="K499" s="124"/>
      <c r="L499" s="125"/>
      <c r="M499" s="125"/>
      <c r="N499" s="977"/>
      <c r="O499" s="978"/>
      <c r="P499" s="45"/>
      <c r="R499" s="45"/>
      <c r="S499" s="45"/>
      <c r="T499" s="45"/>
      <c r="U499" s="45"/>
      <c r="V499" s="45"/>
      <c r="W499" s="45"/>
      <c r="X499" s="45"/>
      <c r="Y499" s="45"/>
      <c r="Z499" s="45"/>
      <c r="AA499" s="45"/>
      <c r="AB499" s="45"/>
    </row>
    <row r="500" spans="1:28" s="62" customFormat="1" ht="19.5" customHeight="1" x14ac:dyDescent="0.25">
      <c r="A500" s="63">
        <f t="shared" si="44"/>
        <v>19.5</v>
      </c>
      <c r="B500" s="78">
        <v>3</v>
      </c>
      <c r="C500" s="972"/>
      <c r="D500" s="973"/>
      <c r="E500" s="974"/>
      <c r="F500" s="124"/>
      <c r="G500" s="124"/>
      <c r="H500" s="126"/>
      <c r="I500" s="975"/>
      <c r="J500" s="976"/>
      <c r="K500" s="124"/>
      <c r="L500" s="125"/>
      <c r="M500" s="125"/>
      <c r="N500" s="977"/>
      <c r="O500" s="978"/>
      <c r="P500" s="45"/>
      <c r="R500" s="45"/>
      <c r="S500" s="45"/>
      <c r="T500" s="45"/>
      <c r="U500" s="45"/>
      <c r="V500" s="45"/>
      <c r="W500" s="45"/>
      <c r="X500" s="45"/>
      <c r="Y500" s="45"/>
      <c r="Z500" s="45"/>
      <c r="AA500" s="45"/>
      <c r="AB500" s="45"/>
    </row>
    <row r="501" spans="1:28" s="62" customFormat="1" ht="19.5" customHeight="1" x14ac:dyDescent="0.25">
      <c r="A501" s="63">
        <f t="shared" si="44"/>
        <v>19.5</v>
      </c>
      <c r="B501" s="78">
        <v>4</v>
      </c>
      <c r="C501" s="972"/>
      <c r="D501" s="973"/>
      <c r="E501" s="974"/>
      <c r="F501" s="124"/>
      <c r="G501" s="124"/>
      <c r="H501" s="126"/>
      <c r="I501" s="975"/>
      <c r="J501" s="976"/>
      <c r="K501" s="124"/>
      <c r="L501" s="125"/>
      <c r="M501" s="125"/>
      <c r="N501" s="977"/>
      <c r="O501" s="978"/>
      <c r="P501" s="45"/>
      <c r="R501" s="45"/>
      <c r="S501" s="45"/>
      <c r="T501" s="45"/>
      <c r="U501" s="45"/>
      <c r="V501" s="45"/>
      <c r="W501" s="45"/>
      <c r="X501" s="45"/>
      <c r="Y501" s="45"/>
      <c r="Z501" s="45"/>
      <c r="AA501" s="45"/>
      <c r="AB501" s="45"/>
    </row>
    <row r="502" spans="1:28" s="62" customFormat="1" ht="19.5" customHeight="1" x14ac:dyDescent="0.25">
      <c r="A502" s="63">
        <f t="shared" si="44"/>
        <v>19.5</v>
      </c>
      <c r="B502" s="78">
        <v>5</v>
      </c>
      <c r="C502" s="972"/>
      <c r="D502" s="973"/>
      <c r="E502" s="974"/>
      <c r="F502" s="124"/>
      <c r="G502" s="124"/>
      <c r="H502" s="126"/>
      <c r="I502" s="975"/>
      <c r="J502" s="976"/>
      <c r="K502" s="124"/>
      <c r="L502" s="125"/>
      <c r="M502" s="125"/>
      <c r="N502" s="977"/>
      <c r="O502" s="978"/>
      <c r="P502" s="45"/>
      <c r="R502" s="45"/>
      <c r="S502" s="45"/>
      <c r="T502" s="45"/>
      <c r="U502" s="45"/>
      <c r="V502" s="45"/>
      <c r="W502" s="45"/>
      <c r="X502" s="45"/>
      <c r="Y502" s="45"/>
      <c r="Z502" s="45"/>
      <c r="AA502" s="45"/>
      <c r="AB502" s="45"/>
    </row>
    <row r="503" spans="1:28" s="62" customFormat="1" ht="19.5" customHeight="1" x14ac:dyDescent="0.25">
      <c r="A503" s="63">
        <f t="shared" si="44"/>
        <v>19.5</v>
      </c>
      <c r="B503" s="78">
        <v>6</v>
      </c>
      <c r="C503" s="972"/>
      <c r="D503" s="973"/>
      <c r="E503" s="974"/>
      <c r="F503" s="124"/>
      <c r="G503" s="124"/>
      <c r="H503" s="126"/>
      <c r="I503" s="975"/>
      <c r="J503" s="976"/>
      <c r="K503" s="124"/>
      <c r="L503" s="125"/>
      <c r="M503" s="125"/>
      <c r="N503" s="977"/>
      <c r="O503" s="978"/>
      <c r="P503" s="45"/>
      <c r="R503" s="45"/>
      <c r="S503" s="45"/>
      <c r="T503" s="45"/>
      <c r="U503" s="45"/>
      <c r="V503" s="45"/>
      <c r="W503" s="45"/>
      <c r="X503" s="45"/>
      <c r="Y503" s="45"/>
      <c r="Z503" s="45"/>
      <c r="AA503" s="45"/>
      <c r="AB503" s="45"/>
    </row>
    <row r="504" spans="1:28" s="62" customFormat="1" ht="19.5" customHeight="1" x14ac:dyDescent="0.25">
      <c r="A504" s="63">
        <f t="shared" si="44"/>
        <v>19.5</v>
      </c>
      <c r="B504" s="78">
        <v>7</v>
      </c>
      <c r="C504" s="972"/>
      <c r="D504" s="973"/>
      <c r="E504" s="974"/>
      <c r="F504" s="124"/>
      <c r="G504" s="124"/>
      <c r="H504" s="126"/>
      <c r="I504" s="975"/>
      <c r="J504" s="976"/>
      <c r="K504" s="124"/>
      <c r="L504" s="125"/>
      <c r="M504" s="125"/>
      <c r="N504" s="977"/>
      <c r="O504" s="978"/>
      <c r="P504" s="45"/>
      <c r="R504" s="45"/>
      <c r="S504" s="45"/>
      <c r="T504" s="45"/>
      <c r="U504" s="45"/>
      <c r="V504" s="45"/>
      <c r="W504" s="45"/>
      <c r="X504" s="45"/>
      <c r="Y504" s="45"/>
      <c r="Z504" s="45"/>
      <c r="AA504" s="45"/>
      <c r="AB504" s="45"/>
    </row>
    <row r="505" spans="1:28" s="62" customFormat="1" ht="19.5" customHeight="1" x14ac:dyDescent="0.25">
      <c r="A505" s="63">
        <f t="shared" si="44"/>
        <v>19.5</v>
      </c>
      <c r="B505" s="78">
        <v>8</v>
      </c>
      <c r="C505" s="972"/>
      <c r="D505" s="973"/>
      <c r="E505" s="974"/>
      <c r="F505" s="124"/>
      <c r="G505" s="124"/>
      <c r="H505" s="126"/>
      <c r="I505" s="975"/>
      <c r="J505" s="976"/>
      <c r="K505" s="124"/>
      <c r="L505" s="125"/>
      <c r="M505" s="125"/>
      <c r="N505" s="977"/>
      <c r="O505" s="978"/>
      <c r="P505" s="45"/>
      <c r="R505" s="45"/>
      <c r="S505" s="45"/>
      <c r="T505" s="45"/>
      <c r="U505" s="45"/>
      <c r="V505" s="45"/>
      <c r="W505" s="45"/>
      <c r="X505" s="45"/>
      <c r="Y505" s="45"/>
      <c r="Z505" s="45"/>
      <c r="AA505" s="45"/>
      <c r="AB505" s="45"/>
    </row>
    <row r="506" spans="1:28" s="62" customFormat="1" ht="9" customHeight="1" x14ac:dyDescent="0.25">
      <c r="A506" s="63">
        <f>$A$2</f>
        <v>9</v>
      </c>
      <c r="B506" s="45"/>
      <c r="C506" s="45"/>
      <c r="D506" s="45"/>
      <c r="E506" s="45"/>
      <c r="F506" s="45"/>
      <c r="G506" s="45"/>
      <c r="H506" s="45"/>
      <c r="I506" s="45"/>
      <c r="J506" s="45"/>
      <c r="K506" s="45"/>
      <c r="L506" s="45"/>
      <c r="M506" s="45"/>
      <c r="N506" s="45"/>
      <c r="O506" s="45"/>
      <c r="P506" s="45"/>
      <c r="R506" s="45"/>
      <c r="S506" s="45"/>
      <c r="T506" s="45"/>
      <c r="U506" s="45"/>
      <c r="V506" s="45"/>
      <c r="W506" s="45"/>
      <c r="X506" s="45"/>
      <c r="Y506" s="45"/>
      <c r="Z506" s="45"/>
      <c r="AA506" s="45"/>
      <c r="AB506" s="45"/>
    </row>
    <row r="507" spans="1:28" s="62" customFormat="1" ht="9" customHeight="1" x14ac:dyDescent="0.25">
      <c r="A507" s="63">
        <f>$A$2</f>
        <v>9</v>
      </c>
      <c r="B507" s="45"/>
      <c r="C507" s="45"/>
      <c r="D507" s="45"/>
      <c r="E507" s="45"/>
      <c r="F507" s="45"/>
      <c r="G507" s="45"/>
      <c r="H507" s="45"/>
      <c r="I507" s="45"/>
      <c r="J507" s="45"/>
      <c r="K507" s="45"/>
      <c r="L507" s="45"/>
      <c r="M507" s="45"/>
      <c r="N507" s="45"/>
      <c r="O507" s="45"/>
      <c r="P507" s="45"/>
      <c r="R507" s="45"/>
      <c r="S507" s="45"/>
      <c r="T507" s="45"/>
      <c r="U507" s="45"/>
      <c r="V507" s="45"/>
      <c r="W507" s="45"/>
      <c r="X507" s="45"/>
      <c r="Y507" s="45"/>
      <c r="Z507" s="45"/>
      <c r="AA507" s="45"/>
      <c r="AB507" s="45"/>
    </row>
    <row r="508" spans="1:28" s="62" customFormat="1" ht="18" customHeight="1" x14ac:dyDescent="0.25">
      <c r="A508" s="63">
        <f>$A$2*2</f>
        <v>18</v>
      </c>
      <c r="B508" s="79" t="s">
        <v>100</v>
      </c>
      <c r="C508" s="979" t="s">
        <v>191</v>
      </c>
      <c r="D508" s="979"/>
      <c r="E508" s="979"/>
      <c r="F508" s="979"/>
      <c r="G508" s="979"/>
      <c r="H508" s="979"/>
      <c r="I508" s="979"/>
      <c r="J508" s="979"/>
      <c r="K508" s="979"/>
      <c r="L508" s="979"/>
      <c r="M508" s="979"/>
      <c r="N508" s="979"/>
      <c r="O508" s="979"/>
      <c r="P508" s="45"/>
      <c r="R508" s="45"/>
      <c r="S508" s="45"/>
      <c r="T508" s="45"/>
      <c r="U508" s="45"/>
      <c r="V508" s="45"/>
      <c r="W508" s="45"/>
      <c r="X508" s="45"/>
      <c r="Y508" s="45"/>
      <c r="Z508" s="45"/>
      <c r="AA508" s="45"/>
      <c r="AB508" s="45"/>
    </row>
    <row r="509" spans="1:28" s="62" customFormat="1" ht="9" customHeight="1" x14ac:dyDescent="0.25">
      <c r="A509" s="63">
        <f>$A$2</f>
        <v>9</v>
      </c>
      <c r="B509" s="79" t="s">
        <v>101</v>
      </c>
      <c r="C509" s="980" t="s">
        <v>190</v>
      </c>
      <c r="D509" s="980"/>
      <c r="E509" s="980"/>
      <c r="F509" s="980"/>
      <c r="G509" s="980"/>
      <c r="H509" s="980"/>
      <c r="I509" s="980"/>
      <c r="J509" s="980"/>
      <c r="K509" s="980"/>
      <c r="L509" s="980"/>
      <c r="M509" s="980"/>
      <c r="N509" s="980"/>
      <c r="O509" s="980"/>
      <c r="P509" s="45"/>
      <c r="R509" s="45"/>
      <c r="S509" s="45"/>
      <c r="T509" s="45"/>
      <c r="U509" s="45"/>
      <c r="V509" s="45"/>
      <c r="W509" s="45"/>
      <c r="X509" s="45"/>
      <c r="Y509" s="45"/>
      <c r="Z509" s="45"/>
      <c r="AA509" s="45"/>
      <c r="AB509" s="45"/>
    </row>
    <row r="510" spans="1:28" s="62" customFormat="1" ht="9" customHeight="1" x14ac:dyDescent="0.25">
      <c r="A510" s="63">
        <f>$A$2</f>
        <v>9</v>
      </c>
      <c r="B510" s="79" t="s">
        <v>102</v>
      </c>
      <c r="C510" s="979" t="s">
        <v>500</v>
      </c>
      <c r="D510" s="979"/>
      <c r="E510" s="979"/>
      <c r="F510" s="979"/>
      <c r="G510" s="979"/>
      <c r="H510" s="979"/>
      <c r="I510" s="979"/>
      <c r="J510" s="979"/>
      <c r="K510" s="979"/>
      <c r="L510" s="979"/>
      <c r="M510" s="979"/>
      <c r="N510" s="979"/>
      <c r="O510" s="979"/>
      <c r="P510" s="45"/>
      <c r="R510" s="45"/>
      <c r="S510" s="45"/>
      <c r="T510" s="45"/>
      <c r="U510" s="45"/>
      <c r="V510" s="45"/>
      <c r="W510" s="45"/>
      <c r="X510" s="45"/>
      <c r="Y510" s="45"/>
      <c r="Z510" s="45"/>
      <c r="AA510" s="45"/>
      <c r="AB510" s="45"/>
    </row>
    <row r="511" spans="1:28" s="62" customFormat="1" ht="9" customHeight="1" x14ac:dyDescent="0.25">
      <c r="A511" s="63">
        <f>$A$2</f>
        <v>9</v>
      </c>
      <c r="B511" s="79" t="s">
        <v>105</v>
      </c>
      <c r="C511" s="979" t="s">
        <v>194</v>
      </c>
      <c r="D511" s="979"/>
      <c r="E511" s="979"/>
      <c r="F511" s="979"/>
      <c r="G511" s="979"/>
      <c r="H511" s="979"/>
      <c r="I511" s="979"/>
      <c r="J511" s="979"/>
      <c r="K511" s="979"/>
      <c r="L511" s="979"/>
      <c r="M511" s="979"/>
      <c r="N511" s="979"/>
      <c r="O511" s="979"/>
      <c r="P511" s="45"/>
      <c r="R511" s="45"/>
      <c r="S511" s="45"/>
      <c r="T511" s="45"/>
      <c r="U511" s="45"/>
      <c r="V511" s="45"/>
      <c r="W511" s="45"/>
      <c r="X511" s="45"/>
      <c r="Y511" s="45"/>
      <c r="Z511" s="45"/>
      <c r="AA511" s="45"/>
      <c r="AB511" s="45"/>
    </row>
    <row r="512" spans="1:28" s="62" customFormat="1" ht="9" customHeight="1" x14ac:dyDescent="0.25">
      <c r="A512" s="63">
        <f>$A$2</f>
        <v>9</v>
      </c>
      <c r="B512" s="79" t="s">
        <v>103</v>
      </c>
      <c r="C512" s="979" t="s">
        <v>202</v>
      </c>
      <c r="D512" s="979"/>
      <c r="E512" s="979"/>
      <c r="F512" s="979"/>
      <c r="G512" s="979"/>
      <c r="H512" s="979"/>
      <c r="I512" s="979"/>
      <c r="J512" s="979"/>
      <c r="K512" s="979"/>
      <c r="L512" s="979"/>
      <c r="M512" s="979"/>
      <c r="N512" s="979"/>
      <c r="O512" s="979"/>
      <c r="P512" s="45"/>
      <c r="R512" s="45"/>
      <c r="S512" s="45"/>
      <c r="T512" s="45"/>
      <c r="U512" s="45"/>
      <c r="V512" s="45"/>
      <c r="W512" s="45"/>
      <c r="X512" s="45"/>
      <c r="Y512" s="45"/>
      <c r="Z512" s="45"/>
      <c r="AA512" s="45"/>
      <c r="AB512" s="45"/>
    </row>
    <row r="513" spans="1:28" s="62" customFormat="1" ht="16.5" customHeight="1" x14ac:dyDescent="0.25">
      <c r="A513" s="68">
        <f>$A$8</f>
        <v>16.5</v>
      </c>
      <c r="B513" s="45"/>
      <c r="C513" s="984" t="str">
        <f ca="1">Wersja</f>
        <v>2020..6.15.0.44055</v>
      </c>
      <c r="D513" s="984"/>
      <c r="E513" s="69"/>
      <c r="F513" s="69"/>
      <c r="G513" s="69"/>
      <c r="H513" s="69"/>
      <c r="I513" s="45"/>
      <c r="J513" s="45"/>
      <c r="K513" s="45"/>
      <c r="L513" s="45"/>
      <c r="M513" s="45"/>
      <c r="N513" s="80" t="s">
        <v>572</v>
      </c>
      <c r="O513" s="81" t="s">
        <v>187</v>
      </c>
      <c r="P513" s="45"/>
      <c r="R513" s="45"/>
      <c r="S513" s="45"/>
      <c r="T513" s="45"/>
      <c r="U513" s="45"/>
      <c r="V513" s="45"/>
      <c r="W513" s="45"/>
      <c r="X513" s="45"/>
      <c r="Y513" s="45"/>
      <c r="Z513" s="45"/>
      <c r="AA513" s="45"/>
      <c r="AB513" s="45"/>
    </row>
    <row r="514" spans="1:28" s="62" customFormat="1" ht="9" customHeight="1" x14ac:dyDescent="0.25">
      <c r="A514" s="63">
        <f>$A$2</f>
        <v>9</v>
      </c>
      <c r="B514" s="45"/>
      <c r="C514" s="45"/>
      <c r="D514" s="45"/>
      <c r="E514" s="45"/>
      <c r="F514" s="45"/>
      <c r="G514" s="45"/>
      <c r="H514" s="45"/>
      <c r="I514" s="45"/>
      <c r="J514" s="45"/>
      <c r="K514" s="45"/>
      <c r="L514" s="45"/>
      <c r="M514" s="45"/>
      <c r="N514" s="45"/>
      <c r="O514" s="45"/>
      <c r="P514" s="45"/>
      <c r="R514" s="45"/>
      <c r="S514" s="45"/>
      <c r="T514" s="45"/>
      <c r="U514" s="45"/>
      <c r="V514" s="45"/>
      <c r="W514" s="45"/>
      <c r="X514" s="45"/>
      <c r="Y514" s="45"/>
      <c r="Z514" s="45"/>
      <c r="AA514" s="45"/>
      <c r="AB514" s="45"/>
    </row>
    <row r="515" spans="1:28" s="62" customFormat="1" ht="9" customHeight="1" x14ac:dyDescent="0.25">
      <c r="A515" s="63">
        <f>$A$2</f>
        <v>9</v>
      </c>
      <c r="B515" s="797" t="s">
        <v>0</v>
      </c>
      <c r="C515" s="797"/>
      <c r="D515" s="797"/>
      <c r="E515" s="797"/>
      <c r="F515" s="797"/>
      <c r="G515" s="797"/>
      <c r="H515" s="797"/>
      <c r="I515" s="797"/>
      <c r="J515" s="797"/>
      <c r="K515" s="797"/>
      <c r="L515" s="797"/>
      <c r="M515" s="797"/>
      <c r="N515" s="797"/>
      <c r="O515" s="797"/>
      <c r="P515" s="45"/>
      <c r="R515" s="45"/>
      <c r="S515" s="45"/>
      <c r="T515" s="45"/>
      <c r="U515" s="45"/>
      <c r="V515" s="45"/>
      <c r="W515" s="45"/>
      <c r="X515" s="45"/>
      <c r="Y515" s="45"/>
      <c r="Z515" s="45"/>
      <c r="AA515" s="45"/>
      <c r="AB515" s="45"/>
    </row>
    <row r="516" spans="1:28" s="62" customFormat="1" ht="4.5" customHeight="1" x14ac:dyDescent="0.25">
      <c r="A516" s="68">
        <v>4.5</v>
      </c>
      <c r="B516" s="92"/>
      <c r="C516" s="45"/>
      <c r="D516" s="45"/>
      <c r="E516" s="45"/>
      <c r="F516" s="45"/>
      <c r="G516" s="45"/>
      <c r="H516" s="45"/>
      <c r="I516" s="45"/>
      <c r="J516" s="45"/>
      <c r="K516" s="45"/>
      <c r="L516" s="45"/>
      <c r="M516" s="45"/>
      <c r="N516" s="45"/>
      <c r="O516" s="45"/>
      <c r="P516" s="45"/>
      <c r="R516" s="45"/>
      <c r="S516" s="45"/>
      <c r="T516" s="45"/>
      <c r="U516" s="45"/>
      <c r="V516" s="45"/>
      <c r="W516" s="45"/>
      <c r="X516" s="45"/>
      <c r="Y516" s="45"/>
      <c r="Z516" s="45"/>
      <c r="AA516" s="45"/>
      <c r="AB516" s="45"/>
    </row>
    <row r="517" spans="1:28" s="62" customFormat="1" ht="24.75" customHeight="1" x14ac:dyDescent="0.25">
      <c r="A517" s="68">
        <f>$A$8*1.5</f>
        <v>24.75</v>
      </c>
      <c r="B517" s="73" t="s">
        <v>162</v>
      </c>
      <c r="C517" s="844" t="s">
        <v>170</v>
      </c>
      <c r="D517" s="981"/>
      <c r="E517" s="982"/>
      <c r="F517" s="74" t="s">
        <v>171</v>
      </c>
      <c r="G517" s="74" t="s">
        <v>172</v>
      </c>
      <c r="H517" s="73" t="s">
        <v>163</v>
      </c>
      <c r="I517" s="844" t="s">
        <v>573</v>
      </c>
      <c r="J517" s="982"/>
      <c r="K517" s="94" t="s">
        <v>571</v>
      </c>
      <c r="L517" s="94" t="s">
        <v>570</v>
      </c>
      <c r="M517" s="94" t="s">
        <v>569</v>
      </c>
      <c r="N517" s="844" t="s">
        <v>568</v>
      </c>
      <c r="O517" s="815"/>
      <c r="P517" s="45"/>
      <c r="R517" s="45"/>
      <c r="S517" s="45"/>
      <c r="T517" s="45"/>
      <c r="U517" s="45"/>
      <c r="V517" s="45"/>
      <c r="W517" s="45"/>
      <c r="X517" s="45"/>
      <c r="Y517" s="45"/>
      <c r="Z517" s="45"/>
      <c r="AA517" s="45"/>
      <c r="AB517" s="45"/>
    </row>
    <row r="518" spans="1:28" s="62" customFormat="1" ht="9" customHeight="1" x14ac:dyDescent="0.2">
      <c r="A518" s="63">
        <f>$A$2</f>
        <v>9</v>
      </c>
      <c r="B518" s="76"/>
      <c r="C518" s="983" t="s">
        <v>126</v>
      </c>
      <c r="D518" s="983"/>
      <c r="E518" s="983"/>
      <c r="F518" s="73" t="s">
        <v>164</v>
      </c>
      <c r="G518" s="73" t="s">
        <v>165</v>
      </c>
      <c r="H518" s="73" t="s">
        <v>143</v>
      </c>
      <c r="I518" s="983" t="s">
        <v>166</v>
      </c>
      <c r="J518" s="983"/>
      <c r="K518" s="73" t="s">
        <v>167</v>
      </c>
      <c r="L518" s="73" t="s">
        <v>168</v>
      </c>
      <c r="M518" s="73" t="s">
        <v>181</v>
      </c>
      <c r="N518" s="983" t="s">
        <v>565</v>
      </c>
      <c r="O518" s="983"/>
      <c r="P518" s="45"/>
      <c r="R518" s="45"/>
      <c r="S518" s="45"/>
      <c r="T518" s="45"/>
      <c r="U518" s="45"/>
      <c r="V518" s="45"/>
      <c r="W518" s="45"/>
      <c r="X518" s="45"/>
      <c r="Y518" s="45"/>
      <c r="Z518" s="45"/>
      <c r="AA518" s="45"/>
      <c r="AB518" s="45"/>
    </row>
    <row r="519" spans="1:28" s="62" customFormat="1" ht="19.5" customHeight="1" x14ac:dyDescent="0.25">
      <c r="A519" s="63">
        <f t="shared" ref="A519:A538" si="45">$A$6</f>
        <v>19.5</v>
      </c>
      <c r="B519" s="78">
        <v>9</v>
      </c>
      <c r="C519" s="972"/>
      <c r="D519" s="973"/>
      <c r="E519" s="974"/>
      <c r="F519" s="124"/>
      <c r="G519" s="124"/>
      <c r="H519" s="126"/>
      <c r="I519" s="975"/>
      <c r="J519" s="976"/>
      <c r="K519" s="124"/>
      <c r="L519" s="125"/>
      <c r="M519" s="125"/>
      <c r="N519" s="977"/>
      <c r="O519" s="978"/>
      <c r="P519" s="45"/>
      <c r="R519" s="45"/>
      <c r="S519" s="45"/>
      <c r="T519" s="45"/>
      <c r="U519" s="45"/>
      <c r="V519" s="45"/>
      <c r="W519" s="45"/>
      <c r="X519" s="45"/>
      <c r="Y519" s="45"/>
      <c r="Z519" s="45"/>
      <c r="AA519" s="45"/>
      <c r="AB519" s="45"/>
    </row>
    <row r="520" spans="1:28" s="62" customFormat="1" ht="19.5" customHeight="1" x14ac:dyDescent="0.25">
      <c r="A520" s="63">
        <f t="shared" si="45"/>
        <v>19.5</v>
      </c>
      <c r="B520" s="78">
        <f>B519+1</f>
        <v>10</v>
      </c>
      <c r="C520" s="972"/>
      <c r="D520" s="973"/>
      <c r="E520" s="974"/>
      <c r="F520" s="124"/>
      <c r="G520" s="124"/>
      <c r="H520" s="126"/>
      <c r="I520" s="975"/>
      <c r="J520" s="976"/>
      <c r="K520" s="124"/>
      <c r="L520" s="125"/>
      <c r="M520" s="125"/>
      <c r="N520" s="977"/>
      <c r="O520" s="978"/>
      <c r="P520" s="45"/>
      <c r="R520" s="45"/>
      <c r="S520" s="45"/>
      <c r="T520" s="45"/>
      <c r="U520" s="45"/>
      <c r="V520" s="45"/>
      <c r="W520" s="45"/>
      <c r="X520" s="45"/>
      <c r="Y520" s="45"/>
      <c r="Z520" s="45"/>
      <c r="AA520" s="45"/>
      <c r="AB520" s="45"/>
    </row>
    <row r="521" spans="1:28" s="62" customFormat="1" ht="19.5" customHeight="1" x14ac:dyDescent="0.25">
      <c r="A521" s="63">
        <f t="shared" si="45"/>
        <v>19.5</v>
      </c>
      <c r="B521" s="78">
        <f t="shared" ref="B521:B538" si="46">B520+1</f>
        <v>11</v>
      </c>
      <c r="C521" s="972"/>
      <c r="D521" s="973"/>
      <c r="E521" s="974"/>
      <c r="F521" s="124"/>
      <c r="G521" s="124"/>
      <c r="H521" s="126"/>
      <c r="I521" s="975"/>
      <c r="J521" s="976"/>
      <c r="K521" s="124"/>
      <c r="L521" s="125"/>
      <c r="M521" s="125"/>
      <c r="N521" s="977"/>
      <c r="O521" s="978"/>
      <c r="P521" s="45"/>
      <c r="R521" s="45"/>
      <c r="S521" s="45"/>
      <c r="T521" s="45"/>
      <c r="U521" s="45"/>
      <c r="V521" s="45"/>
      <c r="W521" s="45"/>
      <c r="X521" s="45"/>
      <c r="Y521" s="45"/>
      <c r="Z521" s="45"/>
      <c r="AA521" s="45"/>
      <c r="AB521" s="45"/>
    </row>
    <row r="522" spans="1:28" s="62" customFormat="1" ht="19.5" customHeight="1" x14ac:dyDescent="0.25">
      <c r="A522" s="63">
        <f t="shared" si="45"/>
        <v>19.5</v>
      </c>
      <c r="B522" s="78">
        <f t="shared" si="46"/>
        <v>12</v>
      </c>
      <c r="C522" s="972"/>
      <c r="D522" s="973"/>
      <c r="E522" s="974"/>
      <c r="F522" s="124"/>
      <c r="G522" s="124"/>
      <c r="H522" s="126"/>
      <c r="I522" s="975"/>
      <c r="J522" s="976"/>
      <c r="K522" s="124"/>
      <c r="L522" s="125"/>
      <c r="M522" s="125"/>
      <c r="N522" s="977"/>
      <c r="O522" s="978"/>
      <c r="P522" s="45"/>
      <c r="R522" s="45"/>
      <c r="S522" s="45"/>
      <c r="T522" s="45"/>
      <c r="U522" s="45"/>
      <c r="V522" s="45"/>
      <c r="W522" s="45"/>
      <c r="X522" s="45"/>
      <c r="Y522" s="45"/>
      <c r="Z522" s="45"/>
      <c r="AA522" s="45"/>
      <c r="AB522" s="45"/>
    </row>
    <row r="523" spans="1:28" s="62" customFormat="1" ht="19.5" customHeight="1" x14ac:dyDescent="0.25">
      <c r="A523" s="63">
        <f t="shared" si="45"/>
        <v>19.5</v>
      </c>
      <c r="B523" s="78">
        <f t="shared" si="46"/>
        <v>13</v>
      </c>
      <c r="C523" s="972"/>
      <c r="D523" s="973"/>
      <c r="E523" s="974"/>
      <c r="F523" s="124"/>
      <c r="G523" s="124"/>
      <c r="H523" s="126"/>
      <c r="I523" s="975"/>
      <c r="J523" s="976"/>
      <c r="K523" s="124"/>
      <c r="L523" s="125"/>
      <c r="M523" s="125"/>
      <c r="N523" s="977"/>
      <c r="O523" s="978"/>
      <c r="P523" s="45"/>
      <c r="R523" s="45"/>
      <c r="S523" s="45"/>
      <c r="T523" s="45"/>
      <c r="U523" s="45"/>
      <c r="V523" s="45"/>
      <c r="W523" s="45"/>
      <c r="X523" s="45"/>
      <c r="Y523" s="45"/>
      <c r="Z523" s="45"/>
      <c r="AA523" s="45"/>
      <c r="AB523" s="45"/>
    </row>
    <row r="524" spans="1:28" s="62" customFormat="1" ht="19.5" customHeight="1" x14ac:dyDescent="0.25">
      <c r="A524" s="63">
        <f t="shared" si="45"/>
        <v>19.5</v>
      </c>
      <c r="B524" s="78">
        <f t="shared" si="46"/>
        <v>14</v>
      </c>
      <c r="C524" s="972"/>
      <c r="D524" s="973"/>
      <c r="E524" s="974"/>
      <c r="F524" s="124"/>
      <c r="G524" s="124"/>
      <c r="H524" s="126"/>
      <c r="I524" s="975"/>
      <c r="J524" s="976"/>
      <c r="K524" s="124"/>
      <c r="L524" s="125"/>
      <c r="M524" s="125"/>
      <c r="N524" s="977"/>
      <c r="O524" s="978"/>
      <c r="P524" s="45"/>
      <c r="R524" s="45"/>
      <c r="S524" s="45"/>
      <c r="T524" s="45"/>
      <c r="U524" s="45"/>
      <c r="V524" s="45"/>
      <c r="W524" s="45"/>
      <c r="X524" s="45"/>
      <c r="Y524" s="45"/>
      <c r="Z524" s="45"/>
      <c r="AA524" s="45"/>
      <c r="AB524" s="45"/>
    </row>
    <row r="525" spans="1:28" s="62" customFormat="1" ht="19.5" customHeight="1" x14ac:dyDescent="0.25">
      <c r="A525" s="63">
        <f t="shared" si="45"/>
        <v>19.5</v>
      </c>
      <c r="B525" s="78">
        <f t="shared" si="46"/>
        <v>15</v>
      </c>
      <c r="C525" s="972"/>
      <c r="D525" s="973"/>
      <c r="E525" s="974"/>
      <c r="F525" s="124"/>
      <c r="G525" s="124"/>
      <c r="H525" s="126"/>
      <c r="I525" s="975"/>
      <c r="J525" s="976"/>
      <c r="K525" s="124"/>
      <c r="L525" s="125"/>
      <c r="M525" s="125"/>
      <c r="N525" s="977"/>
      <c r="O525" s="978"/>
      <c r="P525" s="45"/>
      <c r="R525" s="45"/>
      <c r="S525" s="45"/>
      <c r="T525" s="45"/>
      <c r="U525" s="45"/>
      <c r="V525" s="45"/>
      <c r="W525" s="45"/>
      <c r="X525" s="45"/>
      <c r="Y525" s="45"/>
      <c r="Z525" s="45"/>
      <c r="AA525" s="45"/>
      <c r="AB525" s="45"/>
    </row>
    <row r="526" spans="1:28" s="62" customFormat="1" ht="19.5" customHeight="1" x14ac:dyDescent="0.25">
      <c r="A526" s="63">
        <f t="shared" si="45"/>
        <v>19.5</v>
      </c>
      <c r="B526" s="78">
        <f t="shared" si="46"/>
        <v>16</v>
      </c>
      <c r="C526" s="972"/>
      <c r="D526" s="973"/>
      <c r="E526" s="974"/>
      <c r="F526" s="124"/>
      <c r="G526" s="124"/>
      <c r="H526" s="126"/>
      <c r="I526" s="975"/>
      <c r="J526" s="976"/>
      <c r="K526" s="124"/>
      <c r="L526" s="125"/>
      <c r="M526" s="125"/>
      <c r="N526" s="977"/>
      <c r="O526" s="978"/>
      <c r="P526" s="45"/>
      <c r="R526" s="45"/>
      <c r="S526" s="45"/>
      <c r="T526" s="45"/>
      <c r="U526" s="45"/>
      <c r="V526" s="45"/>
      <c r="W526" s="45"/>
      <c r="X526" s="45"/>
      <c r="Y526" s="45"/>
      <c r="Z526" s="45"/>
      <c r="AA526" s="45"/>
      <c r="AB526" s="45"/>
    </row>
    <row r="527" spans="1:28" s="62" customFormat="1" ht="19.5" customHeight="1" x14ac:dyDescent="0.25">
      <c r="A527" s="63">
        <f t="shared" si="45"/>
        <v>19.5</v>
      </c>
      <c r="B527" s="78">
        <f t="shared" si="46"/>
        <v>17</v>
      </c>
      <c r="C527" s="972"/>
      <c r="D527" s="973"/>
      <c r="E527" s="974"/>
      <c r="F527" s="124"/>
      <c r="G527" s="124"/>
      <c r="H527" s="126"/>
      <c r="I527" s="975"/>
      <c r="J527" s="976"/>
      <c r="K527" s="124"/>
      <c r="L527" s="125"/>
      <c r="M527" s="125"/>
      <c r="N527" s="977"/>
      <c r="O527" s="978"/>
      <c r="P527" s="45"/>
      <c r="R527" s="45"/>
      <c r="S527" s="45"/>
      <c r="T527" s="45"/>
      <c r="U527" s="45"/>
      <c r="V527" s="45"/>
      <c r="W527" s="45"/>
      <c r="X527" s="45"/>
      <c r="Y527" s="45"/>
      <c r="Z527" s="45"/>
      <c r="AA527" s="45"/>
      <c r="AB527" s="45"/>
    </row>
    <row r="528" spans="1:28" s="62" customFormat="1" ht="19.5" customHeight="1" x14ac:dyDescent="0.25">
      <c r="A528" s="63">
        <f t="shared" si="45"/>
        <v>19.5</v>
      </c>
      <c r="B528" s="78">
        <f t="shared" si="46"/>
        <v>18</v>
      </c>
      <c r="C528" s="972"/>
      <c r="D528" s="973"/>
      <c r="E528" s="974"/>
      <c r="F528" s="124"/>
      <c r="G528" s="124"/>
      <c r="H528" s="126"/>
      <c r="I528" s="975"/>
      <c r="J528" s="976"/>
      <c r="K528" s="124"/>
      <c r="L528" s="125"/>
      <c r="M528" s="125"/>
      <c r="N528" s="977"/>
      <c r="O528" s="978"/>
      <c r="P528" s="45"/>
      <c r="R528" s="45"/>
      <c r="S528" s="45"/>
      <c r="T528" s="45"/>
      <c r="U528" s="45"/>
      <c r="V528" s="45"/>
      <c r="W528" s="45"/>
      <c r="X528" s="45"/>
      <c r="Y528" s="45"/>
      <c r="Z528" s="45"/>
      <c r="AA528" s="45"/>
      <c r="AB528" s="45"/>
    </row>
    <row r="529" spans="1:28" s="62" customFormat="1" ht="19.5" customHeight="1" x14ac:dyDescent="0.25">
      <c r="A529" s="63">
        <f t="shared" si="45"/>
        <v>19.5</v>
      </c>
      <c r="B529" s="78">
        <f t="shared" si="46"/>
        <v>19</v>
      </c>
      <c r="C529" s="972"/>
      <c r="D529" s="973"/>
      <c r="E529" s="974"/>
      <c r="F529" s="124"/>
      <c r="G529" s="124"/>
      <c r="H529" s="126"/>
      <c r="I529" s="975"/>
      <c r="J529" s="976"/>
      <c r="K529" s="124"/>
      <c r="L529" s="125"/>
      <c r="M529" s="125"/>
      <c r="N529" s="977"/>
      <c r="O529" s="978"/>
      <c r="P529" s="45"/>
      <c r="R529" s="45"/>
      <c r="S529" s="45"/>
      <c r="T529" s="45"/>
      <c r="U529" s="45"/>
      <c r="V529" s="45"/>
      <c r="W529" s="45"/>
      <c r="X529" s="45"/>
      <c r="Y529" s="45"/>
      <c r="Z529" s="45"/>
      <c r="AA529" s="45"/>
      <c r="AB529" s="45"/>
    </row>
    <row r="530" spans="1:28" s="62" customFormat="1" ht="19.5" customHeight="1" x14ac:dyDescent="0.25">
      <c r="A530" s="63">
        <f t="shared" si="45"/>
        <v>19.5</v>
      </c>
      <c r="B530" s="78">
        <f t="shared" si="46"/>
        <v>20</v>
      </c>
      <c r="C530" s="972"/>
      <c r="D530" s="973"/>
      <c r="E530" s="974"/>
      <c r="F530" s="124"/>
      <c r="G530" s="124"/>
      <c r="H530" s="126"/>
      <c r="I530" s="975"/>
      <c r="J530" s="976"/>
      <c r="K530" s="124"/>
      <c r="L530" s="125"/>
      <c r="M530" s="125"/>
      <c r="N530" s="977"/>
      <c r="O530" s="978"/>
      <c r="P530" s="45"/>
      <c r="R530" s="45"/>
      <c r="S530" s="45"/>
      <c r="T530" s="45"/>
      <c r="U530" s="45"/>
      <c r="V530" s="45"/>
      <c r="W530" s="45"/>
      <c r="X530" s="45"/>
      <c r="Y530" s="45"/>
      <c r="Z530" s="45"/>
      <c r="AA530" s="45"/>
      <c r="AB530" s="45"/>
    </row>
    <row r="531" spans="1:28" s="62" customFormat="1" ht="19.5" customHeight="1" x14ac:dyDescent="0.25">
      <c r="A531" s="63">
        <f t="shared" si="45"/>
        <v>19.5</v>
      </c>
      <c r="B531" s="78">
        <f t="shared" si="46"/>
        <v>21</v>
      </c>
      <c r="C531" s="972"/>
      <c r="D531" s="973"/>
      <c r="E531" s="974"/>
      <c r="F531" s="124"/>
      <c r="G531" s="124"/>
      <c r="H531" s="126"/>
      <c r="I531" s="975"/>
      <c r="J531" s="976"/>
      <c r="K531" s="124"/>
      <c r="L531" s="125"/>
      <c r="M531" s="125"/>
      <c r="N531" s="977"/>
      <c r="O531" s="978"/>
      <c r="P531" s="45"/>
      <c r="R531" s="45"/>
      <c r="S531" s="45"/>
      <c r="T531" s="45"/>
      <c r="U531" s="45"/>
      <c r="V531" s="45"/>
      <c r="W531" s="45"/>
      <c r="X531" s="45"/>
      <c r="Y531" s="45"/>
      <c r="Z531" s="45"/>
      <c r="AA531" s="45"/>
      <c r="AB531" s="45"/>
    </row>
    <row r="532" spans="1:28" s="62" customFormat="1" ht="19.5" customHeight="1" x14ac:dyDescent="0.25">
      <c r="A532" s="63">
        <f t="shared" si="45"/>
        <v>19.5</v>
      </c>
      <c r="B532" s="78">
        <f t="shared" si="46"/>
        <v>22</v>
      </c>
      <c r="C532" s="972"/>
      <c r="D532" s="973"/>
      <c r="E532" s="974"/>
      <c r="F532" s="124"/>
      <c r="G532" s="124"/>
      <c r="H532" s="126"/>
      <c r="I532" s="975"/>
      <c r="J532" s="976"/>
      <c r="K532" s="124"/>
      <c r="L532" s="125"/>
      <c r="M532" s="125"/>
      <c r="N532" s="977"/>
      <c r="O532" s="978"/>
      <c r="P532" s="45"/>
      <c r="R532" s="45"/>
      <c r="S532" s="45"/>
      <c r="T532" s="45"/>
      <c r="U532" s="45"/>
      <c r="V532" s="45"/>
      <c r="W532" s="45"/>
      <c r="X532" s="45"/>
      <c r="Y532" s="45"/>
      <c r="Z532" s="45"/>
      <c r="AA532" s="45"/>
      <c r="AB532" s="45"/>
    </row>
    <row r="533" spans="1:28" s="62" customFormat="1" ht="19.5" customHeight="1" x14ac:dyDescent="0.25">
      <c r="A533" s="63">
        <f t="shared" si="45"/>
        <v>19.5</v>
      </c>
      <c r="B533" s="78">
        <f t="shared" si="46"/>
        <v>23</v>
      </c>
      <c r="C533" s="972"/>
      <c r="D533" s="973"/>
      <c r="E533" s="974"/>
      <c r="F533" s="124"/>
      <c r="G533" s="124"/>
      <c r="H533" s="126"/>
      <c r="I533" s="975"/>
      <c r="J533" s="976"/>
      <c r="K533" s="124"/>
      <c r="L533" s="125"/>
      <c r="M533" s="125"/>
      <c r="N533" s="977"/>
      <c r="O533" s="978"/>
      <c r="P533" s="45"/>
      <c r="R533" s="45"/>
      <c r="S533" s="45"/>
      <c r="T533" s="45"/>
      <c r="U533" s="45"/>
      <c r="V533" s="45"/>
      <c r="W533" s="45"/>
      <c r="X533" s="45"/>
      <c r="Y533" s="45"/>
      <c r="Z533" s="45"/>
      <c r="AA533" s="45"/>
      <c r="AB533" s="45"/>
    </row>
    <row r="534" spans="1:28" s="62" customFormat="1" ht="19.5" customHeight="1" x14ac:dyDescent="0.25">
      <c r="A534" s="63">
        <f t="shared" si="45"/>
        <v>19.5</v>
      </c>
      <c r="B534" s="78">
        <f t="shared" si="46"/>
        <v>24</v>
      </c>
      <c r="C534" s="972"/>
      <c r="D534" s="973"/>
      <c r="E534" s="974"/>
      <c r="F534" s="124"/>
      <c r="G534" s="124"/>
      <c r="H534" s="126"/>
      <c r="I534" s="975"/>
      <c r="J534" s="976"/>
      <c r="K534" s="124"/>
      <c r="L534" s="125"/>
      <c r="M534" s="125"/>
      <c r="N534" s="977"/>
      <c r="O534" s="978"/>
      <c r="P534" s="45"/>
      <c r="R534" s="45"/>
      <c r="S534" s="45"/>
      <c r="T534" s="45"/>
      <c r="U534" s="45"/>
      <c r="V534" s="45"/>
      <c r="W534" s="45"/>
      <c r="X534" s="45"/>
      <c r="Y534" s="45"/>
      <c r="Z534" s="45"/>
      <c r="AA534" s="45"/>
      <c r="AB534" s="45"/>
    </row>
    <row r="535" spans="1:28" s="62" customFormat="1" ht="19.5" customHeight="1" x14ac:dyDescent="0.25">
      <c r="A535" s="63">
        <f t="shared" si="45"/>
        <v>19.5</v>
      </c>
      <c r="B535" s="78">
        <f t="shared" si="46"/>
        <v>25</v>
      </c>
      <c r="C535" s="972"/>
      <c r="D535" s="973"/>
      <c r="E535" s="974"/>
      <c r="F535" s="124"/>
      <c r="G535" s="124"/>
      <c r="H535" s="126"/>
      <c r="I535" s="975"/>
      <c r="J535" s="976"/>
      <c r="K535" s="124"/>
      <c r="L535" s="125"/>
      <c r="M535" s="125"/>
      <c r="N535" s="977"/>
      <c r="O535" s="978"/>
      <c r="P535" s="45"/>
      <c r="R535" s="45"/>
      <c r="S535" s="45"/>
      <c r="T535" s="45"/>
      <c r="U535" s="45"/>
      <c r="V535" s="45"/>
      <c r="W535" s="45"/>
      <c r="X535" s="45"/>
      <c r="Y535" s="45"/>
      <c r="Z535" s="45"/>
      <c r="AA535" s="45"/>
      <c r="AB535" s="45"/>
    </row>
    <row r="536" spans="1:28" s="62" customFormat="1" ht="19.5" customHeight="1" x14ac:dyDescent="0.25">
      <c r="A536" s="63">
        <f t="shared" si="45"/>
        <v>19.5</v>
      </c>
      <c r="B536" s="78">
        <f t="shared" si="46"/>
        <v>26</v>
      </c>
      <c r="C536" s="972"/>
      <c r="D536" s="973"/>
      <c r="E536" s="974"/>
      <c r="F536" s="124"/>
      <c r="G536" s="124"/>
      <c r="H536" s="126"/>
      <c r="I536" s="975"/>
      <c r="J536" s="976"/>
      <c r="K536" s="124"/>
      <c r="L536" s="125"/>
      <c r="M536" s="125"/>
      <c r="N536" s="977"/>
      <c r="O536" s="978"/>
      <c r="P536" s="45"/>
      <c r="R536" s="45"/>
      <c r="S536" s="45"/>
      <c r="T536" s="45"/>
      <c r="U536" s="45"/>
      <c r="V536" s="45"/>
      <c r="W536" s="45"/>
      <c r="X536" s="45"/>
      <c r="Y536" s="45"/>
      <c r="Z536" s="45"/>
      <c r="AA536" s="45"/>
      <c r="AB536" s="45"/>
    </row>
    <row r="537" spans="1:28" s="62" customFormat="1" ht="19.5" customHeight="1" x14ac:dyDescent="0.25">
      <c r="A537" s="63">
        <f t="shared" si="45"/>
        <v>19.5</v>
      </c>
      <c r="B537" s="78">
        <f t="shared" si="46"/>
        <v>27</v>
      </c>
      <c r="C537" s="972"/>
      <c r="D537" s="973"/>
      <c r="E537" s="974"/>
      <c r="F537" s="124"/>
      <c r="G537" s="124"/>
      <c r="H537" s="126"/>
      <c r="I537" s="975"/>
      <c r="J537" s="976"/>
      <c r="K537" s="124"/>
      <c r="L537" s="125"/>
      <c r="M537" s="125"/>
      <c r="N537" s="977"/>
      <c r="O537" s="978"/>
      <c r="P537" s="45"/>
      <c r="R537" s="45"/>
      <c r="S537" s="45"/>
      <c r="T537" s="45"/>
      <c r="U537" s="45"/>
      <c r="V537" s="45"/>
      <c r="W537" s="45"/>
      <c r="X537" s="45"/>
      <c r="Y537" s="45"/>
      <c r="Z537" s="45"/>
      <c r="AA537" s="45"/>
      <c r="AB537" s="45"/>
    </row>
    <row r="538" spans="1:28" s="62" customFormat="1" ht="19.5" customHeight="1" x14ac:dyDescent="0.25">
      <c r="A538" s="63">
        <f t="shared" si="45"/>
        <v>19.5</v>
      </c>
      <c r="B538" s="78">
        <f t="shared" si="46"/>
        <v>28</v>
      </c>
      <c r="C538" s="972"/>
      <c r="D538" s="973"/>
      <c r="E538" s="974"/>
      <c r="F538" s="124"/>
      <c r="G538" s="124"/>
      <c r="H538" s="126"/>
      <c r="I538" s="975"/>
      <c r="J538" s="976"/>
      <c r="K538" s="124"/>
      <c r="L538" s="125"/>
      <c r="M538" s="125"/>
      <c r="N538" s="977"/>
      <c r="O538" s="978"/>
      <c r="P538" s="45"/>
      <c r="R538" s="45"/>
      <c r="S538" s="45"/>
      <c r="T538" s="45"/>
      <c r="U538" s="45"/>
      <c r="V538" s="45"/>
      <c r="W538" s="45"/>
      <c r="X538" s="45"/>
      <c r="Y538" s="45"/>
      <c r="Z538" s="45"/>
      <c r="AA538" s="45"/>
      <c r="AB538" s="45"/>
    </row>
    <row r="539" spans="1:28" s="62" customFormat="1" ht="9" customHeight="1" x14ac:dyDescent="0.25">
      <c r="A539" s="63">
        <f>$A$2</f>
        <v>9</v>
      </c>
      <c r="B539" s="45"/>
      <c r="C539" s="45"/>
      <c r="D539" s="45"/>
      <c r="E539" s="45"/>
      <c r="F539" s="45"/>
      <c r="G539" s="45"/>
      <c r="H539" s="45"/>
      <c r="I539" s="45"/>
      <c r="J539" s="45"/>
      <c r="K539" s="45"/>
      <c r="L539" s="45"/>
      <c r="M539" s="45"/>
      <c r="N539" s="45"/>
      <c r="O539" s="45"/>
      <c r="P539" s="45"/>
      <c r="R539" s="45"/>
      <c r="S539" s="45"/>
      <c r="T539" s="45"/>
      <c r="U539" s="45"/>
      <c r="V539" s="45"/>
      <c r="W539" s="45"/>
      <c r="X539" s="45"/>
      <c r="Y539" s="45"/>
      <c r="Z539" s="45"/>
      <c r="AA539" s="45"/>
      <c r="AB539" s="45"/>
    </row>
    <row r="540" spans="1:28" ht="9" customHeight="1" x14ac:dyDescent="0.25">
      <c r="A540" s="63">
        <f t="shared" ref="A540:A545" si="47">$A$2</f>
        <v>9</v>
      </c>
    </row>
    <row r="541" spans="1:28" ht="9" customHeight="1" x14ac:dyDescent="0.25">
      <c r="A541" s="63">
        <f t="shared" si="47"/>
        <v>9</v>
      </c>
    </row>
    <row r="542" spans="1:28" ht="9" customHeight="1" x14ac:dyDescent="0.25">
      <c r="A542" s="63">
        <f t="shared" si="47"/>
        <v>9</v>
      </c>
    </row>
    <row r="543" spans="1:28" ht="9" customHeight="1" x14ac:dyDescent="0.25">
      <c r="A543" s="63">
        <f t="shared" si="47"/>
        <v>9</v>
      </c>
    </row>
    <row r="544" spans="1:28" ht="16.5" customHeight="1" x14ac:dyDescent="0.25">
      <c r="A544" s="68">
        <f>$A$8</f>
        <v>16.5</v>
      </c>
      <c r="C544" s="80" t="s">
        <v>572</v>
      </c>
      <c r="D544" s="81" t="s">
        <v>189</v>
      </c>
      <c r="M544" s="1006" t="str">
        <f ca="1">Wersja</f>
        <v>2020..6.15.0.44055</v>
      </c>
      <c r="N544" s="1006"/>
    </row>
    <row r="545" spans="1:17" ht="9" customHeight="1" x14ac:dyDescent="0.25">
      <c r="A545" s="63">
        <f t="shared" si="47"/>
        <v>9</v>
      </c>
    </row>
    <row r="546" spans="1:17" ht="9" customHeight="1" x14ac:dyDescent="0.25">
      <c r="A546" s="63">
        <f>$A$2</f>
        <v>9</v>
      </c>
      <c r="B546" s="796" t="s">
        <v>182</v>
      </c>
      <c r="C546" s="796"/>
      <c r="D546" s="796"/>
      <c r="E546" s="796"/>
      <c r="F546" s="796"/>
      <c r="G546" s="796"/>
      <c r="H546" s="796"/>
      <c r="I546" s="796"/>
      <c r="J546" s="796"/>
      <c r="K546" s="796"/>
      <c r="L546" s="796"/>
      <c r="M546" s="796"/>
      <c r="N546" s="796"/>
      <c r="O546" s="796"/>
    </row>
    <row r="547" spans="1:17" ht="9" customHeight="1" x14ac:dyDescent="0.25">
      <c r="A547" s="63">
        <f>$A$2</f>
        <v>9</v>
      </c>
      <c r="B547" s="797" t="s">
        <v>0</v>
      </c>
      <c r="C547" s="797"/>
      <c r="D547" s="797"/>
      <c r="E547" s="797"/>
      <c r="F547" s="797"/>
      <c r="G547" s="797"/>
      <c r="H547" s="797"/>
      <c r="I547" s="797"/>
      <c r="J547" s="797"/>
      <c r="K547" s="797"/>
      <c r="L547" s="797"/>
      <c r="M547" s="797"/>
      <c r="N547" s="797"/>
      <c r="O547" s="797"/>
    </row>
    <row r="548" spans="1:17" ht="4.5" customHeight="1" x14ac:dyDescent="0.25">
      <c r="A548" s="63">
        <f>$A$4</f>
        <v>4.5</v>
      </c>
      <c r="B548" s="92"/>
    </row>
    <row r="549" spans="1:17" ht="9" customHeight="1" x14ac:dyDescent="0.25">
      <c r="A549" s="63">
        <f>$A$2</f>
        <v>9</v>
      </c>
      <c r="B549" s="798" t="s">
        <v>475</v>
      </c>
      <c r="C549" s="799"/>
      <c r="D549" s="799"/>
      <c r="E549" s="799"/>
      <c r="F549" s="799"/>
      <c r="G549" s="799"/>
      <c r="H549" s="800"/>
      <c r="I549" s="801" t="s">
        <v>1</v>
      </c>
      <c r="J549" s="802"/>
      <c r="K549" s="802"/>
      <c r="L549" s="802"/>
      <c r="M549" s="802"/>
      <c r="N549" s="802"/>
      <c r="O549" s="803"/>
    </row>
    <row r="550" spans="1:17" ht="19.5" customHeight="1" x14ac:dyDescent="0.25">
      <c r="A550" s="63">
        <f>$A$6</f>
        <v>19.5</v>
      </c>
      <c r="B550" s="65"/>
      <c r="C550" s="988">
        <f>$C$6</f>
        <v>0</v>
      </c>
      <c r="D550" s="988"/>
      <c r="E550" s="988"/>
      <c r="F550" s="988"/>
      <c r="G550" s="988"/>
      <c r="H550" s="66"/>
      <c r="I550" s="820"/>
      <c r="J550" s="821"/>
      <c r="K550" s="821"/>
      <c r="L550" s="821"/>
      <c r="M550" s="821"/>
      <c r="N550" s="821"/>
      <c r="O550" s="822"/>
    </row>
    <row r="551" spans="1:17" ht="9" customHeight="1" x14ac:dyDescent="0.25">
      <c r="A551" s="63">
        <f t="shared" ref="A551" si="48">$A$2</f>
        <v>9</v>
      </c>
    </row>
    <row r="552" spans="1:17" ht="16.5" customHeight="1" x14ac:dyDescent="0.25">
      <c r="A552" s="68">
        <f>$A$8</f>
        <v>16.5</v>
      </c>
      <c r="B552" s="67" t="s">
        <v>554</v>
      </c>
    </row>
    <row r="553" spans="1:17" ht="16.5" customHeight="1" x14ac:dyDescent="0.25">
      <c r="A553" s="68">
        <f>$A$8</f>
        <v>16.5</v>
      </c>
      <c r="B553" s="989" t="s">
        <v>566</v>
      </c>
      <c r="C553" s="989"/>
      <c r="D553" s="989"/>
      <c r="E553" s="989"/>
      <c r="F553" s="989"/>
      <c r="G553" s="989"/>
      <c r="H553" s="989"/>
      <c r="I553" s="989"/>
      <c r="J553" s="989"/>
      <c r="K553" s="989"/>
      <c r="L553" s="989"/>
      <c r="M553" s="989"/>
      <c r="N553" s="989"/>
    </row>
    <row r="554" spans="1:17" ht="16.5" customHeight="1" x14ac:dyDescent="0.25">
      <c r="A554" s="68">
        <f>$A$8</f>
        <v>16.5</v>
      </c>
      <c r="B554" s="990" t="s">
        <v>564</v>
      </c>
      <c r="C554" s="989"/>
      <c r="D554" s="989"/>
      <c r="E554" s="989"/>
      <c r="F554" s="989"/>
      <c r="G554" s="989"/>
      <c r="H554" s="989"/>
      <c r="I554" s="989"/>
      <c r="J554" s="989"/>
      <c r="K554" s="989"/>
      <c r="L554" s="989"/>
      <c r="M554" s="989"/>
      <c r="N554" s="989"/>
    </row>
    <row r="555" spans="1:17" ht="9" customHeight="1" x14ac:dyDescent="0.25">
      <c r="A555" s="63">
        <f>$A$2</f>
        <v>9</v>
      </c>
      <c r="C555" s="69"/>
      <c r="D555" s="69"/>
      <c r="E555" s="69"/>
      <c r="F555" s="69"/>
      <c r="G555" s="69"/>
      <c r="N555" s="281" t="s">
        <v>877</v>
      </c>
      <c r="O555" s="97"/>
    </row>
    <row r="556" spans="1:17" ht="19.5" customHeight="1" x14ac:dyDescent="0.25">
      <c r="A556" s="63">
        <f>$A$6</f>
        <v>19.5</v>
      </c>
      <c r="C556" s="69"/>
      <c r="D556" s="69"/>
      <c r="E556" s="69"/>
      <c r="F556" s="69"/>
      <c r="G556" s="69"/>
      <c r="N556" s="122">
        <f>N488+1</f>
        <v>9</v>
      </c>
      <c r="O556" s="70"/>
      <c r="P556" s="62"/>
      <c r="Q556" s="62">
        <f>IF(COUNTA(C566:J573,C587:J606,L587:O606,L566:O573)=0,0,1)</f>
        <v>0</v>
      </c>
    </row>
    <row r="557" spans="1:17" ht="4.5" customHeight="1" x14ac:dyDescent="0.25">
      <c r="A557" s="63">
        <f>$A$4</f>
        <v>4.5</v>
      </c>
      <c r="B557" s="69"/>
      <c r="C557" s="69"/>
      <c r="D557" s="69"/>
      <c r="E557" s="69"/>
      <c r="F557" s="69"/>
      <c r="G557" s="69"/>
    </row>
    <row r="558" spans="1:17" ht="4.5" customHeight="1" x14ac:dyDescent="0.25">
      <c r="A558" s="63">
        <f>$A$4</f>
        <v>4.5</v>
      </c>
      <c r="B558" s="807"/>
      <c r="C558" s="807"/>
      <c r="D558" s="807"/>
      <c r="E558" s="807"/>
      <c r="F558" s="807"/>
      <c r="G558" s="807"/>
      <c r="H558" s="807"/>
      <c r="I558" s="807"/>
      <c r="J558" s="807"/>
      <c r="K558" s="807"/>
      <c r="L558" s="807"/>
      <c r="M558" s="807"/>
      <c r="N558" s="807"/>
      <c r="O558" s="807"/>
    </row>
    <row r="559" spans="1:17" ht="24.75" customHeight="1" x14ac:dyDescent="0.25">
      <c r="A559" s="68">
        <f>$A$8*1.5</f>
        <v>24.75</v>
      </c>
      <c r="B559" s="826" t="s">
        <v>563</v>
      </c>
      <c r="C559" s="827"/>
      <c r="D559" s="827"/>
      <c r="E559" s="827"/>
      <c r="F559" s="827"/>
      <c r="G559" s="827"/>
      <c r="H559" s="827"/>
      <c r="I559" s="827"/>
      <c r="J559" s="827"/>
      <c r="K559" s="827"/>
      <c r="L559" s="827"/>
      <c r="M559" s="827"/>
      <c r="N559" s="827"/>
      <c r="O559" s="828"/>
    </row>
    <row r="560" spans="1:17" ht="9" customHeight="1" x14ac:dyDescent="0.25">
      <c r="A560" s="63">
        <f>$A$2</f>
        <v>9</v>
      </c>
      <c r="B560" s="71"/>
      <c r="C560" s="804" t="s">
        <v>158</v>
      </c>
      <c r="D560" s="805"/>
      <c r="E560" s="805"/>
      <c r="F560" s="805"/>
      <c r="G560" s="805"/>
      <c r="H560" s="806"/>
      <c r="I560" s="804" t="s">
        <v>159</v>
      </c>
      <c r="J560" s="805"/>
      <c r="K560" s="805"/>
      <c r="L560" s="805"/>
      <c r="M560" s="805"/>
      <c r="N560" s="805"/>
      <c r="O560" s="806"/>
    </row>
    <row r="561" spans="1:28" s="62" customFormat="1" ht="19.5" customHeight="1" x14ac:dyDescent="0.25">
      <c r="A561" s="63">
        <f>$A$6</f>
        <v>19.5</v>
      </c>
      <c r="B561" s="72"/>
      <c r="C561" s="985" t="str">
        <f>""&amp;$C$17</f>
        <v/>
      </c>
      <c r="D561" s="986"/>
      <c r="E561" s="986"/>
      <c r="F561" s="986"/>
      <c r="G561" s="986"/>
      <c r="H561" s="987"/>
      <c r="I561" s="985" t="str">
        <f>""&amp;I493</f>
        <v/>
      </c>
      <c r="J561" s="986"/>
      <c r="K561" s="986"/>
      <c r="L561" s="986"/>
      <c r="M561" s="986"/>
      <c r="N561" s="986"/>
      <c r="O561" s="987"/>
      <c r="P561" s="45"/>
      <c r="R561" s="45"/>
      <c r="S561" s="45"/>
      <c r="T561" s="45"/>
      <c r="U561" s="45"/>
      <c r="V561" s="45"/>
      <c r="W561" s="45"/>
      <c r="X561" s="45"/>
      <c r="Y561" s="45"/>
      <c r="Z561" s="45"/>
      <c r="AA561" s="45"/>
      <c r="AB561" s="45"/>
    </row>
    <row r="562" spans="1:28" s="62" customFormat="1" ht="4.5" customHeight="1" x14ac:dyDescent="0.25">
      <c r="A562" s="63">
        <f>$A$4</f>
        <v>4.5</v>
      </c>
      <c r="B562" s="807"/>
      <c r="C562" s="807"/>
      <c r="D562" s="807"/>
      <c r="E562" s="807"/>
      <c r="F562" s="807"/>
      <c r="G562" s="807"/>
      <c r="H562" s="807"/>
      <c r="I562" s="807"/>
      <c r="J562" s="807"/>
      <c r="K562" s="807"/>
      <c r="L562" s="807"/>
      <c r="M562" s="807"/>
      <c r="N562" s="807"/>
      <c r="O562" s="807"/>
      <c r="P562" s="45"/>
      <c r="R562" s="45"/>
      <c r="S562" s="45"/>
      <c r="T562" s="45"/>
      <c r="U562" s="45"/>
      <c r="V562" s="45"/>
      <c r="W562" s="45"/>
      <c r="X562" s="45"/>
      <c r="Y562" s="45"/>
      <c r="Z562" s="45"/>
      <c r="AA562" s="45"/>
      <c r="AB562" s="45"/>
    </row>
    <row r="563" spans="1:28" s="62" customFormat="1" ht="16.5" customHeight="1" x14ac:dyDescent="0.25">
      <c r="A563" s="68">
        <f t="shared" ref="A563" si="49">$A$8</f>
        <v>16.5</v>
      </c>
      <c r="B563" s="808" t="s">
        <v>160</v>
      </c>
      <c r="C563" s="809"/>
      <c r="D563" s="809"/>
      <c r="E563" s="809"/>
      <c r="F563" s="809"/>
      <c r="G563" s="809"/>
      <c r="H563" s="809"/>
      <c r="I563" s="809"/>
      <c r="J563" s="809"/>
      <c r="K563" s="809"/>
      <c r="L563" s="809"/>
      <c r="M563" s="809"/>
      <c r="N563" s="809"/>
      <c r="O563" s="810"/>
      <c r="P563" s="45"/>
      <c r="R563" s="45"/>
      <c r="S563" s="45"/>
      <c r="T563" s="45"/>
      <c r="U563" s="45"/>
      <c r="V563" s="45"/>
      <c r="W563" s="45"/>
      <c r="X563" s="45"/>
      <c r="Y563" s="45"/>
      <c r="Z563" s="45"/>
      <c r="AA563" s="45"/>
      <c r="AB563" s="45"/>
    </row>
    <row r="564" spans="1:28" s="62" customFormat="1" ht="24.75" customHeight="1" x14ac:dyDescent="0.25">
      <c r="A564" s="68">
        <f>$A$8*1.5</f>
        <v>24.75</v>
      </c>
      <c r="B564" s="73" t="s">
        <v>162</v>
      </c>
      <c r="C564" s="844" t="s">
        <v>170</v>
      </c>
      <c r="D564" s="981"/>
      <c r="E564" s="982"/>
      <c r="F564" s="74" t="s">
        <v>171</v>
      </c>
      <c r="G564" s="74" t="s">
        <v>172</v>
      </c>
      <c r="H564" s="73" t="s">
        <v>163</v>
      </c>
      <c r="I564" s="844" t="s">
        <v>573</v>
      </c>
      <c r="J564" s="982"/>
      <c r="K564" s="94" t="s">
        <v>571</v>
      </c>
      <c r="L564" s="94" t="s">
        <v>570</v>
      </c>
      <c r="M564" s="94" t="s">
        <v>569</v>
      </c>
      <c r="N564" s="844" t="s">
        <v>568</v>
      </c>
      <c r="O564" s="815"/>
      <c r="P564" s="45"/>
      <c r="R564" s="45"/>
      <c r="S564" s="45"/>
      <c r="T564" s="45"/>
      <c r="U564" s="45"/>
      <c r="V564" s="45"/>
      <c r="W564" s="45"/>
      <c r="X564" s="45"/>
      <c r="Y564" s="45"/>
      <c r="Z564" s="45"/>
      <c r="AA564" s="45"/>
      <c r="AB564" s="45"/>
    </row>
    <row r="565" spans="1:28" s="62" customFormat="1" ht="9" customHeight="1" x14ac:dyDescent="0.2">
      <c r="A565" s="63">
        <f>$A$2</f>
        <v>9</v>
      </c>
      <c r="B565" s="76"/>
      <c r="C565" s="983" t="s">
        <v>126</v>
      </c>
      <c r="D565" s="983"/>
      <c r="E565" s="983"/>
      <c r="F565" s="73" t="s">
        <v>164</v>
      </c>
      <c r="G565" s="73" t="s">
        <v>165</v>
      </c>
      <c r="H565" s="73" t="s">
        <v>143</v>
      </c>
      <c r="I565" s="983" t="s">
        <v>166</v>
      </c>
      <c r="J565" s="983"/>
      <c r="K565" s="73" t="s">
        <v>167</v>
      </c>
      <c r="L565" s="73" t="s">
        <v>168</v>
      </c>
      <c r="M565" s="73" t="s">
        <v>181</v>
      </c>
      <c r="N565" s="983" t="s">
        <v>565</v>
      </c>
      <c r="O565" s="983"/>
      <c r="P565" s="45"/>
      <c r="R565" s="45"/>
      <c r="S565" s="45"/>
      <c r="T565" s="45"/>
      <c r="U565" s="45"/>
      <c r="V565" s="45"/>
      <c r="W565" s="45"/>
      <c r="X565" s="45"/>
      <c r="Y565" s="45"/>
      <c r="Z565" s="45"/>
      <c r="AA565" s="45"/>
      <c r="AB565" s="45"/>
    </row>
    <row r="566" spans="1:28" s="62" customFormat="1" ht="19.5" customHeight="1" x14ac:dyDescent="0.25">
      <c r="A566" s="63">
        <f t="shared" ref="A566:A573" si="50">$A$6</f>
        <v>19.5</v>
      </c>
      <c r="B566" s="78">
        <v>1</v>
      </c>
      <c r="C566" s="972"/>
      <c r="D566" s="973"/>
      <c r="E566" s="974"/>
      <c r="F566" s="124"/>
      <c r="G566" s="124"/>
      <c r="H566" s="126"/>
      <c r="I566" s="975"/>
      <c r="J566" s="976"/>
      <c r="K566" s="124"/>
      <c r="L566" s="125"/>
      <c r="M566" s="125"/>
      <c r="N566" s="977"/>
      <c r="O566" s="978"/>
      <c r="P566" s="45"/>
      <c r="R566" s="45"/>
      <c r="S566" s="45"/>
      <c r="T566" s="45"/>
      <c r="U566" s="45"/>
      <c r="V566" s="45"/>
      <c r="W566" s="45"/>
      <c r="X566" s="45"/>
      <c r="Y566" s="45"/>
      <c r="Z566" s="45"/>
      <c r="AA566" s="45"/>
      <c r="AB566" s="45"/>
    </row>
    <row r="567" spans="1:28" s="62" customFormat="1" ht="19.5" customHeight="1" x14ac:dyDescent="0.25">
      <c r="A567" s="63">
        <f t="shared" si="50"/>
        <v>19.5</v>
      </c>
      <c r="B567" s="78">
        <v>2</v>
      </c>
      <c r="C567" s="972"/>
      <c r="D567" s="973"/>
      <c r="E567" s="974"/>
      <c r="F567" s="124"/>
      <c r="G567" s="124"/>
      <c r="H567" s="126"/>
      <c r="I567" s="975"/>
      <c r="J567" s="976"/>
      <c r="K567" s="124"/>
      <c r="L567" s="125"/>
      <c r="M567" s="125"/>
      <c r="N567" s="977"/>
      <c r="O567" s="978"/>
      <c r="P567" s="45"/>
      <c r="R567" s="45"/>
      <c r="S567" s="45"/>
      <c r="T567" s="45"/>
      <c r="U567" s="45"/>
      <c r="V567" s="45"/>
      <c r="W567" s="45"/>
      <c r="X567" s="45"/>
      <c r="Y567" s="45"/>
      <c r="Z567" s="45"/>
      <c r="AA567" s="45"/>
      <c r="AB567" s="45"/>
    </row>
    <row r="568" spans="1:28" s="62" customFormat="1" ht="19.5" customHeight="1" x14ac:dyDescent="0.25">
      <c r="A568" s="63">
        <f t="shared" si="50"/>
        <v>19.5</v>
      </c>
      <c r="B568" s="78">
        <v>3</v>
      </c>
      <c r="C568" s="972"/>
      <c r="D568" s="973"/>
      <c r="E568" s="974"/>
      <c r="F568" s="124"/>
      <c r="G568" s="124"/>
      <c r="H568" s="126"/>
      <c r="I568" s="975"/>
      <c r="J568" s="976"/>
      <c r="K568" s="124"/>
      <c r="L568" s="125"/>
      <c r="M568" s="125"/>
      <c r="N568" s="977"/>
      <c r="O568" s="978"/>
      <c r="P568" s="45"/>
      <c r="R568" s="45"/>
      <c r="S568" s="45"/>
      <c r="T568" s="45"/>
      <c r="U568" s="45"/>
      <c r="V568" s="45"/>
      <c r="W568" s="45"/>
      <c r="X568" s="45"/>
      <c r="Y568" s="45"/>
      <c r="Z568" s="45"/>
      <c r="AA568" s="45"/>
      <c r="AB568" s="45"/>
    </row>
    <row r="569" spans="1:28" s="62" customFormat="1" ht="19.5" customHeight="1" x14ac:dyDescent="0.25">
      <c r="A569" s="63">
        <f t="shared" si="50"/>
        <v>19.5</v>
      </c>
      <c r="B569" s="78">
        <v>4</v>
      </c>
      <c r="C569" s="972"/>
      <c r="D569" s="973"/>
      <c r="E569" s="974"/>
      <c r="F569" s="124"/>
      <c r="G569" s="124"/>
      <c r="H569" s="126"/>
      <c r="I569" s="975"/>
      <c r="J569" s="976"/>
      <c r="K569" s="124"/>
      <c r="L569" s="125"/>
      <c r="M569" s="125"/>
      <c r="N569" s="977"/>
      <c r="O569" s="978"/>
      <c r="P569" s="45"/>
      <c r="R569" s="45"/>
      <c r="S569" s="45"/>
      <c r="T569" s="45"/>
      <c r="U569" s="45"/>
      <c r="V569" s="45"/>
      <c r="W569" s="45"/>
      <c r="X569" s="45"/>
      <c r="Y569" s="45"/>
      <c r="Z569" s="45"/>
      <c r="AA569" s="45"/>
      <c r="AB569" s="45"/>
    </row>
    <row r="570" spans="1:28" s="62" customFormat="1" ht="19.5" customHeight="1" x14ac:dyDescent="0.25">
      <c r="A570" s="63">
        <f t="shared" si="50"/>
        <v>19.5</v>
      </c>
      <c r="B570" s="78">
        <v>5</v>
      </c>
      <c r="C570" s="972"/>
      <c r="D570" s="973"/>
      <c r="E570" s="974"/>
      <c r="F570" s="124"/>
      <c r="G570" s="124"/>
      <c r="H570" s="126"/>
      <c r="I570" s="975"/>
      <c r="J570" s="976"/>
      <c r="K570" s="124"/>
      <c r="L570" s="125"/>
      <c r="M570" s="125"/>
      <c r="N570" s="977"/>
      <c r="O570" s="978"/>
      <c r="P570" s="45"/>
      <c r="R570" s="45"/>
      <c r="S570" s="45"/>
      <c r="T570" s="45"/>
      <c r="U570" s="45"/>
      <c r="V570" s="45"/>
      <c r="W570" s="45"/>
      <c r="X570" s="45"/>
      <c r="Y570" s="45"/>
      <c r="Z570" s="45"/>
      <c r="AA570" s="45"/>
      <c r="AB570" s="45"/>
    </row>
    <row r="571" spans="1:28" s="62" customFormat="1" ht="19.5" customHeight="1" x14ac:dyDescent="0.25">
      <c r="A571" s="63">
        <f t="shared" si="50"/>
        <v>19.5</v>
      </c>
      <c r="B571" s="78">
        <v>6</v>
      </c>
      <c r="C571" s="972"/>
      <c r="D571" s="973"/>
      <c r="E571" s="974"/>
      <c r="F571" s="124"/>
      <c r="G571" s="124"/>
      <c r="H571" s="126"/>
      <c r="I571" s="975"/>
      <c r="J571" s="976"/>
      <c r="K571" s="124"/>
      <c r="L571" s="125"/>
      <c r="M571" s="125"/>
      <c r="N571" s="977"/>
      <c r="O571" s="978"/>
      <c r="P571" s="45"/>
      <c r="R571" s="45"/>
      <c r="S571" s="45"/>
      <c r="T571" s="45"/>
      <c r="U571" s="45"/>
      <c r="V571" s="45"/>
      <c r="W571" s="45"/>
      <c r="X571" s="45"/>
      <c r="Y571" s="45"/>
      <c r="Z571" s="45"/>
      <c r="AA571" s="45"/>
      <c r="AB571" s="45"/>
    </row>
    <row r="572" spans="1:28" s="62" customFormat="1" ht="19.5" customHeight="1" x14ac:dyDescent="0.25">
      <c r="A572" s="63">
        <f t="shared" si="50"/>
        <v>19.5</v>
      </c>
      <c r="B572" s="78">
        <v>7</v>
      </c>
      <c r="C572" s="972"/>
      <c r="D572" s="973"/>
      <c r="E572" s="974"/>
      <c r="F572" s="124"/>
      <c r="G572" s="124"/>
      <c r="H572" s="126"/>
      <c r="I572" s="975"/>
      <c r="J572" s="976"/>
      <c r="K572" s="124"/>
      <c r="L572" s="125"/>
      <c r="M572" s="125"/>
      <c r="N572" s="977"/>
      <c r="O572" s="978"/>
      <c r="P572" s="45"/>
      <c r="R572" s="45"/>
      <c r="S572" s="45"/>
      <c r="T572" s="45"/>
      <c r="U572" s="45"/>
      <c r="V572" s="45"/>
      <c r="W572" s="45"/>
      <c r="X572" s="45"/>
      <c r="Y572" s="45"/>
      <c r="Z572" s="45"/>
      <c r="AA572" s="45"/>
      <c r="AB572" s="45"/>
    </row>
    <row r="573" spans="1:28" s="62" customFormat="1" ht="19.5" customHeight="1" x14ac:dyDescent="0.25">
      <c r="A573" s="63">
        <f t="shared" si="50"/>
        <v>19.5</v>
      </c>
      <c r="B573" s="78">
        <v>8</v>
      </c>
      <c r="C573" s="972"/>
      <c r="D573" s="973"/>
      <c r="E573" s="974"/>
      <c r="F573" s="124"/>
      <c r="G573" s="124"/>
      <c r="H573" s="126"/>
      <c r="I573" s="975"/>
      <c r="J573" s="976"/>
      <c r="K573" s="124"/>
      <c r="L573" s="125"/>
      <c r="M573" s="125"/>
      <c r="N573" s="977"/>
      <c r="O573" s="978"/>
      <c r="P573" s="45"/>
      <c r="R573" s="45"/>
      <c r="S573" s="45"/>
      <c r="T573" s="45"/>
      <c r="U573" s="45"/>
      <c r="V573" s="45"/>
      <c r="W573" s="45"/>
      <c r="X573" s="45"/>
      <c r="Y573" s="45"/>
      <c r="Z573" s="45"/>
      <c r="AA573" s="45"/>
      <c r="AB573" s="45"/>
    </row>
    <row r="574" spans="1:28" s="62" customFormat="1" ht="9" customHeight="1" x14ac:dyDescent="0.25">
      <c r="A574" s="63">
        <f>$A$2</f>
        <v>9</v>
      </c>
      <c r="B574" s="45"/>
      <c r="C574" s="45"/>
      <c r="D574" s="45"/>
      <c r="E574" s="45"/>
      <c r="F574" s="45"/>
      <c r="G574" s="45"/>
      <c r="H574" s="45"/>
      <c r="I574" s="45"/>
      <c r="J574" s="45"/>
      <c r="K574" s="45"/>
      <c r="L574" s="45"/>
      <c r="M574" s="45"/>
      <c r="N574" s="45"/>
      <c r="O574" s="45"/>
      <c r="P574" s="45"/>
      <c r="R574" s="45"/>
      <c r="S574" s="45"/>
      <c r="T574" s="45"/>
      <c r="U574" s="45"/>
      <c r="V574" s="45"/>
      <c r="W574" s="45"/>
      <c r="X574" s="45"/>
      <c r="Y574" s="45"/>
      <c r="Z574" s="45"/>
      <c r="AA574" s="45"/>
      <c r="AB574" s="45"/>
    </row>
    <row r="575" spans="1:28" s="62" customFormat="1" ht="9" customHeight="1" x14ac:dyDescent="0.25">
      <c r="A575" s="63">
        <f>$A$2</f>
        <v>9</v>
      </c>
      <c r="B575" s="45"/>
      <c r="C575" s="45"/>
      <c r="D575" s="45"/>
      <c r="E575" s="45"/>
      <c r="F575" s="45"/>
      <c r="G575" s="45"/>
      <c r="H575" s="45"/>
      <c r="I575" s="45"/>
      <c r="J575" s="45"/>
      <c r="K575" s="45"/>
      <c r="L575" s="45"/>
      <c r="M575" s="45"/>
      <c r="N575" s="45"/>
      <c r="O575" s="45"/>
      <c r="P575" s="45"/>
      <c r="R575" s="45"/>
      <c r="S575" s="45"/>
      <c r="T575" s="45"/>
      <c r="U575" s="45"/>
      <c r="V575" s="45"/>
      <c r="W575" s="45"/>
      <c r="X575" s="45"/>
      <c r="Y575" s="45"/>
      <c r="Z575" s="45"/>
      <c r="AA575" s="45"/>
      <c r="AB575" s="45"/>
    </row>
    <row r="576" spans="1:28" s="62" customFormat="1" ht="18" customHeight="1" x14ac:dyDescent="0.25">
      <c r="A576" s="63">
        <f>$A$2*2</f>
        <v>18</v>
      </c>
      <c r="B576" s="79" t="s">
        <v>100</v>
      </c>
      <c r="C576" s="979" t="s">
        <v>191</v>
      </c>
      <c r="D576" s="979"/>
      <c r="E576" s="979"/>
      <c r="F576" s="979"/>
      <c r="G576" s="979"/>
      <c r="H576" s="979"/>
      <c r="I576" s="979"/>
      <c r="J576" s="979"/>
      <c r="K576" s="979"/>
      <c r="L576" s="979"/>
      <c r="M576" s="979"/>
      <c r="N576" s="979"/>
      <c r="O576" s="979"/>
      <c r="P576" s="45"/>
      <c r="R576" s="45"/>
      <c r="S576" s="45"/>
      <c r="T576" s="45"/>
      <c r="U576" s="45"/>
      <c r="V576" s="45"/>
      <c r="W576" s="45"/>
      <c r="X576" s="45"/>
      <c r="Y576" s="45"/>
      <c r="Z576" s="45"/>
      <c r="AA576" s="45"/>
      <c r="AB576" s="45"/>
    </row>
    <row r="577" spans="1:28" s="62" customFormat="1" ht="9" customHeight="1" x14ac:dyDescent="0.25">
      <c r="A577" s="63">
        <f>$A$2</f>
        <v>9</v>
      </c>
      <c r="B577" s="79" t="s">
        <v>101</v>
      </c>
      <c r="C577" s="980" t="s">
        <v>190</v>
      </c>
      <c r="D577" s="980"/>
      <c r="E577" s="980"/>
      <c r="F577" s="980"/>
      <c r="G577" s="980"/>
      <c r="H577" s="980"/>
      <c r="I577" s="980"/>
      <c r="J577" s="980"/>
      <c r="K577" s="980"/>
      <c r="L577" s="980"/>
      <c r="M577" s="980"/>
      <c r="N577" s="980"/>
      <c r="O577" s="980"/>
      <c r="P577" s="45"/>
      <c r="R577" s="45"/>
      <c r="S577" s="45"/>
      <c r="T577" s="45"/>
      <c r="U577" s="45"/>
      <c r="V577" s="45"/>
      <c r="W577" s="45"/>
      <c r="X577" s="45"/>
      <c r="Y577" s="45"/>
      <c r="Z577" s="45"/>
      <c r="AA577" s="45"/>
      <c r="AB577" s="45"/>
    </row>
    <row r="578" spans="1:28" s="62" customFormat="1" ht="9" customHeight="1" x14ac:dyDescent="0.25">
      <c r="A578" s="63">
        <f>$A$2</f>
        <v>9</v>
      </c>
      <c r="B578" s="79" t="s">
        <v>102</v>
      </c>
      <c r="C578" s="979" t="s">
        <v>500</v>
      </c>
      <c r="D578" s="979"/>
      <c r="E578" s="979"/>
      <c r="F578" s="979"/>
      <c r="G578" s="979"/>
      <c r="H578" s="979"/>
      <c r="I578" s="979"/>
      <c r="J578" s="979"/>
      <c r="K578" s="979"/>
      <c r="L578" s="979"/>
      <c r="M578" s="979"/>
      <c r="N578" s="979"/>
      <c r="O578" s="979"/>
      <c r="P578" s="45"/>
      <c r="R578" s="45"/>
      <c r="S578" s="45"/>
      <c r="T578" s="45"/>
      <c r="U578" s="45"/>
      <c r="V578" s="45"/>
      <c r="W578" s="45"/>
      <c r="X578" s="45"/>
      <c r="Y578" s="45"/>
      <c r="Z578" s="45"/>
      <c r="AA578" s="45"/>
      <c r="AB578" s="45"/>
    </row>
    <row r="579" spans="1:28" s="62" customFormat="1" ht="9" customHeight="1" x14ac:dyDescent="0.25">
      <c r="A579" s="63">
        <f>$A$2</f>
        <v>9</v>
      </c>
      <c r="B579" s="79" t="s">
        <v>105</v>
      </c>
      <c r="C579" s="979" t="s">
        <v>194</v>
      </c>
      <c r="D579" s="979"/>
      <c r="E579" s="979"/>
      <c r="F579" s="979"/>
      <c r="G579" s="979"/>
      <c r="H579" s="979"/>
      <c r="I579" s="979"/>
      <c r="J579" s="979"/>
      <c r="K579" s="979"/>
      <c r="L579" s="979"/>
      <c r="M579" s="979"/>
      <c r="N579" s="979"/>
      <c r="O579" s="979"/>
      <c r="P579" s="45"/>
      <c r="R579" s="45"/>
      <c r="S579" s="45"/>
      <c r="T579" s="45"/>
      <c r="U579" s="45"/>
      <c r="V579" s="45"/>
      <c r="W579" s="45"/>
      <c r="X579" s="45"/>
      <c r="Y579" s="45"/>
      <c r="Z579" s="45"/>
      <c r="AA579" s="45"/>
      <c r="AB579" s="45"/>
    </row>
    <row r="580" spans="1:28" s="62" customFormat="1" ht="9" customHeight="1" x14ac:dyDescent="0.25">
      <c r="A580" s="63">
        <f>$A$2</f>
        <v>9</v>
      </c>
      <c r="B580" s="79" t="s">
        <v>103</v>
      </c>
      <c r="C580" s="979" t="s">
        <v>202</v>
      </c>
      <c r="D580" s="979"/>
      <c r="E580" s="979"/>
      <c r="F580" s="979"/>
      <c r="G580" s="979"/>
      <c r="H580" s="979"/>
      <c r="I580" s="979"/>
      <c r="J580" s="979"/>
      <c r="K580" s="979"/>
      <c r="L580" s="979"/>
      <c r="M580" s="979"/>
      <c r="N580" s="979"/>
      <c r="O580" s="979"/>
      <c r="P580" s="45"/>
      <c r="R580" s="45"/>
      <c r="S580" s="45"/>
      <c r="T580" s="45"/>
      <c r="U580" s="45"/>
      <c r="V580" s="45"/>
      <c r="W580" s="45"/>
      <c r="X580" s="45"/>
      <c r="Y580" s="45"/>
      <c r="Z580" s="45"/>
      <c r="AA580" s="45"/>
      <c r="AB580" s="45"/>
    </row>
    <row r="581" spans="1:28" s="62" customFormat="1" ht="16.5" customHeight="1" x14ac:dyDescent="0.25">
      <c r="A581" s="68">
        <f>$A$8</f>
        <v>16.5</v>
      </c>
      <c r="B581" s="45"/>
      <c r="C581" s="984" t="str">
        <f ca="1">Wersja</f>
        <v>2020..6.15.0.44055</v>
      </c>
      <c r="D581" s="984"/>
      <c r="E581" s="69"/>
      <c r="F581" s="69"/>
      <c r="G581" s="69"/>
      <c r="H581" s="69"/>
      <c r="I581" s="45"/>
      <c r="J581" s="45"/>
      <c r="K581" s="45"/>
      <c r="L581" s="45"/>
      <c r="M581" s="45"/>
      <c r="N581" s="80" t="s">
        <v>572</v>
      </c>
      <c r="O581" s="81" t="s">
        <v>187</v>
      </c>
      <c r="P581" s="45"/>
      <c r="R581" s="45"/>
      <c r="S581" s="45"/>
      <c r="T581" s="45"/>
      <c r="U581" s="45"/>
      <c r="V581" s="45"/>
      <c r="W581" s="45"/>
      <c r="X581" s="45"/>
      <c r="Y581" s="45"/>
      <c r="Z581" s="45"/>
      <c r="AA581" s="45"/>
      <c r="AB581" s="45"/>
    </row>
    <row r="582" spans="1:28" s="62" customFormat="1" ht="9" customHeight="1" x14ac:dyDescent="0.25">
      <c r="A582" s="63">
        <f>$A$2</f>
        <v>9</v>
      </c>
      <c r="B582" s="45"/>
      <c r="C582" s="45"/>
      <c r="D582" s="45"/>
      <c r="E582" s="45"/>
      <c r="F582" s="45"/>
      <c r="G582" s="45"/>
      <c r="H582" s="45"/>
      <c r="I582" s="45"/>
      <c r="J582" s="45"/>
      <c r="K582" s="45"/>
      <c r="L582" s="45"/>
      <c r="M582" s="45"/>
      <c r="N582" s="45"/>
      <c r="O582" s="45"/>
      <c r="P582" s="45"/>
      <c r="R582" s="45"/>
      <c r="S582" s="45"/>
      <c r="T582" s="45"/>
      <c r="U582" s="45"/>
      <c r="V582" s="45"/>
      <c r="W582" s="45"/>
      <c r="X582" s="45"/>
      <c r="Y582" s="45"/>
      <c r="Z582" s="45"/>
      <c r="AA582" s="45"/>
      <c r="AB582" s="45"/>
    </row>
    <row r="583" spans="1:28" s="62" customFormat="1" ht="9" customHeight="1" x14ac:dyDescent="0.25">
      <c r="A583" s="63">
        <f>$A$2</f>
        <v>9</v>
      </c>
      <c r="B583" s="797" t="s">
        <v>0</v>
      </c>
      <c r="C583" s="797"/>
      <c r="D583" s="797"/>
      <c r="E583" s="797"/>
      <c r="F583" s="797"/>
      <c r="G583" s="797"/>
      <c r="H583" s="797"/>
      <c r="I583" s="797"/>
      <c r="J583" s="797"/>
      <c r="K583" s="797"/>
      <c r="L583" s="797"/>
      <c r="M583" s="797"/>
      <c r="N583" s="797"/>
      <c r="O583" s="797"/>
      <c r="P583" s="45"/>
      <c r="R583" s="45"/>
      <c r="S583" s="45"/>
      <c r="T583" s="45"/>
      <c r="U583" s="45"/>
      <c r="V583" s="45"/>
      <c r="W583" s="45"/>
      <c r="X583" s="45"/>
      <c r="Y583" s="45"/>
      <c r="Z583" s="45"/>
      <c r="AA583" s="45"/>
      <c r="AB583" s="45"/>
    </row>
    <row r="584" spans="1:28" s="62" customFormat="1" ht="4.5" customHeight="1" x14ac:dyDescent="0.25">
      <c r="A584" s="68">
        <v>4.5</v>
      </c>
      <c r="B584" s="92"/>
      <c r="C584" s="45"/>
      <c r="D584" s="45"/>
      <c r="E584" s="45"/>
      <c r="F584" s="45"/>
      <c r="G584" s="45"/>
      <c r="H584" s="45"/>
      <c r="I584" s="45"/>
      <c r="J584" s="45"/>
      <c r="K584" s="45"/>
      <c r="L584" s="45"/>
      <c r="M584" s="45"/>
      <c r="N584" s="45"/>
      <c r="O584" s="45"/>
      <c r="P584" s="45"/>
      <c r="R584" s="45"/>
      <c r="S584" s="45"/>
      <c r="T584" s="45"/>
      <c r="U584" s="45"/>
      <c r="V584" s="45"/>
      <c r="W584" s="45"/>
      <c r="X584" s="45"/>
      <c r="Y584" s="45"/>
      <c r="Z584" s="45"/>
      <c r="AA584" s="45"/>
      <c r="AB584" s="45"/>
    </row>
    <row r="585" spans="1:28" s="62" customFormat="1" ht="24.75" customHeight="1" x14ac:dyDescent="0.25">
      <c r="A585" s="68">
        <f>$A$8*1.5</f>
        <v>24.75</v>
      </c>
      <c r="B585" s="73" t="s">
        <v>162</v>
      </c>
      <c r="C585" s="844" t="s">
        <v>170</v>
      </c>
      <c r="D585" s="981"/>
      <c r="E585" s="982"/>
      <c r="F585" s="74" t="s">
        <v>171</v>
      </c>
      <c r="G585" s="74" t="s">
        <v>172</v>
      </c>
      <c r="H585" s="73" t="s">
        <v>163</v>
      </c>
      <c r="I585" s="844" t="s">
        <v>573</v>
      </c>
      <c r="J585" s="982"/>
      <c r="K585" s="94" t="s">
        <v>571</v>
      </c>
      <c r="L585" s="94" t="s">
        <v>570</v>
      </c>
      <c r="M585" s="94" t="s">
        <v>569</v>
      </c>
      <c r="N585" s="844" t="s">
        <v>568</v>
      </c>
      <c r="O585" s="815"/>
      <c r="P585" s="45"/>
      <c r="R585" s="45"/>
      <c r="S585" s="45"/>
      <c r="T585" s="45"/>
      <c r="U585" s="45"/>
      <c r="V585" s="45"/>
      <c r="W585" s="45"/>
      <c r="X585" s="45"/>
      <c r="Y585" s="45"/>
      <c r="Z585" s="45"/>
      <c r="AA585" s="45"/>
      <c r="AB585" s="45"/>
    </row>
    <row r="586" spans="1:28" s="62" customFormat="1" ht="9" customHeight="1" x14ac:dyDescent="0.2">
      <c r="A586" s="63">
        <f>$A$2</f>
        <v>9</v>
      </c>
      <c r="B586" s="76"/>
      <c r="C586" s="983" t="s">
        <v>126</v>
      </c>
      <c r="D586" s="983"/>
      <c r="E586" s="983"/>
      <c r="F586" s="73" t="s">
        <v>164</v>
      </c>
      <c r="G586" s="73" t="s">
        <v>165</v>
      </c>
      <c r="H586" s="73" t="s">
        <v>143</v>
      </c>
      <c r="I586" s="983" t="s">
        <v>166</v>
      </c>
      <c r="J586" s="983"/>
      <c r="K586" s="73" t="s">
        <v>167</v>
      </c>
      <c r="L586" s="73" t="s">
        <v>168</v>
      </c>
      <c r="M586" s="73" t="s">
        <v>181</v>
      </c>
      <c r="N586" s="983" t="s">
        <v>565</v>
      </c>
      <c r="O586" s="983"/>
      <c r="P586" s="45"/>
      <c r="R586" s="45"/>
      <c r="S586" s="45"/>
      <c r="T586" s="45"/>
      <c r="U586" s="45"/>
      <c r="V586" s="45"/>
      <c r="W586" s="45"/>
      <c r="X586" s="45"/>
      <c r="Y586" s="45"/>
      <c r="Z586" s="45"/>
      <c r="AA586" s="45"/>
      <c r="AB586" s="45"/>
    </row>
    <row r="587" spans="1:28" s="62" customFormat="1" ht="19.5" customHeight="1" x14ac:dyDescent="0.25">
      <c r="A587" s="63">
        <f t="shared" ref="A587:A606" si="51">$A$6</f>
        <v>19.5</v>
      </c>
      <c r="B587" s="78">
        <v>9</v>
      </c>
      <c r="C587" s="972"/>
      <c r="D587" s="973"/>
      <c r="E587" s="974"/>
      <c r="F587" s="124"/>
      <c r="G587" s="124"/>
      <c r="H587" s="126"/>
      <c r="I587" s="975"/>
      <c r="J587" s="976"/>
      <c r="K587" s="124"/>
      <c r="L587" s="125"/>
      <c r="M587" s="125"/>
      <c r="N587" s="977"/>
      <c r="O587" s="978"/>
      <c r="P587" s="45"/>
      <c r="R587" s="45"/>
      <c r="S587" s="45"/>
      <c r="T587" s="45"/>
      <c r="U587" s="45"/>
      <c r="V587" s="45"/>
      <c r="W587" s="45"/>
      <c r="X587" s="45"/>
      <c r="Y587" s="45"/>
      <c r="Z587" s="45"/>
      <c r="AA587" s="45"/>
      <c r="AB587" s="45"/>
    </row>
    <row r="588" spans="1:28" s="62" customFormat="1" ht="19.5" customHeight="1" x14ac:dyDescent="0.25">
      <c r="A588" s="63">
        <f t="shared" si="51"/>
        <v>19.5</v>
      </c>
      <c r="B588" s="78">
        <f>B587+1</f>
        <v>10</v>
      </c>
      <c r="C588" s="972"/>
      <c r="D588" s="973"/>
      <c r="E588" s="974"/>
      <c r="F588" s="124"/>
      <c r="G588" s="124"/>
      <c r="H588" s="126"/>
      <c r="I588" s="975"/>
      <c r="J588" s="976"/>
      <c r="K588" s="124"/>
      <c r="L588" s="125"/>
      <c r="M588" s="125"/>
      <c r="N588" s="977"/>
      <c r="O588" s="978"/>
      <c r="P588" s="45"/>
      <c r="R588" s="45"/>
      <c r="S588" s="45"/>
      <c r="T588" s="45"/>
      <c r="U588" s="45"/>
      <c r="V588" s="45"/>
      <c r="W588" s="45"/>
      <c r="X588" s="45"/>
      <c r="Y588" s="45"/>
      <c r="Z588" s="45"/>
      <c r="AA588" s="45"/>
      <c r="AB588" s="45"/>
    </row>
    <row r="589" spans="1:28" s="62" customFormat="1" ht="19.5" customHeight="1" x14ac:dyDescent="0.25">
      <c r="A589" s="63">
        <f t="shared" si="51"/>
        <v>19.5</v>
      </c>
      <c r="B589" s="78">
        <f t="shared" ref="B589:B606" si="52">B588+1</f>
        <v>11</v>
      </c>
      <c r="C589" s="972"/>
      <c r="D589" s="973"/>
      <c r="E589" s="974"/>
      <c r="F589" s="124"/>
      <c r="G589" s="124"/>
      <c r="H589" s="126"/>
      <c r="I589" s="975"/>
      <c r="J589" s="976"/>
      <c r="K589" s="124"/>
      <c r="L589" s="125"/>
      <c r="M589" s="125"/>
      <c r="N589" s="977"/>
      <c r="O589" s="978"/>
      <c r="P589" s="45"/>
      <c r="R589" s="45"/>
      <c r="S589" s="45"/>
      <c r="T589" s="45"/>
      <c r="U589" s="45"/>
      <c r="V589" s="45"/>
      <c r="W589" s="45"/>
      <c r="X589" s="45"/>
      <c r="Y589" s="45"/>
      <c r="Z589" s="45"/>
      <c r="AA589" s="45"/>
      <c r="AB589" s="45"/>
    </row>
    <row r="590" spans="1:28" s="62" customFormat="1" ht="19.5" customHeight="1" x14ac:dyDescent="0.25">
      <c r="A590" s="63">
        <f t="shared" si="51"/>
        <v>19.5</v>
      </c>
      <c r="B590" s="78">
        <f t="shared" si="52"/>
        <v>12</v>
      </c>
      <c r="C590" s="972"/>
      <c r="D590" s="973"/>
      <c r="E590" s="974"/>
      <c r="F590" s="124"/>
      <c r="G590" s="124"/>
      <c r="H590" s="126"/>
      <c r="I590" s="975"/>
      <c r="J590" s="976"/>
      <c r="K590" s="124"/>
      <c r="L590" s="125"/>
      <c r="M590" s="125"/>
      <c r="N590" s="977"/>
      <c r="O590" s="978"/>
      <c r="P590" s="45"/>
      <c r="R590" s="45"/>
      <c r="S590" s="45"/>
      <c r="T590" s="45"/>
      <c r="U590" s="45"/>
      <c r="V590" s="45"/>
      <c r="W590" s="45"/>
      <c r="X590" s="45"/>
      <c r="Y590" s="45"/>
      <c r="Z590" s="45"/>
      <c r="AA590" s="45"/>
      <c r="AB590" s="45"/>
    </row>
    <row r="591" spans="1:28" s="62" customFormat="1" ht="19.5" customHeight="1" x14ac:dyDescent="0.25">
      <c r="A591" s="63">
        <f t="shared" si="51"/>
        <v>19.5</v>
      </c>
      <c r="B591" s="78">
        <f t="shared" si="52"/>
        <v>13</v>
      </c>
      <c r="C591" s="972"/>
      <c r="D591" s="973"/>
      <c r="E591" s="974"/>
      <c r="F591" s="124"/>
      <c r="G591" s="124"/>
      <c r="H591" s="126"/>
      <c r="I591" s="975"/>
      <c r="J591" s="976"/>
      <c r="K591" s="124"/>
      <c r="L591" s="125"/>
      <c r="M591" s="125"/>
      <c r="N591" s="977"/>
      <c r="O591" s="978"/>
      <c r="P591" s="45"/>
      <c r="R591" s="45"/>
      <c r="S591" s="45"/>
      <c r="T591" s="45"/>
      <c r="U591" s="45"/>
      <c r="V591" s="45"/>
      <c r="W591" s="45"/>
      <c r="X591" s="45"/>
      <c r="Y591" s="45"/>
      <c r="Z591" s="45"/>
      <c r="AA591" s="45"/>
      <c r="AB591" s="45"/>
    </row>
    <row r="592" spans="1:28" s="62" customFormat="1" ht="19.5" customHeight="1" x14ac:dyDescent="0.25">
      <c r="A592" s="63">
        <f t="shared" si="51"/>
        <v>19.5</v>
      </c>
      <c r="B592" s="78">
        <f t="shared" si="52"/>
        <v>14</v>
      </c>
      <c r="C592" s="972"/>
      <c r="D592" s="973"/>
      <c r="E592" s="974"/>
      <c r="F592" s="124"/>
      <c r="G592" s="124"/>
      <c r="H592" s="126"/>
      <c r="I592" s="975"/>
      <c r="J592" s="976"/>
      <c r="K592" s="124"/>
      <c r="L592" s="125"/>
      <c r="M592" s="125"/>
      <c r="N592" s="977"/>
      <c r="O592" s="978"/>
      <c r="P592" s="45"/>
      <c r="R592" s="45"/>
      <c r="S592" s="45"/>
      <c r="T592" s="45"/>
      <c r="U592" s="45"/>
      <c r="V592" s="45"/>
      <c r="W592" s="45"/>
      <c r="X592" s="45"/>
      <c r="Y592" s="45"/>
      <c r="Z592" s="45"/>
      <c r="AA592" s="45"/>
      <c r="AB592" s="45"/>
    </row>
    <row r="593" spans="1:28" s="62" customFormat="1" ht="19.5" customHeight="1" x14ac:dyDescent="0.25">
      <c r="A593" s="63">
        <f t="shared" si="51"/>
        <v>19.5</v>
      </c>
      <c r="B593" s="78">
        <f t="shared" si="52"/>
        <v>15</v>
      </c>
      <c r="C593" s="972"/>
      <c r="D593" s="973"/>
      <c r="E593" s="974"/>
      <c r="F593" s="124"/>
      <c r="G593" s="124"/>
      <c r="H593" s="126"/>
      <c r="I593" s="975"/>
      <c r="J593" s="976"/>
      <c r="K593" s="124"/>
      <c r="L593" s="125"/>
      <c r="M593" s="125"/>
      <c r="N593" s="977"/>
      <c r="O593" s="978"/>
      <c r="P593" s="45"/>
      <c r="R593" s="45"/>
      <c r="S593" s="45"/>
      <c r="T593" s="45"/>
      <c r="U593" s="45"/>
      <c r="V593" s="45"/>
      <c r="W593" s="45"/>
      <c r="X593" s="45"/>
      <c r="Y593" s="45"/>
      <c r="Z593" s="45"/>
      <c r="AA593" s="45"/>
      <c r="AB593" s="45"/>
    </row>
    <row r="594" spans="1:28" s="62" customFormat="1" ht="19.5" customHeight="1" x14ac:dyDescent="0.25">
      <c r="A594" s="63">
        <f t="shared" si="51"/>
        <v>19.5</v>
      </c>
      <c r="B594" s="78">
        <f t="shared" si="52"/>
        <v>16</v>
      </c>
      <c r="C594" s="972"/>
      <c r="D594" s="973"/>
      <c r="E594" s="974"/>
      <c r="F594" s="124"/>
      <c r="G594" s="124"/>
      <c r="H594" s="126"/>
      <c r="I594" s="975"/>
      <c r="J594" s="976"/>
      <c r="K594" s="124"/>
      <c r="L594" s="125"/>
      <c r="M594" s="125"/>
      <c r="N594" s="977"/>
      <c r="O594" s="978"/>
      <c r="P594" s="45"/>
      <c r="R594" s="45"/>
      <c r="S594" s="45"/>
      <c r="T594" s="45"/>
      <c r="U594" s="45"/>
      <c r="V594" s="45"/>
      <c r="W594" s="45"/>
      <c r="X594" s="45"/>
      <c r="Y594" s="45"/>
      <c r="Z594" s="45"/>
      <c r="AA594" s="45"/>
      <c r="AB594" s="45"/>
    </row>
    <row r="595" spans="1:28" s="62" customFormat="1" ht="19.5" customHeight="1" x14ac:dyDescent="0.25">
      <c r="A595" s="63">
        <f t="shared" si="51"/>
        <v>19.5</v>
      </c>
      <c r="B595" s="78">
        <f t="shared" si="52"/>
        <v>17</v>
      </c>
      <c r="C595" s="972"/>
      <c r="D595" s="973"/>
      <c r="E595" s="974"/>
      <c r="F595" s="124"/>
      <c r="G595" s="124"/>
      <c r="H595" s="126"/>
      <c r="I595" s="975"/>
      <c r="J595" s="976"/>
      <c r="K595" s="124"/>
      <c r="L595" s="125"/>
      <c r="M595" s="125"/>
      <c r="N595" s="977"/>
      <c r="O595" s="978"/>
      <c r="P595" s="45"/>
      <c r="R595" s="45"/>
      <c r="S595" s="45"/>
      <c r="T595" s="45"/>
      <c r="U595" s="45"/>
      <c r="V595" s="45"/>
      <c r="W595" s="45"/>
      <c r="X595" s="45"/>
      <c r="Y595" s="45"/>
      <c r="Z595" s="45"/>
      <c r="AA595" s="45"/>
      <c r="AB595" s="45"/>
    </row>
    <row r="596" spans="1:28" s="62" customFormat="1" ht="19.5" customHeight="1" x14ac:dyDescent="0.25">
      <c r="A596" s="63">
        <f t="shared" si="51"/>
        <v>19.5</v>
      </c>
      <c r="B596" s="78">
        <f t="shared" si="52"/>
        <v>18</v>
      </c>
      <c r="C596" s="972"/>
      <c r="D596" s="973"/>
      <c r="E596" s="974"/>
      <c r="F596" s="124"/>
      <c r="G596" s="124"/>
      <c r="H596" s="126"/>
      <c r="I596" s="975"/>
      <c r="J596" s="976"/>
      <c r="K596" s="124"/>
      <c r="L596" s="125"/>
      <c r="M596" s="125"/>
      <c r="N596" s="977"/>
      <c r="O596" s="978"/>
      <c r="P596" s="45"/>
      <c r="R596" s="45"/>
      <c r="S596" s="45"/>
      <c r="T596" s="45"/>
      <c r="U596" s="45"/>
      <c r="V596" s="45"/>
      <c r="W596" s="45"/>
      <c r="X596" s="45"/>
      <c r="Y596" s="45"/>
      <c r="Z596" s="45"/>
      <c r="AA596" s="45"/>
      <c r="AB596" s="45"/>
    </row>
    <row r="597" spans="1:28" s="62" customFormat="1" ht="19.5" customHeight="1" x14ac:dyDescent="0.25">
      <c r="A597" s="63">
        <f t="shared" si="51"/>
        <v>19.5</v>
      </c>
      <c r="B597" s="78">
        <f t="shared" si="52"/>
        <v>19</v>
      </c>
      <c r="C597" s="972"/>
      <c r="D597" s="973"/>
      <c r="E597" s="974"/>
      <c r="F597" s="124"/>
      <c r="G597" s="124"/>
      <c r="H597" s="126"/>
      <c r="I597" s="975"/>
      <c r="J597" s="976"/>
      <c r="K597" s="124"/>
      <c r="L597" s="125"/>
      <c r="M597" s="125"/>
      <c r="N597" s="977"/>
      <c r="O597" s="978"/>
      <c r="P597" s="45"/>
      <c r="R597" s="45"/>
      <c r="S597" s="45"/>
      <c r="T597" s="45"/>
      <c r="U597" s="45"/>
      <c r="V597" s="45"/>
      <c r="W597" s="45"/>
      <c r="X597" s="45"/>
      <c r="Y597" s="45"/>
      <c r="Z597" s="45"/>
      <c r="AA597" s="45"/>
      <c r="AB597" s="45"/>
    </row>
    <row r="598" spans="1:28" s="62" customFormat="1" ht="19.5" customHeight="1" x14ac:dyDescent="0.25">
      <c r="A598" s="63">
        <f t="shared" si="51"/>
        <v>19.5</v>
      </c>
      <c r="B598" s="78">
        <f t="shared" si="52"/>
        <v>20</v>
      </c>
      <c r="C598" s="972"/>
      <c r="D598" s="973"/>
      <c r="E598" s="974"/>
      <c r="F598" s="124"/>
      <c r="G598" s="124"/>
      <c r="H598" s="126"/>
      <c r="I598" s="975"/>
      <c r="J598" s="976"/>
      <c r="K598" s="124"/>
      <c r="L598" s="125"/>
      <c r="M598" s="125"/>
      <c r="N598" s="977"/>
      <c r="O598" s="978"/>
      <c r="P598" s="45"/>
      <c r="R598" s="45"/>
      <c r="S598" s="45"/>
      <c r="T598" s="45"/>
      <c r="U598" s="45"/>
      <c r="V598" s="45"/>
      <c r="W598" s="45"/>
      <c r="X598" s="45"/>
      <c r="Y598" s="45"/>
      <c r="Z598" s="45"/>
      <c r="AA598" s="45"/>
      <c r="AB598" s="45"/>
    </row>
    <row r="599" spans="1:28" s="62" customFormat="1" ht="19.5" customHeight="1" x14ac:dyDescent="0.25">
      <c r="A599" s="63">
        <f t="shared" si="51"/>
        <v>19.5</v>
      </c>
      <c r="B599" s="78">
        <f t="shared" si="52"/>
        <v>21</v>
      </c>
      <c r="C599" s="972"/>
      <c r="D599" s="973"/>
      <c r="E599" s="974"/>
      <c r="F599" s="124"/>
      <c r="G599" s="124"/>
      <c r="H599" s="126"/>
      <c r="I599" s="975"/>
      <c r="J599" s="976"/>
      <c r="K599" s="124"/>
      <c r="L599" s="125"/>
      <c r="M599" s="125"/>
      <c r="N599" s="977"/>
      <c r="O599" s="978"/>
      <c r="P599" s="45"/>
      <c r="R599" s="45"/>
      <c r="S599" s="45"/>
      <c r="T599" s="45"/>
      <c r="U599" s="45"/>
      <c r="V599" s="45"/>
      <c r="W599" s="45"/>
      <c r="X599" s="45"/>
      <c r="Y599" s="45"/>
      <c r="Z599" s="45"/>
      <c r="AA599" s="45"/>
      <c r="AB599" s="45"/>
    </row>
    <row r="600" spans="1:28" s="62" customFormat="1" ht="19.5" customHeight="1" x14ac:dyDescent="0.25">
      <c r="A600" s="63">
        <f t="shared" si="51"/>
        <v>19.5</v>
      </c>
      <c r="B600" s="78">
        <f t="shared" si="52"/>
        <v>22</v>
      </c>
      <c r="C600" s="972"/>
      <c r="D600" s="973"/>
      <c r="E600" s="974"/>
      <c r="F600" s="124"/>
      <c r="G600" s="124"/>
      <c r="H600" s="126"/>
      <c r="I600" s="975"/>
      <c r="J600" s="976"/>
      <c r="K600" s="124"/>
      <c r="L600" s="125"/>
      <c r="M600" s="125"/>
      <c r="N600" s="977"/>
      <c r="O600" s="978"/>
      <c r="P600" s="45"/>
      <c r="R600" s="45"/>
      <c r="S600" s="45"/>
      <c r="T600" s="45"/>
      <c r="U600" s="45"/>
      <c r="V600" s="45"/>
      <c r="W600" s="45"/>
      <c r="X600" s="45"/>
      <c r="Y600" s="45"/>
      <c r="Z600" s="45"/>
      <c r="AA600" s="45"/>
      <c r="AB600" s="45"/>
    </row>
    <row r="601" spans="1:28" s="62" customFormat="1" ht="19.5" customHeight="1" x14ac:dyDescent="0.25">
      <c r="A601" s="63">
        <f t="shared" si="51"/>
        <v>19.5</v>
      </c>
      <c r="B601" s="78">
        <f t="shared" si="52"/>
        <v>23</v>
      </c>
      <c r="C601" s="972"/>
      <c r="D601" s="973"/>
      <c r="E601" s="974"/>
      <c r="F601" s="124"/>
      <c r="G601" s="124"/>
      <c r="H601" s="126"/>
      <c r="I601" s="975"/>
      <c r="J601" s="976"/>
      <c r="K601" s="124"/>
      <c r="L601" s="125"/>
      <c r="M601" s="125"/>
      <c r="N601" s="977"/>
      <c r="O601" s="978"/>
      <c r="P601" s="45"/>
      <c r="R601" s="45"/>
      <c r="S601" s="45"/>
      <c r="T601" s="45"/>
      <c r="U601" s="45"/>
      <c r="V601" s="45"/>
      <c r="W601" s="45"/>
      <c r="X601" s="45"/>
      <c r="Y601" s="45"/>
      <c r="Z601" s="45"/>
      <c r="AA601" s="45"/>
      <c r="AB601" s="45"/>
    </row>
    <row r="602" spans="1:28" s="62" customFormat="1" ht="19.5" customHeight="1" x14ac:dyDescent="0.25">
      <c r="A602" s="63">
        <f t="shared" si="51"/>
        <v>19.5</v>
      </c>
      <c r="B602" s="78">
        <f t="shared" si="52"/>
        <v>24</v>
      </c>
      <c r="C602" s="972"/>
      <c r="D602" s="973"/>
      <c r="E602" s="974"/>
      <c r="F602" s="124"/>
      <c r="G602" s="124"/>
      <c r="H602" s="126"/>
      <c r="I602" s="975"/>
      <c r="J602" s="976"/>
      <c r="K602" s="124"/>
      <c r="L602" s="125"/>
      <c r="M602" s="125"/>
      <c r="N602" s="977"/>
      <c r="O602" s="978"/>
      <c r="P602" s="45"/>
      <c r="R602" s="45"/>
      <c r="S602" s="45"/>
      <c r="T602" s="45"/>
      <c r="U602" s="45"/>
      <c r="V602" s="45"/>
      <c r="W602" s="45"/>
      <c r="X602" s="45"/>
      <c r="Y602" s="45"/>
      <c r="Z602" s="45"/>
      <c r="AA602" s="45"/>
      <c r="AB602" s="45"/>
    </row>
    <row r="603" spans="1:28" s="62" customFormat="1" ht="19.5" customHeight="1" x14ac:dyDescent="0.25">
      <c r="A603" s="63">
        <f t="shared" si="51"/>
        <v>19.5</v>
      </c>
      <c r="B603" s="78">
        <f t="shared" si="52"/>
        <v>25</v>
      </c>
      <c r="C603" s="972"/>
      <c r="D603" s="973"/>
      <c r="E603" s="974"/>
      <c r="F603" s="124"/>
      <c r="G603" s="124"/>
      <c r="H603" s="126"/>
      <c r="I603" s="975"/>
      <c r="J603" s="976"/>
      <c r="K603" s="124"/>
      <c r="L603" s="125"/>
      <c r="M603" s="125"/>
      <c r="N603" s="977"/>
      <c r="O603" s="978"/>
      <c r="P603" s="45"/>
      <c r="R603" s="45"/>
      <c r="S603" s="45"/>
      <c r="T603" s="45"/>
      <c r="U603" s="45"/>
      <c r="V603" s="45"/>
      <c r="W603" s="45"/>
      <c r="X603" s="45"/>
      <c r="Y603" s="45"/>
      <c r="Z603" s="45"/>
      <c r="AA603" s="45"/>
      <c r="AB603" s="45"/>
    </row>
    <row r="604" spans="1:28" s="62" customFormat="1" ht="19.5" customHeight="1" x14ac:dyDescent="0.25">
      <c r="A604" s="63">
        <f t="shared" si="51"/>
        <v>19.5</v>
      </c>
      <c r="B604" s="78">
        <f t="shared" si="52"/>
        <v>26</v>
      </c>
      <c r="C604" s="972"/>
      <c r="D604" s="973"/>
      <c r="E604" s="974"/>
      <c r="F604" s="124"/>
      <c r="G604" s="124"/>
      <c r="H604" s="126"/>
      <c r="I604" s="975"/>
      <c r="J604" s="976"/>
      <c r="K604" s="124"/>
      <c r="L604" s="125"/>
      <c r="M604" s="125"/>
      <c r="N604" s="977"/>
      <c r="O604" s="978"/>
      <c r="P604" s="45"/>
      <c r="R604" s="45"/>
      <c r="S604" s="45"/>
      <c r="T604" s="45"/>
      <c r="U604" s="45"/>
      <c r="V604" s="45"/>
      <c r="W604" s="45"/>
      <c r="X604" s="45"/>
      <c r="Y604" s="45"/>
      <c r="Z604" s="45"/>
      <c r="AA604" s="45"/>
      <c r="AB604" s="45"/>
    </row>
    <row r="605" spans="1:28" s="62" customFormat="1" ht="19.5" customHeight="1" x14ac:dyDescent="0.25">
      <c r="A605" s="63">
        <f t="shared" si="51"/>
        <v>19.5</v>
      </c>
      <c r="B605" s="78">
        <f t="shared" si="52"/>
        <v>27</v>
      </c>
      <c r="C605" s="972"/>
      <c r="D605" s="973"/>
      <c r="E605" s="974"/>
      <c r="F605" s="124"/>
      <c r="G605" s="124"/>
      <c r="H605" s="126"/>
      <c r="I605" s="975"/>
      <c r="J605" s="976"/>
      <c r="K605" s="124"/>
      <c r="L605" s="125"/>
      <c r="M605" s="125"/>
      <c r="N605" s="977"/>
      <c r="O605" s="978"/>
      <c r="P605" s="45"/>
      <c r="R605" s="45"/>
      <c r="S605" s="45"/>
      <c r="T605" s="45"/>
      <c r="U605" s="45"/>
      <c r="V605" s="45"/>
      <c r="W605" s="45"/>
      <c r="X605" s="45"/>
      <c r="Y605" s="45"/>
      <c r="Z605" s="45"/>
      <c r="AA605" s="45"/>
      <c r="AB605" s="45"/>
    </row>
    <row r="606" spans="1:28" s="62" customFormat="1" ht="19.5" customHeight="1" x14ac:dyDescent="0.25">
      <c r="A606" s="63">
        <f t="shared" si="51"/>
        <v>19.5</v>
      </c>
      <c r="B606" s="78">
        <f t="shared" si="52"/>
        <v>28</v>
      </c>
      <c r="C606" s="972"/>
      <c r="D606" s="973"/>
      <c r="E606" s="974"/>
      <c r="F606" s="124"/>
      <c r="G606" s="124"/>
      <c r="H606" s="126"/>
      <c r="I606" s="975"/>
      <c r="J606" s="976"/>
      <c r="K606" s="124"/>
      <c r="L606" s="125"/>
      <c r="M606" s="125"/>
      <c r="N606" s="977"/>
      <c r="O606" s="978"/>
      <c r="P606" s="45"/>
      <c r="R606" s="45"/>
      <c r="S606" s="45"/>
      <c r="T606" s="45"/>
      <c r="U606" s="45"/>
      <c r="V606" s="45"/>
      <c r="W606" s="45"/>
      <c r="X606" s="45"/>
      <c r="Y606" s="45"/>
      <c r="Z606" s="45"/>
      <c r="AA606" s="45"/>
      <c r="AB606" s="45"/>
    </row>
    <row r="607" spans="1:28" s="62" customFormat="1" ht="9" customHeight="1" x14ac:dyDescent="0.25">
      <c r="A607" s="63">
        <f>$A$2</f>
        <v>9</v>
      </c>
      <c r="B607" s="45"/>
      <c r="C607" s="45"/>
      <c r="D607" s="45"/>
      <c r="E607" s="45"/>
      <c r="F607" s="45"/>
      <c r="G607" s="45"/>
      <c r="H607" s="45"/>
      <c r="I607" s="45"/>
      <c r="J607" s="45"/>
      <c r="K607" s="45"/>
      <c r="L607" s="45"/>
      <c r="M607" s="45"/>
      <c r="N607" s="45"/>
      <c r="O607" s="45"/>
      <c r="P607" s="45"/>
      <c r="R607" s="45"/>
      <c r="S607" s="45"/>
      <c r="T607" s="45"/>
      <c r="U607" s="45"/>
      <c r="V607" s="45"/>
      <c r="W607" s="45"/>
      <c r="X607" s="45"/>
      <c r="Y607" s="45"/>
      <c r="Z607" s="45"/>
      <c r="AA607" s="45"/>
      <c r="AB607" s="45"/>
    </row>
    <row r="608" spans="1:28" ht="9" customHeight="1" x14ac:dyDescent="0.25">
      <c r="A608" s="63">
        <f t="shared" ref="A608:A613" si="53">$A$2</f>
        <v>9</v>
      </c>
    </row>
    <row r="609" spans="1:17" ht="9" customHeight="1" x14ac:dyDescent="0.25">
      <c r="A609" s="63">
        <f t="shared" si="53"/>
        <v>9</v>
      </c>
    </row>
    <row r="610" spans="1:17" ht="9" customHeight="1" x14ac:dyDescent="0.25">
      <c r="A610" s="63">
        <f t="shared" si="53"/>
        <v>9</v>
      </c>
    </row>
    <row r="611" spans="1:17" ht="9" customHeight="1" x14ac:dyDescent="0.25">
      <c r="A611" s="63">
        <f t="shared" si="53"/>
        <v>9</v>
      </c>
    </row>
    <row r="612" spans="1:17" ht="16.5" customHeight="1" x14ac:dyDescent="0.25">
      <c r="A612" s="68">
        <f>$A$8</f>
        <v>16.5</v>
      </c>
      <c r="C612" s="80" t="s">
        <v>572</v>
      </c>
      <c r="D612" s="81" t="s">
        <v>189</v>
      </c>
      <c r="M612" s="1006" t="str">
        <f ca="1">Wersja</f>
        <v>2020..6.15.0.44055</v>
      </c>
      <c r="N612" s="1006"/>
    </row>
    <row r="613" spans="1:17" ht="9" customHeight="1" x14ac:dyDescent="0.25">
      <c r="A613" s="63">
        <f t="shared" si="53"/>
        <v>9</v>
      </c>
    </row>
    <row r="614" spans="1:17" ht="9" customHeight="1" x14ac:dyDescent="0.25">
      <c r="A614" s="63">
        <f>$A$2</f>
        <v>9</v>
      </c>
      <c r="B614" s="796" t="s">
        <v>182</v>
      </c>
      <c r="C614" s="796"/>
      <c r="D614" s="796"/>
      <c r="E614" s="796"/>
      <c r="F614" s="796"/>
      <c r="G614" s="796"/>
      <c r="H614" s="796"/>
      <c r="I614" s="796"/>
      <c r="J614" s="796"/>
      <c r="K614" s="796"/>
      <c r="L614" s="796"/>
      <c r="M614" s="796"/>
      <c r="N614" s="796"/>
      <c r="O614" s="796"/>
    </row>
    <row r="615" spans="1:17" ht="9" customHeight="1" x14ac:dyDescent="0.25">
      <c r="A615" s="63">
        <f>$A$2</f>
        <v>9</v>
      </c>
      <c r="B615" s="797" t="s">
        <v>0</v>
      </c>
      <c r="C615" s="797"/>
      <c r="D615" s="797"/>
      <c r="E615" s="797"/>
      <c r="F615" s="797"/>
      <c r="G615" s="797"/>
      <c r="H615" s="797"/>
      <c r="I615" s="797"/>
      <c r="J615" s="797"/>
      <c r="K615" s="797"/>
      <c r="L615" s="797"/>
      <c r="M615" s="797"/>
      <c r="N615" s="797"/>
      <c r="O615" s="797"/>
    </row>
    <row r="616" spans="1:17" ht="4.5" customHeight="1" x14ac:dyDescent="0.25">
      <c r="A616" s="63">
        <f>$A$4</f>
        <v>4.5</v>
      </c>
      <c r="B616" s="208"/>
    </row>
    <row r="617" spans="1:17" ht="9" customHeight="1" x14ac:dyDescent="0.25">
      <c r="A617" s="63">
        <f>$A$2</f>
        <v>9</v>
      </c>
      <c r="B617" s="798" t="s">
        <v>475</v>
      </c>
      <c r="C617" s="799"/>
      <c r="D617" s="799"/>
      <c r="E617" s="799"/>
      <c r="F617" s="799"/>
      <c r="G617" s="799"/>
      <c r="H617" s="800"/>
      <c r="I617" s="801" t="s">
        <v>1</v>
      </c>
      <c r="J617" s="802"/>
      <c r="K617" s="802"/>
      <c r="L617" s="802"/>
      <c r="M617" s="802"/>
      <c r="N617" s="802"/>
      <c r="O617" s="803"/>
    </row>
    <row r="618" spans="1:17" ht="19.5" customHeight="1" x14ac:dyDescent="0.25">
      <c r="A618" s="63">
        <f>$A$6</f>
        <v>19.5</v>
      </c>
      <c r="B618" s="65"/>
      <c r="C618" s="988">
        <f>$C$6</f>
        <v>0</v>
      </c>
      <c r="D618" s="988"/>
      <c r="E618" s="988"/>
      <c r="F618" s="988"/>
      <c r="G618" s="988"/>
      <c r="H618" s="66"/>
      <c r="I618" s="820"/>
      <c r="J618" s="821"/>
      <c r="K618" s="821"/>
      <c r="L618" s="821"/>
      <c r="M618" s="821"/>
      <c r="N618" s="821"/>
      <c r="O618" s="822"/>
    </row>
    <row r="619" spans="1:17" ht="9" customHeight="1" x14ac:dyDescent="0.25">
      <c r="A619" s="63">
        <f t="shared" ref="A619" si="54">$A$2</f>
        <v>9</v>
      </c>
    </row>
    <row r="620" spans="1:17" ht="16.5" customHeight="1" x14ac:dyDescent="0.25">
      <c r="A620" s="68">
        <f>$A$8</f>
        <v>16.5</v>
      </c>
      <c r="B620" s="67" t="s">
        <v>554</v>
      </c>
    </row>
    <row r="621" spans="1:17" ht="16.5" customHeight="1" x14ac:dyDescent="0.25">
      <c r="A621" s="68">
        <f>$A$8</f>
        <v>16.5</v>
      </c>
      <c r="B621" s="989" t="s">
        <v>566</v>
      </c>
      <c r="C621" s="989"/>
      <c r="D621" s="989"/>
      <c r="E621" s="989"/>
      <c r="F621" s="989"/>
      <c r="G621" s="989"/>
      <c r="H621" s="989"/>
      <c r="I621" s="989"/>
      <c r="J621" s="989"/>
      <c r="K621" s="989"/>
      <c r="L621" s="989"/>
      <c r="M621" s="989"/>
      <c r="N621" s="989"/>
    </row>
    <row r="622" spans="1:17" ht="16.5" customHeight="1" x14ac:dyDescent="0.25">
      <c r="A622" s="68">
        <f>$A$8</f>
        <v>16.5</v>
      </c>
      <c r="B622" s="990" t="s">
        <v>564</v>
      </c>
      <c r="C622" s="989"/>
      <c r="D622" s="989"/>
      <c r="E622" s="989"/>
      <c r="F622" s="989"/>
      <c r="G622" s="989"/>
      <c r="H622" s="989"/>
      <c r="I622" s="989"/>
      <c r="J622" s="989"/>
      <c r="K622" s="989"/>
      <c r="L622" s="989"/>
      <c r="M622" s="989"/>
      <c r="N622" s="989"/>
    </row>
    <row r="623" spans="1:17" ht="9" customHeight="1" x14ac:dyDescent="0.25">
      <c r="A623" s="63">
        <f>$A$2</f>
        <v>9</v>
      </c>
      <c r="C623" s="69"/>
      <c r="D623" s="69"/>
      <c r="E623" s="69"/>
      <c r="F623" s="69"/>
      <c r="G623" s="69"/>
      <c r="N623" s="281" t="s">
        <v>877</v>
      </c>
      <c r="O623" s="213"/>
    </row>
    <row r="624" spans="1:17" ht="19.5" customHeight="1" x14ac:dyDescent="0.25">
      <c r="A624" s="63">
        <f>$A$6</f>
        <v>19.5</v>
      </c>
      <c r="C624" s="69"/>
      <c r="D624" s="69"/>
      <c r="E624" s="69"/>
      <c r="F624" s="69"/>
      <c r="G624" s="69"/>
      <c r="N624" s="209">
        <f>N556+1</f>
        <v>10</v>
      </c>
      <c r="O624" s="70"/>
      <c r="P624" s="62"/>
      <c r="Q624" s="62">
        <f>IF(COUNTA(C634:J641,C655:J674,L655:O674,L634:O641)=0,0,1)</f>
        <v>0</v>
      </c>
    </row>
    <row r="625" spans="1:28" ht="4.5" customHeight="1" x14ac:dyDescent="0.25">
      <c r="A625" s="63">
        <f>$A$4</f>
        <v>4.5</v>
      </c>
      <c r="B625" s="69"/>
      <c r="C625" s="69"/>
      <c r="D625" s="69"/>
      <c r="E625" s="69"/>
      <c r="F625" s="69"/>
      <c r="G625" s="69"/>
    </row>
    <row r="626" spans="1:28" ht="4.5" customHeight="1" x14ac:dyDescent="0.25">
      <c r="A626" s="63">
        <f>$A$4</f>
        <v>4.5</v>
      </c>
      <c r="B626" s="807"/>
      <c r="C626" s="807"/>
      <c r="D626" s="807"/>
      <c r="E626" s="807"/>
      <c r="F626" s="807"/>
      <c r="G626" s="807"/>
      <c r="H626" s="807"/>
      <c r="I626" s="807"/>
      <c r="J626" s="807"/>
      <c r="K626" s="807"/>
      <c r="L626" s="807"/>
      <c r="M626" s="807"/>
      <c r="N626" s="807"/>
      <c r="O626" s="807"/>
    </row>
    <row r="627" spans="1:28" ht="24.75" customHeight="1" x14ac:dyDescent="0.25">
      <c r="A627" s="68">
        <f>$A$8*1.5</f>
        <v>24.75</v>
      </c>
      <c r="B627" s="826" t="s">
        <v>563</v>
      </c>
      <c r="C627" s="827"/>
      <c r="D627" s="827"/>
      <c r="E627" s="827"/>
      <c r="F627" s="827"/>
      <c r="G627" s="827"/>
      <c r="H627" s="827"/>
      <c r="I627" s="827"/>
      <c r="J627" s="827"/>
      <c r="K627" s="827"/>
      <c r="L627" s="827"/>
      <c r="M627" s="827"/>
      <c r="N627" s="827"/>
      <c r="O627" s="828"/>
    </row>
    <row r="628" spans="1:28" ht="9" customHeight="1" x14ac:dyDescent="0.25">
      <c r="A628" s="63">
        <f>$A$2</f>
        <v>9</v>
      </c>
      <c r="B628" s="71"/>
      <c r="C628" s="804" t="s">
        <v>158</v>
      </c>
      <c r="D628" s="805"/>
      <c r="E628" s="805"/>
      <c r="F628" s="805"/>
      <c r="G628" s="805"/>
      <c r="H628" s="806"/>
      <c r="I628" s="804" t="s">
        <v>159</v>
      </c>
      <c r="J628" s="805"/>
      <c r="K628" s="805"/>
      <c r="L628" s="805"/>
      <c r="M628" s="805"/>
      <c r="N628" s="805"/>
      <c r="O628" s="806"/>
    </row>
    <row r="629" spans="1:28" s="62" customFormat="1" ht="19.5" customHeight="1" x14ac:dyDescent="0.25">
      <c r="A629" s="63">
        <f>$A$6</f>
        <v>19.5</v>
      </c>
      <c r="B629" s="72"/>
      <c r="C629" s="985" t="str">
        <f>""&amp;$C$17</f>
        <v/>
      </c>
      <c r="D629" s="986"/>
      <c r="E629" s="986"/>
      <c r="F629" s="986"/>
      <c r="G629" s="986"/>
      <c r="H629" s="987"/>
      <c r="I629" s="985" t="str">
        <f>""&amp;I561</f>
        <v/>
      </c>
      <c r="J629" s="986"/>
      <c r="K629" s="986"/>
      <c r="L629" s="986"/>
      <c r="M629" s="986"/>
      <c r="N629" s="986"/>
      <c r="O629" s="987"/>
      <c r="P629" s="45"/>
      <c r="R629" s="45"/>
      <c r="S629" s="45"/>
      <c r="T629" s="45"/>
      <c r="U629" s="45"/>
      <c r="V629" s="45"/>
      <c r="W629" s="45"/>
      <c r="X629" s="45"/>
      <c r="Y629" s="45"/>
      <c r="Z629" s="45"/>
      <c r="AA629" s="45"/>
      <c r="AB629" s="45"/>
    </row>
    <row r="630" spans="1:28" s="62" customFormat="1" ht="4.5" customHeight="1" x14ac:dyDescent="0.25">
      <c r="A630" s="63">
        <f>$A$4</f>
        <v>4.5</v>
      </c>
      <c r="B630" s="807"/>
      <c r="C630" s="807"/>
      <c r="D630" s="807"/>
      <c r="E630" s="807"/>
      <c r="F630" s="807"/>
      <c r="G630" s="807"/>
      <c r="H630" s="807"/>
      <c r="I630" s="807"/>
      <c r="J630" s="807"/>
      <c r="K630" s="807"/>
      <c r="L630" s="807"/>
      <c r="M630" s="807"/>
      <c r="N630" s="807"/>
      <c r="O630" s="807"/>
      <c r="P630" s="45"/>
      <c r="R630" s="45"/>
      <c r="S630" s="45"/>
      <c r="T630" s="45"/>
      <c r="U630" s="45"/>
      <c r="V630" s="45"/>
      <c r="W630" s="45"/>
      <c r="X630" s="45"/>
      <c r="Y630" s="45"/>
      <c r="Z630" s="45"/>
      <c r="AA630" s="45"/>
      <c r="AB630" s="45"/>
    </row>
    <row r="631" spans="1:28" s="62" customFormat="1" ht="16.5" customHeight="1" x14ac:dyDescent="0.25">
      <c r="A631" s="68">
        <f t="shared" ref="A631" si="55">$A$8</f>
        <v>16.5</v>
      </c>
      <c r="B631" s="808" t="s">
        <v>160</v>
      </c>
      <c r="C631" s="809"/>
      <c r="D631" s="809"/>
      <c r="E631" s="809"/>
      <c r="F631" s="809"/>
      <c r="G631" s="809"/>
      <c r="H631" s="809"/>
      <c r="I631" s="809"/>
      <c r="J631" s="809"/>
      <c r="K631" s="809"/>
      <c r="L631" s="809"/>
      <c r="M631" s="809"/>
      <c r="N631" s="809"/>
      <c r="O631" s="810"/>
      <c r="P631" s="45"/>
      <c r="R631" s="45"/>
      <c r="S631" s="45"/>
      <c r="T631" s="45"/>
      <c r="U631" s="45"/>
      <c r="V631" s="45"/>
      <c r="W631" s="45"/>
      <c r="X631" s="45"/>
      <c r="Y631" s="45"/>
      <c r="Z631" s="45"/>
      <c r="AA631" s="45"/>
      <c r="AB631" s="45"/>
    </row>
    <row r="632" spans="1:28" s="62" customFormat="1" ht="24.75" customHeight="1" x14ac:dyDescent="0.25">
      <c r="A632" s="68">
        <f>$A$8*1.5</f>
        <v>24.75</v>
      </c>
      <c r="B632" s="211" t="s">
        <v>162</v>
      </c>
      <c r="C632" s="844" t="s">
        <v>170</v>
      </c>
      <c r="D632" s="981"/>
      <c r="E632" s="982"/>
      <c r="F632" s="212" t="s">
        <v>171</v>
      </c>
      <c r="G632" s="212" t="s">
        <v>172</v>
      </c>
      <c r="H632" s="211" t="s">
        <v>163</v>
      </c>
      <c r="I632" s="844" t="s">
        <v>573</v>
      </c>
      <c r="J632" s="982"/>
      <c r="K632" s="210" t="s">
        <v>571</v>
      </c>
      <c r="L632" s="210" t="s">
        <v>570</v>
      </c>
      <c r="M632" s="210" t="s">
        <v>569</v>
      </c>
      <c r="N632" s="844" t="s">
        <v>568</v>
      </c>
      <c r="O632" s="815"/>
      <c r="P632" s="45"/>
      <c r="R632" s="45"/>
      <c r="S632" s="45"/>
      <c r="T632" s="45"/>
      <c r="U632" s="45"/>
      <c r="V632" s="45"/>
      <c r="W632" s="45"/>
      <c r="X632" s="45"/>
      <c r="Y632" s="45"/>
      <c r="Z632" s="45"/>
      <c r="AA632" s="45"/>
      <c r="AB632" s="45"/>
    </row>
    <row r="633" spans="1:28" s="62" customFormat="1" ht="9" customHeight="1" x14ac:dyDescent="0.2">
      <c r="A633" s="63">
        <f>$A$2</f>
        <v>9</v>
      </c>
      <c r="B633" s="76"/>
      <c r="C633" s="983" t="s">
        <v>126</v>
      </c>
      <c r="D633" s="983"/>
      <c r="E633" s="983"/>
      <c r="F633" s="211" t="s">
        <v>164</v>
      </c>
      <c r="G633" s="211" t="s">
        <v>165</v>
      </c>
      <c r="H633" s="211" t="s">
        <v>143</v>
      </c>
      <c r="I633" s="983" t="s">
        <v>166</v>
      </c>
      <c r="J633" s="983"/>
      <c r="K633" s="211" t="s">
        <v>167</v>
      </c>
      <c r="L633" s="211" t="s">
        <v>168</v>
      </c>
      <c r="M633" s="211" t="s">
        <v>181</v>
      </c>
      <c r="N633" s="983" t="s">
        <v>565</v>
      </c>
      <c r="O633" s="983"/>
      <c r="P633" s="45"/>
      <c r="R633" s="45"/>
      <c r="S633" s="45"/>
      <c r="T633" s="45"/>
      <c r="U633" s="45"/>
      <c r="V633" s="45"/>
      <c r="W633" s="45"/>
      <c r="X633" s="45"/>
      <c r="Y633" s="45"/>
      <c r="Z633" s="45"/>
      <c r="AA633" s="45"/>
      <c r="AB633" s="45"/>
    </row>
    <row r="634" spans="1:28" s="62" customFormat="1" ht="19.5" customHeight="1" x14ac:dyDescent="0.25">
      <c r="A634" s="63">
        <f t="shared" ref="A634:A641" si="56">$A$6</f>
        <v>19.5</v>
      </c>
      <c r="B634" s="78">
        <v>1</v>
      </c>
      <c r="C634" s="972"/>
      <c r="D634" s="973"/>
      <c r="E634" s="974"/>
      <c r="F634" s="124"/>
      <c r="G634" s="124"/>
      <c r="H634" s="126"/>
      <c r="I634" s="975"/>
      <c r="J634" s="976"/>
      <c r="K634" s="124"/>
      <c r="L634" s="125"/>
      <c r="M634" s="125"/>
      <c r="N634" s="977"/>
      <c r="O634" s="978"/>
      <c r="P634" s="45"/>
      <c r="R634" s="45"/>
      <c r="S634" s="45"/>
      <c r="T634" s="45"/>
      <c r="U634" s="45"/>
      <c r="V634" s="45"/>
      <c r="W634" s="45"/>
      <c r="X634" s="45"/>
      <c r="Y634" s="45"/>
      <c r="Z634" s="45"/>
      <c r="AA634" s="45"/>
      <c r="AB634" s="45"/>
    </row>
    <row r="635" spans="1:28" s="62" customFormat="1" ht="19.5" customHeight="1" x14ac:dyDescent="0.25">
      <c r="A635" s="63">
        <f t="shared" si="56"/>
        <v>19.5</v>
      </c>
      <c r="B635" s="78">
        <v>2</v>
      </c>
      <c r="C635" s="972"/>
      <c r="D635" s="973"/>
      <c r="E635" s="974"/>
      <c r="F635" s="124"/>
      <c r="G635" s="124"/>
      <c r="H635" s="126"/>
      <c r="I635" s="975"/>
      <c r="J635" s="976"/>
      <c r="K635" s="124"/>
      <c r="L635" s="125"/>
      <c r="M635" s="125"/>
      <c r="N635" s="977"/>
      <c r="O635" s="978"/>
      <c r="P635" s="45"/>
      <c r="R635" s="45"/>
      <c r="S635" s="45"/>
      <c r="T635" s="45"/>
      <c r="U635" s="45"/>
      <c r="V635" s="45"/>
      <c r="W635" s="45"/>
      <c r="X635" s="45"/>
      <c r="Y635" s="45"/>
      <c r="Z635" s="45"/>
      <c r="AA635" s="45"/>
      <c r="AB635" s="45"/>
    </row>
    <row r="636" spans="1:28" s="62" customFormat="1" ht="19.5" customHeight="1" x14ac:dyDescent="0.25">
      <c r="A636" s="63">
        <f t="shared" si="56"/>
        <v>19.5</v>
      </c>
      <c r="B636" s="78">
        <v>3</v>
      </c>
      <c r="C636" s="972"/>
      <c r="D636" s="973"/>
      <c r="E636" s="974"/>
      <c r="F636" s="124"/>
      <c r="G636" s="124"/>
      <c r="H636" s="126"/>
      <c r="I636" s="975"/>
      <c r="J636" s="976"/>
      <c r="K636" s="124"/>
      <c r="L636" s="125"/>
      <c r="M636" s="125"/>
      <c r="N636" s="977"/>
      <c r="O636" s="978"/>
      <c r="P636" s="45"/>
      <c r="R636" s="45"/>
      <c r="S636" s="45"/>
      <c r="T636" s="45"/>
      <c r="U636" s="45"/>
      <c r="V636" s="45"/>
      <c r="W636" s="45"/>
      <c r="X636" s="45"/>
      <c r="Y636" s="45"/>
      <c r="Z636" s="45"/>
      <c r="AA636" s="45"/>
      <c r="AB636" s="45"/>
    </row>
    <row r="637" spans="1:28" s="62" customFormat="1" ht="19.5" customHeight="1" x14ac:dyDescent="0.25">
      <c r="A637" s="63">
        <f t="shared" si="56"/>
        <v>19.5</v>
      </c>
      <c r="B637" s="78">
        <v>4</v>
      </c>
      <c r="C637" s="972"/>
      <c r="D637" s="973"/>
      <c r="E637" s="974"/>
      <c r="F637" s="124"/>
      <c r="G637" s="124"/>
      <c r="H637" s="126"/>
      <c r="I637" s="975"/>
      <c r="J637" s="976"/>
      <c r="K637" s="124"/>
      <c r="L637" s="125"/>
      <c r="M637" s="125"/>
      <c r="N637" s="977"/>
      <c r="O637" s="978"/>
      <c r="P637" s="45"/>
      <c r="R637" s="45"/>
      <c r="S637" s="45"/>
      <c r="T637" s="45"/>
      <c r="U637" s="45"/>
      <c r="V637" s="45"/>
      <c r="W637" s="45"/>
      <c r="X637" s="45"/>
      <c r="Y637" s="45"/>
      <c r="Z637" s="45"/>
      <c r="AA637" s="45"/>
      <c r="AB637" s="45"/>
    </row>
    <row r="638" spans="1:28" s="62" customFormat="1" ht="19.5" customHeight="1" x14ac:dyDescent="0.25">
      <c r="A638" s="63">
        <f t="shared" si="56"/>
        <v>19.5</v>
      </c>
      <c r="B638" s="78">
        <v>5</v>
      </c>
      <c r="C638" s="972"/>
      <c r="D638" s="973"/>
      <c r="E638" s="974"/>
      <c r="F638" s="124"/>
      <c r="G638" s="124"/>
      <c r="H638" s="126"/>
      <c r="I638" s="975"/>
      <c r="J638" s="976"/>
      <c r="K638" s="124"/>
      <c r="L638" s="125"/>
      <c r="M638" s="125"/>
      <c r="N638" s="977"/>
      <c r="O638" s="978"/>
      <c r="P638" s="45"/>
      <c r="R638" s="45"/>
      <c r="S638" s="45"/>
      <c r="T638" s="45"/>
      <c r="U638" s="45"/>
      <c r="V638" s="45"/>
      <c r="W638" s="45"/>
      <c r="X638" s="45"/>
      <c r="Y638" s="45"/>
      <c r="Z638" s="45"/>
      <c r="AA638" s="45"/>
      <c r="AB638" s="45"/>
    </row>
    <row r="639" spans="1:28" s="62" customFormat="1" ht="19.5" customHeight="1" x14ac:dyDescent="0.25">
      <c r="A639" s="63">
        <f t="shared" si="56"/>
        <v>19.5</v>
      </c>
      <c r="B639" s="78">
        <v>6</v>
      </c>
      <c r="C639" s="972"/>
      <c r="D639" s="973"/>
      <c r="E639" s="974"/>
      <c r="F639" s="124"/>
      <c r="G639" s="124"/>
      <c r="H639" s="126"/>
      <c r="I639" s="975"/>
      <c r="J639" s="976"/>
      <c r="K639" s="124"/>
      <c r="L639" s="125"/>
      <c r="M639" s="125"/>
      <c r="N639" s="977"/>
      <c r="O639" s="978"/>
      <c r="P639" s="45"/>
      <c r="R639" s="45"/>
      <c r="S639" s="45"/>
      <c r="T639" s="45"/>
      <c r="U639" s="45"/>
      <c r="V639" s="45"/>
      <c r="W639" s="45"/>
      <c r="X639" s="45"/>
      <c r="Y639" s="45"/>
      <c r="Z639" s="45"/>
      <c r="AA639" s="45"/>
      <c r="AB639" s="45"/>
    </row>
    <row r="640" spans="1:28" s="62" customFormat="1" ht="19.5" customHeight="1" x14ac:dyDescent="0.25">
      <c r="A640" s="63">
        <f t="shared" si="56"/>
        <v>19.5</v>
      </c>
      <c r="B640" s="78">
        <v>7</v>
      </c>
      <c r="C640" s="972"/>
      <c r="D640" s="973"/>
      <c r="E640" s="974"/>
      <c r="F640" s="124"/>
      <c r="G640" s="124"/>
      <c r="H640" s="126"/>
      <c r="I640" s="975"/>
      <c r="J640" s="976"/>
      <c r="K640" s="124"/>
      <c r="L640" s="125"/>
      <c r="M640" s="125"/>
      <c r="N640" s="977"/>
      <c r="O640" s="978"/>
      <c r="P640" s="45"/>
      <c r="R640" s="45"/>
      <c r="S640" s="45"/>
      <c r="T640" s="45"/>
      <c r="U640" s="45"/>
      <c r="V640" s="45"/>
      <c r="W640" s="45"/>
      <c r="X640" s="45"/>
      <c r="Y640" s="45"/>
      <c r="Z640" s="45"/>
      <c r="AA640" s="45"/>
      <c r="AB640" s="45"/>
    </row>
    <row r="641" spans="1:28" s="62" customFormat="1" ht="19.5" customHeight="1" x14ac:dyDescent="0.25">
      <c r="A641" s="63">
        <f t="shared" si="56"/>
        <v>19.5</v>
      </c>
      <c r="B641" s="78">
        <v>8</v>
      </c>
      <c r="C641" s="972"/>
      <c r="D641" s="973"/>
      <c r="E641" s="974"/>
      <c r="F641" s="124"/>
      <c r="G641" s="124"/>
      <c r="H641" s="126"/>
      <c r="I641" s="975"/>
      <c r="J641" s="976"/>
      <c r="K641" s="124"/>
      <c r="L641" s="125"/>
      <c r="M641" s="125"/>
      <c r="N641" s="977"/>
      <c r="O641" s="978"/>
      <c r="P641" s="45"/>
      <c r="R641" s="45"/>
      <c r="S641" s="45"/>
      <c r="T641" s="45"/>
      <c r="U641" s="45"/>
      <c r="V641" s="45"/>
      <c r="W641" s="45"/>
      <c r="X641" s="45"/>
      <c r="Y641" s="45"/>
      <c r="Z641" s="45"/>
      <c r="AA641" s="45"/>
      <c r="AB641" s="45"/>
    </row>
    <row r="642" spans="1:28" s="62" customFormat="1" ht="9" customHeight="1" x14ac:dyDescent="0.25">
      <c r="A642" s="63">
        <f>$A$2</f>
        <v>9</v>
      </c>
      <c r="B642" s="45"/>
      <c r="C642" s="45"/>
      <c r="D642" s="45"/>
      <c r="E642" s="45"/>
      <c r="F642" s="45"/>
      <c r="G642" s="45"/>
      <c r="H642" s="45"/>
      <c r="I642" s="45"/>
      <c r="J642" s="45"/>
      <c r="K642" s="45"/>
      <c r="L642" s="45"/>
      <c r="M642" s="45"/>
      <c r="N642" s="45"/>
      <c r="O642" s="45"/>
      <c r="P642" s="45"/>
      <c r="R642" s="45"/>
      <c r="S642" s="45"/>
      <c r="T642" s="45"/>
      <c r="U642" s="45"/>
      <c r="V642" s="45"/>
      <c r="W642" s="45"/>
      <c r="X642" s="45"/>
      <c r="Y642" s="45"/>
      <c r="Z642" s="45"/>
      <c r="AA642" s="45"/>
      <c r="AB642" s="45"/>
    </row>
    <row r="643" spans="1:28" s="62" customFormat="1" ht="9" customHeight="1" x14ac:dyDescent="0.25">
      <c r="A643" s="63">
        <f>$A$2</f>
        <v>9</v>
      </c>
      <c r="B643" s="45"/>
      <c r="C643" s="45"/>
      <c r="D643" s="45"/>
      <c r="E643" s="45"/>
      <c r="F643" s="45"/>
      <c r="G643" s="45"/>
      <c r="H643" s="45"/>
      <c r="I643" s="45"/>
      <c r="J643" s="45"/>
      <c r="K643" s="45"/>
      <c r="L643" s="45"/>
      <c r="M643" s="45"/>
      <c r="N643" s="45"/>
      <c r="O643" s="45"/>
      <c r="P643" s="45"/>
      <c r="R643" s="45"/>
      <c r="S643" s="45"/>
      <c r="T643" s="45"/>
      <c r="U643" s="45"/>
      <c r="V643" s="45"/>
      <c r="W643" s="45"/>
      <c r="X643" s="45"/>
      <c r="Y643" s="45"/>
      <c r="Z643" s="45"/>
      <c r="AA643" s="45"/>
      <c r="AB643" s="45"/>
    </row>
    <row r="644" spans="1:28" s="62" customFormat="1" ht="18" customHeight="1" x14ac:dyDescent="0.25">
      <c r="A644" s="63">
        <f>$A$2*2</f>
        <v>18</v>
      </c>
      <c r="B644" s="79" t="s">
        <v>100</v>
      </c>
      <c r="C644" s="979" t="s">
        <v>191</v>
      </c>
      <c r="D644" s="979"/>
      <c r="E644" s="979"/>
      <c r="F644" s="979"/>
      <c r="G644" s="979"/>
      <c r="H644" s="979"/>
      <c r="I644" s="979"/>
      <c r="J644" s="979"/>
      <c r="K644" s="979"/>
      <c r="L644" s="979"/>
      <c r="M644" s="979"/>
      <c r="N644" s="979"/>
      <c r="O644" s="979"/>
      <c r="P644" s="45"/>
      <c r="R644" s="45"/>
      <c r="S644" s="45"/>
      <c r="T644" s="45"/>
      <c r="U644" s="45"/>
      <c r="V644" s="45"/>
      <c r="W644" s="45"/>
      <c r="X644" s="45"/>
      <c r="Y644" s="45"/>
      <c r="Z644" s="45"/>
      <c r="AA644" s="45"/>
      <c r="AB644" s="45"/>
    </row>
    <row r="645" spans="1:28" s="62" customFormat="1" ht="9" customHeight="1" x14ac:dyDescent="0.25">
      <c r="A645" s="63">
        <f>$A$2</f>
        <v>9</v>
      </c>
      <c r="B645" s="79" t="s">
        <v>101</v>
      </c>
      <c r="C645" s="980" t="s">
        <v>190</v>
      </c>
      <c r="D645" s="980"/>
      <c r="E645" s="980"/>
      <c r="F645" s="980"/>
      <c r="G645" s="980"/>
      <c r="H645" s="980"/>
      <c r="I645" s="980"/>
      <c r="J645" s="980"/>
      <c r="K645" s="980"/>
      <c r="L645" s="980"/>
      <c r="M645" s="980"/>
      <c r="N645" s="980"/>
      <c r="O645" s="980"/>
      <c r="P645" s="45"/>
      <c r="R645" s="45"/>
      <c r="S645" s="45"/>
      <c r="T645" s="45"/>
      <c r="U645" s="45"/>
      <c r="V645" s="45"/>
      <c r="W645" s="45"/>
      <c r="X645" s="45"/>
      <c r="Y645" s="45"/>
      <c r="Z645" s="45"/>
      <c r="AA645" s="45"/>
      <c r="AB645" s="45"/>
    </row>
    <row r="646" spans="1:28" s="62" customFormat="1" ht="9" customHeight="1" x14ac:dyDescent="0.25">
      <c r="A646" s="63">
        <f>$A$2</f>
        <v>9</v>
      </c>
      <c r="B646" s="79" t="s">
        <v>102</v>
      </c>
      <c r="C646" s="979" t="s">
        <v>500</v>
      </c>
      <c r="D646" s="979"/>
      <c r="E646" s="979"/>
      <c r="F646" s="979"/>
      <c r="G646" s="979"/>
      <c r="H646" s="979"/>
      <c r="I646" s="979"/>
      <c r="J646" s="979"/>
      <c r="K646" s="979"/>
      <c r="L646" s="979"/>
      <c r="M646" s="979"/>
      <c r="N646" s="979"/>
      <c r="O646" s="979"/>
      <c r="P646" s="45"/>
      <c r="R646" s="45"/>
      <c r="S646" s="45"/>
      <c r="T646" s="45"/>
      <c r="U646" s="45"/>
      <c r="V646" s="45"/>
      <c r="W646" s="45"/>
      <c r="X646" s="45"/>
      <c r="Y646" s="45"/>
      <c r="Z646" s="45"/>
      <c r="AA646" s="45"/>
      <c r="AB646" s="45"/>
    </row>
    <row r="647" spans="1:28" s="62" customFormat="1" ht="9" customHeight="1" x14ac:dyDescent="0.25">
      <c r="A647" s="63">
        <f>$A$2</f>
        <v>9</v>
      </c>
      <c r="B647" s="79" t="s">
        <v>105</v>
      </c>
      <c r="C647" s="979" t="s">
        <v>194</v>
      </c>
      <c r="D647" s="979"/>
      <c r="E647" s="979"/>
      <c r="F647" s="979"/>
      <c r="G647" s="979"/>
      <c r="H647" s="979"/>
      <c r="I647" s="979"/>
      <c r="J647" s="979"/>
      <c r="K647" s="979"/>
      <c r="L647" s="979"/>
      <c r="M647" s="979"/>
      <c r="N647" s="979"/>
      <c r="O647" s="979"/>
      <c r="P647" s="45"/>
      <c r="R647" s="45"/>
      <c r="S647" s="45"/>
      <c r="T647" s="45"/>
      <c r="U647" s="45"/>
      <c r="V647" s="45"/>
      <c r="W647" s="45"/>
      <c r="X647" s="45"/>
      <c r="Y647" s="45"/>
      <c r="Z647" s="45"/>
      <c r="AA647" s="45"/>
      <c r="AB647" s="45"/>
    </row>
    <row r="648" spans="1:28" s="62" customFormat="1" ht="9" customHeight="1" x14ac:dyDescent="0.25">
      <c r="A648" s="63">
        <f>$A$2</f>
        <v>9</v>
      </c>
      <c r="B648" s="79" t="s">
        <v>103</v>
      </c>
      <c r="C648" s="979" t="s">
        <v>202</v>
      </c>
      <c r="D648" s="979"/>
      <c r="E648" s="979"/>
      <c r="F648" s="979"/>
      <c r="G648" s="979"/>
      <c r="H648" s="979"/>
      <c r="I648" s="979"/>
      <c r="J648" s="979"/>
      <c r="K648" s="979"/>
      <c r="L648" s="979"/>
      <c r="M648" s="979"/>
      <c r="N648" s="979"/>
      <c r="O648" s="979"/>
      <c r="P648" s="45"/>
      <c r="R648" s="45"/>
      <c r="S648" s="45"/>
      <c r="T648" s="45"/>
      <c r="U648" s="45"/>
      <c r="V648" s="45"/>
      <c r="W648" s="45"/>
      <c r="X648" s="45"/>
      <c r="Y648" s="45"/>
      <c r="Z648" s="45"/>
      <c r="AA648" s="45"/>
      <c r="AB648" s="45"/>
    </row>
    <row r="649" spans="1:28" s="62" customFormat="1" ht="16.5" customHeight="1" x14ac:dyDescent="0.25">
      <c r="A649" s="68">
        <f>$A$8</f>
        <v>16.5</v>
      </c>
      <c r="B649" s="45"/>
      <c r="C649" s="984" t="str">
        <f ca="1">Wersja</f>
        <v>2020..6.15.0.44055</v>
      </c>
      <c r="D649" s="984"/>
      <c r="E649" s="69"/>
      <c r="F649" s="69"/>
      <c r="G649" s="69"/>
      <c r="H649" s="69"/>
      <c r="I649" s="45"/>
      <c r="J649" s="45"/>
      <c r="K649" s="45"/>
      <c r="L649" s="45"/>
      <c r="M649" s="45"/>
      <c r="N649" s="80" t="s">
        <v>572</v>
      </c>
      <c r="O649" s="81" t="s">
        <v>187</v>
      </c>
      <c r="P649" s="45"/>
      <c r="R649" s="45"/>
      <c r="S649" s="45"/>
      <c r="T649" s="45"/>
      <c r="U649" s="45"/>
      <c r="V649" s="45"/>
      <c r="W649" s="45"/>
      <c r="X649" s="45"/>
      <c r="Y649" s="45"/>
      <c r="Z649" s="45"/>
      <c r="AA649" s="45"/>
      <c r="AB649" s="45"/>
    </row>
    <row r="650" spans="1:28" s="62" customFormat="1" ht="9" customHeight="1" x14ac:dyDescent="0.25">
      <c r="A650" s="63">
        <f>$A$2</f>
        <v>9</v>
      </c>
      <c r="B650" s="45"/>
      <c r="C650" s="45"/>
      <c r="D650" s="45"/>
      <c r="E650" s="45"/>
      <c r="F650" s="45"/>
      <c r="G650" s="45"/>
      <c r="H650" s="45"/>
      <c r="I650" s="45"/>
      <c r="J650" s="45"/>
      <c r="K650" s="45"/>
      <c r="L650" s="45"/>
      <c r="M650" s="45"/>
      <c r="N650" s="45"/>
      <c r="O650" s="45"/>
      <c r="P650" s="45"/>
      <c r="R650" s="45"/>
      <c r="S650" s="45"/>
      <c r="T650" s="45"/>
      <c r="U650" s="45"/>
      <c r="V650" s="45"/>
      <c r="W650" s="45"/>
      <c r="X650" s="45"/>
      <c r="Y650" s="45"/>
      <c r="Z650" s="45"/>
      <c r="AA650" s="45"/>
      <c r="AB650" s="45"/>
    </row>
    <row r="651" spans="1:28" s="62" customFormat="1" ht="9" customHeight="1" x14ac:dyDescent="0.25">
      <c r="A651" s="63">
        <f>$A$2</f>
        <v>9</v>
      </c>
      <c r="B651" s="797" t="s">
        <v>0</v>
      </c>
      <c r="C651" s="797"/>
      <c r="D651" s="797"/>
      <c r="E651" s="797"/>
      <c r="F651" s="797"/>
      <c r="G651" s="797"/>
      <c r="H651" s="797"/>
      <c r="I651" s="797"/>
      <c r="J651" s="797"/>
      <c r="K651" s="797"/>
      <c r="L651" s="797"/>
      <c r="M651" s="797"/>
      <c r="N651" s="797"/>
      <c r="O651" s="797"/>
      <c r="P651" s="45"/>
      <c r="R651" s="45"/>
      <c r="S651" s="45"/>
      <c r="T651" s="45"/>
      <c r="U651" s="45"/>
      <c r="V651" s="45"/>
      <c r="W651" s="45"/>
      <c r="X651" s="45"/>
      <c r="Y651" s="45"/>
      <c r="Z651" s="45"/>
      <c r="AA651" s="45"/>
      <c r="AB651" s="45"/>
    </row>
    <row r="652" spans="1:28" s="62" customFormat="1" ht="4.5" customHeight="1" x14ac:dyDescent="0.25">
      <c r="A652" s="68">
        <v>4.5</v>
      </c>
      <c r="B652" s="208"/>
      <c r="C652" s="45"/>
      <c r="D652" s="45"/>
      <c r="E652" s="45"/>
      <c r="F652" s="45"/>
      <c r="G652" s="45"/>
      <c r="H652" s="45"/>
      <c r="I652" s="45"/>
      <c r="J652" s="45"/>
      <c r="K652" s="45"/>
      <c r="L652" s="45"/>
      <c r="M652" s="45"/>
      <c r="N652" s="45"/>
      <c r="O652" s="45"/>
      <c r="P652" s="45"/>
      <c r="R652" s="45"/>
      <c r="S652" s="45"/>
      <c r="T652" s="45"/>
      <c r="U652" s="45"/>
      <c r="V652" s="45"/>
      <c r="W652" s="45"/>
      <c r="X652" s="45"/>
      <c r="Y652" s="45"/>
      <c r="Z652" s="45"/>
      <c r="AA652" s="45"/>
      <c r="AB652" s="45"/>
    </row>
    <row r="653" spans="1:28" s="62" customFormat="1" ht="24.75" customHeight="1" x14ac:dyDescent="0.25">
      <c r="A653" s="68">
        <f>$A$8*1.5</f>
        <v>24.75</v>
      </c>
      <c r="B653" s="211" t="s">
        <v>162</v>
      </c>
      <c r="C653" s="844" t="s">
        <v>170</v>
      </c>
      <c r="D653" s="981"/>
      <c r="E653" s="982"/>
      <c r="F653" s="212" t="s">
        <v>171</v>
      </c>
      <c r="G653" s="212" t="s">
        <v>172</v>
      </c>
      <c r="H653" s="211" t="s">
        <v>163</v>
      </c>
      <c r="I653" s="844" t="s">
        <v>573</v>
      </c>
      <c r="J653" s="982"/>
      <c r="K653" s="210" t="s">
        <v>571</v>
      </c>
      <c r="L653" s="210" t="s">
        <v>570</v>
      </c>
      <c r="M653" s="210" t="s">
        <v>569</v>
      </c>
      <c r="N653" s="844" t="s">
        <v>568</v>
      </c>
      <c r="O653" s="815"/>
      <c r="P653" s="45"/>
      <c r="R653" s="45"/>
      <c r="S653" s="45"/>
      <c r="T653" s="45"/>
      <c r="U653" s="45"/>
      <c r="V653" s="45"/>
      <c r="W653" s="45"/>
      <c r="X653" s="45"/>
      <c r="Y653" s="45"/>
      <c r="Z653" s="45"/>
      <c r="AA653" s="45"/>
      <c r="AB653" s="45"/>
    </row>
    <row r="654" spans="1:28" s="62" customFormat="1" ht="9" customHeight="1" x14ac:dyDescent="0.2">
      <c r="A654" s="63">
        <f>$A$2</f>
        <v>9</v>
      </c>
      <c r="B654" s="76"/>
      <c r="C654" s="983" t="s">
        <v>126</v>
      </c>
      <c r="D654" s="983"/>
      <c r="E654" s="983"/>
      <c r="F654" s="211" t="s">
        <v>164</v>
      </c>
      <c r="G654" s="211" t="s">
        <v>165</v>
      </c>
      <c r="H654" s="211" t="s">
        <v>143</v>
      </c>
      <c r="I654" s="983" t="s">
        <v>166</v>
      </c>
      <c r="J654" s="983"/>
      <c r="K654" s="211" t="s">
        <v>167</v>
      </c>
      <c r="L654" s="211" t="s">
        <v>168</v>
      </c>
      <c r="M654" s="211" t="s">
        <v>181</v>
      </c>
      <c r="N654" s="983" t="s">
        <v>565</v>
      </c>
      <c r="O654" s="983"/>
      <c r="P654" s="45"/>
      <c r="R654" s="45"/>
      <c r="S654" s="45"/>
      <c r="T654" s="45"/>
      <c r="U654" s="45"/>
      <c r="V654" s="45"/>
      <c r="W654" s="45"/>
      <c r="X654" s="45"/>
      <c r="Y654" s="45"/>
      <c r="Z654" s="45"/>
      <c r="AA654" s="45"/>
      <c r="AB654" s="45"/>
    </row>
    <row r="655" spans="1:28" s="62" customFormat="1" ht="19.5" customHeight="1" x14ac:dyDescent="0.25">
      <c r="A655" s="63">
        <f t="shared" ref="A655:A674" si="57">$A$6</f>
        <v>19.5</v>
      </c>
      <c r="B655" s="78">
        <v>9</v>
      </c>
      <c r="C655" s="972"/>
      <c r="D655" s="973"/>
      <c r="E655" s="974"/>
      <c r="F655" s="124"/>
      <c r="G655" s="124"/>
      <c r="H655" s="126"/>
      <c r="I655" s="975"/>
      <c r="J655" s="976"/>
      <c r="K655" s="124"/>
      <c r="L655" s="125"/>
      <c r="M655" s="125"/>
      <c r="N655" s="977"/>
      <c r="O655" s="978"/>
      <c r="P655" s="45"/>
      <c r="R655" s="45"/>
      <c r="S655" s="45"/>
      <c r="T655" s="45"/>
      <c r="U655" s="45"/>
      <c r="V655" s="45"/>
      <c r="W655" s="45"/>
      <c r="X655" s="45"/>
      <c r="Y655" s="45"/>
      <c r="Z655" s="45"/>
      <c r="AA655" s="45"/>
      <c r="AB655" s="45"/>
    </row>
    <row r="656" spans="1:28" s="62" customFormat="1" ht="19.5" customHeight="1" x14ac:dyDescent="0.25">
      <c r="A656" s="63">
        <f t="shared" si="57"/>
        <v>19.5</v>
      </c>
      <c r="B656" s="78">
        <f>B655+1</f>
        <v>10</v>
      </c>
      <c r="C656" s="972"/>
      <c r="D656" s="973"/>
      <c r="E656" s="974"/>
      <c r="F656" s="124"/>
      <c r="G656" s="124"/>
      <c r="H656" s="126"/>
      <c r="I656" s="975"/>
      <c r="J656" s="976"/>
      <c r="K656" s="124"/>
      <c r="L656" s="125"/>
      <c r="M656" s="125"/>
      <c r="N656" s="977"/>
      <c r="O656" s="978"/>
      <c r="P656" s="45"/>
      <c r="R656" s="45"/>
      <c r="S656" s="45"/>
      <c r="T656" s="45"/>
      <c r="U656" s="45"/>
      <c r="V656" s="45"/>
      <c r="W656" s="45"/>
      <c r="X656" s="45"/>
      <c r="Y656" s="45"/>
      <c r="Z656" s="45"/>
      <c r="AA656" s="45"/>
      <c r="AB656" s="45"/>
    </row>
    <row r="657" spans="1:28" s="62" customFormat="1" ht="19.5" customHeight="1" x14ac:dyDescent="0.25">
      <c r="A657" s="63">
        <f t="shared" si="57"/>
        <v>19.5</v>
      </c>
      <c r="B657" s="78">
        <f t="shared" ref="B657:B674" si="58">B656+1</f>
        <v>11</v>
      </c>
      <c r="C657" s="972"/>
      <c r="D657" s="973"/>
      <c r="E657" s="974"/>
      <c r="F657" s="124"/>
      <c r="G657" s="124"/>
      <c r="H657" s="126"/>
      <c r="I657" s="975"/>
      <c r="J657" s="976"/>
      <c r="K657" s="124"/>
      <c r="L657" s="125"/>
      <c r="M657" s="125"/>
      <c r="N657" s="977"/>
      <c r="O657" s="978"/>
      <c r="P657" s="45"/>
      <c r="R657" s="45"/>
      <c r="S657" s="45"/>
      <c r="T657" s="45"/>
      <c r="U657" s="45"/>
      <c r="V657" s="45"/>
      <c r="W657" s="45"/>
      <c r="X657" s="45"/>
      <c r="Y657" s="45"/>
      <c r="Z657" s="45"/>
      <c r="AA657" s="45"/>
      <c r="AB657" s="45"/>
    </row>
    <row r="658" spans="1:28" s="62" customFormat="1" ht="19.5" customHeight="1" x14ac:dyDescent="0.25">
      <c r="A658" s="63">
        <f t="shared" si="57"/>
        <v>19.5</v>
      </c>
      <c r="B658" s="78">
        <f t="shared" si="58"/>
        <v>12</v>
      </c>
      <c r="C658" s="972"/>
      <c r="D658" s="973"/>
      <c r="E658" s="974"/>
      <c r="F658" s="124"/>
      <c r="G658" s="124"/>
      <c r="H658" s="126"/>
      <c r="I658" s="975"/>
      <c r="J658" s="976"/>
      <c r="K658" s="124"/>
      <c r="L658" s="125"/>
      <c r="M658" s="125"/>
      <c r="N658" s="977"/>
      <c r="O658" s="978"/>
      <c r="P658" s="45"/>
      <c r="R658" s="45"/>
      <c r="S658" s="45"/>
      <c r="T658" s="45"/>
      <c r="U658" s="45"/>
      <c r="V658" s="45"/>
      <c r="W658" s="45"/>
      <c r="X658" s="45"/>
      <c r="Y658" s="45"/>
      <c r="Z658" s="45"/>
      <c r="AA658" s="45"/>
      <c r="AB658" s="45"/>
    </row>
    <row r="659" spans="1:28" s="62" customFormat="1" ht="19.5" customHeight="1" x14ac:dyDescent="0.25">
      <c r="A659" s="63">
        <f t="shared" si="57"/>
        <v>19.5</v>
      </c>
      <c r="B659" s="78">
        <f t="shared" si="58"/>
        <v>13</v>
      </c>
      <c r="C659" s="972"/>
      <c r="D659" s="973"/>
      <c r="E659" s="974"/>
      <c r="F659" s="124"/>
      <c r="G659" s="124"/>
      <c r="H659" s="126"/>
      <c r="I659" s="975"/>
      <c r="J659" s="976"/>
      <c r="K659" s="124"/>
      <c r="L659" s="125"/>
      <c r="M659" s="125"/>
      <c r="N659" s="977"/>
      <c r="O659" s="978"/>
      <c r="P659" s="45"/>
      <c r="R659" s="45"/>
      <c r="S659" s="45"/>
      <c r="T659" s="45"/>
      <c r="U659" s="45"/>
      <c r="V659" s="45"/>
      <c r="W659" s="45"/>
      <c r="X659" s="45"/>
      <c r="Y659" s="45"/>
      <c r="Z659" s="45"/>
      <c r="AA659" s="45"/>
      <c r="AB659" s="45"/>
    </row>
    <row r="660" spans="1:28" s="62" customFormat="1" ht="19.5" customHeight="1" x14ac:dyDescent="0.25">
      <c r="A660" s="63">
        <f t="shared" si="57"/>
        <v>19.5</v>
      </c>
      <c r="B660" s="78">
        <f t="shared" si="58"/>
        <v>14</v>
      </c>
      <c r="C660" s="972"/>
      <c r="D660" s="973"/>
      <c r="E660" s="974"/>
      <c r="F660" s="124"/>
      <c r="G660" s="124"/>
      <c r="H660" s="126"/>
      <c r="I660" s="975"/>
      <c r="J660" s="976"/>
      <c r="K660" s="124"/>
      <c r="L660" s="125"/>
      <c r="M660" s="125"/>
      <c r="N660" s="977"/>
      <c r="O660" s="978"/>
      <c r="P660" s="45"/>
      <c r="R660" s="45"/>
      <c r="S660" s="45"/>
      <c r="T660" s="45"/>
      <c r="U660" s="45"/>
      <c r="V660" s="45"/>
      <c r="W660" s="45"/>
      <c r="X660" s="45"/>
      <c r="Y660" s="45"/>
      <c r="Z660" s="45"/>
      <c r="AA660" s="45"/>
      <c r="AB660" s="45"/>
    </row>
    <row r="661" spans="1:28" s="62" customFormat="1" ht="19.5" customHeight="1" x14ac:dyDescent="0.25">
      <c r="A661" s="63">
        <f t="shared" si="57"/>
        <v>19.5</v>
      </c>
      <c r="B661" s="78">
        <f t="shared" si="58"/>
        <v>15</v>
      </c>
      <c r="C661" s="972"/>
      <c r="D661" s="973"/>
      <c r="E661" s="974"/>
      <c r="F661" s="124"/>
      <c r="G661" s="124"/>
      <c r="H661" s="126"/>
      <c r="I661" s="975"/>
      <c r="J661" s="976"/>
      <c r="K661" s="124"/>
      <c r="L661" s="125"/>
      <c r="M661" s="125"/>
      <c r="N661" s="977"/>
      <c r="O661" s="978"/>
      <c r="P661" s="45"/>
      <c r="R661" s="45"/>
      <c r="S661" s="45"/>
      <c r="T661" s="45"/>
      <c r="U661" s="45"/>
      <c r="V661" s="45"/>
      <c r="W661" s="45"/>
      <c r="X661" s="45"/>
      <c r="Y661" s="45"/>
      <c r="Z661" s="45"/>
      <c r="AA661" s="45"/>
      <c r="AB661" s="45"/>
    </row>
    <row r="662" spans="1:28" s="62" customFormat="1" ht="19.5" customHeight="1" x14ac:dyDescent="0.25">
      <c r="A662" s="63">
        <f t="shared" si="57"/>
        <v>19.5</v>
      </c>
      <c r="B662" s="78">
        <f t="shared" si="58"/>
        <v>16</v>
      </c>
      <c r="C662" s="972"/>
      <c r="D662" s="973"/>
      <c r="E662" s="974"/>
      <c r="F662" s="124"/>
      <c r="G662" s="124"/>
      <c r="H662" s="126"/>
      <c r="I662" s="975"/>
      <c r="J662" s="976"/>
      <c r="K662" s="124"/>
      <c r="L662" s="125"/>
      <c r="M662" s="125"/>
      <c r="N662" s="977"/>
      <c r="O662" s="978"/>
      <c r="P662" s="45"/>
      <c r="R662" s="45"/>
      <c r="S662" s="45"/>
      <c r="T662" s="45"/>
      <c r="U662" s="45"/>
      <c r="V662" s="45"/>
      <c r="W662" s="45"/>
      <c r="X662" s="45"/>
      <c r="Y662" s="45"/>
      <c r="Z662" s="45"/>
      <c r="AA662" s="45"/>
      <c r="AB662" s="45"/>
    </row>
    <row r="663" spans="1:28" s="62" customFormat="1" ht="19.5" customHeight="1" x14ac:dyDescent="0.25">
      <c r="A663" s="63">
        <f t="shared" si="57"/>
        <v>19.5</v>
      </c>
      <c r="B663" s="78">
        <f t="shared" si="58"/>
        <v>17</v>
      </c>
      <c r="C663" s="972"/>
      <c r="D663" s="973"/>
      <c r="E663" s="974"/>
      <c r="F663" s="124"/>
      <c r="G663" s="124"/>
      <c r="H663" s="126"/>
      <c r="I663" s="975"/>
      <c r="J663" s="976"/>
      <c r="K663" s="124"/>
      <c r="L663" s="125"/>
      <c r="M663" s="125"/>
      <c r="N663" s="977"/>
      <c r="O663" s="978"/>
      <c r="P663" s="45"/>
      <c r="R663" s="45"/>
      <c r="S663" s="45"/>
      <c r="T663" s="45"/>
      <c r="U663" s="45"/>
      <c r="V663" s="45"/>
      <c r="W663" s="45"/>
      <c r="X663" s="45"/>
      <c r="Y663" s="45"/>
      <c r="Z663" s="45"/>
      <c r="AA663" s="45"/>
      <c r="AB663" s="45"/>
    </row>
    <row r="664" spans="1:28" s="62" customFormat="1" ht="19.5" customHeight="1" x14ac:dyDescent="0.25">
      <c r="A664" s="63">
        <f t="shared" si="57"/>
        <v>19.5</v>
      </c>
      <c r="B664" s="78">
        <f t="shared" si="58"/>
        <v>18</v>
      </c>
      <c r="C664" s="972"/>
      <c r="D664" s="973"/>
      <c r="E664" s="974"/>
      <c r="F664" s="124"/>
      <c r="G664" s="124"/>
      <c r="H664" s="126"/>
      <c r="I664" s="975"/>
      <c r="J664" s="976"/>
      <c r="K664" s="124"/>
      <c r="L664" s="125"/>
      <c r="M664" s="125"/>
      <c r="N664" s="977"/>
      <c r="O664" s="978"/>
      <c r="P664" s="45"/>
      <c r="R664" s="45"/>
      <c r="S664" s="45"/>
      <c r="T664" s="45"/>
      <c r="U664" s="45"/>
      <c r="V664" s="45"/>
      <c r="W664" s="45"/>
      <c r="X664" s="45"/>
      <c r="Y664" s="45"/>
      <c r="Z664" s="45"/>
      <c r="AA664" s="45"/>
      <c r="AB664" s="45"/>
    </row>
    <row r="665" spans="1:28" s="62" customFormat="1" ht="19.5" customHeight="1" x14ac:dyDescent="0.25">
      <c r="A665" s="63">
        <f t="shared" si="57"/>
        <v>19.5</v>
      </c>
      <c r="B665" s="78">
        <f t="shared" si="58"/>
        <v>19</v>
      </c>
      <c r="C665" s="972"/>
      <c r="D665" s="973"/>
      <c r="E665" s="974"/>
      <c r="F665" s="124"/>
      <c r="G665" s="124"/>
      <c r="H665" s="126"/>
      <c r="I665" s="975"/>
      <c r="J665" s="976"/>
      <c r="K665" s="124"/>
      <c r="L665" s="125"/>
      <c r="M665" s="125"/>
      <c r="N665" s="977"/>
      <c r="O665" s="978"/>
      <c r="P665" s="45"/>
      <c r="R665" s="45"/>
      <c r="S665" s="45"/>
      <c r="T665" s="45"/>
      <c r="U665" s="45"/>
      <c r="V665" s="45"/>
      <c r="W665" s="45"/>
      <c r="X665" s="45"/>
      <c r="Y665" s="45"/>
      <c r="Z665" s="45"/>
      <c r="AA665" s="45"/>
      <c r="AB665" s="45"/>
    </row>
    <row r="666" spans="1:28" s="62" customFormat="1" ht="19.5" customHeight="1" x14ac:dyDescent="0.25">
      <c r="A666" s="63">
        <f t="shared" si="57"/>
        <v>19.5</v>
      </c>
      <c r="B666" s="78">
        <f t="shared" si="58"/>
        <v>20</v>
      </c>
      <c r="C666" s="972"/>
      <c r="D666" s="973"/>
      <c r="E666" s="974"/>
      <c r="F666" s="124"/>
      <c r="G666" s="124"/>
      <c r="H666" s="126"/>
      <c r="I666" s="975"/>
      <c r="J666" s="976"/>
      <c r="K666" s="124"/>
      <c r="L666" s="125"/>
      <c r="M666" s="125"/>
      <c r="N666" s="977"/>
      <c r="O666" s="978"/>
      <c r="P666" s="45"/>
      <c r="R666" s="45"/>
      <c r="S666" s="45"/>
      <c r="T666" s="45"/>
      <c r="U666" s="45"/>
      <c r="V666" s="45"/>
      <c r="W666" s="45"/>
      <c r="X666" s="45"/>
      <c r="Y666" s="45"/>
      <c r="Z666" s="45"/>
      <c r="AA666" s="45"/>
      <c r="AB666" s="45"/>
    </row>
    <row r="667" spans="1:28" s="62" customFormat="1" ht="19.5" customHeight="1" x14ac:dyDescent="0.25">
      <c r="A667" s="63">
        <f t="shared" si="57"/>
        <v>19.5</v>
      </c>
      <c r="B667" s="78">
        <f t="shared" si="58"/>
        <v>21</v>
      </c>
      <c r="C667" s="972"/>
      <c r="D667" s="973"/>
      <c r="E667" s="974"/>
      <c r="F667" s="124"/>
      <c r="G667" s="124"/>
      <c r="H667" s="126"/>
      <c r="I667" s="975"/>
      <c r="J667" s="976"/>
      <c r="K667" s="124"/>
      <c r="L667" s="125"/>
      <c r="M667" s="125"/>
      <c r="N667" s="977"/>
      <c r="O667" s="978"/>
      <c r="P667" s="45"/>
      <c r="R667" s="45"/>
      <c r="S667" s="45"/>
      <c r="T667" s="45"/>
      <c r="U667" s="45"/>
      <c r="V667" s="45"/>
      <c r="W667" s="45"/>
      <c r="X667" s="45"/>
      <c r="Y667" s="45"/>
      <c r="Z667" s="45"/>
      <c r="AA667" s="45"/>
      <c r="AB667" s="45"/>
    </row>
    <row r="668" spans="1:28" s="62" customFormat="1" ht="19.5" customHeight="1" x14ac:dyDescent="0.25">
      <c r="A668" s="63">
        <f t="shared" si="57"/>
        <v>19.5</v>
      </c>
      <c r="B668" s="78">
        <f t="shared" si="58"/>
        <v>22</v>
      </c>
      <c r="C668" s="972"/>
      <c r="D668" s="973"/>
      <c r="E668" s="974"/>
      <c r="F668" s="124"/>
      <c r="G668" s="124"/>
      <c r="H668" s="126"/>
      <c r="I668" s="975"/>
      <c r="J668" s="976"/>
      <c r="K668" s="124"/>
      <c r="L668" s="125"/>
      <c r="M668" s="125"/>
      <c r="N668" s="977"/>
      <c r="O668" s="978"/>
      <c r="P668" s="45"/>
      <c r="R668" s="45"/>
      <c r="S668" s="45"/>
      <c r="T668" s="45"/>
      <c r="U668" s="45"/>
      <c r="V668" s="45"/>
      <c r="W668" s="45"/>
      <c r="X668" s="45"/>
      <c r="Y668" s="45"/>
      <c r="Z668" s="45"/>
      <c r="AA668" s="45"/>
      <c r="AB668" s="45"/>
    </row>
    <row r="669" spans="1:28" s="62" customFormat="1" ht="19.5" customHeight="1" x14ac:dyDescent="0.25">
      <c r="A669" s="63">
        <f t="shared" si="57"/>
        <v>19.5</v>
      </c>
      <c r="B669" s="78">
        <f t="shared" si="58"/>
        <v>23</v>
      </c>
      <c r="C669" s="972"/>
      <c r="D669" s="973"/>
      <c r="E669" s="974"/>
      <c r="F669" s="124"/>
      <c r="G669" s="124"/>
      <c r="H669" s="126"/>
      <c r="I669" s="975"/>
      <c r="J669" s="976"/>
      <c r="K669" s="124"/>
      <c r="L669" s="125"/>
      <c r="M669" s="125"/>
      <c r="N669" s="977"/>
      <c r="O669" s="978"/>
      <c r="P669" s="45"/>
      <c r="R669" s="45"/>
      <c r="S669" s="45"/>
      <c r="T669" s="45"/>
      <c r="U669" s="45"/>
      <c r="V669" s="45"/>
      <c r="W669" s="45"/>
      <c r="X669" s="45"/>
      <c r="Y669" s="45"/>
      <c r="Z669" s="45"/>
      <c r="AA669" s="45"/>
      <c r="AB669" s="45"/>
    </row>
    <row r="670" spans="1:28" s="62" customFormat="1" ht="19.5" customHeight="1" x14ac:dyDescent="0.25">
      <c r="A670" s="63">
        <f t="shared" si="57"/>
        <v>19.5</v>
      </c>
      <c r="B670" s="78">
        <f t="shared" si="58"/>
        <v>24</v>
      </c>
      <c r="C670" s="972"/>
      <c r="D670" s="973"/>
      <c r="E670" s="974"/>
      <c r="F670" s="124"/>
      <c r="G670" s="124"/>
      <c r="H670" s="126"/>
      <c r="I670" s="975"/>
      <c r="J670" s="976"/>
      <c r="K670" s="124"/>
      <c r="L670" s="125"/>
      <c r="M670" s="125"/>
      <c r="N670" s="977"/>
      <c r="O670" s="978"/>
      <c r="P670" s="45"/>
      <c r="R670" s="45"/>
      <c r="S670" s="45"/>
      <c r="T670" s="45"/>
      <c r="U670" s="45"/>
      <c r="V670" s="45"/>
      <c r="W670" s="45"/>
      <c r="X670" s="45"/>
      <c r="Y670" s="45"/>
      <c r="Z670" s="45"/>
      <c r="AA670" s="45"/>
      <c r="AB670" s="45"/>
    </row>
    <row r="671" spans="1:28" s="62" customFormat="1" ht="19.5" customHeight="1" x14ac:dyDescent="0.25">
      <c r="A671" s="63">
        <f t="shared" si="57"/>
        <v>19.5</v>
      </c>
      <c r="B671" s="78">
        <f t="shared" si="58"/>
        <v>25</v>
      </c>
      <c r="C671" s="972"/>
      <c r="D671" s="973"/>
      <c r="E671" s="974"/>
      <c r="F671" s="124"/>
      <c r="G671" s="124"/>
      <c r="H671" s="126"/>
      <c r="I671" s="975"/>
      <c r="J671" s="976"/>
      <c r="K671" s="124"/>
      <c r="L671" s="125"/>
      <c r="M671" s="125"/>
      <c r="N671" s="977"/>
      <c r="O671" s="978"/>
      <c r="P671" s="45"/>
      <c r="R671" s="45"/>
      <c r="S671" s="45"/>
      <c r="T671" s="45"/>
      <c r="U671" s="45"/>
      <c r="V671" s="45"/>
      <c r="W671" s="45"/>
      <c r="X671" s="45"/>
      <c r="Y671" s="45"/>
      <c r="Z671" s="45"/>
      <c r="AA671" s="45"/>
      <c r="AB671" s="45"/>
    </row>
    <row r="672" spans="1:28" s="62" customFormat="1" ht="19.5" customHeight="1" x14ac:dyDescent="0.25">
      <c r="A672" s="63">
        <f t="shared" si="57"/>
        <v>19.5</v>
      </c>
      <c r="B672" s="78">
        <f t="shared" si="58"/>
        <v>26</v>
      </c>
      <c r="C672" s="972"/>
      <c r="D672" s="973"/>
      <c r="E672" s="974"/>
      <c r="F672" s="124"/>
      <c r="G672" s="124"/>
      <c r="H672" s="126"/>
      <c r="I672" s="975"/>
      <c r="J672" s="976"/>
      <c r="K672" s="124"/>
      <c r="L672" s="125"/>
      <c r="M672" s="125"/>
      <c r="N672" s="977"/>
      <c r="O672" s="978"/>
      <c r="P672" s="45"/>
      <c r="R672" s="45"/>
      <c r="S672" s="45"/>
      <c r="T672" s="45"/>
      <c r="U672" s="45"/>
      <c r="V672" s="45"/>
      <c r="W672" s="45"/>
      <c r="X672" s="45"/>
      <c r="Y672" s="45"/>
      <c r="Z672" s="45"/>
      <c r="AA672" s="45"/>
      <c r="AB672" s="45"/>
    </row>
    <row r="673" spans="1:28" s="62" customFormat="1" ht="19.5" customHeight="1" x14ac:dyDescent="0.25">
      <c r="A673" s="63">
        <f t="shared" si="57"/>
        <v>19.5</v>
      </c>
      <c r="B673" s="78">
        <f t="shared" si="58"/>
        <v>27</v>
      </c>
      <c r="C673" s="972"/>
      <c r="D673" s="973"/>
      <c r="E673" s="974"/>
      <c r="F673" s="124"/>
      <c r="G673" s="124"/>
      <c r="H673" s="126"/>
      <c r="I673" s="975"/>
      <c r="J673" s="976"/>
      <c r="K673" s="124"/>
      <c r="L673" s="125"/>
      <c r="M673" s="125"/>
      <c r="N673" s="977"/>
      <c r="O673" s="978"/>
      <c r="P673" s="45"/>
      <c r="R673" s="45"/>
      <c r="S673" s="45"/>
      <c r="T673" s="45"/>
      <c r="U673" s="45"/>
      <c r="V673" s="45"/>
      <c r="W673" s="45"/>
      <c r="X673" s="45"/>
      <c r="Y673" s="45"/>
      <c r="Z673" s="45"/>
      <c r="AA673" s="45"/>
      <c r="AB673" s="45"/>
    </row>
    <row r="674" spans="1:28" s="62" customFormat="1" ht="19.5" customHeight="1" x14ac:dyDescent="0.25">
      <c r="A674" s="63">
        <f t="shared" si="57"/>
        <v>19.5</v>
      </c>
      <c r="B674" s="78">
        <f t="shared" si="58"/>
        <v>28</v>
      </c>
      <c r="C674" s="972"/>
      <c r="D674" s="973"/>
      <c r="E674" s="974"/>
      <c r="F674" s="124"/>
      <c r="G674" s="124"/>
      <c r="H674" s="126"/>
      <c r="I674" s="975"/>
      <c r="J674" s="976"/>
      <c r="K674" s="124"/>
      <c r="L674" s="125"/>
      <c r="M674" s="125"/>
      <c r="N674" s="977"/>
      <c r="O674" s="978"/>
      <c r="P674" s="45"/>
      <c r="R674" s="45"/>
      <c r="S674" s="45"/>
      <c r="T674" s="45"/>
      <c r="U674" s="45"/>
      <c r="V674" s="45"/>
      <c r="W674" s="45"/>
      <c r="X674" s="45"/>
      <c r="Y674" s="45"/>
      <c r="Z674" s="45"/>
      <c r="AA674" s="45"/>
      <c r="AB674" s="45"/>
    </row>
    <row r="675" spans="1:28" s="62" customFormat="1" ht="9" customHeight="1" x14ac:dyDescent="0.25">
      <c r="A675" s="63">
        <f>$A$2</f>
        <v>9</v>
      </c>
      <c r="B675" s="45"/>
      <c r="C675" s="45"/>
      <c r="D675" s="45"/>
      <c r="E675" s="45"/>
      <c r="F675" s="45"/>
      <c r="G675" s="45"/>
      <c r="H675" s="45"/>
      <c r="I675" s="45"/>
      <c r="J675" s="45"/>
      <c r="K675" s="45"/>
      <c r="L675" s="45"/>
      <c r="M675" s="45"/>
      <c r="N675" s="45"/>
      <c r="O675" s="45"/>
      <c r="P675" s="45"/>
      <c r="R675" s="45"/>
      <c r="S675" s="45"/>
      <c r="T675" s="45"/>
      <c r="U675" s="45"/>
      <c r="V675" s="45"/>
      <c r="W675" s="45"/>
      <c r="X675" s="45"/>
      <c r="Y675" s="45"/>
      <c r="Z675" s="45"/>
      <c r="AA675" s="45"/>
      <c r="AB675" s="45"/>
    </row>
    <row r="676" spans="1:28" ht="9" customHeight="1" x14ac:dyDescent="0.25">
      <c r="A676" s="63">
        <f t="shared" ref="A676:A683" si="59">$A$2</f>
        <v>9</v>
      </c>
    </row>
    <row r="677" spans="1:28" ht="9" customHeight="1" x14ac:dyDescent="0.25">
      <c r="A677" s="63">
        <f t="shared" si="59"/>
        <v>9</v>
      </c>
    </row>
    <row r="678" spans="1:28" ht="9" customHeight="1" x14ac:dyDescent="0.25">
      <c r="A678" s="63">
        <f t="shared" si="59"/>
        <v>9</v>
      </c>
    </row>
    <row r="679" spans="1:28" ht="9" customHeight="1" x14ac:dyDescent="0.25">
      <c r="A679" s="63">
        <f t="shared" si="59"/>
        <v>9</v>
      </c>
    </row>
    <row r="680" spans="1:28" ht="16.5" customHeight="1" x14ac:dyDescent="0.25">
      <c r="A680" s="68">
        <f>$A$8</f>
        <v>16.5</v>
      </c>
      <c r="C680" s="80" t="s">
        <v>572</v>
      </c>
      <c r="D680" s="81" t="s">
        <v>189</v>
      </c>
      <c r="M680" s="1006" t="str">
        <f ca="1">Wersja</f>
        <v>2020..6.15.0.44055</v>
      </c>
      <c r="N680" s="1006"/>
    </row>
    <row r="681" spans="1:28" ht="9" customHeight="1" x14ac:dyDescent="0.25">
      <c r="A681" s="63">
        <f t="shared" si="59"/>
        <v>9</v>
      </c>
    </row>
    <row r="682" spans="1:28" ht="9" customHeight="1" x14ac:dyDescent="0.25">
      <c r="A682" s="63">
        <f t="shared" si="59"/>
        <v>9</v>
      </c>
      <c r="B682" s="796" t="s">
        <v>182</v>
      </c>
      <c r="C682" s="796"/>
      <c r="D682" s="796"/>
      <c r="E682" s="796"/>
      <c r="F682" s="796"/>
      <c r="G682" s="796"/>
      <c r="H682" s="796"/>
      <c r="I682" s="796"/>
      <c r="J682" s="796"/>
      <c r="K682" s="796"/>
      <c r="L682" s="796"/>
      <c r="M682" s="796"/>
      <c r="N682" s="796"/>
      <c r="O682" s="796"/>
    </row>
    <row r="683" spans="1:28" ht="9" customHeight="1" x14ac:dyDescent="0.25">
      <c r="A683" s="63">
        <f t="shared" si="59"/>
        <v>9</v>
      </c>
      <c r="B683" s="797" t="s">
        <v>0</v>
      </c>
      <c r="C683" s="797"/>
      <c r="D683" s="797"/>
      <c r="E683" s="797"/>
      <c r="F683" s="797"/>
      <c r="G683" s="797"/>
      <c r="H683" s="797"/>
      <c r="I683" s="797"/>
      <c r="J683" s="797"/>
      <c r="K683" s="797"/>
      <c r="L683" s="797"/>
      <c r="M683" s="797"/>
      <c r="N683" s="797"/>
      <c r="O683" s="797"/>
    </row>
    <row r="684" spans="1:28" ht="4.5" customHeight="1" x14ac:dyDescent="0.25">
      <c r="A684" s="63">
        <f t="shared" ref="A684" si="60">$A$4</f>
        <v>4.5</v>
      </c>
      <c r="B684" s="208"/>
    </row>
    <row r="685" spans="1:28" ht="9" customHeight="1" x14ac:dyDescent="0.25">
      <c r="A685" s="63">
        <f t="shared" ref="A685" si="61">$A$2</f>
        <v>9</v>
      </c>
      <c r="B685" s="798" t="s">
        <v>475</v>
      </c>
      <c r="C685" s="799"/>
      <c r="D685" s="799"/>
      <c r="E685" s="799"/>
      <c r="F685" s="799"/>
      <c r="G685" s="799"/>
      <c r="H685" s="800"/>
      <c r="I685" s="801" t="s">
        <v>1</v>
      </c>
      <c r="J685" s="802"/>
      <c r="K685" s="802"/>
      <c r="L685" s="802"/>
      <c r="M685" s="802"/>
      <c r="N685" s="802"/>
      <c r="O685" s="803"/>
    </row>
    <row r="686" spans="1:28" ht="19.5" customHeight="1" x14ac:dyDescent="0.25">
      <c r="A686" s="63">
        <f t="shared" ref="A686" si="62">$A$6</f>
        <v>19.5</v>
      </c>
      <c r="B686" s="65"/>
      <c r="C686" s="988">
        <f t="shared" ref="C686" si="63">$C$6</f>
        <v>0</v>
      </c>
      <c r="D686" s="988"/>
      <c r="E686" s="988"/>
      <c r="F686" s="988"/>
      <c r="G686" s="988"/>
      <c r="H686" s="66"/>
      <c r="I686" s="820"/>
      <c r="J686" s="821"/>
      <c r="K686" s="821"/>
      <c r="L686" s="821"/>
      <c r="M686" s="821"/>
      <c r="N686" s="821"/>
      <c r="O686" s="822"/>
    </row>
    <row r="687" spans="1:28" ht="9" customHeight="1" x14ac:dyDescent="0.25">
      <c r="A687" s="63">
        <f t="shared" ref="A687" si="64">$A$2</f>
        <v>9</v>
      </c>
    </row>
    <row r="688" spans="1:28" ht="16.5" customHeight="1" x14ac:dyDescent="0.25">
      <c r="A688" s="68">
        <f t="shared" ref="A688:A690" si="65">$A$8</f>
        <v>16.5</v>
      </c>
      <c r="B688" s="67" t="s">
        <v>554</v>
      </c>
    </row>
    <row r="689" spans="1:28" ht="16.5" customHeight="1" x14ac:dyDescent="0.25">
      <c r="A689" s="68">
        <f t="shared" si="65"/>
        <v>16.5</v>
      </c>
      <c r="B689" s="989" t="s">
        <v>566</v>
      </c>
      <c r="C689" s="989"/>
      <c r="D689" s="989"/>
      <c r="E689" s="989"/>
      <c r="F689" s="989"/>
      <c r="G689" s="989"/>
      <c r="H689" s="989"/>
      <c r="I689" s="989"/>
      <c r="J689" s="989"/>
      <c r="K689" s="989"/>
      <c r="L689" s="989"/>
      <c r="M689" s="989"/>
      <c r="N689" s="989"/>
    </row>
    <row r="690" spans="1:28" ht="16.5" customHeight="1" x14ac:dyDescent="0.25">
      <c r="A690" s="68">
        <f t="shared" si="65"/>
        <v>16.5</v>
      </c>
      <c r="B690" s="990" t="s">
        <v>564</v>
      </c>
      <c r="C690" s="989"/>
      <c r="D690" s="989"/>
      <c r="E690" s="989"/>
      <c r="F690" s="989"/>
      <c r="G690" s="989"/>
      <c r="H690" s="989"/>
      <c r="I690" s="989"/>
      <c r="J690" s="989"/>
      <c r="K690" s="989"/>
      <c r="L690" s="989"/>
      <c r="M690" s="989"/>
      <c r="N690" s="989"/>
    </row>
    <row r="691" spans="1:28" ht="9" customHeight="1" x14ac:dyDescent="0.25">
      <c r="A691" s="63">
        <f t="shared" ref="A691" si="66">$A$2</f>
        <v>9</v>
      </c>
      <c r="C691" s="69"/>
      <c r="D691" s="69"/>
      <c r="E691" s="69"/>
      <c r="F691" s="69"/>
      <c r="G691" s="69"/>
      <c r="N691" s="281" t="s">
        <v>877</v>
      </c>
      <c r="O691" s="213"/>
    </row>
    <row r="692" spans="1:28" ht="19.5" customHeight="1" x14ac:dyDescent="0.25">
      <c r="A692" s="63">
        <f t="shared" ref="A692" si="67">$A$6</f>
        <v>19.5</v>
      </c>
      <c r="C692" s="69"/>
      <c r="D692" s="69"/>
      <c r="E692" s="69"/>
      <c r="F692" s="69"/>
      <c r="G692" s="69"/>
      <c r="N692" s="209">
        <f t="shared" ref="N692" si="68">N624+1</f>
        <v>11</v>
      </c>
      <c r="O692" s="70"/>
      <c r="P692" s="62"/>
      <c r="Q692" s="62">
        <f t="shared" ref="Q692" si="69">IF(COUNTA(C702:J709,C723:J742,L723:O742,L702:O709)=0,0,1)</f>
        <v>0</v>
      </c>
    </row>
    <row r="693" spans="1:28" ht="4.5" customHeight="1" x14ac:dyDescent="0.25">
      <c r="A693" s="63">
        <f t="shared" ref="A693:A694" si="70">$A$4</f>
        <v>4.5</v>
      </c>
      <c r="B693" s="69"/>
      <c r="C693" s="69"/>
      <c r="D693" s="69"/>
      <c r="E693" s="69"/>
      <c r="F693" s="69"/>
      <c r="G693" s="69"/>
    </row>
    <row r="694" spans="1:28" ht="4.5" customHeight="1" x14ac:dyDescent="0.25">
      <c r="A694" s="63">
        <f t="shared" si="70"/>
        <v>4.5</v>
      </c>
      <c r="B694" s="807"/>
      <c r="C694" s="807"/>
      <c r="D694" s="807"/>
      <c r="E694" s="807"/>
      <c r="F694" s="807"/>
      <c r="G694" s="807"/>
      <c r="H694" s="807"/>
      <c r="I694" s="807"/>
      <c r="J694" s="807"/>
      <c r="K694" s="807"/>
      <c r="L694" s="807"/>
      <c r="M694" s="807"/>
      <c r="N694" s="807"/>
      <c r="O694" s="807"/>
    </row>
    <row r="695" spans="1:28" ht="24.75" customHeight="1" x14ac:dyDescent="0.25">
      <c r="A695" s="68">
        <f t="shared" ref="A695" si="71">$A$8*1.5</f>
        <v>24.75</v>
      </c>
      <c r="B695" s="826" t="s">
        <v>563</v>
      </c>
      <c r="C695" s="827"/>
      <c r="D695" s="827"/>
      <c r="E695" s="827"/>
      <c r="F695" s="827"/>
      <c r="G695" s="827"/>
      <c r="H695" s="827"/>
      <c r="I695" s="827"/>
      <c r="J695" s="827"/>
      <c r="K695" s="827"/>
      <c r="L695" s="827"/>
      <c r="M695" s="827"/>
      <c r="N695" s="827"/>
      <c r="O695" s="828"/>
    </row>
    <row r="696" spans="1:28" ht="9" customHeight="1" x14ac:dyDescent="0.25">
      <c r="A696" s="63">
        <f t="shared" ref="A696" si="72">$A$2</f>
        <v>9</v>
      </c>
      <c r="B696" s="71"/>
      <c r="C696" s="804" t="s">
        <v>158</v>
      </c>
      <c r="D696" s="805"/>
      <c r="E696" s="805"/>
      <c r="F696" s="805"/>
      <c r="G696" s="805"/>
      <c r="H696" s="806"/>
      <c r="I696" s="804" t="s">
        <v>159</v>
      </c>
      <c r="J696" s="805"/>
      <c r="K696" s="805"/>
      <c r="L696" s="805"/>
      <c r="M696" s="805"/>
      <c r="N696" s="805"/>
      <c r="O696" s="806"/>
    </row>
    <row r="697" spans="1:28" s="62" customFormat="1" ht="19.5" customHeight="1" x14ac:dyDescent="0.25">
      <c r="A697" s="63">
        <f t="shared" ref="A697" si="73">$A$6</f>
        <v>19.5</v>
      </c>
      <c r="B697" s="72"/>
      <c r="C697" s="985" t="str">
        <f t="shared" ref="C697" si="74">""&amp;$C$17</f>
        <v/>
      </c>
      <c r="D697" s="986"/>
      <c r="E697" s="986"/>
      <c r="F697" s="986"/>
      <c r="G697" s="986"/>
      <c r="H697" s="987"/>
      <c r="I697" s="985" t="str">
        <f t="shared" ref="I697" si="75">""&amp;I629</f>
        <v/>
      </c>
      <c r="J697" s="986"/>
      <c r="K697" s="986"/>
      <c r="L697" s="986"/>
      <c r="M697" s="986"/>
      <c r="N697" s="986"/>
      <c r="O697" s="987"/>
      <c r="P697" s="45"/>
      <c r="R697" s="45"/>
      <c r="S697" s="45"/>
      <c r="T697" s="45"/>
      <c r="U697" s="45"/>
      <c r="V697" s="45"/>
      <c r="W697" s="45"/>
      <c r="X697" s="45"/>
      <c r="Y697" s="45"/>
      <c r="Z697" s="45"/>
      <c r="AA697" s="45"/>
      <c r="AB697" s="45"/>
    </row>
    <row r="698" spans="1:28" s="62" customFormat="1" ht="4.5" customHeight="1" x14ac:dyDescent="0.25">
      <c r="A698" s="63">
        <f t="shared" ref="A698" si="76">$A$4</f>
        <v>4.5</v>
      </c>
      <c r="B698" s="807"/>
      <c r="C698" s="807"/>
      <c r="D698" s="807"/>
      <c r="E698" s="807"/>
      <c r="F698" s="807"/>
      <c r="G698" s="807"/>
      <c r="H698" s="807"/>
      <c r="I698" s="807"/>
      <c r="J698" s="807"/>
      <c r="K698" s="807"/>
      <c r="L698" s="807"/>
      <c r="M698" s="807"/>
      <c r="N698" s="807"/>
      <c r="O698" s="807"/>
      <c r="P698" s="45"/>
      <c r="R698" s="45"/>
      <c r="S698" s="45"/>
      <c r="T698" s="45"/>
      <c r="U698" s="45"/>
      <c r="V698" s="45"/>
      <c r="W698" s="45"/>
      <c r="X698" s="45"/>
      <c r="Y698" s="45"/>
      <c r="Z698" s="45"/>
      <c r="AA698" s="45"/>
      <c r="AB698" s="45"/>
    </row>
    <row r="699" spans="1:28" s="62" customFormat="1" ht="16.5" customHeight="1" x14ac:dyDescent="0.25">
      <c r="A699" s="68">
        <f t="shared" ref="A699" si="77">$A$8</f>
        <v>16.5</v>
      </c>
      <c r="B699" s="808" t="s">
        <v>160</v>
      </c>
      <c r="C699" s="809"/>
      <c r="D699" s="809"/>
      <c r="E699" s="809"/>
      <c r="F699" s="809"/>
      <c r="G699" s="809"/>
      <c r="H699" s="809"/>
      <c r="I699" s="809"/>
      <c r="J699" s="809"/>
      <c r="K699" s="809"/>
      <c r="L699" s="809"/>
      <c r="M699" s="809"/>
      <c r="N699" s="809"/>
      <c r="O699" s="810"/>
      <c r="P699" s="45"/>
      <c r="R699" s="45"/>
      <c r="S699" s="45"/>
      <c r="T699" s="45"/>
      <c r="U699" s="45"/>
      <c r="V699" s="45"/>
      <c r="W699" s="45"/>
      <c r="X699" s="45"/>
      <c r="Y699" s="45"/>
      <c r="Z699" s="45"/>
      <c r="AA699" s="45"/>
      <c r="AB699" s="45"/>
    </row>
    <row r="700" spans="1:28" s="62" customFormat="1" ht="24.75" customHeight="1" x14ac:dyDescent="0.25">
      <c r="A700" s="68">
        <f t="shared" ref="A700" si="78">$A$8*1.5</f>
        <v>24.75</v>
      </c>
      <c r="B700" s="211" t="s">
        <v>162</v>
      </c>
      <c r="C700" s="844" t="s">
        <v>170</v>
      </c>
      <c r="D700" s="981"/>
      <c r="E700" s="982"/>
      <c r="F700" s="212" t="s">
        <v>171</v>
      </c>
      <c r="G700" s="212" t="s">
        <v>172</v>
      </c>
      <c r="H700" s="211" t="s">
        <v>163</v>
      </c>
      <c r="I700" s="844" t="s">
        <v>573</v>
      </c>
      <c r="J700" s="982"/>
      <c r="K700" s="210" t="s">
        <v>571</v>
      </c>
      <c r="L700" s="210" t="s">
        <v>570</v>
      </c>
      <c r="M700" s="210" t="s">
        <v>569</v>
      </c>
      <c r="N700" s="844" t="s">
        <v>568</v>
      </c>
      <c r="O700" s="815"/>
      <c r="P700" s="45"/>
      <c r="R700" s="45"/>
      <c r="S700" s="45"/>
      <c r="T700" s="45"/>
      <c r="U700" s="45"/>
      <c r="V700" s="45"/>
      <c r="W700" s="45"/>
      <c r="X700" s="45"/>
      <c r="Y700" s="45"/>
      <c r="Z700" s="45"/>
      <c r="AA700" s="45"/>
      <c r="AB700" s="45"/>
    </row>
    <row r="701" spans="1:28" s="62" customFormat="1" ht="9" customHeight="1" x14ac:dyDescent="0.2">
      <c r="A701" s="63">
        <f t="shared" ref="A701" si="79">$A$2</f>
        <v>9</v>
      </c>
      <c r="B701" s="76"/>
      <c r="C701" s="983" t="s">
        <v>126</v>
      </c>
      <c r="D701" s="983"/>
      <c r="E701" s="983"/>
      <c r="F701" s="211" t="s">
        <v>164</v>
      </c>
      <c r="G701" s="211" t="s">
        <v>165</v>
      </c>
      <c r="H701" s="211" t="s">
        <v>143</v>
      </c>
      <c r="I701" s="983" t="s">
        <v>166</v>
      </c>
      <c r="J701" s="983"/>
      <c r="K701" s="211" t="s">
        <v>167</v>
      </c>
      <c r="L701" s="211" t="s">
        <v>168</v>
      </c>
      <c r="M701" s="211" t="s">
        <v>181</v>
      </c>
      <c r="N701" s="983" t="s">
        <v>565</v>
      </c>
      <c r="O701" s="983"/>
      <c r="P701" s="45"/>
      <c r="R701" s="45"/>
      <c r="S701" s="45"/>
      <c r="T701" s="45"/>
      <c r="U701" s="45"/>
      <c r="V701" s="45"/>
      <c r="W701" s="45"/>
      <c r="X701" s="45"/>
      <c r="Y701" s="45"/>
      <c r="Z701" s="45"/>
      <c r="AA701" s="45"/>
      <c r="AB701" s="45"/>
    </row>
    <row r="702" spans="1:28" s="62" customFormat="1" ht="19.5" customHeight="1" x14ac:dyDescent="0.25">
      <c r="A702" s="63">
        <f t="shared" ref="A702:A709" si="80">$A$6</f>
        <v>19.5</v>
      </c>
      <c r="B702" s="78">
        <v>1</v>
      </c>
      <c r="C702" s="972"/>
      <c r="D702" s="973"/>
      <c r="E702" s="974"/>
      <c r="F702" s="124"/>
      <c r="G702" s="124"/>
      <c r="H702" s="126"/>
      <c r="I702" s="975"/>
      <c r="J702" s="976"/>
      <c r="K702" s="124"/>
      <c r="L702" s="125"/>
      <c r="M702" s="125"/>
      <c r="N702" s="977"/>
      <c r="O702" s="978"/>
      <c r="P702" s="45"/>
      <c r="R702" s="45"/>
      <c r="S702" s="45"/>
      <c r="T702" s="45"/>
      <c r="U702" s="45"/>
      <c r="V702" s="45"/>
      <c r="W702" s="45"/>
      <c r="X702" s="45"/>
      <c r="Y702" s="45"/>
      <c r="Z702" s="45"/>
      <c r="AA702" s="45"/>
      <c r="AB702" s="45"/>
    </row>
    <row r="703" spans="1:28" s="62" customFormat="1" ht="19.5" customHeight="1" x14ac:dyDescent="0.25">
      <c r="A703" s="63">
        <f t="shared" si="80"/>
        <v>19.5</v>
      </c>
      <c r="B703" s="78">
        <v>2</v>
      </c>
      <c r="C703" s="972"/>
      <c r="D703" s="973"/>
      <c r="E703" s="974"/>
      <c r="F703" s="124"/>
      <c r="G703" s="124"/>
      <c r="H703" s="126"/>
      <c r="I703" s="975"/>
      <c r="J703" s="976"/>
      <c r="K703" s="124"/>
      <c r="L703" s="125"/>
      <c r="M703" s="125"/>
      <c r="N703" s="977"/>
      <c r="O703" s="978"/>
      <c r="P703" s="45"/>
      <c r="R703" s="45"/>
      <c r="S703" s="45"/>
      <c r="T703" s="45"/>
      <c r="U703" s="45"/>
      <c r="V703" s="45"/>
      <c r="W703" s="45"/>
      <c r="X703" s="45"/>
      <c r="Y703" s="45"/>
      <c r="Z703" s="45"/>
      <c r="AA703" s="45"/>
      <c r="AB703" s="45"/>
    </row>
    <row r="704" spans="1:28" s="62" customFormat="1" ht="19.5" customHeight="1" x14ac:dyDescent="0.25">
      <c r="A704" s="63">
        <f t="shared" si="80"/>
        <v>19.5</v>
      </c>
      <c r="B704" s="78">
        <v>3</v>
      </c>
      <c r="C704" s="972"/>
      <c r="D704" s="973"/>
      <c r="E704" s="974"/>
      <c r="F704" s="124"/>
      <c r="G704" s="124"/>
      <c r="H704" s="126"/>
      <c r="I704" s="975"/>
      <c r="J704" s="976"/>
      <c r="K704" s="124"/>
      <c r="L704" s="125"/>
      <c r="M704" s="125"/>
      <c r="N704" s="977"/>
      <c r="O704" s="978"/>
      <c r="P704" s="45"/>
      <c r="R704" s="45"/>
      <c r="S704" s="45"/>
      <c r="T704" s="45"/>
      <c r="U704" s="45"/>
      <c r="V704" s="45"/>
      <c r="W704" s="45"/>
      <c r="X704" s="45"/>
      <c r="Y704" s="45"/>
      <c r="Z704" s="45"/>
      <c r="AA704" s="45"/>
      <c r="AB704" s="45"/>
    </row>
    <row r="705" spans="1:28" s="62" customFormat="1" ht="19.5" customHeight="1" x14ac:dyDescent="0.25">
      <c r="A705" s="63">
        <f t="shared" si="80"/>
        <v>19.5</v>
      </c>
      <c r="B705" s="78">
        <v>4</v>
      </c>
      <c r="C705" s="972"/>
      <c r="D705" s="973"/>
      <c r="E705" s="974"/>
      <c r="F705" s="124"/>
      <c r="G705" s="124"/>
      <c r="H705" s="126"/>
      <c r="I705" s="975"/>
      <c r="J705" s="976"/>
      <c r="K705" s="124"/>
      <c r="L705" s="125"/>
      <c r="M705" s="125"/>
      <c r="N705" s="977"/>
      <c r="O705" s="978"/>
      <c r="P705" s="45"/>
      <c r="R705" s="45"/>
      <c r="S705" s="45"/>
      <c r="T705" s="45"/>
      <c r="U705" s="45"/>
      <c r="V705" s="45"/>
      <c r="W705" s="45"/>
      <c r="X705" s="45"/>
      <c r="Y705" s="45"/>
      <c r="Z705" s="45"/>
      <c r="AA705" s="45"/>
      <c r="AB705" s="45"/>
    </row>
    <row r="706" spans="1:28" s="62" customFormat="1" ht="19.5" customHeight="1" x14ac:dyDescent="0.25">
      <c r="A706" s="63">
        <f t="shared" si="80"/>
        <v>19.5</v>
      </c>
      <c r="B706" s="78">
        <v>5</v>
      </c>
      <c r="C706" s="972"/>
      <c r="D706" s="973"/>
      <c r="E706" s="974"/>
      <c r="F706" s="124"/>
      <c r="G706" s="124"/>
      <c r="H706" s="126"/>
      <c r="I706" s="975"/>
      <c r="J706" s="976"/>
      <c r="K706" s="124"/>
      <c r="L706" s="125"/>
      <c r="M706" s="125"/>
      <c r="N706" s="977"/>
      <c r="O706" s="978"/>
      <c r="P706" s="45"/>
      <c r="R706" s="45"/>
      <c r="S706" s="45"/>
      <c r="T706" s="45"/>
      <c r="U706" s="45"/>
      <c r="V706" s="45"/>
      <c r="W706" s="45"/>
      <c r="X706" s="45"/>
      <c r="Y706" s="45"/>
      <c r="Z706" s="45"/>
      <c r="AA706" s="45"/>
      <c r="AB706" s="45"/>
    </row>
    <row r="707" spans="1:28" s="62" customFormat="1" ht="19.5" customHeight="1" x14ac:dyDescent="0.25">
      <c r="A707" s="63">
        <f t="shared" si="80"/>
        <v>19.5</v>
      </c>
      <c r="B707" s="78">
        <v>6</v>
      </c>
      <c r="C707" s="972"/>
      <c r="D707" s="973"/>
      <c r="E707" s="974"/>
      <c r="F707" s="124"/>
      <c r="G707" s="124"/>
      <c r="H707" s="126"/>
      <c r="I707" s="975"/>
      <c r="J707" s="976"/>
      <c r="K707" s="124"/>
      <c r="L707" s="125"/>
      <c r="M707" s="125"/>
      <c r="N707" s="977"/>
      <c r="O707" s="978"/>
      <c r="P707" s="45"/>
      <c r="R707" s="45"/>
      <c r="S707" s="45"/>
      <c r="T707" s="45"/>
      <c r="U707" s="45"/>
      <c r="V707" s="45"/>
      <c r="W707" s="45"/>
      <c r="X707" s="45"/>
      <c r="Y707" s="45"/>
      <c r="Z707" s="45"/>
      <c r="AA707" s="45"/>
      <c r="AB707" s="45"/>
    </row>
    <row r="708" spans="1:28" s="62" customFormat="1" ht="19.5" customHeight="1" x14ac:dyDescent="0.25">
      <c r="A708" s="63">
        <f t="shared" si="80"/>
        <v>19.5</v>
      </c>
      <c r="B708" s="78">
        <v>7</v>
      </c>
      <c r="C708" s="972"/>
      <c r="D708" s="973"/>
      <c r="E708" s="974"/>
      <c r="F708" s="124"/>
      <c r="G708" s="124"/>
      <c r="H708" s="126"/>
      <c r="I708" s="975"/>
      <c r="J708" s="976"/>
      <c r="K708" s="124"/>
      <c r="L708" s="125"/>
      <c r="M708" s="125"/>
      <c r="N708" s="977"/>
      <c r="O708" s="978"/>
      <c r="P708" s="45"/>
      <c r="R708" s="45"/>
      <c r="S708" s="45"/>
      <c r="T708" s="45"/>
      <c r="U708" s="45"/>
      <c r="V708" s="45"/>
      <c r="W708" s="45"/>
      <c r="X708" s="45"/>
      <c r="Y708" s="45"/>
      <c r="Z708" s="45"/>
      <c r="AA708" s="45"/>
      <c r="AB708" s="45"/>
    </row>
    <row r="709" spans="1:28" s="62" customFormat="1" ht="19.5" customHeight="1" x14ac:dyDescent="0.25">
      <c r="A709" s="63">
        <f t="shared" si="80"/>
        <v>19.5</v>
      </c>
      <c r="B709" s="78">
        <v>8</v>
      </c>
      <c r="C709" s="972"/>
      <c r="D709" s="973"/>
      <c r="E709" s="974"/>
      <c r="F709" s="124"/>
      <c r="G709" s="124"/>
      <c r="H709" s="126"/>
      <c r="I709" s="975"/>
      <c r="J709" s="976"/>
      <c r="K709" s="124"/>
      <c r="L709" s="125"/>
      <c r="M709" s="125"/>
      <c r="N709" s="977"/>
      <c r="O709" s="978"/>
      <c r="P709" s="45"/>
      <c r="R709" s="45"/>
      <c r="S709" s="45"/>
      <c r="T709" s="45"/>
      <c r="U709" s="45"/>
      <c r="V709" s="45"/>
      <c r="W709" s="45"/>
      <c r="X709" s="45"/>
      <c r="Y709" s="45"/>
      <c r="Z709" s="45"/>
      <c r="AA709" s="45"/>
      <c r="AB709" s="45"/>
    </row>
    <row r="710" spans="1:28" s="62" customFormat="1" ht="9" customHeight="1" x14ac:dyDescent="0.25">
      <c r="A710" s="63">
        <f t="shared" ref="A710:A711" si="81">$A$2</f>
        <v>9</v>
      </c>
      <c r="B710" s="45"/>
      <c r="C710" s="45"/>
      <c r="D710" s="45"/>
      <c r="E710" s="45"/>
      <c r="F710" s="45"/>
      <c r="G710" s="45"/>
      <c r="H710" s="45"/>
      <c r="I710" s="45"/>
      <c r="J710" s="45"/>
      <c r="K710" s="45"/>
      <c r="L710" s="45"/>
      <c r="M710" s="45"/>
      <c r="N710" s="45"/>
      <c r="O710" s="45"/>
      <c r="P710" s="45"/>
      <c r="R710" s="45"/>
      <c r="S710" s="45"/>
      <c r="T710" s="45"/>
      <c r="U710" s="45"/>
      <c r="V710" s="45"/>
      <c r="W710" s="45"/>
      <c r="X710" s="45"/>
      <c r="Y710" s="45"/>
      <c r="Z710" s="45"/>
      <c r="AA710" s="45"/>
      <c r="AB710" s="45"/>
    </row>
    <row r="711" spans="1:28" s="62" customFormat="1" ht="9" customHeight="1" x14ac:dyDescent="0.25">
      <c r="A711" s="63">
        <f t="shared" si="81"/>
        <v>9</v>
      </c>
      <c r="B711" s="45"/>
      <c r="C711" s="45"/>
      <c r="D711" s="45"/>
      <c r="E711" s="45"/>
      <c r="F711" s="45"/>
      <c r="G711" s="45"/>
      <c r="H711" s="45"/>
      <c r="I711" s="45"/>
      <c r="J711" s="45"/>
      <c r="K711" s="45"/>
      <c r="L711" s="45"/>
      <c r="M711" s="45"/>
      <c r="N711" s="45"/>
      <c r="O711" s="45"/>
      <c r="P711" s="45"/>
      <c r="R711" s="45"/>
      <c r="S711" s="45"/>
      <c r="T711" s="45"/>
      <c r="U711" s="45"/>
      <c r="V711" s="45"/>
      <c r="W711" s="45"/>
      <c r="X711" s="45"/>
      <c r="Y711" s="45"/>
      <c r="Z711" s="45"/>
      <c r="AA711" s="45"/>
      <c r="AB711" s="45"/>
    </row>
    <row r="712" spans="1:28" s="62" customFormat="1" ht="18" customHeight="1" x14ac:dyDescent="0.25">
      <c r="A712" s="63">
        <f t="shared" ref="A712" si="82">$A$2*2</f>
        <v>18</v>
      </c>
      <c r="B712" s="79" t="s">
        <v>100</v>
      </c>
      <c r="C712" s="979" t="s">
        <v>191</v>
      </c>
      <c r="D712" s="979"/>
      <c r="E712" s="979"/>
      <c r="F712" s="979"/>
      <c r="G712" s="979"/>
      <c r="H712" s="979"/>
      <c r="I712" s="979"/>
      <c r="J712" s="979"/>
      <c r="K712" s="979"/>
      <c r="L712" s="979"/>
      <c r="M712" s="979"/>
      <c r="N712" s="979"/>
      <c r="O712" s="979"/>
      <c r="P712" s="45"/>
      <c r="R712" s="45"/>
      <c r="S712" s="45"/>
      <c r="T712" s="45"/>
      <c r="U712" s="45"/>
      <c r="V712" s="45"/>
      <c r="W712" s="45"/>
      <c r="X712" s="45"/>
      <c r="Y712" s="45"/>
      <c r="Z712" s="45"/>
      <c r="AA712" s="45"/>
      <c r="AB712" s="45"/>
    </row>
    <row r="713" spans="1:28" s="62" customFormat="1" ht="9" customHeight="1" x14ac:dyDescent="0.25">
      <c r="A713" s="63">
        <f t="shared" ref="A713:A716" si="83">$A$2</f>
        <v>9</v>
      </c>
      <c r="B713" s="79" t="s">
        <v>101</v>
      </c>
      <c r="C713" s="980" t="s">
        <v>190</v>
      </c>
      <c r="D713" s="980"/>
      <c r="E713" s="980"/>
      <c r="F713" s="980"/>
      <c r="G713" s="980"/>
      <c r="H713" s="980"/>
      <c r="I713" s="980"/>
      <c r="J713" s="980"/>
      <c r="K713" s="980"/>
      <c r="L713" s="980"/>
      <c r="M713" s="980"/>
      <c r="N713" s="980"/>
      <c r="O713" s="980"/>
      <c r="P713" s="45"/>
      <c r="R713" s="45"/>
      <c r="S713" s="45"/>
      <c r="T713" s="45"/>
      <c r="U713" s="45"/>
      <c r="V713" s="45"/>
      <c r="W713" s="45"/>
      <c r="X713" s="45"/>
      <c r="Y713" s="45"/>
      <c r="Z713" s="45"/>
      <c r="AA713" s="45"/>
      <c r="AB713" s="45"/>
    </row>
    <row r="714" spans="1:28" s="62" customFormat="1" ht="9" customHeight="1" x14ac:dyDescent="0.25">
      <c r="A714" s="63">
        <f t="shared" si="83"/>
        <v>9</v>
      </c>
      <c r="B714" s="79" t="s">
        <v>102</v>
      </c>
      <c r="C714" s="979" t="s">
        <v>500</v>
      </c>
      <c r="D714" s="979"/>
      <c r="E714" s="979"/>
      <c r="F714" s="979"/>
      <c r="G714" s="979"/>
      <c r="H714" s="979"/>
      <c r="I714" s="979"/>
      <c r="J714" s="979"/>
      <c r="K714" s="979"/>
      <c r="L714" s="979"/>
      <c r="M714" s="979"/>
      <c r="N714" s="979"/>
      <c r="O714" s="979"/>
      <c r="P714" s="45"/>
      <c r="R714" s="45"/>
      <c r="S714" s="45"/>
      <c r="T714" s="45"/>
      <c r="U714" s="45"/>
      <c r="V714" s="45"/>
      <c r="W714" s="45"/>
      <c r="X714" s="45"/>
      <c r="Y714" s="45"/>
      <c r="Z714" s="45"/>
      <c r="AA714" s="45"/>
      <c r="AB714" s="45"/>
    </row>
    <row r="715" spans="1:28" s="62" customFormat="1" ht="9" customHeight="1" x14ac:dyDescent="0.25">
      <c r="A715" s="63">
        <f t="shared" si="83"/>
        <v>9</v>
      </c>
      <c r="B715" s="79" t="s">
        <v>105</v>
      </c>
      <c r="C715" s="979" t="s">
        <v>194</v>
      </c>
      <c r="D715" s="979"/>
      <c r="E715" s="979"/>
      <c r="F715" s="979"/>
      <c r="G715" s="979"/>
      <c r="H715" s="979"/>
      <c r="I715" s="979"/>
      <c r="J715" s="979"/>
      <c r="K715" s="979"/>
      <c r="L715" s="979"/>
      <c r="M715" s="979"/>
      <c r="N715" s="979"/>
      <c r="O715" s="979"/>
      <c r="P715" s="45"/>
      <c r="R715" s="45"/>
      <c r="S715" s="45"/>
      <c r="T715" s="45"/>
      <c r="U715" s="45"/>
      <c r="V715" s="45"/>
      <c r="W715" s="45"/>
      <c r="X715" s="45"/>
      <c r="Y715" s="45"/>
      <c r="Z715" s="45"/>
      <c r="AA715" s="45"/>
      <c r="AB715" s="45"/>
    </row>
    <row r="716" spans="1:28" s="62" customFormat="1" ht="9" customHeight="1" x14ac:dyDescent="0.25">
      <c r="A716" s="63">
        <f t="shared" si="83"/>
        <v>9</v>
      </c>
      <c r="B716" s="79" t="s">
        <v>103</v>
      </c>
      <c r="C716" s="979" t="s">
        <v>202</v>
      </c>
      <c r="D716" s="979"/>
      <c r="E716" s="979"/>
      <c r="F716" s="979"/>
      <c r="G716" s="979"/>
      <c r="H716" s="979"/>
      <c r="I716" s="979"/>
      <c r="J716" s="979"/>
      <c r="K716" s="979"/>
      <c r="L716" s="979"/>
      <c r="M716" s="979"/>
      <c r="N716" s="979"/>
      <c r="O716" s="979"/>
      <c r="P716" s="45"/>
      <c r="R716" s="45"/>
      <c r="S716" s="45"/>
      <c r="T716" s="45"/>
      <c r="U716" s="45"/>
      <c r="V716" s="45"/>
      <c r="W716" s="45"/>
      <c r="X716" s="45"/>
      <c r="Y716" s="45"/>
      <c r="Z716" s="45"/>
      <c r="AA716" s="45"/>
      <c r="AB716" s="45"/>
    </row>
    <row r="717" spans="1:28" s="62" customFormat="1" ht="16.5" customHeight="1" x14ac:dyDescent="0.25">
      <c r="A717" s="68">
        <f t="shared" ref="A717" si="84">$A$8</f>
        <v>16.5</v>
      </c>
      <c r="B717" s="45"/>
      <c r="C717" s="984" t="str">
        <f ca="1">Wersja</f>
        <v>2020..6.15.0.44055</v>
      </c>
      <c r="D717" s="984"/>
      <c r="E717" s="69"/>
      <c r="F717" s="69"/>
      <c r="G717" s="69"/>
      <c r="H717" s="69"/>
      <c r="I717" s="45"/>
      <c r="J717" s="45"/>
      <c r="K717" s="45"/>
      <c r="L717" s="45"/>
      <c r="M717" s="45"/>
      <c r="N717" s="80" t="s">
        <v>572</v>
      </c>
      <c r="O717" s="81" t="s">
        <v>187</v>
      </c>
      <c r="P717" s="45"/>
      <c r="R717" s="45"/>
      <c r="S717" s="45"/>
      <c r="T717" s="45"/>
      <c r="U717" s="45"/>
      <c r="V717" s="45"/>
      <c r="W717" s="45"/>
      <c r="X717" s="45"/>
      <c r="Y717" s="45"/>
      <c r="Z717" s="45"/>
      <c r="AA717" s="45"/>
      <c r="AB717" s="45"/>
    </row>
    <row r="718" spans="1:28" s="62" customFormat="1" ht="9" customHeight="1" x14ac:dyDescent="0.25">
      <c r="A718" s="63">
        <f t="shared" ref="A718:A719" si="85">$A$2</f>
        <v>9</v>
      </c>
      <c r="B718" s="45"/>
      <c r="C718" s="45"/>
      <c r="D718" s="45"/>
      <c r="E718" s="45"/>
      <c r="F718" s="45"/>
      <c r="G718" s="45"/>
      <c r="H718" s="45"/>
      <c r="I718" s="45"/>
      <c r="J718" s="45"/>
      <c r="K718" s="45"/>
      <c r="L718" s="45"/>
      <c r="M718" s="45"/>
      <c r="N718" s="45"/>
      <c r="O718" s="45"/>
      <c r="P718" s="45"/>
      <c r="R718" s="45"/>
      <c r="S718" s="45"/>
      <c r="T718" s="45"/>
      <c r="U718" s="45"/>
      <c r="V718" s="45"/>
      <c r="W718" s="45"/>
      <c r="X718" s="45"/>
      <c r="Y718" s="45"/>
      <c r="Z718" s="45"/>
      <c r="AA718" s="45"/>
      <c r="AB718" s="45"/>
    </row>
    <row r="719" spans="1:28" s="62" customFormat="1" ht="9" customHeight="1" x14ac:dyDescent="0.25">
      <c r="A719" s="63">
        <f t="shared" si="85"/>
        <v>9</v>
      </c>
      <c r="B719" s="797" t="s">
        <v>0</v>
      </c>
      <c r="C719" s="797"/>
      <c r="D719" s="797"/>
      <c r="E719" s="797"/>
      <c r="F719" s="797"/>
      <c r="G719" s="797"/>
      <c r="H719" s="797"/>
      <c r="I719" s="797"/>
      <c r="J719" s="797"/>
      <c r="K719" s="797"/>
      <c r="L719" s="797"/>
      <c r="M719" s="797"/>
      <c r="N719" s="797"/>
      <c r="O719" s="797"/>
      <c r="P719" s="45"/>
      <c r="R719" s="45"/>
      <c r="S719" s="45"/>
      <c r="T719" s="45"/>
      <c r="U719" s="45"/>
      <c r="V719" s="45"/>
      <c r="W719" s="45"/>
      <c r="X719" s="45"/>
      <c r="Y719" s="45"/>
      <c r="Z719" s="45"/>
      <c r="AA719" s="45"/>
      <c r="AB719" s="45"/>
    </row>
    <row r="720" spans="1:28" s="62" customFormat="1" ht="4.5" customHeight="1" x14ac:dyDescent="0.25">
      <c r="A720" s="68">
        <v>4.5</v>
      </c>
      <c r="B720" s="208"/>
      <c r="C720" s="45"/>
      <c r="D720" s="45"/>
      <c r="E720" s="45"/>
      <c r="F720" s="45"/>
      <c r="G720" s="45"/>
      <c r="H720" s="45"/>
      <c r="I720" s="45"/>
      <c r="J720" s="45"/>
      <c r="K720" s="45"/>
      <c r="L720" s="45"/>
      <c r="M720" s="45"/>
      <c r="N720" s="45"/>
      <c r="O720" s="45"/>
      <c r="P720" s="45"/>
      <c r="R720" s="45"/>
      <c r="S720" s="45"/>
      <c r="T720" s="45"/>
      <c r="U720" s="45"/>
      <c r="V720" s="45"/>
      <c r="W720" s="45"/>
      <c r="X720" s="45"/>
      <c r="Y720" s="45"/>
      <c r="Z720" s="45"/>
      <c r="AA720" s="45"/>
      <c r="AB720" s="45"/>
    </row>
    <row r="721" spans="1:28" s="62" customFormat="1" ht="24.75" customHeight="1" x14ac:dyDescent="0.25">
      <c r="A721" s="68">
        <f t="shared" ref="A721" si="86">$A$8*1.5</f>
        <v>24.75</v>
      </c>
      <c r="B721" s="211" t="s">
        <v>162</v>
      </c>
      <c r="C721" s="844" t="s">
        <v>170</v>
      </c>
      <c r="D721" s="981"/>
      <c r="E721" s="982"/>
      <c r="F721" s="212" t="s">
        <v>171</v>
      </c>
      <c r="G721" s="212" t="s">
        <v>172</v>
      </c>
      <c r="H721" s="211" t="s">
        <v>163</v>
      </c>
      <c r="I721" s="844" t="s">
        <v>573</v>
      </c>
      <c r="J721" s="982"/>
      <c r="K721" s="210" t="s">
        <v>571</v>
      </c>
      <c r="L721" s="210" t="s">
        <v>570</v>
      </c>
      <c r="M721" s="210" t="s">
        <v>569</v>
      </c>
      <c r="N721" s="844" t="s">
        <v>568</v>
      </c>
      <c r="O721" s="815"/>
      <c r="P721" s="45"/>
      <c r="R721" s="45"/>
      <c r="S721" s="45"/>
      <c r="T721" s="45"/>
      <c r="U721" s="45"/>
      <c r="V721" s="45"/>
      <c r="W721" s="45"/>
      <c r="X721" s="45"/>
      <c r="Y721" s="45"/>
      <c r="Z721" s="45"/>
      <c r="AA721" s="45"/>
      <c r="AB721" s="45"/>
    </row>
    <row r="722" spans="1:28" s="62" customFormat="1" ht="9" customHeight="1" x14ac:dyDescent="0.2">
      <c r="A722" s="63">
        <f t="shared" ref="A722" si="87">$A$2</f>
        <v>9</v>
      </c>
      <c r="B722" s="76"/>
      <c r="C722" s="983" t="s">
        <v>126</v>
      </c>
      <c r="D722" s="983"/>
      <c r="E722" s="983"/>
      <c r="F722" s="211" t="s">
        <v>164</v>
      </c>
      <c r="G722" s="211" t="s">
        <v>165</v>
      </c>
      <c r="H722" s="211" t="s">
        <v>143</v>
      </c>
      <c r="I722" s="983" t="s">
        <v>166</v>
      </c>
      <c r="J722" s="983"/>
      <c r="K722" s="211" t="s">
        <v>167</v>
      </c>
      <c r="L722" s="211" t="s">
        <v>168</v>
      </c>
      <c r="M722" s="211" t="s">
        <v>181</v>
      </c>
      <c r="N722" s="983" t="s">
        <v>565</v>
      </c>
      <c r="O722" s="983"/>
      <c r="P722" s="45"/>
      <c r="R722" s="45"/>
      <c r="S722" s="45"/>
      <c r="T722" s="45"/>
      <c r="U722" s="45"/>
      <c r="V722" s="45"/>
      <c r="W722" s="45"/>
      <c r="X722" s="45"/>
      <c r="Y722" s="45"/>
      <c r="Z722" s="45"/>
      <c r="AA722" s="45"/>
      <c r="AB722" s="45"/>
    </row>
    <row r="723" spans="1:28" s="62" customFormat="1" ht="19.5" customHeight="1" x14ac:dyDescent="0.25">
      <c r="A723" s="63">
        <f t="shared" ref="A723:A742" si="88">$A$6</f>
        <v>19.5</v>
      </c>
      <c r="B723" s="78">
        <v>9</v>
      </c>
      <c r="C723" s="972"/>
      <c r="D723" s="973"/>
      <c r="E723" s="974"/>
      <c r="F723" s="124"/>
      <c r="G723" s="124"/>
      <c r="H723" s="126"/>
      <c r="I723" s="975"/>
      <c r="J723" s="976"/>
      <c r="K723" s="124"/>
      <c r="L723" s="125"/>
      <c r="M723" s="125"/>
      <c r="N723" s="977"/>
      <c r="O723" s="978"/>
      <c r="P723" s="45"/>
      <c r="R723" s="45"/>
      <c r="S723" s="45"/>
      <c r="T723" s="45"/>
      <c r="U723" s="45"/>
      <c r="V723" s="45"/>
      <c r="W723" s="45"/>
      <c r="X723" s="45"/>
      <c r="Y723" s="45"/>
      <c r="Z723" s="45"/>
      <c r="AA723" s="45"/>
      <c r="AB723" s="45"/>
    </row>
    <row r="724" spans="1:28" s="62" customFormat="1" ht="19.5" customHeight="1" x14ac:dyDescent="0.25">
      <c r="A724" s="63">
        <f t="shared" si="88"/>
        <v>19.5</v>
      </c>
      <c r="B724" s="78">
        <f t="shared" ref="B724:B742" si="89">B723+1</f>
        <v>10</v>
      </c>
      <c r="C724" s="972"/>
      <c r="D724" s="973"/>
      <c r="E724" s="974"/>
      <c r="F724" s="124"/>
      <c r="G724" s="124"/>
      <c r="H724" s="126"/>
      <c r="I724" s="975"/>
      <c r="J724" s="976"/>
      <c r="K724" s="124"/>
      <c r="L724" s="125"/>
      <c r="M724" s="125"/>
      <c r="N724" s="977"/>
      <c r="O724" s="978"/>
      <c r="P724" s="45"/>
      <c r="R724" s="45"/>
      <c r="S724" s="45"/>
      <c r="T724" s="45"/>
      <c r="U724" s="45"/>
      <c r="V724" s="45"/>
      <c r="W724" s="45"/>
      <c r="X724" s="45"/>
      <c r="Y724" s="45"/>
      <c r="Z724" s="45"/>
      <c r="AA724" s="45"/>
      <c r="AB724" s="45"/>
    </row>
    <row r="725" spans="1:28" s="62" customFormat="1" ht="19.5" customHeight="1" x14ac:dyDescent="0.25">
      <c r="A725" s="63">
        <f t="shared" si="88"/>
        <v>19.5</v>
      </c>
      <c r="B725" s="78">
        <f t="shared" si="89"/>
        <v>11</v>
      </c>
      <c r="C725" s="972"/>
      <c r="D725" s="973"/>
      <c r="E725" s="974"/>
      <c r="F725" s="124"/>
      <c r="G725" s="124"/>
      <c r="H725" s="126"/>
      <c r="I725" s="975"/>
      <c r="J725" s="976"/>
      <c r="K725" s="124"/>
      <c r="L725" s="125"/>
      <c r="M725" s="125"/>
      <c r="N725" s="977"/>
      <c r="O725" s="978"/>
      <c r="P725" s="45"/>
      <c r="R725" s="45"/>
      <c r="S725" s="45"/>
      <c r="T725" s="45"/>
      <c r="U725" s="45"/>
      <c r="V725" s="45"/>
      <c r="W725" s="45"/>
      <c r="X725" s="45"/>
      <c r="Y725" s="45"/>
      <c r="Z725" s="45"/>
      <c r="AA725" s="45"/>
      <c r="AB725" s="45"/>
    </row>
    <row r="726" spans="1:28" s="62" customFormat="1" ht="19.5" customHeight="1" x14ac:dyDescent="0.25">
      <c r="A726" s="63">
        <f t="shared" si="88"/>
        <v>19.5</v>
      </c>
      <c r="B726" s="78">
        <f t="shared" si="89"/>
        <v>12</v>
      </c>
      <c r="C726" s="972"/>
      <c r="D726" s="973"/>
      <c r="E726" s="974"/>
      <c r="F726" s="124"/>
      <c r="G726" s="124"/>
      <c r="H726" s="126"/>
      <c r="I726" s="975"/>
      <c r="J726" s="976"/>
      <c r="K726" s="124"/>
      <c r="L726" s="125"/>
      <c r="M726" s="125"/>
      <c r="N726" s="977"/>
      <c r="O726" s="978"/>
      <c r="P726" s="45"/>
      <c r="R726" s="45"/>
      <c r="S726" s="45"/>
      <c r="T726" s="45"/>
      <c r="U726" s="45"/>
      <c r="V726" s="45"/>
      <c r="W726" s="45"/>
      <c r="X726" s="45"/>
      <c r="Y726" s="45"/>
      <c r="Z726" s="45"/>
      <c r="AA726" s="45"/>
      <c r="AB726" s="45"/>
    </row>
    <row r="727" spans="1:28" s="62" customFormat="1" ht="19.5" customHeight="1" x14ac:dyDescent="0.25">
      <c r="A727" s="63">
        <f t="shared" si="88"/>
        <v>19.5</v>
      </c>
      <c r="B727" s="78">
        <f t="shared" si="89"/>
        <v>13</v>
      </c>
      <c r="C727" s="972"/>
      <c r="D727" s="973"/>
      <c r="E727" s="974"/>
      <c r="F727" s="124"/>
      <c r="G727" s="124"/>
      <c r="H727" s="126"/>
      <c r="I727" s="975"/>
      <c r="J727" s="976"/>
      <c r="K727" s="124"/>
      <c r="L727" s="125"/>
      <c r="M727" s="125"/>
      <c r="N727" s="977"/>
      <c r="O727" s="978"/>
      <c r="P727" s="45"/>
      <c r="R727" s="45"/>
      <c r="S727" s="45"/>
      <c r="T727" s="45"/>
      <c r="U727" s="45"/>
      <c r="V727" s="45"/>
      <c r="W727" s="45"/>
      <c r="X727" s="45"/>
      <c r="Y727" s="45"/>
      <c r="Z727" s="45"/>
      <c r="AA727" s="45"/>
      <c r="AB727" s="45"/>
    </row>
    <row r="728" spans="1:28" s="62" customFormat="1" ht="19.5" customHeight="1" x14ac:dyDescent="0.25">
      <c r="A728" s="63">
        <f t="shared" si="88"/>
        <v>19.5</v>
      </c>
      <c r="B728" s="78">
        <f t="shared" si="89"/>
        <v>14</v>
      </c>
      <c r="C728" s="972"/>
      <c r="D728" s="973"/>
      <c r="E728" s="974"/>
      <c r="F728" s="124"/>
      <c r="G728" s="124"/>
      <c r="H728" s="126"/>
      <c r="I728" s="975"/>
      <c r="J728" s="976"/>
      <c r="K728" s="124"/>
      <c r="L728" s="125"/>
      <c r="M728" s="125"/>
      <c r="N728" s="977"/>
      <c r="O728" s="978"/>
      <c r="P728" s="45"/>
      <c r="R728" s="45"/>
      <c r="S728" s="45"/>
      <c r="T728" s="45"/>
      <c r="U728" s="45"/>
      <c r="V728" s="45"/>
      <c r="W728" s="45"/>
      <c r="X728" s="45"/>
      <c r="Y728" s="45"/>
      <c r="Z728" s="45"/>
      <c r="AA728" s="45"/>
      <c r="AB728" s="45"/>
    </row>
    <row r="729" spans="1:28" s="62" customFormat="1" ht="19.5" customHeight="1" x14ac:dyDescent="0.25">
      <c r="A729" s="63">
        <f t="shared" si="88"/>
        <v>19.5</v>
      </c>
      <c r="B729" s="78">
        <f t="shared" si="89"/>
        <v>15</v>
      </c>
      <c r="C729" s="972"/>
      <c r="D729" s="973"/>
      <c r="E729" s="974"/>
      <c r="F729" s="124"/>
      <c r="G729" s="124"/>
      <c r="H729" s="126"/>
      <c r="I729" s="975"/>
      <c r="J729" s="976"/>
      <c r="K729" s="124"/>
      <c r="L729" s="125"/>
      <c r="M729" s="125"/>
      <c r="N729" s="977"/>
      <c r="O729" s="978"/>
      <c r="P729" s="45"/>
      <c r="R729" s="45"/>
      <c r="S729" s="45"/>
      <c r="T729" s="45"/>
      <c r="U729" s="45"/>
      <c r="V729" s="45"/>
      <c r="W729" s="45"/>
      <c r="X729" s="45"/>
      <c r="Y729" s="45"/>
      <c r="Z729" s="45"/>
      <c r="AA729" s="45"/>
      <c r="AB729" s="45"/>
    </row>
    <row r="730" spans="1:28" s="62" customFormat="1" ht="19.5" customHeight="1" x14ac:dyDescent="0.25">
      <c r="A730" s="63">
        <f t="shared" si="88"/>
        <v>19.5</v>
      </c>
      <c r="B730" s="78">
        <f t="shared" si="89"/>
        <v>16</v>
      </c>
      <c r="C730" s="972"/>
      <c r="D730" s="973"/>
      <c r="E730" s="974"/>
      <c r="F730" s="124"/>
      <c r="G730" s="124"/>
      <c r="H730" s="126"/>
      <c r="I730" s="975"/>
      <c r="J730" s="976"/>
      <c r="K730" s="124"/>
      <c r="L730" s="125"/>
      <c r="M730" s="125"/>
      <c r="N730" s="977"/>
      <c r="O730" s="978"/>
      <c r="P730" s="45"/>
      <c r="R730" s="45"/>
      <c r="S730" s="45"/>
      <c r="T730" s="45"/>
      <c r="U730" s="45"/>
      <c r="V730" s="45"/>
      <c r="W730" s="45"/>
      <c r="X730" s="45"/>
      <c r="Y730" s="45"/>
      <c r="Z730" s="45"/>
      <c r="AA730" s="45"/>
      <c r="AB730" s="45"/>
    </row>
    <row r="731" spans="1:28" s="62" customFormat="1" ht="19.5" customHeight="1" x14ac:dyDescent="0.25">
      <c r="A731" s="63">
        <f t="shared" si="88"/>
        <v>19.5</v>
      </c>
      <c r="B731" s="78">
        <f t="shared" si="89"/>
        <v>17</v>
      </c>
      <c r="C731" s="972"/>
      <c r="D731" s="973"/>
      <c r="E731" s="974"/>
      <c r="F731" s="124"/>
      <c r="G731" s="124"/>
      <c r="H731" s="126"/>
      <c r="I731" s="975"/>
      <c r="J731" s="976"/>
      <c r="K731" s="124"/>
      <c r="L731" s="125"/>
      <c r="M731" s="125"/>
      <c r="N731" s="977"/>
      <c r="O731" s="978"/>
      <c r="P731" s="45"/>
      <c r="R731" s="45"/>
      <c r="S731" s="45"/>
      <c r="T731" s="45"/>
      <c r="U731" s="45"/>
      <c r="V731" s="45"/>
      <c r="W731" s="45"/>
      <c r="X731" s="45"/>
      <c r="Y731" s="45"/>
      <c r="Z731" s="45"/>
      <c r="AA731" s="45"/>
      <c r="AB731" s="45"/>
    </row>
    <row r="732" spans="1:28" s="62" customFormat="1" ht="19.5" customHeight="1" x14ac:dyDescent="0.25">
      <c r="A732" s="63">
        <f t="shared" si="88"/>
        <v>19.5</v>
      </c>
      <c r="B732" s="78">
        <f t="shared" si="89"/>
        <v>18</v>
      </c>
      <c r="C732" s="972"/>
      <c r="D732" s="973"/>
      <c r="E732" s="974"/>
      <c r="F732" s="124"/>
      <c r="G732" s="124"/>
      <c r="H732" s="126"/>
      <c r="I732" s="975"/>
      <c r="J732" s="976"/>
      <c r="K732" s="124"/>
      <c r="L732" s="125"/>
      <c r="M732" s="125"/>
      <c r="N732" s="977"/>
      <c r="O732" s="978"/>
      <c r="P732" s="45"/>
      <c r="R732" s="45"/>
      <c r="S732" s="45"/>
      <c r="T732" s="45"/>
      <c r="U732" s="45"/>
      <c r="V732" s="45"/>
      <c r="W732" s="45"/>
      <c r="X732" s="45"/>
      <c r="Y732" s="45"/>
      <c r="Z732" s="45"/>
      <c r="AA732" s="45"/>
      <c r="AB732" s="45"/>
    </row>
    <row r="733" spans="1:28" s="62" customFormat="1" ht="19.5" customHeight="1" x14ac:dyDescent="0.25">
      <c r="A733" s="63">
        <f t="shared" si="88"/>
        <v>19.5</v>
      </c>
      <c r="B733" s="78">
        <f t="shared" si="89"/>
        <v>19</v>
      </c>
      <c r="C733" s="972"/>
      <c r="D733" s="973"/>
      <c r="E733" s="974"/>
      <c r="F733" s="124"/>
      <c r="G733" s="124"/>
      <c r="H733" s="126"/>
      <c r="I733" s="975"/>
      <c r="J733" s="976"/>
      <c r="K733" s="124"/>
      <c r="L733" s="125"/>
      <c r="M733" s="125"/>
      <c r="N733" s="977"/>
      <c r="O733" s="978"/>
      <c r="P733" s="45"/>
      <c r="R733" s="45"/>
      <c r="S733" s="45"/>
      <c r="T733" s="45"/>
      <c r="U733" s="45"/>
      <c r="V733" s="45"/>
      <c r="W733" s="45"/>
      <c r="X733" s="45"/>
      <c r="Y733" s="45"/>
      <c r="Z733" s="45"/>
      <c r="AA733" s="45"/>
      <c r="AB733" s="45"/>
    </row>
    <row r="734" spans="1:28" s="62" customFormat="1" ht="19.5" customHeight="1" x14ac:dyDescent="0.25">
      <c r="A734" s="63">
        <f t="shared" si="88"/>
        <v>19.5</v>
      </c>
      <c r="B734" s="78">
        <f t="shared" si="89"/>
        <v>20</v>
      </c>
      <c r="C734" s="972"/>
      <c r="D734" s="973"/>
      <c r="E734" s="974"/>
      <c r="F734" s="124"/>
      <c r="G734" s="124"/>
      <c r="H734" s="126"/>
      <c r="I734" s="975"/>
      <c r="J734" s="976"/>
      <c r="K734" s="124"/>
      <c r="L734" s="125"/>
      <c r="M734" s="125"/>
      <c r="N734" s="977"/>
      <c r="O734" s="978"/>
      <c r="P734" s="45"/>
      <c r="R734" s="45"/>
      <c r="S734" s="45"/>
      <c r="T734" s="45"/>
      <c r="U734" s="45"/>
      <c r="V734" s="45"/>
      <c r="W734" s="45"/>
      <c r="X734" s="45"/>
      <c r="Y734" s="45"/>
      <c r="Z734" s="45"/>
      <c r="AA734" s="45"/>
      <c r="AB734" s="45"/>
    </row>
    <row r="735" spans="1:28" s="62" customFormat="1" ht="19.5" customHeight="1" x14ac:dyDescent="0.25">
      <c r="A735" s="63">
        <f t="shared" si="88"/>
        <v>19.5</v>
      </c>
      <c r="B735" s="78">
        <f t="shared" si="89"/>
        <v>21</v>
      </c>
      <c r="C735" s="972"/>
      <c r="D735" s="973"/>
      <c r="E735" s="974"/>
      <c r="F735" s="124"/>
      <c r="G735" s="124"/>
      <c r="H735" s="126"/>
      <c r="I735" s="975"/>
      <c r="J735" s="976"/>
      <c r="K735" s="124"/>
      <c r="L735" s="125"/>
      <c r="M735" s="125"/>
      <c r="N735" s="977"/>
      <c r="O735" s="978"/>
      <c r="P735" s="45"/>
      <c r="R735" s="45"/>
      <c r="S735" s="45"/>
      <c r="T735" s="45"/>
      <c r="U735" s="45"/>
      <c r="V735" s="45"/>
      <c r="W735" s="45"/>
      <c r="X735" s="45"/>
      <c r="Y735" s="45"/>
      <c r="Z735" s="45"/>
      <c r="AA735" s="45"/>
      <c r="AB735" s="45"/>
    </row>
    <row r="736" spans="1:28" s="62" customFormat="1" ht="19.5" customHeight="1" x14ac:dyDescent="0.25">
      <c r="A736" s="63">
        <f t="shared" si="88"/>
        <v>19.5</v>
      </c>
      <c r="B736" s="78">
        <f t="shared" si="89"/>
        <v>22</v>
      </c>
      <c r="C736" s="972"/>
      <c r="D736" s="973"/>
      <c r="E736" s="974"/>
      <c r="F736" s="124"/>
      <c r="G736" s="124"/>
      <c r="H736" s="126"/>
      <c r="I736" s="975"/>
      <c r="J736" s="976"/>
      <c r="K736" s="124"/>
      <c r="L736" s="125"/>
      <c r="M736" s="125"/>
      <c r="N736" s="977"/>
      <c r="O736" s="978"/>
      <c r="P736" s="45"/>
      <c r="R736" s="45"/>
      <c r="S736" s="45"/>
      <c r="T736" s="45"/>
      <c r="U736" s="45"/>
      <c r="V736" s="45"/>
      <c r="W736" s="45"/>
      <c r="X736" s="45"/>
      <c r="Y736" s="45"/>
      <c r="Z736" s="45"/>
      <c r="AA736" s="45"/>
      <c r="AB736" s="45"/>
    </row>
    <row r="737" spans="1:28" s="62" customFormat="1" ht="19.5" customHeight="1" x14ac:dyDescent="0.25">
      <c r="A737" s="63">
        <f t="shared" si="88"/>
        <v>19.5</v>
      </c>
      <c r="B737" s="78">
        <f t="shared" si="89"/>
        <v>23</v>
      </c>
      <c r="C737" s="972"/>
      <c r="D737" s="973"/>
      <c r="E737" s="974"/>
      <c r="F737" s="124"/>
      <c r="G737" s="124"/>
      <c r="H737" s="126"/>
      <c r="I737" s="975"/>
      <c r="J737" s="976"/>
      <c r="K737" s="124"/>
      <c r="L737" s="125"/>
      <c r="M737" s="125"/>
      <c r="N737" s="977"/>
      <c r="O737" s="978"/>
      <c r="P737" s="45"/>
      <c r="R737" s="45"/>
      <c r="S737" s="45"/>
      <c r="T737" s="45"/>
      <c r="U737" s="45"/>
      <c r="V737" s="45"/>
      <c r="W737" s="45"/>
      <c r="X737" s="45"/>
      <c r="Y737" s="45"/>
      <c r="Z737" s="45"/>
      <c r="AA737" s="45"/>
      <c r="AB737" s="45"/>
    </row>
    <row r="738" spans="1:28" s="62" customFormat="1" ht="19.5" customHeight="1" x14ac:dyDescent="0.25">
      <c r="A738" s="63">
        <f t="shared" si="88"/>
        <v>19.5</v>
      </c>
      <c r="B738" s="78">
        <f t="shared" si="89"/>
        <v>24</v>
      </c>
      <c r="C738" s="972"/>
      <c r="D738" s="973"/>
      <c r="E738" s="974"/>
      <c r="F738" s="124"/>
      <c r="G738" s="124"/>
      <c r="H738" s="126"/>
      <c r="I738" s="975"/>
      <c r="J738" s="976"/>
      <c r="K738" s="124"/>
      <c r="L738" s="125"/>
      <c r="M738" s="125"/>
      <c r="N738" s="977"/>
      <c r="O738" s="978"/>
      <c r="P738" s="45"/>
      <c r="R738" s="45"/>
      <c r="S738" s="45"/>
      <c r="T738" s="45"/>
      <c r="U738" s="45"/>
      <c r="V738" s="45"/>
      <c r="W738" s="45"/>
      <c r="X738" s="45"/>
      <c r="Y738" s="45"/>
      <c r="Z738" s="45"/>
      <c r="AA738" s="45"/>
      <c r="AB738" s="45"/>
    </row>
    <row r="739" spans="1:28" s="62" customFormat="1" ht="19.5" customHeight="1" x14ac:dyDescent="0.25">
      <c r="A739" s="63">
        <f t="shared" si="88"/>
        <v>19.5</v>
      </c>
      <c r="B739" s="78">
        <f t="shared" si="89"/>
        <v>25</v>
      </c>
      <c r="C739" s="972"/>
      <c r="D739" s="973"/>
      <c r="E739" s="974"/>
      <c r="F739" s="124"/>
      <c r="G739" s="124"/>
      <c r="H739" s="126"/>
      <c r="I739" s="975"/>
      <c r="J739" s="976"/>
      <c r="K739" s="124"/>
      <c r="L739" s="125"/>
      <c r="M739" s="125"/>
      <c r="N739" s="977"/>
      <c r="O739" s="978"/>
      <c r="P739" s="45"/>
      <c r="R739" s="45"/>
      <c r="S739" s="45"/>
      <c r="T739" s="45"/>
      <c r="U739" s="45"/>
      <c r="V739" s="45"/>
      <c r="W739" s="45"/>
      <c r="X739" s="45"/>
      <c r="Y739" s="45"/>
      <c r="Z739" s="45"/>
      <c r="AA739" s="45"/>
      <c r="AB739" s="45"/>
    </row>
    <row r="740" spans="1:28" s="62" customFormat="1" ht="19.5" customHeight="1" x14ac:dyDescent="0.25">
      <c r="A740" s="63">
        <f t="shared" si="88"/>
        <v>19.5</v>
      </c>
      <c r="B740" s="78">
        <f t="shared" si="89"/>
        <v>26</v>
      </c>
      <c r="C740" s="972"/>
      <c r="D740" s="973"/>
      <c r="E740" s="974"/>
      <c r="F740" s="124"/>
      <c r="G740" s="124"/>
      <c r="H740" s="126"/>
      <c r="I740" s="975"/>
      <c r="J740" s="976"/>
      <c r="K740" s="124"/>
      <c r="L740" s="125"/>
      <c r="M740" s="125"/>
      <c r="N740" s="977"/>
      <c r="O740" s="978"/>
      <c r="P740" s="45"/>
      <c r="R740" s="45"/>
      <c r="S740" s="45"/>
      <c r="T740" s="45"/>
      <c r="U740" s="45"/>
      <c r="V740" s="45"/>
      <c r="W740" s="45"/>
      <c r="X740" s="45"/>
      <c r="Y740" s="45"/>
      <c r="Z740" s="45"/>
      <c r="AA740" s="45"/>
      <c r="AB740" s="45"/>
    </row>
    <row r="741" spans="1:28" s="62" customFormat="1" ht="19.5" customHeight="1" x14ac:dyDescent="0.25">
      <c r="A741" s="63">
        <f t="shared" si="88"/>
        <v>19.5</v>
      </c>
      <c r="B741" s="78">
        <f t="shared" si="89"/>
        <v>27</v>
      </c>
      <c r="C741" s="972"/>
      <c r="D741" s="973"/>
      <c r="E741" s="974"/>
      <c r="F741" s="124"/>
      <c r="G741" s="124"/>
      <c r="H741" s="126"/>
      <c r="I741" s="975"/>
      <c r="J741" s="976"/>
      <c r="K741" s="124"/>
      <c r="L741" s="125"/>
      <c r="M741" s="125"/>
      <c r="N741" s="977"/>
      <c r="O741" s="978"/>
      <c r="P741" s="45"/>
      <c r="R741" s="45"/>
      <c r="S741" s="45"/>
      <c r="T741" s="45"/>
      <c r="U741" s="45"/>
      <c r="V741" s="45"/>
      <c r="W741" s="45"/>
      <c r="X741" s="45"/>
      <c r="Y741" s="45"/>
      <c r="Z741" s="45"/>
      <c r="AA741" s="45"/>
      <c r="AB741" s="45"/>
    </row>
    <row r="742" spans="1:28" s="62" customFormat="1" ht="19.5" customHeight="1" x14ac:dyDescent="0.25">
      <c r="A742" s="63">
        <f t="shared" si="88"/>
        <v>19.5</v>
      </c>
      <c r="B742" s="78">
        <f t="shared" si="89"/>
        <v>28</v>
      </c>
      <c r="C742" s="972"/>
      <c r="D742" s="973"/>
      <c r="E742" s="974"/>
      <c r="F742" s="124"/>
      <c r="G742" s="124"/>
      <c r="H742" s="126"/>
      <c r="I742" s="975"/>
      <c r="J742" s="976"/>
      <c r="K742" s="124"/>
      <c r="L742" s="125"/>
      <c r="M742" s="125"/>
      <c r="N742" s="977"/>
      <c r="O742" s="978"/>
      <c r="P742" s="45"/>
      <c r="R742" s="45"/>
      <c r="S742" s="45"/>
      <c r="T742" s="45"/>
      <c r="U742" s="45"/>
      <c r="V742" s="45"/>
      <c r="W742" s="45"/>
      <c r="X742" s="45"/>
      <c r="Y742" s="45"/>
      <c r="Z742" s="45"/>
      <c r="AA742" s="45"/>
      <c r="AB742" s="45"/>
    </row>
    <row r="743" spans="1:28" s="62" customFormat="1" ht="9" customHeight="1" x14ac:dyDescent="0.25">
      <c r="A743" s="63">
        <f t="shared" ref="A743:A751" si="90">$A$2</f>
        <v>9</v>
      </c>
      <c r="B743" s="45"/>
      <c r="C743" s="45"/>
      <c r="D743" s="45"/>
      <c r="E743" s="45"/>
      <c r="F743" s="45"/>
      <c r="G743" s="45"/>
      <c r="H743" s="45"/>
      <c r="I743" s="45"/>
      <c r="J743" s="45"/>
      <c r="K743" s="45"/>
      <c r="L743" s="45"/>
      <c r="M743" s="45"/>
      <c r="N743" s="45"/>
      <c r="O743" s="45"/>
      <c r="P743" s="45"/>
      <c r="R743" s="45"/>
      <c r="S743" s="45"/>
      <c r="T743" s="45"/>
      <c r="U743" s="45"/>
      <c r="V743" s="45"/>
      <c r="W743" s="45"/>
      <c r="X743" s="45"/>
      <c r="Y743" s="45"/>
      <c r="Z743" s="45"/>
      <c r="AA743" s="45"/>
      <c r="AB743" s="45"/>
    </row>
    <row r="744" spans="1:28" ht="9" customHeight="1" x14ac:dyDescent="0.25">
      <c r="A744" s="63">
        <f t="shared" si="90"/>
        <v>9</v>
      </c>
    </row>
    <row r="745" spans="1:28" ht="9" customHeight="1" x14ac:dyDescent="0.25">
      <c r="A745" s="63">
        <f t="shared" si="90"/>
        <v>9</v>
      </c>
    </row>
    <row r="746" spans="1:28" ht="9" customHeight="1" x14ac:dyDescent="0.25">
      <c r="A746" s="63">
        <f t="shared" si="90"/>
        <v>9</v>
      </c>
    </row>
    <row r="747" spans="1:28" ht="9" customHeight="1" x14ac:dyDescent="0.25">
      <c r="A747" s="63">
        <f t="shared" si="90"/>
        <v>9</v>
      </c>
    </row>
    <row r="748" spans="1:28" ht="16.5" customHeight="1" x14ac:dyDescent="0.25">
      <c r="A748" s="68">
        <f t="shared" ref="A748" si="91">$A$8</f>
        <v>16.5</v>
      </c>
      <c r="C748" s="80" t="s">
        <v>572</v>
      </c>
      <c r="D748" s="81" t="s">
        <v>189</v>
      </c>
      <c r="M748" s="1006" t="str">
        <f ca="1">Wersja</f>
        <v>2020..6.15.0.44055</v>
      </c>
      <c r="N748" s="1006"/>
    </row>
    <row r="749" spans="1:28" ht="9" customHeight="1" x14ac:dyDescent="0.25">
      <c r="A749" s="63">
        <f t="shared" si="90"/>
        <v>9</v>
      </c>
    </row>
    <row r="750" spans="1:28" ht="9" customHeight="1" x14ac:dyDescent="0.25">
      <c r="A750" s="63">
        <f t="shared" si="90"/>
        <v>9</v>
      </c>
      <c r="B750" s="796" t="s">
        <v>182</v>
      </c>
      <c r="C750" s="796"/>
      <c r="D750" s="796"/>
      <c r="E750" s="796"/>
      <c r="F750" s="796"/>
      <c r="G750" s="796"/>
      <c r="H750" s="796"/>
      <c r="I750" s="796"/>
      <c r="J750" s="796"/>
      <c r="K750" s="796"/>
      <c r="L750" s="796"/>
      <c r="M750" s="796"/>
      <c r="N750" s="796"/>
      <c r="O750" s="796"/>
    </row>
    <row r="751" spans="1:28" ht="9" customHeight="1" x14ac:dyDescent="0.25">
      <c r="A751" s="63">
        <f t="shared" si="90"/>
        <v>9</v>
      </c>
      <c r="B751" s="797" t="s">
        <v>0</v>
      </c>
      <c r="C751" s="797"/>
      <c r="D751" s="797"/>
      <c r="E751" s="797"/>
      <c r="F751" s="797"/>
      <c r="G751" s="797"/>
      <c r="H751" s="797"/>
      <c r="I751" s="797"/>
      <c r="J751" s="797"/>
      <c r="K751" s="797"/>
      <c r="L751" s="797"/>
      <c r="M751" s="797"/>
      <c r="N751" s="797"/>
      <c r="O751" s="797"/>
    </row>
    <row r="752" spans="1:28" ht="4.5" customHeight="1" x14ac:dyDescent="0.25">
      <c r="A752" s="63">
        <f t="shared" ref="A752" si="92">$A$4</f>
        <v>4.5</v>
      </c>
      <c r="B752" s="208"/>
    </row>
    <row r="753" spans="1:28" ht="9" customHeight="1" x14ac:dyDescent="0.25">
      <c r="A753" s="63">
        <f t="shared" ref="A753" si="93">$A$2</f>
        <v>9</v>
      </c>
      <c r="B753" s="798" t="s">
        <v>475</v>
      </c>
      <c r="C753" s="799"/>
      <c r="D753" s="799"/>
      <c r="E753" s="799"/>
      <c r="F753" s="799"/>
      <c r="G753" s="799"/>
      <c r="H753" s="800"/>
      <c r="I753" s="801" t="s">
        <v>1</v>
      </c>
      <c r="J753" s="802"/>
      <c r="K753" s="802"/>
      <c r="L753" s="802"/>
      <c r="M753" s="802"/>
      <c r="N753" s="802"/>
      <c r="O753" s="803"/>
    </row>
    <row r="754" spans="1:28" ht="19.5" customHeight="1" x14ac:dyDescent="0.25">
      <c r="A754" s="63">
        <f t="shared" ref="A754" si="94">$A$6</f>
        <v>19.5</v>
      </c>
      <c r="B754" s="65"/>
      <c r="C754" s="988">
        <f t="shared" ref="C754" si="95">$C$6</f>
        <v>0</v>
      </c>
      <c r="D754" s="988"/>
      <c r="E754" s="988"/>
      <c r="F754" s="988"/>
      <c r="G754" s="988"/>
      <c r="H754" s="66"/>
      <c r="I754" s="820"/>
      <c r="J754" s="821"/>
      <c r="K754" s="821"/>
      <c r="L754" s="821"/>
      <c r="M754" s="821"/>
      <c r="N754" s="821"/>
      <c r="O754" s="822"/>
    </row>
    <row r="755" spans="1:28" ht="9" customHeight="1" x14ac:dyDescent="0.25">
      <c r="A755" s="63">
        <f t="shared" ref="A755" si="96">$A$2</f>
        <v>9</v>
      </c>
    </row>
    <row r="756" spans="1:28" ht="16.5" customHeight="1" x14ac:dyDescent="0.25">
      <c r="A756" s="68">
        <f t="shared" ref="A756:A758" si="97">$A$8</f>
        <v>16.5</v>
      </c>
      <c r="B756" s="67" t="s">
        <v>554</v>
      </c>
    </row>
    <row r="757" spans="1:28" ht="16.5" customHeight="1" x14ac:dyDescent="0.25">
      <c r="A757" s="68">
        <f t="shared" si="97"/>
        <v>16.5</v>
      </c>
      <c r="B757" s="989" t="s">
        <v>566</v>
      </c>
      <c r="C757" s="989"/>
      <c r="D757" s="989"/>
      <c r="E757" s="989"/>
      <c r="F757" s="989"/>
      <c r="G757" s="989"/>
      <c r="H757" s="989"/>
      <c r="I757" s="989"/>
      <c r="J757" s="989"/>
      <c r="K757" s="989"/>
      <c r="L757" s="989"/>
      <c r="M757" s="989"/>
      <c r="N757" s="989"/>
    </row>
    <row r="758" spans="1:28" ht="16.5" customHeight="1" x14ac:dyDescent="0.25">
      <c r="A758" s="68">
        <f t="shared" si="97"/>
        <v>16.5</v>
      </c>
      <c r="B758" s="990" t="s">
        <v>564</v>
      </c>
      <c r="C758" s="989"/>
      <c r="D758" s="989"/>
      <c r="E758" s="989"/>
      <c r="F758" s="989"/>
      <c r="G758" s="989"/>
      <c r="H758" s="989"/>
      <c r="I758" s="989"/>
      <c r="J758" s="989"/>
      <c r="K758" s="989"/>
      <c r="L758" s="989"/>
      <c r="M758" s="989"/>
      <c r="N758" s="989"/>
    </row>
    <row r="759" spans="1:28" ht="9" customHeight="1" x14ac:dyDescent="0.25">
      <c r="A759" s="63">
        <f t="shared" ref="A759" si="98">$A$2</f>
        <v>9</v>
      </c>
      <c r="C759" s="69"/>
      <c r="D759" s="69"/>
      <c r="E759" s="69"/>
      <c r="F759" s="69"/>
      <c r="G759" s="69"/>
      <c r="N759" s="281" t="s">
        <v>877</v>
      </c>
      <c r="O759" s="213"/>
    </row>
    <row r="760" spans="1:28" ht="19.5" customHeight="1" x14ac:dyDescent="0.25">
      <c r="A760" s="63">
        <f t="shared" ref="A760" si="99">$A$6</f>
        <v>19.5</v>
      </c>
      <c r="C760" s="69"/>
      <c r="D760" s="69"/>
      <c r="E760" s="69"/>
      <c r="F760" s="69"/>
      <c r="G760" s="69"/>
      <c r="N760" s="209">
        <f t="shared" ref="N760" si="100">N692+1</f>
        <v>12</v>
      </c>
      <c r="O760" s="70"/>
      <c r="P760" s="62"/>
      <c r="Q760" s="62">
        <f t="shared" ref="Q760" si="101">IF(COUNTA(C770:J777,C791:J810,L791:O810,L770:O777)=0,0,1)</f>
        <v>0</v>
      </c>
    </row>
    <row r="761" spans="1:28" ht="4.5" customHeight="1" x14ac:dyDescent="0.25">
      <c r="A761" s="63">
        <f t="shared" ref="A761:A762" si="102">$A$4</f>
        <v>4.5</v>
      </c>
      <c r="B761" s="69"/>
      <c r="C761" s="69"/>
      <c r="D761" s="69"/>
      <c r="E761" s="69"/>
      <c r="F761" s="69"/>
      <c r="G761" s="69"/>
    </row>
    <row r="762" spans="1:28" ht="4.5" customHeight="1" x14ac:dyDescent="0.25">
      <c r="A762" s="63">
        <f t="shared" si="102"/>
        <v>4.5</v>
      </c>
      <c r="B762" s="807"/>
      <c r="C762" s="807"/>
      <c r="D762" s="807"/>
      <c r="E762" s="807"/>
      <c r="F762" s="807"/>
      <c r="G762" s="807"/>
      <c r="H762" s="807"/>
      <c r="I762" s="807"/>
      <c r="J762" s="807"/>
      <c r="K762" s="807"/>
      <c r="L762" s="807"/>
      <c r="M762" s="807"/>
      <c r="N762" s="807"/>
      <c r="O762" s="807"/>
    </row>
    <row r="763" spans="1:28" ht="24.75" customHeight="1" x14ac:dyDescent="0.25">
      <c r="A763" s="68">
        <f t="shared" ref="A763" si="103">$A$8*1.5</f>
        <v>24.75</v>
      </c>
      <c r="B763" s="826" t="s">
        <v>563</v>
      </c>
      <c r="C763" s="827"/>
      <c r="D763" s="827"/>
      <c r="E763" s="827"/>
      <c r="F763" s="827"/>
      <c r="G763" s="827"/>
      <c r="H763" s="827"/>
      <c r="I763" s="827"/>
      <c r="J763" s="827"/>
      <c r="K763" s="827"/>
      <c r="L763" s="827"/>
      <c r="M763" s="827"/>
      <c r="N763" s="827"/>
      <c r="O763" s="828"/>
    </row>
    <row r="764" spans="1:28" ht="9" customHeight="1" x14ac:dyDescent="0.25">
      <c r="A764" s="63">
        <f t="shared" ref="A764" si="104">$A$2</f>
        <v>9</v>
      </c>
      <c r="B764" s="71"/>
      <c r="C764" s="804" t="s">
        <v>158</v>
      </c>
      <c r="D764" s="805"/>
      <c r="E764" s="805"/>
      <c r="F764" s="805"/>
      <c r="G764" s="805"/>
      <c r="H764" s="806"/>
      <c r="I764" s="804" t="s">
        <v>159</v>
      </c>
      <c r="J764" s="805"/>
      <c r="K764" s="805"/>
      <c r="L764" s="805"/>
      <c r="M764" s="805"/>
      <c r="N764" s="805"/>
      <c r="O764" s="806"/>
    </row>
    <row r="765" spans="1:28" s="62" customFormat="1" ht="19.5" customHeight="1" x14ac:dyDescent="0.25">
      <c r="A765" s="63">
        <f t="shared" ref="A765" si="105">$A$6</f>
        <v>19.5</v>
      </c>
      <c r="B765" s="72"/>
      <c r="C765" s="985" t="str">
        <f t="shared" ref="C765" si="106">""&amp;$C$17</f>
        <v/>
      </c>
      <c r="D765" s="986"/>
      <c r="E765" s="986"/>
      <c r="F765" s="986"/>
      <c r="G765" s="986"/>
      <c r="H765" s="987"/>
      <c r="I765" s="985" t="str">
        <f t="shared" ref="I765" si="107">""&amp;I697</f>
        <v/>
      </c>
      <c r="J765" s="986"/>
      <c r="K765" s="986"/>
      <c r="L765" s="986"/>
      <c r="M765" s="986"/>
      <c r="N765" s="986"/>
      <c r="O765" s="987"/>
      <c r="P765" s="45"/>
      <c r="R765" s="45"/>
      <c r="S765" s="45"/>
      <c r="T765" s="45"/>
      <c r="U765" s="45"/>
      <c r="V765" s="45"/>
      <c r="W765" s="45"/>
      <c r="X765" s="45"/>
      <c r="Y765" s="45"/>
      <c r="Z765" s="45"/>
      <c r="AA765" s="45"/>
      <c r="AB765" s="45"/>
    </row>
    <row r="766" spans="1:28" s="62" customFormat="1" ht="4.5" customHeight="1" x14ac:dyDescent="0.25">
      <c r="A766" s="63">
        <f t="shared" ref="A766" si="108">$A$4</f>
        <v>4.5</v>
      </c>
      <c r="B766" s="807"/>
      <c r="C766" s="807"/>
      <c r="D766" s="807"/>
      <c r="E766" s="807"/>
      <c r="F766" s="807"/>
      <c r="G766" s="807"/>
      <c r="H766" s="807"/>
      <c r="I766" s="807"/>
      <c r="J766" s="807"/>
      <c r="K766" s="807"/>
      <c r="L766" s="807"/>
      <c r="M766" s="807"/>
      <c r="N766" s="807"/>
      <c r="O766" s="807"/>
      <c r="P766" s="45"/>
      <c r="R766" s="45"/>
      <c r="S766" s="45"/>
      <c r="T766" s="45"/>
      <c r="U766" s="45"/>
      <c r="V766" s="45"/>
      <c r="W766" s="45"/>
      <c r="X766" s="45"/>
      <c r="Y766" s="45"/>
      <c r="Z766" s="45"/>
      <c r="AA766" s="45"/>
      <c r="AB766" s="45"/>
    </row>
    <row r="767" spans="1:28" s="62" customFormat="1" ht="16.5" customHeight="1" x14ac:dyDescent="0.25">
      <c r="A767" s="68">
        <f t="shared" ref="A767" si="109">$A$8</f>
        <v>16.5</v>
      </c>
      <c r="B767" s="808" t="s">
        <v>160</v>
      </c>
      <c r="C767" s="809"/>
      <c r="D767" s="809"/>
      <c r="E767" s="809"/>
      <c r="F767" s="809"/>
      <c r="G767" s="809"/>
      <c r="H767" s="809"/>
      <c r="I767" s="809"/>
      <c r="J767" s="809"/>
      <c r="K767" s="809"/>
      <c r="L767" s="809"/>
      <c r="M767" s="809"/>
      <c r="N767" s="809"/>
      <c r="O767" s="810"/>
      <c r="P767" s="45"/>
      <c r="R767" s="45"/>
      <c r="S767" s="45"/>
      <c r="T767" s="45"/>
      <c r="U767" s="45"/>
      <c r="V767" s="45"/>
      <c r="W767" s="45"/>
      <c r="X767" s="45"/>
      <c r="Y767" s="45"/>
      <c r="Z767" s="45"/>
      <c r="AA767" s="45"/>
      <c r="AB767" s="45"/>
    </row>
    <row r="768" spans="1:28" s="62" customFormat="1" ht="24.75" customHeight="1" x14ac:dyDescent="0.25">
      <c r="A768" s="68">
        <f t="shared" ref="A768" si="110">$A$8*1.5</f>
        <v>24.75</v>
      </c>
      <c r="B768" s="211" t="s">
        <v>162</v>
      </c>
      <c r="C768" s="844" t="s">
        <v>170</v>
      </c>
      <c r="D768" s="981"/>
      <c r="E768" s="982"/>
      <c r="F768" s="212" t="s">
        <v>171</v>
      </c>
      <c r="G768" s="212" t="s">
        <v>172</v>
      </c>
      <c r="H768" s="211" t="s">
        <v>163</v>
      </c>
      <c r="I768" s="844" t="s">
        <v>573</v>
      </c>
      <c r="J768" s="982"/>
      <c r="K768" s="210" t="s">
        <v>571</v>
      </c>
      <c r="L768" s="210" t="s">
        <v>570</v>
      </c>
      <c r="M768" s="210" t="s">
        <v>569</v>
      </c>
      <c r="N768" s="844" t="s">
        <v>568</v>
      </c>
      <c r="O768" s="815"/>
      <c r="P768" s="45"/>
      <c r="R768" s="45"/>
      <c r="S768" s="45"/>
      <c r="T768" s="45"/>
      <c r="U768" s="45"/>
      <c r="V768" s="45"/>
      <c r="W768" s="45"/>
      <c r="X768" s="45"/>
      <c r="Y768" s="45"/>
      <c r="Z768" s="45"/>
      <c r="AA768" s="45"/>
      <c r="AB768" s="45"/>
    </row>
    <row r="769" spans="1:28" s="62" customFormat="1" ht="9" customHeight="1" x14ac:dyDescent="0.2">
      <c r="A769" s="63">
        <f t="shared" ref="A769" si="111">$A$2</f>
        <v>9</v>
      </c>
      <c r="B769" s="76"/>
      <c r="C769" s="983" t="s">
        <v>126</v>
      </c>
      <c r="D769" s="983"/>
      <c r="E769" s="983"/>
      <c r="F769" s="211" t="s">
        <v>164</v>
      </c>
      <c r="G769" s="211" t="s">
        <v>165</v>
      </c>
      <c r="H769" s="211" t="s">
        <v>143</v>
      </c>
      <c r="I769" s="983" t="s">
        <v>166</v>
      </c>
      <c r="J769" s="983"/>
      <c r="K769" s="211" t="s">
        <v>167</v>
      </c>
      <c r="L769" s="211" t="s">
        <v>168</v>
      </c>
      <c r="M769" s="211" t="s">
        <v>181</v>
      </c>
      <c r="N769" s="983" t="s">
        <v>565</v>
      </c>
      <c r="O769" s="983"/>
      <c r="P769" s="45"/>
      <c r="R769" s="45"/>
      <c r="S769" s="45"/>
      <c r="T769" s="45"/>
      <c r="U769" s="45"/>
      <c r="V769" s="45"/>
      <c r="W769" s="45"/>
      <c r="X769" s="45"/>
      <c r="Y769" s="45"/>
      <c r="Z769" s="45"/>
      <c r="AA769" s="45"/>
      <c r="AB769" s="45"/>
    </row>
    <row r="770" spans="1:28" s="62" customFormat="1" ht="19.5" customHeight="1" x14ac:dyDescent="0.25">
      <c r="A770" s="63">
        <f t="shared" ref="A770:A777" si="112">$A$6</f>
        <v>19.5</v>
      </c>
      <c r="B770" s="78">
        <v>1</v>
      </c>
      <c r="C770" s="972"/>
      <c r="D770" s="973"/>
      <c r="E770" s="974"/>
      <c r="F770" s="124"/>
      <c r="G770" s="124"/>
      <c r="H770" s="126"/>
      <c r="I770" s="975"/>
      <c r="J770" s="976"/>
      <c r="K770" s="124"/>
      <c r="L770" s="125"/>
      <c r="M770" s="125"/>
      <c r="N770" s="977"/>
      <c r="O770" s="978"/>
      <c r="P770" s="45"/>
      <c r="R770" s="45"/>
      <c r="S770" s="45"/>
      <c r="T770" s="45"/>
      <c r="U770" s="45"/>
      <c r="V770" s="45"/>
      <c r="W770" s="45"/>
      <c r="X770" s="45"/>
      <c r="Y770" s="45"/>
      <c r="Z770" s="45"/>
      <c r="AA770" s="45"/>
      <c r="AB770" s="45"/>
    </row>
    <row r="771" spans="1:28" s="62" customFormat="1" ht="19.5" customHeight="1" x14ac:dyDescent="0.25">
      <c r="A771" s="63">
        <f t="shared" si="112"/>
        <v>19.5</v>
      </c>
      <c r="B771" s="78">
        <v>2</v>
      </c>
      <c r="C771" s="972"/>
      <c r="D771" s="973"/>
      <c r="E771" s="974"/>
      <c r="F771" s="124"/>
      <c r="G771" s="124"/>
      <c r="H771" s="126"/>
      <c r="I771" s="975"/>
      <c r="J771" s="976"/>
      <c r="K771" s="124"/>
      <c r="L771" s="125"/>
      <c r="M771" s="125"/>
      <c r="N771" s="977"/>
      <c r="O771" s="978"/>
      <c r="P771" s="45"/>
      <c r="R771" s="45"/>
      <c r="S771" s="45"/>
      <c r="T771" s="45"/>
      <c r="U771" s="45"/>
      <c r="V771" s="45"/>
      <c r="W771" s="45"/>
      <c r="X771" s="45"/>
      <c r="Y771" s="45"/>
      <c r="Z771" s="45"/>
      <c r="AA771" s="45"/>
      <c r="AB771" s="45"/>
    </row>
    <row r="772" spans="1:28" s="62" customFormat="1" ht="19.5" customHeight="1" x14ac:dyDescent="0.25">
      <c r="A772" s="63">
        <f t="shared" si="112"/>
        <v>19.5</v>
      </c>
      <c r="B772" s="78">
        <v>3</v>
      </c>
      <c r="C772" s="972"/>
      <c r="D772" s="973"/>
      <c r="E772" s="974"/>
      <c r="F772" s="124"/>
      <c r="G772" s="124"/>
      <c r="H772" s="126"/>
      <c r="I772" s="975"/>
      <c r="J772" s="976"/>
      <c r="K772" s="124"/>
      <c r="L772" s="125"/>
      <c r="M772" s="125"/>
      <c r="N772" s="977"/>
      <c r="O772" s="978"/>
      <c r="P772" s="45"/>
      <c r="R772" s="45"/>
      <c r="S772" s="45"/>
      <c r="T772" s="45"/>
      <c r="U772" s="45"/>
      <c r="V772" s="45"/>
      <c r="W772" s="45"/>
      <c r="X772" s="45"/>
      <c r="Y772" s="45"/>
      <c r="Z772" s="45"/>
      <c r="AA772" s="45"/>
      <c r="AB772" s="45"/>
    </row>
    <row r="773" spans="1:28" s="62" customFormat="1" ht="19.5" customHeight="1" x14ac:dyDescent="0.25">
      <c r="A773" s="63">
        <f t="shared" si="112"/>
        <v>19.5</v>
      </c>
      <c r="B773" s="78">
        <v>4</v>
      </c>
      <c r="C773" s="972"/>
      <c r="D773" s="973"/>
      <c r="E773" s="974"/>
      <c r="F773" s="124"/>
      <c r="G773" s="124"/>
      <c r="H773" s="126"/>
      <c r="I773" s="975"/>
      <c r="J773" s="976"/>
      <c r="K773" s="124"/>
      <c r="L773" s="125"/>
      <c r="M773" s="125"/>
      <c r="N773" s="977"/>
      <c r="O773" s="978"/>
      <c r="P773" s="45"/>
      <c r="R773" s="45"/>
      <c r="S773" s="45"/>
      <c r="T773" s="45"/>
      <c r="U773" s="45"/>
      <c r="V773" s="45"/>
      <c r="W773" s="45"/>
      <c r="X773" s="45"/>
      <c r="Y773" s="45"/>
      <c r="Z773" s="45"/>
      <c r="AA773" s="45"/>
      <c r="AB773" s="45"/>
    </row>
    <row r="774" spans="1:28" s="62" customFormat="1" ht="19.5" customHeight="1" x14ac:dyDescent="0.25">
      <c r="A774" s="63">
        <f t="shared" si="112"/>
        <v>19.5</v>
      </c>
      <c r="B774" s="78">
        <v>5</v>
      </c>
      <c r="C774" s="972"/>
      <c r="D774" s="973"/>
      <c r="E774" s="974"/>
      <c r="F774" s="124"/>
      <c r="G774" s="124"/>
      <c r="H774" s="126"/>
      <c r="I774" s="975"/>
      <c r="J774" s="976"/>
      <c r="K774" s="124"/>
      <c r="L774" s="125"/>
      <c r="M774" s="125"/>
      <c r="N774" s="977"/>
      <c r="O774" s="978"/>
      <c r="P774" s="45"/>
      <c r="R774" s="45"/>
      <c r="S774" s="45"/>
      <c r="T774" s="45"/>
      <c r="U774" s="45"/>
      <c r="V774" s="45"/>
      <c r="W774" s="45"/>
      <c r="X774" s="45"/>
      <c r="Y774" s="45"/>
      <c r="Z774" s="45"/>
      <c r="AA774" s="45"/>
      <c r="AB774" s="45"/>
    </row>
    <row r="775" spans="1:28" s="62" customFormat="1" ht="19.5" customHeight="1" x14ac:dyDescent="0.25">
      <c r="A775" s="63">
        <f t="shared" si="112"/>
        <v>19.5</v>
      </c>
      <c r="B775" s="78">
        <v>6</v>
      </c>
      <c r="C775" s="972"/>
      <c r="D775" s="973"/>
      <c r="E775" s="974"/>
      <c r="F775" s="124"/>
      <c r="G775" s="124"/>
      <c r="H775" s="126"/>
      <c r="I775" s="975"/>
      <c r="J775" s="976"/>
      <c r="K775" s="124"/>
      <c r="L775" s="125"/>
      <c r="M775" s="125"/>
      <c r="N775" s="977"/>
      <c r="O775" s="978"/>
      <c r="P775" s="45"/>
      <c r="R775" s="45"/>
      <c r="S775" s="45"/>
      <c r="T775" s="45"/>
      <c r="U775" s="45"/>
      <c r="V775" s="45"/>
      <c r="W775" s="45"/>
      <c r="X775" s="45"/>
      <c r="Y775" s="45"/>
      <c r="Z775" s="45"/>
      <c r="AA775" s="45"/>
      <c r="AB775" s="45"/>
    </row>
    <row r="776" spans="1:28" s="62" customFormat="1" ht="19.5" customHeight="1" x14ac:dyDescent="0.25">
      <c r="A776" s="63">
        <f t="shared" si="112"/>
        <v>19.5</v>
      </c>
      <c r="B776" s="78">
        <v>7</v>
      </c>
      <c r="C776" s="972"/>
      <c r="D776" s="973"/>
      <c r="E776" s="974"/>
      <c r="F776" s="124"/>
      <c r="G776" s="124"/>
      <c r="H776" s="126"/>
      <c r="I776" s="975"/>
      <c r="J776" s="976"/>
      <c r="K776" s="124"/>
      <c r="L776" s="125"/>
      <c r="M776" s="125"/>
      <c r="N776" s="977"/>
      <c r="O776" s="978"/>
      <c r="P776" s="45"/>
      <c r="R776" s="45"/>
      <c r="S776" s="45"/>
      <c r="T776" s="45"/>
      <c r="U776" s="45"/>
      <c r="V776" s="45"/>
      <c r="W776" s="45"/>
      <c r="X776" s="45"/>
      <c r="Y776" s="45"/>
      <c r="Z776" s="45"/>
      <c r="AA776" s="45"/>
      <c r="AB776" s="45"/>
    </row>
    <row r="777" spans="1:28" s="62" customFormat="1" ht="19.5" customHeight="1" x14ac:dyDescent="0.25">
      <c r="A777" s="63">
        <f t="shared" si="112"/>
        <v>19.5</v>
      </c>
      <c r="B777" s="78">
        <v>8</v>
      </c>
      <c r="C777" s="972"/>
      <c r="D777" s="973"/>
      <c r="E777" s="974"/>
      <c r="F777" s="124"/>
      <c r="G777" s="124"/>
      <c r="H777" s="126"/>
      <c r="I777" s="975"/>
      <c r="J777" s="976"/>
      <c r="K777" s="124"/>
      <c r="L777" s="125"/>
      <c r="M777" s="125"/>
      <c r="N777" s="977"/>
      <c r="O777" s="978"/>
      <c r="P777" s="45"/>
      <c r="R777" s="45"/>
      <c r="S777" s="45"/>
      <c r="T777" s="45"/>
      <c r="U777" s="45"/>
      <c r="V777" s="45"/>
      <c r="W777" s="45"/>
      <c r="X777" s="45"/>
      <c r="Y777" s="45"/>
      <c r="Z777" s="45"/>
      <c r="AA777" s="45"/>
      <c r="AB777" s="45"/>
    </row>
    <row r="778" spans="1:28" s="62" customFormat="1" ht="9" customHeight="1" x14ac:dyDescent="0.25">
      <c r="A778" s="63">
        <f t="shared" ref="A778:A779" si="113">$A$2</f>
        <v>9</v>
      </c>
      <c r="B778" s="45"/>
      <c r="C778" s="45"/>
      <c r="D778" s="45"/>
      <c r="E778" s="45"/>
      <c r="F778" s="45"/>
      <c r="G778" s="45"/>
      <c r="H778" s="45"/>
      <c r="I778" s="45"/>
      <c r="J778" s="45"/>
      <c r="K778" s="45"/>
      <c r="L778" s="45"/>
      <c r="M778" s="45"/>
      <c r="N778" s="45"/>
      <c r="O778" s="45"/>
      <c r="P778" s="45"/>
      <c r="R778" s="45"/>
      <c r="S778" s="45"/>
      <c r="T778" s="45"/>
      <c r="U778" s="45"/>
      <c r="V778" s="45"/>
      <c r="W778" s="45"/>
      <c r="X778" s="45"/>
      <c r="Y778" s="45"/>
      <c r="Z778" s="45"/>
      <c r="AA778" s="45"/>
      <c r="AB778" s="45"/>
    </row>
    <row r="779" spans="1:28" s="62" customFormat="1" ht="9" customHeight="1" x14ac:dyDescent="0.25">
      <c r="A779" s="63">
        <f t="shared" si="113"/>
        <v>9</v>
      </c>
      <c r="B779" s="45"/>
      <c r="C779" s="45"/>
      <c r="D779" s="45"/>
      <c r="E779" s="45"/>
      <c r="F779" s="45"/>
      <c r="G779" s="45"/>
      <c r="H779" s="45"/>
      <c r="I779" s="45"/>
      <c r="J779" s="45"/>
      <c r="K779" s="45"/>
      <c r="L779" s="45"/>
      <c r="M779" s="45"/>
      <c r="N779" s="45"/>
      <c r="O779" s="45"/>
      <c r="P779" s="45"/>
      <c r="R779" s="45"/>
      <c r="S779" s="45"/>
      <c r="T779" s="45"/>
      <c r="U779" s="45"/>
      <c r="V779" s="45"/>
      <c r="W779" s="45"/>
      <c r="X779" s="45"/>
      <c r="Y779" s="45"/>
      <c r="Z779" s="45"/>
      <c r="AA779" s="45"/>
      <c r="AB779" s="45"/>
    </row>
    <row r="780" spans="1:28" s="62" customFormat="1" ht="18" customHeight="1" x14ac:dyDescent="0.25">
      <c r="A780" s="63">
        <f t="shared" ref="A780" si="114">$A$2*2</f>
        <v>18</v>
      </c>
      <c r="B780" s="79" t="s">
        <v>100</v>
      </c>
      <c r="C780" s="979" t="s">
        <v>191</v>
      </c>
      <c r="D780" s="979"/>
      <c r="E780" s="979"/>
      <c r="F780" s="979"/>
      <c r="G780" s="979"/>
      <c r="H780" s="979"/>
      <c r="I780" s="979"/>
      <c r="J780" s="979"/>
      <c r="K780" s="979"/>
      <c r="L780" s="979"/>
      <c r="M780" s="979"/>
      <c r="N780" s="979"/>
      <c r="O780" s="979"/>
      <c r="P780" s="45"/>
      <c r="R780" s="45"/>
      <c r="S780" s="45"/>
      <c r="T780" s="45"/>
      <c r="U780" s="45"/>
      <c r="V780" s="45"/>
      <c r="W780" s="45"/>
      <c r="X780" s="45"/>
      <c r="Y780" s="45"/>
      <c r="Z780" s="45"/>
      <c r="AA780" s="45"/>
      <c r="AB780" s="45"/>
    </row>
    <row r="781" spans="1:28" s="62" customFormat="1" ht="9" customHeight="1" x14ac:dyDescent="0.25">
      <c r="A781" s="63">
        <f t="shared" ref="A781:A784" si="115">$A$2</f>
        <v>9</v>
      </c>
      <c r="B781" s="79" t="s">
        <v>101</v>
      </c>
      <c r="C781" s="980" t="s">
        <v>190</v>
      </c>
      <c r="D781" s="980"/>
      <c r="E781" s="980"/>
      <c r="F781" s="980"/>
      <c r="G781" s="980"/>
      <c r="H781" s="980"/>
      <c r="I781" s="980"/>
      <c r="J781" s="980"/>
      <c r="K781" s="980"/>
      <c r="L781" s="980"/>
      <c r="M781" s="980"/>
      <c r="N781" s="980"/>
      <c r="O781" s="980"/>
      <c r="P781" s="45"/>
      <c r="R781" s="45"/>
      <c r="S781" s="45"/>
      <c r="T781" s="45"/>
      <c r="U781" s="45"/>
      <c r="V781" s="45"/>
      <c r="W781" s="45"/>
      <c r="X781" s="45"/>
      <c r="Y781" s="45"/>
      <c r="Z781" s="45"/>
      <c r="AA781" s="45"/>
      <c r="AB781" s="45"/>
    </row>
    <row r="782" spans="1:28" s="62" customFormat="1" ht="9" customHeight="1" x14ac:dyDescent="0.25">
      <c r="A782" s="63">
        <f t="shared" si="115"/>
        <v>9</v>
      </c>
      <c r="B782" s="79" t="s">
        <v>102</v>
      </c>
      <c r="C782" s="979" t="s">
        <v>500</v>
      </c>
      <c r="D782" s="979"/>
      <c r="E782" s="979"/>
      <c r="F782" s="979"/>
      <c r="G782" s="979"/>
      <c r="H782" s="979"/>
      <c r="I782" s="979"/>
      <c r="J782" s="979"/>
      <c r="K782" s="979"/>
      <c r="L782" s="979"/>
      <c r="M782" s="979"/>
      <c r="N782" s="979"/>
      <c r="O782" s="979"/>
      <c r="P782" s="45"/>
      <c r="R782" s="45"/>
      <c r="S782" s="45"/>
      <c r="T782" s="45"/>
      <c r="U782" s="45"/>
      <c r="V782" s="45"/>
      <c r="W782" s="45"/>
      <c r="X782" s="45"/>
      <c r="Y782" s="45"/>
      <c r="Z782" s="45"/>
      <c r="AA782" s="45"/>
      <c r="AB782" s="45"/>
    </row>
    <row r="783" spans="1:28" s="62" customFormat="1" ht="9" customHeight="1" x14ac:dyDescent="0.25">
      <c r="A783" s="63">
        <f t="shared" si="115"/>
        <v>9</v>
      </c>
      <c r="B783" s="79" t="s">
        <v>105</v>
      </c>
      <c r="C783" s="979" t="s">
        <v>194</v>
      </c>
      <c r="D783" s="979"/>
      <c r="E783" s="979"/>
      <c r="F783" s="979"/>
      <c r="G783" s="979"/>
      <c r="H783" s="979"/>
      <c r="I783" s="979"/>
      <c r="J783" s="979"/>
      <c r="K783" s="979"/>
      <c r="L783" s="979"/>
      <c r="M783" s="979"/>
      <c r="N783" s="979"/>
      <c r="O783" s="979"/>
      <c r="P783" s="45"/>
      <c r="R783" s="45"/>
      <c r="S783" s="45"/>
      <c r="T783" s="45"/>
      <c r="U783" s="45"/>
      <c r="V783" s="45"/>
      <c r="W783" s="45"/>
      <c r="X783" s="45"/>
      <c r="Y783" s="45"/>
      <c r="Z783" s="45"/>
      <c r="AA783" s="45"/>
      <c r="AB783" s="45"/>
    </row>
    <row r="784" spans="1:28" s="62" customFormat="1" ht="9" customHeight="1" x14ac:dyDescent="0.25">
      <c r="A784" s="63">
        <f t="shared" si="115"/>
        <v>9</v>
      </c>
      <c r="B784" s="79" t="s">
        <v>103</v>
      </c>
      <c r="C784" s="979" t="s">
        <v>202</v>
      </c>
      <c r="D784" s="979"/>
      <c r="E784" s="979"/>
      <c r="F784" s="979"/>
      <c r="G784" s="979"/>
      <c r="H784" s="979"/>
      <c r="I784" s="979"/>
      <c r="J784" s="979"/>
      <c r="K784" s="979"/>
      <c r="L784" s="979"/>
      <c r="M784" s="979"/>
      <c r="N784" s="979"/>
      <c r="O784" s="979"/>
      <c r="P784" s="45"/>
      <c r="R784" s="45"/>
      <c r="S784" s="45"/>
      <c r="T784" s="45"/>
      <c r="U784" s="45"/>
      <c r="V784" s="45"/>
      <c r="W784" s="45"/>
      <c r="X784" s="45"/>
      <c r="Y784" s="45"/>
      <c r="Z784" s="45"/>
      <c r="AA784" s="45"/>
      <c r="AB784" s="45"/>
    </row>
    <row r="785" spans="1:28" s="62" customFormat="1" ht="16.5" customHeight="1" x14ac:dyDescent="0.25">
      <c r="A785" s="68">
        <f t="shared" ref="A785" si="116">$A$8</f>
        <v>16.5</v>
      </c>
      <c r="B785" s="45"/>
      <c r="C785" s="984" t="str">
        <f ca="1">Wersja</f>
        <v>2020..6.15.0.44055</v>
      </c>
      <c r="D785" s="984"/>
      <c r="E785" s="69"/>
      <c r="F785" s="69"/>
      <c r="G785" s="69"/>
      <c r="H785" s="69"/>
      <c r="I785" s="45"/>
      <c r="J785" s="45"/>
      <c r="K785" s="45"/>
      <c r="L785" s="45"/>
      <c r="M785" s="45"/>
      <c r="N785" s="80" t="s">
        <v>572</v>
      </c>
      <c r="O785" s="81" t="s">
        <v>187</v>
      </c>
      <c r="P785" s="45"/>
      <c r="R785" s="45"/>
      <c r="S785" s="45"/>
      <c r="T785" s="45"/>
      <c r="U785" s="45"/>
      <c r="V785" s="45"/>
      <c r="W785" s="45"/>
      <c r="X785" s="45"/>
      <c r="Y785" s="45"/>
      <c r="Z785" s="45"/>
      <c r="AA785" s="45"/>
      <c r="AB785" s="45"/>
    </row>
    <row r="786" spans="1:28" s="62" customFormat="1" ht="9" customHeight="1" x14ac:dyDescent="0.25">
      <c r="A786" s="63">
        <f t="shared" ref="A786:A787" si="117">$A$2</f>
        <v>9</v>
      </c>
      <c r="B786" s="45"/>
      <c r="C786" s="45"/>
      <c r="D786" s="45"/>
      <c r="E786" s="45"/>
      <c r="F786" s="45"/>
      <c r="G786" s="45"/>
      <c r="H786" s="45"/>
      <c r="I786" s="45"/>
      <c r="J786" s="45"/>
      <c r="K786" s="45"/>
      <c r="L786" s="45"/>
      <c r="M786" s="45"/>
      <c r="N786" s="45"/>
      <c r="O786" s="45"/>
      <c r="P786" s="45"/>
      <c r="R786" s="45"/>
      <c r="S786" s="45"/>
      <c r="T786" s="45"/>
      <c r="U786" s="45"/>
      <c r="V786" s="45"/>
      <c r="W786" s="45"/>
      <c r="X786" s="45"/>
      <c r="Y786" s="45"/>
      <c r="Z786" s="45"/>
      <c r="AA786" s="45"/>
      <c r="AB786" s="45"/>
    </row>
    <row r="787" spans="1:28" s="62" customFormat="1" ht="9" customHeight="1" x14ac:dyDescent="0.25">
      <c r="A787" s="63">
        <f t="shared" si="117"/>
        <v>9</v>
      </c>
      <c r="B787" s="797" t="s">
        <v>0</v>
      </c>
      <c r="C787" s="797"/>
      <c r="D787" s="797"/>
      <c r="E787" s="797"/>
      <c r="F787" s="797"/>
      <c r="G787" s="797"/>
      <c r="H787" s="797"/>
      <c r="I787" s="797"/>
      <c r="J787" s="797"/>
      <c r="K787" s="797"/>
      <c r="L787" s="797"/>
      <c r="M787" s="797"/>
      <c r="N787" s="797"/>
      <c r="O787" s="797"/>
      <c r="P787" s="45"/>
      <c r="R787" s="45"/>
      <c r="S787" s="45"/>
      <c r="T787" s="45"/>
      <c r="U787" s="45"/>
      <c r="V787" s="45"/>
      <c r="W787" s="45"/>
      <c r="X787" s="45"/>
      <c r="Y787" s="45"/>
      <c r="Z787" s="45"/>
      <c r="AA787" s="45"/>
      <c r="AB787" s="45"/>
    </row>
    <row r="788" spans="1:28" s="62" customFormat="1" ht="4.5" customHeight="1" x14ac:dyDescent="0.25">
      <c r="A788" s="68">
        <v>4.5</v>
      </c>
      <c r="B788" s="208"/>
      <c r="C788" s="45"/>
      <c r="D788" s="45"/>
      <c r="E788" s="45"/>
      <c r="F788" s="45"/>
      <c r="G788" s="45"/>
      <c r="H788" s="45"/>
      <c r="I788" s="45"/>
      <c r="J788" s="45"/>
      <c r="K788" s="45"/>
      <c r="L788" s="45"/>
      <c r="M788" s="45"/>
      <c r="N788" s="45"/>
      <c r="O788" s="45"/>
      <c r="P788" s="45"/>
      <c r="R788" s="45"/>
      <c r="S788" s="45"/>
      <c r="T788" s="45"/>
      <c r="U788" s="45"/>
      <c r="V788" s="45"/>
      <c r="W788" s="45"/>
      <c r="X788" s="45"/>
      <c r="Y788" s="45"/>
      <c r="Z788" s="45"/>
      <c r="AA788" s="45"/>
      <c r="AB788" s="45"/>
    </row>
    <row r="789" spans="1:28" s="62" customFormat="1" ht="24.75" customHeight="1" x14ac:dyDescent="0.25">
      <c r="A789" s="68">
        <f t="shared" ref="A789" si="118">$A$8*1.5</f>
        <v>24.75</v>
      </c>
      <c r="B789" s="211" t="s">
        <v>162</v>
      </c>
      <c r="C789" s="844" t="s">
        <v>170</v>
      </c>
      <c r="D789" s="981"/>
      <c r="E789" s="982"/>
      <c r="F789" s="212" t="s">
        <v>171</v>
      </c>
      <c r="G789" s="212" t="s">
        <v>172</v>
      </c>
      <c r="H789" s="211" t="s">
        <v>163</v>
      </c>
      <c r="I789" s="844" t="s">
        <v>573</v>
      </c>
      <c r="J789" s="982"/>
      <c r="K789" s="210" t="s">
        <v>571</v>
      </c>
      <c r="L789" s="210" t="s">
        <v>570</v>
      </c>
      <c r="M789" s="210" t="s">
        <v>569</v>
      </c>
      <c r="N789" s="844" t="s">
        <v>568</v>
      </c>
      <c r="O789" s="815"/>
      <c r="P789" s="45"/>
      <c r="R789" s="45"/>
      <c r="S789" s="45"/>
      <c r="T789" s="45"/>
      <c r="U789" s="45"/>
      <c r="V789" s="45"/>
      <c r="W789" s="45"/>
      <c r="X789" s="45"/>
      <c r="Y789" s="45"/>
      <c r="Z789" s="45"/>
      <c r="AA789" s="45"/>
      <c r="AB789" s="45"/>
    </row>
    <row r="790" spans="1:28" s="62" customFormat="1" ht="9" customHeight="1" x14ac:dyDescent="0.2">
      <c r="A790" s="63">
        <f t="shared" ref="A790" si="119">$A$2</f>
        <v>9</v>
      </c>
      <c r="B790" s="76"/>
      <c r="C790" s="983" t="s">
        <v>126</v>
      </c>
      <c r="D790" s="983"/>
      <c r="E790" s="983"/>
      <c r="F790" s="211" t="s">
        <v>164</v>
      </c>
      <c r="G790" s="211" t="s">
        <v>165</v>
      </c>
      <c r="H790" s="211" t="s">
        <v>143</v>
      </c>
      <c r="I790" s="983" t="s">
        <v>166</v>
      </c>
      <c r="J790" s="983"/>
      <c r="K790" s="211" t="s">
        <v>167</v>
      </c>
      <c r="L790" s="211" t="s">
        <v>168</v>
      </c>
      <c r="M790" s="211" t="s">
        <v>181</v>
      </c>
      <c r="N790" s="983" t="s">
        <v>565</v>
      </c>
      <c r="O790" s="983"/>
      <c r="P790" s="45"/>
      <c r="R790" s="45"/>
      <c r="S790" s="45"/>
      <c r="T790" s="45"/>
      <c r="U790" s="45"/>
      <c r="V790" s="45"/>
      <c r="W790" s="45"/>
      <c r="X790" s="45"/>
      <c r="Y790" s="45"/>
      <c r="Z790" s="45"/>
      <c r="AA790" s="45"/>
      <c r="AB790" s="45"/>
    </row>
    <row r="791" spans="1:28" s="62" customFormat="1" ht="19.5" customHeight="1" x14ac:dyDescent="0.25">
      <c r="A791" s="63">
        <f t="shared" ref="A791:A810" si="120">$A$6</f>
        <v>19.5</v>
      </c>
      <c r="B791" s="78">
        <v>9</v>
      </c>
      <c r="C791" s="972"/>
      <c r="D791" s="973"/>
      <c r="E791" s="974"/>
      <c r="F791" s="124"/>
      <c r="G791" s="124"/>
      <c r="H791" s="126"/>
      <c r="I791" s="975"/>
      <c r="J791" s="976"/>
      <c r="K791" s="124"/>
      <c r="L791" s="125"/>
      <c r="M791" s="125"/>
      <c r="N791" s="977"/>
      <c r="O791" s="978"/>
      <c r="P791" s="45"/>
      <c r="R791" s="45"/>
      <c r="S791" s="45"/>
      <c r="T791" s="45"/>
      <c r="U791" s="45"/>
      <c r="V791" s="45"/>
      <c r="W791" s="45"/>
      <c r="X791" s="45"/>
      <c r="Y791" s="45"/>
      <c r="Z791" s="45"/>
      <c r="AA791" s="45"/>
      <c r="AB791" s="45"/>
    </row>
    <row r="792" spans="1:28" s="62" customFormat="1" ht="19.5" customHeight="1" x14ac:dyDescent="0.25">
      <c r="A792" s="63">
        <f t="shared" si="120"/>
        <v>19.5</v>
      </c>
      <c r="B792" s="78">
        <f t="shared" ref="B792:B810" si="121">B791+1</f>
        <v>10</v>
      </c>
      <c r="C792" s="972"/>
      <c r="D792" s="973"/>
      <c r="E792" s="974"/>
      <c r="F792" s="124"/>
      <c r="G792" s="124"/>
      <c r="H792" s="126"/>
      <c r="I792" s="975"/>
      <c r="J792" s="976"/>
      <c r="K792" s="124"/>
      <c r="L792" s="125"/>
      <c r="M792" s="125"/>
      <c r="N792" s="977"/>
      <c r="O792" s="978"/>
      <c r="P792" s="45"/>
      <c r="R792" s="45"/>
      <c r="S792" s="45"/>
      <c r="T792" s="45"/>
      <c r="U792" s="45"/>
      <c r="V792" s="45"/>
      <c r="W792" s="45"/>
      <c r="X792" s="45"/>
      <c r="Y792" s="45"/>
      <c r="Z792" s="45"/>
      <c r="AA792" s="45"/>
      <c r="AB792" s="45"/>
    </row>
    <row r="793" spans="1:28" s="62" customFormat="1" ht="19.5" customHeight="1" x14ac:dyDescent="0.25">
      <c r="A793" s="63">
        <f t="shared" si="120"/>
        <v>19.5</v>
      </c>
      <c r="B793" s="78">
        <f t="shared" si="121"/>
        <v>11</v>
      </c>
      <c r="C793" s="972"/>
      <c r="D793" s="973"/>
      <c r="E793" s="974"/>
      <c r="F793" s="124"/>
      <c r="G793" s="124"/>
      <c r="H793" s="126"/>
      <c r="I793" s="975"/>
      <c r="J793" s="976"/>
      <c r="K793" s="124"/>
      <c r="L793" s="125"/>
      <c r="M793" s="125"/>
      <c r="N793" s="977"/>
      <c r="O793" s="978"/>
      <c r="P793" s="45"/>
      <c r="R793" s="45"/>
      <c r="S793" s="45"/>
      <c r="T793" s="45"/>
      <c r="U793" s="45"/>
      <c r="V793" s="45"/>
      <c r="W793" s="45"/>
      <c r="X793" s="45"/>
      <c r="Y793" s="45"/>
      <c r="Z793" s="45"/>
      <c r="AA793" s="45"/>
      <c r="AB793" s="45"/>
    </row>
    <row r="794" spans="1:28" s="62" customFormat="1" ht="19.5" customHeight="1" x14ac:dyDescent="0.25">
      <c r="A794" s="63">
        <f t="shared" si="120"/>
        <v>19.5</v>
      </c>
      <c r="B794" s="78">
        <f t="shared" si="121"/>
        <v>12</v>
      </c>
      <c r="C794" s="972"/>
      <c r="D794" s="973"/>
      <c r="E794" s="974"/>
      <c r="F794" s="124"/>
      <c r="G794" s="124"/>
      <c r="H794" s="126"/>
      <c r="I794" s="975"/>
      <c r="J794" s="976"/>
      <c r="K794" s="124"/>
      <c r="L794" s="125"/>
      <c r="M794" s="125"/>
      <c r="N794" s="977"/>
      <c r="O794" s="978"/>
      <c r="P794" s="45"/>
      <c r="R794" s="45"/>
      <c r="S794" s="45"/>
      <c r="T794" s="45"/>
      <c r="U794" s="45"/>
      <c r="V794" s="45"/>
      <c r="W794" s="45"/>
      <c r="X794" s="45"/>
      <c r="Y794" s="45"/>
      <c r="Z794" s="45"/>
      <c r="AA794" s="45"/>
      <c r="AB794" s="45"/>
    </row>
    <row r="795" spans="1:28" s="62" customFormat="1" ht="19.5" customHeight="1" x14ac:dyDescent="0.25">
      <c r="A795" s="63">
        <f t="shared" si="120"/>
        <v>19.5</v>
      </c>
      <c r="B795" s="78">
        <f t="shared" si="121"/>
        <v>13</v>
      </c>
      <c r="C795" s="972"/>
      <c r="D795" s="973"/>
      <c r="E795" s="974"/>
      <c r="F795" s="124"/>
      <c r="G795" s="124"/>
      <c r="H795" s="126"/>
      <c r="I795" s="975"/>
      <c r="J795" s="976"/>
      <c r="K795" s="124"/>
      <c r="L795" s="125"/>
      <c r="M795" s="125"/>
      <c r="N795" s="977"/>
      <c r="O795" s="978"/>
      <c r="P795" s="45"/>
      <c r="R795" s="45"/>
      <c r="S795" s="45"/>
      <c r="T795" s="45"/>
      <c r="U795" s="45"/>
      <c r="V795" s="45"/>
      <c r="W795" s="45"/>
      <c r="X795" s="45"/>
      <c r="Y795" s="45"/>
      <c r="Z795" s="45"/>
      <c r="AA795" s="45"/>
      <c r="AB795" s="45"/>
    </row>
    <row r="796" spans="1:28" s="62" customFormat="1" ht="19.5" customHeight="1" x14ac:dyDescent="0.25">
      <c r="A796" s="63">
        <f t="shared" si="120"/>
        <v>19.5</v>
      </c>
      <c r="B796" s="78">
        <f t="shared" si="121"/>
        <v>14</v>
      </c>
      <c r="C796" s="972"/>
      <c r="D796" s="973"/>
      <c r="E796" s="974"/>
      <c r="F796" s="124"/>
      <c r="G796" s="124"/>
      <c r="H796" s="126"/>
      <c r="I796" s="975"/>
      <c r="J796" s="976"/>
      <c r="K796" s="124"/>
      <c r="L796" s="125"/>
      <c r="M796" s="125"/>
      <c r="N796" s="977"/>
      <c r="O796" s="978"/>
      <c r="P796" s="45"/>
      <c r="R796" s="45"/>
      <c r="S796" s="45"/>
      <c r="T796" s="45"/>
      <c r="U796" s="45"/>
      <c r="V796" s="45"/>
      <c r="W796" s="45"/>
      <c r="X796" s="45"/>
      <c r="Y796" s="45"/>
      <c r="Z796" s="45"/>
      <c r="AA796" s="45"/>
      <c r="AB796" s="45"/>
    </row>
    <row r="797" spans="1:28" s="62" customFormat="1" ht="19.5" customHeight="1" x14ac:dyDescent="0.25">
      <c r="A797" s="63">
        <f t="shared" si="120"/>
        <v>19.5</v>
      </c>
      <c r="B797" s="78">
        <f t="shared" si="121"/>
        <v>15</v>
      </c>
      <c r="C797" s="972"/>
      <c r="D797" s="973"/>
      <c r="E797" s="974"/>
      <c r="F797" s="124"/>
      <c r="G797" s="124"/>
      <c r="H797" s="126"/>
      <c r="I797" s="975"/>
      <c r="J797" s="976"/>
      <c r="K797" s="124"/>
      <c r="L797" s="125"/>
      <c r="M797" s="125"/>
      <c r="N797" s="977"/>
      <c r="O797" s="978"/>
      <c r="P797" s="45"/>
      <c r="R797" s="45"/>
      <c r="S797" s="45"/>
      <c r="T797" s="45"/>
      <c r="U797" s="45"/>
      <c r="V797" s="45"/>
      <c r="W797" s="45"/>
      <c r="X797" s="45"/>
      <c r="Y797" s="45"/>
      <c r="Z797" s="45"/>
      <c r="AA797" s="45"/>
      <c r="AB797" s="45"/>
    </row>
    <row r="798" spans="1:28" s="62" customFormat="1" ht="19.5" customHeight="1" x14ac:dyDescent="0.25">
      <c r="A798" s="63">
        <f t="shared" si="120"/>
        <v>19.5</v>
      </c>
      <c r="B798" s="78">
        <f t="shared" si="121"/>
        <v>16</v>
      </c>
      <c r="C798" s="972"/>
      <c r="D798" s="973"/>
      <c r="E798" s="974"/>
      <c r="F798" s="124"/>
      <c r="G798" s="124"/>
      <c r="H798" s="126"/>
      <c r="I798" s="975"/>
      <c r="J798" s="976"/>
      <c r="K798" s="124"/>
      <c r="L798" s="125"/>
      <c r="M798" s="125"/>
      <c r="N798" s="977"/>
      <c r="O798" s="978"/>
      <c r="P798" s="45"/>
      <c r="R798" s="45"/>
      <c r="S798" s="45"/>
      <c r="T798" s="45"/>
      <c r="U798" s="45"/>
      <c r="V798" s="45"/>
      <c r="W798" s="45"/>
      <c r="X798" s="45"/>
      <c r="Y798" s="45"/>
      <c r="Z798" s="45"/>
      <c r="AA798" s="45"/>
      <c r="AB798" s="45"/>
    </row>
    <row r="799" spans="1:28" s="62" customFormat="1" ht="19.5" customHeight="1" x14ac:dyDescent="0.25">
      <c r="A799" s="63">
        <f t="shared" si="120"/>
        <v>19.5</v>
      </c>
      <c r="B799" s="78">
        <f t="shared" si="121"/>
        <v>17</v>
      </c>
      <c r="C799" s="972"/>
      <c r="D799" s="973"/>
      <c r="E799" s="974"/>
      <c r="F799" s="124"/>
      <c r="G799" s="124"/>
      <c r="H799" s="126"/>
      <c r="I799" s="975"/>
      <c r="J799" s="976"/>
      <c r="K799" s="124"/>
      <c r="L799" s="125"/>
      <c r="M799" s="125"/>
      <c r="N799" s="977"/>
      <c r="O799" s="978"/>
      <c r="P799" s="45"/>
      <c r="R799" s="45"/>
      <c r="S799" s="45"/>
      <c r="T799" s="45"/>
      <c r="U799" s="45"/>
      <c r="V799" s="45"/>
      <c r="W799" s="45"/>
      <c r="X799" s="45"/>
      <c r="Y799" s="45"/>
      <c r="Z799" s="45"/>
      <c r="AA799" s="45"/>
      <c r="AB799" s="45"/>
    </row>
    <row r="800" spans="1:28" s="62" customFormat="1" ht="19.5" customHeight="1" x14ac:dyDescent="0.25">
      <c r="A800" s="63">
        <f t="shared" si="120"/>
        <v>19.5</v>
      </c>
      <c r="B800" s="78">
        <f t="shared" si="121"/>
        <v>18</v>
      </c>
      <c r="C800" s="972"/>
      <c r="D800" s="973"/>
      <c r="E800" s="974"/>
      <c r="F800" s="124"/>
      <c r="G800" s="124"/>
      <c r="H800" s="126"/>
      <c r="I800" s="975"/>
      <c r="J800" s="976"/>
      <c r="K800" s="124"/>
      <c r="L800" s="125"/>
      <c r="M800" s="125"/>
      <c r="N800" s="977"/>
      <c r="O800" s="978"/>
      <c r="P800" s="45"/>
      <c r="R800" s="45"/>
      <c r="S800" s="45"/>
      <c r="T800" s="45"/>
      <c r="U800" s="45"/>
      <c r="V800" s="45"/>
      <c r="W800" s="45"/>
      <c r="X800" s="45"/>
      <c r="Y800" s="45"/>
      <c r="Z800" s="45"/>
      <c r="AA800" s="45"/>
      <c r="AB800" s="45"/>
    </row>
    <row r="801" spans="1:28" s="62" customFormat="1" ht="19.5" customHeight="1" x14ac:dyDescent="0.25">
      <c r="A801" s="63">
        <f t="shared" si="120"/>
        <v>19.5</v>
      </c>
      <c r="B801" s="78">
        <f t="shared" si="121"/>
        <v>19</v>
      </c>
      <c r="C801" s="972"/>
      <c r="D801" s="973"/>
      <c r="E801" s="974"/>
      <c r="F801" s="124"/>
      <c r="G801" s="124"/>
      <c r="H801" s="126"/>
      <c r="I801" s="975"/>
      <c r="J801" s="976"/>
      <c r="K801" s="124"/>
      <c r="L801" s="125"/>
      <c r="M801" s="125"/>
      <c r="N801" s="977"/>
      <c r="O801" s="978"/>
      <c r="P801" s="45"/>
      <c r="R801" s="45"/>
      <c r="S801" s="45"/>
      <c r="T801" s="45"/>
      <c r="U801" s="45"/>
      <c r="V801" s="45"/>
      <c r="W801" s="45"/>
      <c r="X801" s="45"/>
      <c r="Y801" s="45"/>
      <c r="Z801" s="45"/>
      <c r="AA801" s="45"/>
      <c r="AB801" s="45"/>
    </row>
    <row r="802" spans="1:28" s="62" customFormat="1" ht="19.5" customHeight="1" x14ac:dyDescent="0.25">
      <c r="A802" s="63">
        <f t="shared" si="120"/>
        <v>19.5</v>
      </c>
      <c r="B802" s="78">
        <f t="shared" si="121"/>
        <v>20</v>
      </c>
      <c r="C802" s="972"/>
      <c r="D802" s="973"/>
      <c r="E802" s="974"/>
      <c r="F802" s="124"/>
      <c r="G802" s="124"/>
      <c r="H802" s="126"/>
      <c r="I802" s="975"/>
      <c r="J802" s="976"/>
      <c r="K802" s="124"/>
      <c r="L802" s="125"/>
      <c r="M802" s="125"/>
      <c r="N802" s="977"/>
      <c r="O802" s="978"/>
      <c r="P802" s="45"/>
      <c r="R802" s="45"/>
      <c r="S802" s="45"/>
      <c r="T802" s="45"/>
      <c r="U802" s="45"/>
      <c r="V802" s="45"/>
      <c r="W802" s="45"/>
      <c r="X802" s="45"/>
      <c r="Y802" s="45"/>
      <c r="Z802" s="45"/>
      <c r="AA802" s="45"/>
      <c r="AB802" s="45"/>
    </row>
    <row r="803" spans="1:28" s="62" customFormat="1" ht="19.5" customHeight="1" x14ac:dyDescent="0.25">
      <c r="A803" s="63">
        <f t="shared" si="120"/>
        <v>19.5</v>
      </c>
      <c r="B803" s="78">
        <f t="shared" si="121"/>
        <v>21</v>
      </c>
      <c r="C803" s="972"/>
      <c r="D803" s="973"/>
      <c r="E803" s="974"/>
      <c r="F803" s="124"/>
      <c r="G803" s="124"/>
      <c r="H803" s="126"/>
      <c r="I803" s="975"/>
      <c r="J803" s="976"/>
      <c r="K803" s="124"/>
      <c r="L803" s="125"/>
      <c r="M803" s="125"/>
      <c r="N803" s="977"/>
      <c r="O803" s="978"/>
      <c r="P803" s="45"/>
      <c r="R803" s="45"/>
      <c r="S803" s="45"/>
      <c r="T803" s="45"/>
      <c r="U803" s="45"/>
      <c r="V803" s="45"/>
      <c r="W803" s="45"/>
      <c r="X803" s="45"/>
      <c r="Y803" s="45"/>
      <c r="Z803" s="45"/>
      <c r="AA803" s="45"/>
      <c r="AB803" s="45"/>
    </row>
    <row r="804" spans="1:28" s="62" customFormat="1" ht="19.5" customHeight="1" x14ac:dyDescent="0.25">
      <c r="A804" s="63">
        <f t="shared" si="120"/>
        <v>19.5</v>
      </c>
      <c r="B804" s="78">
        <f t="shared" si="121"/>
        <v>22</v>
      </c>
      <c r="C804" s="972"/>
      <c r="D804" s="973"/>
      <c r="E804" s="974"/>
      <c r="F804" s="124"/>
      <c r="G804" s="124"/>
      <c r="H804" s="126"/>
      <c r="I804" s="975"/>
      <c r="J804" s="976"/>
      <c r="K804" s="124"/>
      <c r="L804" s="125"/>
      <c r="M804" s="125"/>
      <c r="N804" s="977"/>
      <c r="O804" s="978"/>
      <c r="P804" s="45"/>
      <c r="R804" s="45"/>
      <c r="S804" s="45"/>
      <c r="T804" s="45"/>
      <c r="U804" s="45"/>
      <c r="V804" s="45"/>
      <c r="W804" s="45"/>
      <c r="X804" s="45"/>
      <c r="Y804" s="45"/>
      <c r="Z804" s="45"/>
      <c r="AA804" s="45"/>
      <c r="AB804" s="45"/>
    </row>
    <row r="805" spans="1:28" s="62" customFormat="1" ht="19.5" customHeight="1" x14ac:dyDescent="0.25">
      <c r="A805" s="63">
        <f t="shared" si="120"/>
        <v>19.5</v>
      </c>
      <c r="B805" s="78">
        <f t="shared" si="121"/>
        <v>23</v>
      </c>
      <c r="C805" s="972"/>
      <c r="D805" s="973"/>
      <c r="E805" s="974"/>
      <c r="F805" s="124"/>
      <c r="G805" s="124"/>
      <c r="H805" s="126"/>
      <c r="I805" s="975"/>
      <c r="J805" s="976"/>
      <c r="K805" s="124"/>
      <c r="L805" s="125"/>
      <c r="M805" s="125"/>
      <c r="N805" s="977"/>
      <c r="O805" s="978"/>
      <c r="P805" s="45"/>
      <c r="R805" s="45"/>
      <c r="S805" s="45"/>
      <c r="T805" s="45"/>
      <c r="U805" s="45"/>
      <c r="V805" s="45"/>
      <c r="W805" s="45"/>
      <c r="X805" s="45"/>
      <c r="Y805" s="45"/>
      <c r="Z805" s="45"/>
      <c r="AA805" s="45"/>
      <c r="AB805" s="45"/>
    </row>
    <row r="806" spans="1:28" s="62" customFormat="1" ht="19.5" customHeight="1" x14ac:dyDescent="0.25">
      <c r="A806" s="63">
        <f t="shared" si="120"/>
        <v>19.5</v>
      </c>
      <c r="B806" s="78">
        <f t="shared" si="121"/>
        <v>24</v>
      </c>
      <c r="C806" s="972"/>
      <c r="D806" s="973"/>
      <c r="E806" s="974"/>
      <c r="F806" s="124"/>
      <c r="G806" s="124"/>
      <c r="H806" s="126"/>
      <c r="I806" s="975"/>
      <c r="J806" s="976"/>
      <c r="K806" s="124"/>
      <c r="L806" s="125"/>
      <c r="M806" s="125"/>
      <c r="N806" s="977"/>
      <c r="O806" s="978"/>
      <c r="P806" s="45"/>
      <c r="R806" s="45"/>
      <c r="S806" s="45"/>
      <c r="T806" s="45"/>
      <c r="U806" s="45"/>
      <c r="V806" s="45"/>
      <c r="W806" s="45"/>
      <c r="X806" s="45"/>
      <c r="Y806" s="45"/>
      <c r="Z806" s="45"/>
      <c r="AA806" s="45"/>
      <c r="AB806" s="45"/>
    </row>
    <row r="807" spans="1:28" s="62" customFormat="1" ht="19.5" customHeight="1" x14ac:dyDescent="0.25">
      <c r="A807" s="63">
        <f t="shared" si="120"/>
        <v>19.5</v>
      </c>
      <c r="B807" s="78">
        <f t="shared" si="121"/>
        <v>25</v>
      </c>
      <c r="C807" s="972"/>
      <c r="D807" s="973"/>
      <c r="E807" s="974"/>
      <c r="F807" s="124"/>
      <c r="G807" s="124"/>
      <c r="H807" s="126"/>
      <c r="I807" s="975"/>
      <c r="J807" s="976"/>
      <c r="K807" s="124"/>
      <c r="L807" s="125"/>
      <c r="M807" s="125"/>
      <c r="N807" s="977"/>
      <c r="O807" s="978"/>
      <c r="P807" s="45"/>
      <c r="R807" s="45"/>
      <c r="S807" s="45"/>
      <c r="T807" s="45"/>
      <c r="U807" s="45"/>
      <c r="V807" s="45"/>
      <c r="W807" s="45"/>
      <c r="X807" s="45"/>
      <c r="Y807" s="45"/>
      <c r="Z807" s="45"/>
      <c r="AA807" s="45"/>
      <c r="AB807" s="45"/>
    </row>
    <row r="808" spans="1:28" s="62" customFormat="1" ht="19.5" customHeight="1" x14ac:dyDescent="0.25">
      <c r="A808" s="63">
        <f t="shared" si="120"/>
        <v>19.5</v>
      </c>
      <c r="B808" s="78">
        <f t="shared" si="121"/>
        <v>26</v>
      </c>
      <c r="C808" s="972"/>
      <c r="D808" s="973"/>
      <c r="E808" s="974"/>
      <c r="F808" s="124"/>
      <c r="G808" s="124"/>
      <c r="H808" s="126"/>
      <c r="I808" s="975"/>
      <c r="J808" s="976"/>
      <c r="K808" s="124"/>
      <c r="L808" s="125"/>
      <c r="M808" s="125"/>
      <c r="N808" s="977"/>
      <c r="O808" s="978"/>
      <c r="P808" s="45"/>
      <c r="R808" s="45"/>
      <c r="S808" s="45"/>
      <c r="T808" s="45"/>
      <c r="U808" s="45"/>
      <c r="V808" s="45"/>
      <c r="W808" s="45"/>
      <c r="X808" s="45"/>
      <c r="Y808" s="45"/>
      <c r="Z808" s="45"/>
      <c r="AA808" s="45"/>
      <c r="AB808" s="45"/>
    </row>
    <row r="809" spans="1:28" s="62" customFormat="1" ht="19.5" customHeight="1" x14ac:dyDescent="0.25">
      <c r="A809" s="63">
        <f t="shared" si="120"/>
        <v>19.5</v>
      </c>
      <c r="B809" s="78">
        <f t="shared" si="121"/>
        <v>27</v>
      </c>
      <c r="C809" s="972"/>
      <c r="D809" s="973"/>
      <c r="E809" s="974"/>
      <c r="F809" s="124"/>
      <c r="G809" s="124"/>
      <c r="H809" s="126"/>
      <c r="I809" s="975"/>
      <c r="J809" s="976"/>
      <c r="K809" s="124"/>
      <c r="L809" s="125"/>
      <c r="M809" s="125"/>
      <c r="N809" s="977"/>
      <c r="O809" s="978"/>
      <c r="P809" s="45"/>
      <c r="R809" s="45"/>
      <c r="S809" s="45"/>
      <c r="T809" s="45"/>
      <c r="U809" s="45"/>
      <c r="V809" s="45"/>
      <c r="W809" s="45"/>
      <c r="X809" s="45"/>
      <c r="Y809" s="45"/>
      <c r="Z809" s="45"/>
      <c r="AA809" s="45"/>
      <c r="AB809" s="45"/>
    </row>
    <row r="810" spans="1:28" s="62" customFormat="1" ht="19.5" customHeight="1" x14ac:dyDescent="0.25">
      <c r="A810" s="63">
        <f t="shared" si="120"/>
        <v>19.5</v>
      </c>
      <c r="B810" s="78">
        <f t="shared" si="121"/>
        <v>28</v>
      </c>
      <c r="C810" s="972"/>
      <c r="D810" s="973"/>
      <c r="E810" s="974"/>
      <c r="F810" s="124"/>
      <c r="G810" s="124"/>
      <c r="H810" s="126"/>
      <c r="I810" s="975"/>
      <c r="J810" s="976"/>
      <c r="K810" s="124"/>
      <c r="L810" s="125"/>
      <c r="M810" s="125"/>
      <c r="N810" s="977"/>
      <c r="O810" s="978"/>
      <c r="P810" s="45"/>
      <c r="R810" s="45"/>
      <c r="S810" s="45"/>
      <c r="T810" s="45"/>
      <c r="U810" s="45"/>
      <c r="V810" s="45"/>
      <c r="W810" s="45"/>
      <c r="X810" s="45"/>
      <c r="Y810" s="45"/>
      <c r="Z810" s="45"/>
      <c r="AA810" s="45"/>
      <c r="AB810" s="45"/>
    </row>
    <row r="811" spans="1:28" s="62" customFormat="1" ht="9" customHeight="1" x14ac:dyDescent="0.25">
      <c r="A811" s="63">
        <f t="shared" ref="A811:A819" si="122">$A$2</f>
        <v>9</v>
      </c>
      <c r="B811" s="45"/>
      <c r="C811" s="45"/>
      <c r="D811" s="45"/>
      <c r="E811" s="45"/>
      <c r="F811" s="45"/>
      <c r="G811" s="45"/>
      <c r="H811" s="45"/>
      <c r="I811" s="45"/>
      <c r="J811" s="45"/>
      <c r="K811" s="45"/>
      <c r="L811" s="45"/>
      <c r="M811" s="45"/>
      <c r="N811" s="45"/>
      <c r="O811" s="45"/>
      <c r="P811" s="45"/>
      <c r="R811" s="45"/>
      <c r="S811" s="45"/>
      <c r="T811" s="45"/>
      <c r="U811" s="45"/>
      <c r="V811" s="45"/>
      <c r="W811" s="45"/>
      <c r="X811" s="45"/>
      <c r="Y811" s="45"/>
      <c r="Z811" s="45"/>
      <c r="AA811" s="45"/>
      <c r="AB811" s="45"/>
    </row>
    <row r="812" spans="1:28" ht="9" customHeight="1" x14ac:dyDescent="0.25">
      <c r="A812" s="63">
        <f t="shared" si="122"/>
        <v>9</v>
      </c>
    </row>
    <row r="813" spans="1:28" ht="9" customHeight="1" x14ac:dyDescent="0.25">
      <c r="A813" s="63">
        <f t="shared" si="122"/>
        <v>9</v>
      </c>
    </row>
    <row r="814" spans="1:28" ht="9" customHeight="1" x14ac:dyDescent="0.25">
      <c r="A814" s="63">
        <f t="shared" si="122"/>
        <v>9</v>
      </c>
    </row>
    <row r="815" spans="1:28" ht="9" customHeight="1" x14ac:dyDescent="0.25">
      <c r="A815" s="63">
        <f t="shared" si="122"/>
        <v>9</v>
      </c>
    </row>
    <row r="816" spans="1:28" ht="16.5" customHeight="1" x14ac:dyDescent="0.25">
      <c r="A816" s="68">
        <f t="shared" ref="A816" si="123">$A$8</f>
        <v>16.5</v>
      </c>
      <c r="C816" s="80" t="s">
        <v>572</v>
      </c>
      <c r="D816" s="81" t="s">
        <v>189</v>
      </c>
      <c r="M816" s="1006" t="str">
        <f ca="1">Wersja</f>
        <v>2020..6.15.0.44055</v>
      </c>
      <c r="N816" s="1006"/>
    </row>
    <row r="817" spans="1:17" ht="9" customHeight="1" x14ac:dyDescent="0.25">
      <c r="A817" s="63">
        <f t="shared" si="122"/>
        <v>9</v>
      </c>
    </row>
    <row r="818" spans="1:17" ht="9" customHeight="1" x14ac:dyDescent="0.25">
      <c r="A818" s="63">
        <f t="shared" si="122"/>
        <v>9</v>
      </c>
      <c r="B818" s="796" t="s">
        <v>182</v>
      </c>
      <c r="C818" s="796"/>
      <c r="D818" s="796"/>
      <c r="E818" s="796"/>
      <c r="F818" s="796"/>
      <c r="G818" s="796"/>
      <c r="H818" s="796"/>
      <c r="I818" s="796"/>
      <c r="J818" s="796"/>
      <c r="K818" s="796"/>
      <c r="L818" s="796"/>
      <c r="M818" s="796"/>
      <c r="N818" s="796"/>
      <c r="O818" s="796"/>
    </row>
    <row r="819" spans="1:17" ht="9" customHeight="1" x14ac:dyDescent="0.25">
      <c r="A819" s="63">
        <f t="shared" si="122"/>
        <v>9</v>
      </c>
      <c r="B819" s="797" t="s">
        <v>0</v>
      </c>
      <c r="C819" s="797"/>
      <c r="D819" s="797"/>
      <c r="E819" s="797"/>
      <c r="F819" s="797"/>
      <c r="G819" s="797"/>
      <c r="H819" s="797"/>
      <c r="I819" s="797"/>
      <c r="J819" s="797"/>
      <c r="K819" s="797"/>
      <c r="L819" s="797"/>
      <c r="M819" s="797"/>
      <c r="N819" s="797"/>
      <c r="O819" s="797"/>
    </row>
    <row r="820" spans="1:17" ht="4.5" customHeight="1" x14ac:dyDescent="0.25">
      <c r="A820" s="63">
        <f t="shared" ref="A820" si="124">$A$4</f>
        <v>4.5</v>
      </c>
      <c r="B820" s="208"/>
    </row>
    <row r="821" spans="1:17" ht="9" customHeight="1" x14ac:dyDescent="0.25">
      <c r="A821" s="63">
        <f t="shared" ref="A821" si="125">$A$2</f>
        <v>9</v>
      </c>
      <c r="B821" s="798" t="s">
        <v>475</v>
      </c>
      <c r="C821" s="799"/>
      <c r="D821" s="799"/>
      <c r="E821" s="799"/>
      <c r="F821" s="799"/>
      <c r="G821" s="799"/>
      <c r="H821" s="800"/>
      <c r="I821" s="801" t="s">
        <v>1</v>
      </c>
      <c r="J821" s="802"/>
      <c r="K821" s="802"/>
      <c r="L821" s="802"/>
      <c r="M821" s="802"/>
      <c r="N821" s="802"/>
      <c r="O821" s="803"/>
    </row>
    <row r="822" spans="1:17" ht="19.5" customHeight="1" x14ac:dyDescent="0.25">
      <c r="A822" s="63">
        <f t="shared" ref="A822" si="126">$A$6</f>
        <v>19.5</v>
      </c>
      <c r="B822" s="65"/>
      <c r="C822" s="988">
        <f t="shared" ref="C822" si="127">$C$6</f>
        <v>0</v>
      </c>
      <c r="D822" s="988"/>
      <c r="E822" s="988"/>
      <c r="F822" s="988"/>
      <c r="G822" s="988"/>
      <c r="H822" s="66"/>
      <c r="I822" s="820"/>
      <c r="J822" s="821"/>
      <c r="K822" s="821"/>
      <c r="L822" s="821"/>
      <c r="M822" s="821"/>
      <c r="N822" s="821"/>
      <c r="O822" s="822"/>
    </row>
    <row r="823" spans="1:17" ht="9" customHeight="1" x14ac:dyDescent="0.25">
      <c r="A823" s="63">
        <f t="shared" ref="A823" si="128">$A$2</f>
        <v>9</v>
      </c>
    </row>
    <row r="824" spans="1:17" ht="16.5" customHeight="1" x14ac:dyDescent="0.25">
      <c r="A824" s="68">
        <f t="shared" ref="A824:A826" si="129">$A$8</f>
        <v>16.5</v>
      </c>
      <c r="B824" s="67" t="s">
        <v>554</v>
      </c>
    </row>
    <row r="825" spans="1:17" ht="16.5" customHeight="1" x14ac:dyDescent="0.25">
      <c r="A825" s="68">
        <f t="shared" si="129"/>
        <v>16.5</v>
      </c>
      <c r="B825" s="989" t="s">
        <v>566</v>
      </c>
      <c r="C825" s="989"/>
      <c r="D825" s="989"/>
      <c r="E825" s="989"/>
      <c r="F825" s="989"/>
      <c r="G825" s="989"/>
      <c r="H825" s="989"/>
      <c r="I825" s="989"/>
      <c r="J825" s="989"/>
      <c r="K825" s="989"/>
      <c r="L825" s="989"/>
      <c r="M825" s="989"/>
      <c r="N825" s="989"/>
    </row>
    <row r="826" spans="1:17" ht="16.5" customHeight="1" x14ac:dyDescent="0.25">
      <c r="A826" s="68">
        <f t="shared" si="129"/>
        <v>16.5</v>
      </c>
      <c r="B826" s="990" t="s">
        <v>564</v>
      </c>
      <c r="C826" s="989"/>
      <c r="D826" s="989"/>
      <c r="E826" s="989"/>
      <c r="F826" s="989"/>
      <c r="G826" s="989"/>
      <c r="H826" s="989"/>
      <c r="I826" s="989"/>
      <c r="J826" s="989"/>
      <c r="K826" s="989"/>
      <c r="L826" s="989"/>
      <c r="M826" s="989"/>
      <c r="N826" s="989"/>
    </row>
    <row r="827" spans="1:17" ht="9" customHeight="1" x14ac:dyDescent="0.25">
      <c r="A827" s="63">
        <f t="shared" ref="A827" si="130">$A$2</f>
        <v>9</v>
      </c>
      <c r="C827" s="69"/>
      <c r="D827" s="69"/>
      <c r="E827" s="69"/>
      <c r="F827" s="69"/>
      <c r="G827" s="69"/>
      <c r="N827" s="281" t="s">
        <v>877</v>
      </c>
      <c r="O827" s="213"/>
    </row>
    <row r="828" spans="1:17" ht="19.5" customHeight="1" x14ac:dyDescent="0.25">
      <c r="A828" s="63">
        <f t="shared" ref="A828" si="131">$A$6</f>
        <v>19.5</v>
      </c>
      <c r="C828" s="69"/>
      <c r="D828" s="69"/>
      <c r="E828" s="69"/>
      <c r="F828" s="69"/>
      <c r="G828" s="69"/>
      <c r="N828" s="209">
        <f t="shared" ref="N828" si="132">N760+1</f>
        <v>13</v>
      </c>
      <c r="O828" s="70"/>
      <c r="P828" s="62"/>
      <c r="Q828" s="62">
        <f t="shared" ref="Q828" si="133">IF(COUNTA(C838:J845,C859:J878,L859:O878,L838:O845)=0,0,1)</f>
        <v>0</v>
      </c>
    </row>
    <row r="829" spans="1:17" ht="4.5" customHeight="1" x14ac:dyDescent="0.25">
      <c r="A829" s="63">
        <f t="shared" ref="A829:A830" si="134">$A$4</f>
        <v>4.5</v>
      </c>
      <c r="B829" s="69"/>
      <c r="C829" s="69"/>
      <c r="D829" s="69"/>
      <c r="E829" s="69"/>
      <c r="F829" s="69"/>
      <c r="G829" s="69"/>
    </row>
    <row r="830" spans="1:17" ht="4.5" customHeight="1" x14ac:dyDescent="0.25">
      <c r="A830" s="63">
        <f t="shared" si="134"/>
        <v>4.5</v>
      </c>
      <c r="B830" s="807"/>
      <c r="C830" s="807"/>
      <c r="D830" s="807"/>
      <c r="E830" s="807"/>
      <c r="F830" s="807"/>
      <c r="G830" s="807"/>
      <c r="H830" s="807"/>
      <c r="I830" s="807"/>
      <c r="J830" s="807"/>
      <c r="K830" s="807"/>
      <c r="L830" s="807"/>
      <c r="M830" s="807"/>
      <c r="N830" s="807"/>
      <c r="O830" s="807"/>
    </row>
    <row r="831" spans="1:17" ht="24.75" customHeight="1" x14ac:dyDescent="0.25">
      <c r="A831" s="68">
        <f t="shared" ref="A831" si="135">$A$8*1.5</f>
        <v>24.75</v>
      </c>
      <c r="B831" s="826" t="s">
        <v>563</v>
      </c>
      <c r="C831" s="827"/>
      <c r="D831" s="827"/>
      <c r="E831" s="827"/>
      <c r="F831" s="827"/>
      <c r="G831" s="827"/>
      <c r="H831" s="827"/>
      <c r="I831" s="827"/>
      <c r="J831" s="827"/>
      <c r="K831" s="827"/>
      <c r="L831" s="827"/>
      <c r="M831" s="827"/>
      <c r="N831" s="827"/>
      <c r="O831" s="828"/>
    </row>
    <row r="832" spans="1:17" ht="9" customHeight="1" x14ac:dyDescent="0.25">
      <c r="A832" s="63">
        <f t="shared" ref="A832" si="136">$A$2</f>
        <v>9</v>
      </c>
      <c r="B832" s="71"/>
      <c r="C832" s="804" t="s">
        <v>158</v>
      </c>
      <c r="D832" s="805"/>
      <c r="E832" s="805"/>
      <c r="F832" s="805"/>
      <c r="G832" s="805"/>
      <c r="H832" s="806"/>
      <c r="I832" s="804" t="s">
        <v>159</v>
      </c>
      <c r="J832" s="805"/>
      <c r="K832" s="805"/>
      <c r="L832" s="805"/>
      <c r="M832" s="805"/>
      <c r="N832" s="805"/>
      <c r="O832" s="806"/>
    </row>
    <row r="833" spans="1:28" s="62" customFormat="1" ht="19.5" customHeight="1" x14ac:dyDescent="0.25">
      <c r="A833" s="63">
        <f t="shared" ref="A833" si="137">$A$6</f>
        <v>19.5</v>
      </c>
      <c r="B833" s="72"/>
      <c r="C833" s="985" t="str">
        <f t="shared" ref="C833" si="138">""&amp;$C$17</f>
        <v/>
      </c>
      <c r="D833" s="986"/>
      <c r="E833" s="986"/>
      <c r="F833" s="986"/>
      <c r="G833" s="986"/>
      <c r="H833" s="987"/>
      <c r="I833" s="985" t="str">
        <f t="shared" ref="I833" si="139">""&amp;I765</f>
        <v/>
      </c>
      <c r="J833" s="986"/>
      <c r="K833" s="986"/>
      <c r="L833" s="986"/>
      <c r="M833" s="986"/>
      <c r="N833" s="986"/>
      <c r="O833" s="987"/>
      <c r="P833" s="45"/>
      <c r="R833" s="45"/>
      <c r="S833" s="45"/>
      <c r="T833" s="45"/>
      <c r="U833" s="45"/>
      <c r="V833" s="45"/>
      <c r="W833" s="45"/>
      <c r="X833" s="45"/>
      <c r="Y833" s="45"/>
      <c r="Z833" s="45"/>
      <c r="AA833" s="45"/>
      <c r="AB833" s="45"/>
    </row>
    <row r="834" spans="1:28" s="62" customFormat="1" ht="4.5" customHeight="1" x14ac:dyDescent="0.25">
      <c r="A834" s="63">
        <f t="shared" ref="A834" si="140">$A$4</f>
        <v>4.5</v>
      </c>
      <c r="B834" s="807"/>
      <c r="C834" s="807"/>
      <c r="D834" s="807"/>
      <c r="E834" s="807"/>
      <c r="F834" s="807"/>
      <c r="G834" s="807"/>
      <c r="H834" s="807"/>
      <c r="I834" s="807"/>
      <c r="J834" s="807"/>
      <c r="K834" s="807"/>
      <c r="L834" s="807"/>
      <c r="M834" s="807"/>
      <c r="N834" s="807"/>
      <c r="O834" s="807"/>
      <c r="P834" s="45"/>
      <c r="R834" s="45"/>
      <c r="S834" s="45"/>
      <c r="T834" s="45"/>
      <c r="U834" s="45"/>
      <c r="V834" s="45"/>
      <c r="W834" s="45"/>
      <c r="X834" s="45"/>
      <c r="Y834" s="45"/>
      <c r="Z834" s="45"/>
      <c r="AA834" s="45"/>
      <c r="AB834" s="45"/>
    </row>
    <row r="835" spans="1:28" s="62" customFormat="1" ht="16.5" customHeight="1" x14ac:dyDescent="0.25">
      <c r="A835" s="68">
        <f t="shared" ref="A835" si="141">$A$8</f>
        <v>16.5</v>
      </c>
      <c r="B835" s="808" t="s">
        <v>160</v>
      </c>
      <c r="C835" s="809"/>
      <c r="D835" s="809"/>
      <c r="E835" s="809"/>
      <c r="F835" s="809"/>
      <c r="G835" s="809"/>
      <c r="H835" s="809"/>
      <c r="I835" s="809"/>
      <c r="J835" s="809"/>
      <c r="K835" s="809"/>
      <c r="L835" s="809"/>
      <c r="M835" s="809"/>
      <c r="N835" s="809"/>
      <c r="O835" s="810"/>
      <c r="P835" s="45"/>
      <c r="R835" s="45"/>
      <c r="S835" s="45"/>
      <c r="T835" s="45"/>
      <c r="U835" s="45"/>
      <c r="V835" s="45"/>
      <c r="W835" s="45"/>
      <c r="X835" s="45"/>
      <c r="Y835" s="45"/>
      <c r="Z835" s="45"/>
      <c r="AA835" s="45"/>
      <c r="AB835" s="45"/>
    </row>
    <row r="836" spans="1:28" s="62" customFormat="1" ht="24.75" customHeight="1" x14ac:dyDescent="0.25">
      <c r="A836" s="68">
        <f t="shared" ref="A836" si="142">$A$8*1.5</f>
        <v>24.75</v>
      </c>
      <c r="B836" s="211" t="s">
        <v>162</v>
      </c>
      <c r="C836" s="844" t="s">
        <v>170</v>
      </c>
      <c r="D836" s="981"/>
      <c r="E836" s="982"/>
      <c r="F836" s="212" t="s">
        <v>171</v>
      </c>
      <c r="G836" s="212" t="s">
        <v>172</v>
      </c>
      <c r="H836" s="211" t="s">
        <v>163</v>
      </c>
      <c r="I836" s="844" t="s">
        <v>573</v>
      </c>
      <c r="J836" s="982"/>
      <c r="K836" s="210" t="s">
        <v>571</v>
      </c>
      <c r="L836" s="210" t="s">
        <v>570</v>
      </c>
      <c r="M836" s="210" t="s">
        <v>569</v>
      </c>
      <c r="N836" s="844" t="s">
        <v>568</v>
      </c>
      <c r="O836" s="815"/>
      <c r="P836" s="45"/>
      <c r="R836" s="45"/>
      <c r="S836" s="45"/>
      <c r="T836" s="45"/>
      <c r="U836" s="45"/>
      <c r="V836" s="45"/>
      <c r="W836" s="45"/>
      <c r="X836" s="45"/>
      <c r="Y836" s="45"/>
      <c r="Z836" s="45"/>
      <c r="AA836" s="45"/>
      <c r="AB836" s="45"/>
    </row>
    <row r="837" spans="1:28" s="62" customFormat="1" ht="9" customHeight="1" x14ac:dyDescent="0.2">
      <c r="A837" s="63">
        <f t="shared" ref="A837" si="143">$A$2</f>
        <v>9</v>
      </c>
      <c r="B837" s="76"/>
      <c r="C837" s="983" t="s">
        <v>126</v>
      </c>
      <c r="D837" s="983"/>
      <c r="E837" s="983"/>
      <c r="F837" s="211" t="s">
        <v>164</v>
      </c>
      <c r="G837" s="211" t="s">
        <v>165</v>
      </c>
      <c r="H837" s="211" t="s">
        <v>143</v>
      </c>
      <c r="I837" s="983" t="s">
        <v>166</v>
      </c>
      <c r="J837" s="983"/>
      <c r="K837" s="211" t="s">
        <v>167</v>
      </c>
      <c r="L837" s="211" t="s">
        <v>168</v>
      </c>
      <c r="M837" s="211" t="s">
        <v>181</v>
      </c>
      <c r="N837" s="983" t="s">
        <v>565</v>
      </c>
      <c r="O837" s="983"/>
      <c r="P837" s="45"/>
      <c r="R837" s="45"/>
      <c r="S837" s="45"/>
      <c r="T837" s="45"/>
      <c r="U837" s="45"/>
      <c r="V837" s="45"/>
      <c r="W837" s="45"/>
      <c r="X837" s="45"/>
      <c r="Y837" s="45"/>
      <c r="Z837" s="45"/>
      <c r="AA837" s="45"/>
      <c r="AB837" s="45"/>
    </row>
    <row r="838" spans="1:28" s="62" customFormat="1" ht="19.5" customHeight="1" x14ac:dyDescent="0.25">
      <c r="A838" s="63">
        <f t="shared" ref="A838:A845" si="144">$A$6</f>
        <v>19.5</v>
      </c>
      <c r="B838" s="78">
        <v>1</v>
      </c>
      <c r="C838" s="972"/>
      <c r="D838" s="973"/>
      <c r="E838" s="974"/>
      <c r="F838" s="124"/>
      <c r="G838" s="124"/>
      <c r="H838" s="126"/>
      <c r="I838" s="975"/>
      <c r="J838" s="976"/>
      <c r="K838" s="124"/>
      <c r="L838" s="125"/>
      <c r="M838" s="125"/>
      <c r="N838" s="977"/>
      <c r="O838" s="978"/>
      <c r="P838" s="45"/>
      <c r="R838" s="45"/>
      <c r="S838" s="45"/>
      <c r="T838" s="45"/>
      <c r="U838" s="45"/>
      <c r="V838" s="45"/>
      <c r="W838" s="45"/>
      <c r="X838" s="45"/>
      <c r="Y838" s="45"/>
      <c r="Z838" s="45"/>
      <c r="AA838" s="45"/>
      <c r="AB838" s="45"/>
    </row>
    <row r="839" spans="1:28" s="62" customFormat="1" ht="19.5" customHeight="1" x14ac:dyDescent="0.25">
      <c r="A839" s="63">
        <f t="shared" si="144"/>
        <v>19.5</v>
      </c>
      <c r="B839" s="78">
        <v>2</v>
      </c>
      <c r="C839" s="972"/>
      <c r="D839" s="973"/>
      <c r="E839" s="974"/>
      <c r="F839" s="124"/>
      <c r="G839" s="124"/>
      <c r="H839" s="126"/>
      <c r="I839" s="975"/>
      <c r="J839" s="976"/>
      <c r="K839" s="124"/>
      <c r="L839" s="125"/>
      <c r="M839" s="125"/>
      <c r="N839" s="977"/>
      <c r="O839" s="978"/>
      <c r="P839" s="45"/>
      <c r="R839" s="45"/>
      <c r="S839" s="45"/>
      <c r="T839" s="45"/>
      <c r="U839" s="45"/>
      <c r="V839" s="45"/>
      <c r="W839" s="45"/>
      <c r="X839" s="45"/>
      <c r="Y839" s="45"/>
      <c r="Z839" s="45"/>
      <c r="AA839" s="45"/>
      <c r="AB839" s="45"/>
    </row>
    <row r="840" spans="1:28" s="62" customFormat="1" ht="19.5" customHeight="1" x14ac:dyDescent="0.25">
      <c r="A840" s="63">
        <f t="shared" si="144"/>
        <v>19.5</v>
      </c>
      <c r="B840" s="78">
        <v>3</v>
      </c>
      <c r="C840" s="972"/>
      <c r="D840" s="973"/>
      <c r="E840" s="974"/>
      <c r="F840" s="124"/>
      <c r="G840" s="124"/>
      <c r="H840" s="126"/>
      <c r="I840" s="975"/>
      <c r="J840" s="976"/>
      <c r="K840" s="124"/>
      <c r="L840" s="125"/>
      <c r="M840" s="125"/>
      <c r="N840" s="977"/>
      <c r="O840" s="978"/>
      <c r="P840" s="45"/>
      <c r="R840" s="45"/>
      <c r="S840" s="45"/>
      <c r="T840" s="45"/>
      <c r="U840" s="45"/>
      <c r="V840" s="45"/>
      <c r="W840" s="45"/>
      <c r="X840" s="45"/>
      <c r="Y840" s="45"/>
      <c r="Z840" s="45"/>
      <c r="AA840" s="45"/>
      <c r="AB840" s="45"/>
    </row>
    <row r="841" spans="1:28" s="62" customFormat="1" ht="19.5" customHeight="1" x14ac:dyDescent="0.25">
      <c r="A841" s="63">
        <f t="shared" si="144"/>
        <v>19.5</v>
      </c>
      <c r="B841" s="78">
        <v>4</v>
      </c>
      <c r="C841" s="972"/>
      <c r="D841" s="973"/>
      <c r="E841" s="974"/>
      <c r="F841" s="124"/>
      <c r="G841" s="124"/>
      <c r="H841" s="126"/>
      <c r="I841" s="975"/>
      <c r="J841" s="976"/>
      <c r="K841" s="124"/>
      <c r="L841" s="125"/>
      <c r="M841" s="125"/>
      <c r="N841" s="977"/>
      <c r="O841" s="978"/>
      <c r="P841" s="45"/>
      <c r="R841" s="45"/>
      <c r="S841" s="45"/>
      <c r="T841" s="45"/>
      <c r="U841" s="45"/>
      <c r="V841" s="45"/>
      <c r="W841" s="45"/>
      <c r="X841" s="45"/>
      <c r="Y841" s="45"/>
      <c r="Z841" s="45"/>
      <c r="AA841" s="45"/>
      <c r="AB841" s="45"/>
    </row>
    <row r="842" spans="1:28" s="62" customFormat="1" ht="19.5" customHeight="1" x14ac:dyDescent="0.25">
      <c r="A842" s="63">
        <f t="shared" si="144"/>
        <v>19.5</v>
      </c>
      <c r="B842" s="78">
        <v>5</v>
      </c>
      <c r="C842" s="972"/>
      <c r="D842" s="973"/>
      <c r="E842" s="974"/>
      <c r="F842" s="124"/>
      <c r="G842" s="124"/>
      <c r="H842" s="126"/>
      <c r="I842" s="975"/>
      <c r="J842" s="976"/>
      <c r="K842" s="124"/>
      <c r="L842" s="125"/>
      <c r="M842" s="125"/>
      <c r="N842" s="977"/>
      <c r="O842" s="978"/>
      <c r="P842" s="45"/>
      <c r="R842" s="45"/>
      <c r="S842" s="45"/>
      <c r="T842" s="45"/>
      <c r="U842" s="45"/>
      <c r="V842" s="45"/>
      <c r="W842" s="45"/>
      <c r="X842" s="45"/>
      <c r="Y842" s="45"/>
      <c r="Z842" s="45"/>
      <c r="AA842" s="45"/>
      <c r="AB842" s="45"/>
    </row>
    <row r="843" spans="1:28" s="62" customFormat="1" ht="19.5" customHeight="1" x14ac:dyDescent="0.25">
      <c r="A843" s="63">
        <f t="shared" si="144"/>
        <v>19.5</v>
      </c>
      <c r="B843" s="78">
        <v>6</v>
      </c>
      <c r="C843" s="972"/>
      <c r="D843" s="973"/>
      <c r="E843" s="974"/>
      <c r="F843" s="124"/>
      <c r="G843" s="124"/>
      <c r="H843" s="126"/>
      <c r="I843" s="975"/>
      <c r="J843" s="976"/>
      <c r="K843" s="124"/>
      <c r="L843" s="125"/>
      <c r="M843" s="125"/>
      <c r="N843" s="977"/>
      <c r="O843" s="978"/>
      <c r="P843" s="45"/>
      <c r="R843" s="45"/>
      <c r="S843" s="45"/>
      <c r="T843" s="45"/>
      <c r="U843" s="45"/>
      <c r="V843" s="45"/>
      <c r="W843" s="45"/>
      <c r="X843" s="45"/>
      <c r="Y843" s="45"/>
      <c r="Z843" s="45"/>
      <c r="AA843" s="45"/>
      <c r="AB843" s="45"/>
    </row>
    <row r="844" spans="1:28" s="62" customFormat="1" ht="19.5" customHeight="1" x14ac:dyDescent="0.25">
      <c r="A844" s="63">
        <f t="shared" si="144"/>
        <v>19.5</v>
      </c>
      <c r="B844" s="78">
        <v>7</v>
      </c>
      <c r="C844" s="972"/>
      <c r="D844" s="973"/>
      <c r="E844" s="974"/>
      <c r="F844" s="124"/>
      <c r="G844" s="124"/>
      <c r="H844" s="126"/>
      <c r="I844" s="975"/>
      <c r="J844" s="976"/>
      <c r="K844" s="124"/>
      <c r="L844" s="125"/>
      <c r="M844" s="125"/>
      <c r="N844" s="977"/>
      <c r="O844" s="978"/>
      <c r="P844" s="45"/>
      <c r="R844" s="45"/>
      <c r="S844" s="45"/>
      <c r="T844" s="45"/>
      <c r="U844" s="45"/>
      <c r="V844" s="45"/>
      <c r="W844" s="45"/>
      <c r="X844" s="45"/>
      <c r="Y844" s="45"/>
      <c r="Z844" s="45"/>
      <c r="AA844" s="45"/>
      <c r="AB844" s="45"/>
    </row>
    <row r="845" spans="1:28" s="62" customFormat="1" ht="19.5" customHeight="1" x14ac:dyDescent="0.25">
      <c r="A845" s="63">
        <f t="shared" si="144"/>
        <v>19.5</v>
      </c>
      <c r="B845" s="78">
        <v>8</v>
      </c>
      <c r="C845" s="972"/>
      <c r="D845" s="973"/>
      <c r="E845" s="974"/>
      <c r="F845" s="124"/>
      <c r="G845" s="124"/>
      <c r="H845" s="126"/>
      <c r="I845" s="975"/>
      <c r="J845" s="976"/>
      <c r="K845" s="124"/>
      <c r="L845" s="125"/>
      <c r="M845" s="125"/>
      <c r="N845" s="977"/>
      <c r="O845" s="978"/>
      <c r="P845" s="45"/>
      <c r="R845" s="45"/>
      <c r="S845" s="45"/>
      <c r="T845" s="45"/>
      <c r="U845" s="45"/>
      <c r="V845" s="45"/>
      <c r="W845" s="45"/>
      <c r="X845" s="45"/>
      <c r="Y845" s="45"/>
      <c r="Z845" s="45"/>
      <c r="AA845" s="45"/>
      <c r="AB845" s="45"/>
    </row>
    <row r="846" spans="1:28" s="62" customFormat="1" ht="9" customHeight="1" x14ac:dyDescent="0.25">
      <c r="A846" s="63">
        <f t="shared" ref="A846:A847" si="145">$A$2</f>
        <v>9</v>
      </c>
      <c r="B846" s="45"/>
      <c r="C846" s="45"/>
      <c r="D846" s="45"/>
      <c r="E846" s="45"/>
      <c r="F846" s="45"/>
      <c r="G846" s="45"/>
      <c r="H846" s="45"/>
      <c r="I846" s="45"/>
      <c r="J846" s="45"/>
      <c r="K846" s="45"/>
      <c r="L846" s="45"/>
      <c r="M846" s="45"/>
      <c r="N846" s="45"/>
      <c r="O846" s="45"/>
      <c r="P846" s="45"/>
      <c r="R846" s="45"/>
      <c r="S846" s="45"/>
      <c r="T846" s="45"/>
      <c r="U846" s="45"/>
      <c r="V846" s="45"/>
      <c r="W846" s="45"/>
      <c r="X846" s="45"/>
      <c r="Y846" s="45"/>
      <c r="Z846" s="45"/>
      <c r="AA846" s="45"/>
      <c r="AB846" s="45"/>
    </row>
    <row r="847" spans="1:28" s="62" customFormat="1" ht="9" customHeight="1" x14ac:dyDescent="0.25">
      <c r="A847" s="63">
        <f t="shared" si="145"/>
        <v>9</v>
      </c>
      <c r="B847" s="45"/>
      <c r="C847" s="45"/>
      <c r="D847" s="45"/>
      <c r="E847" s="45"/>
      <c r="F847" s="45"/>
      <c r="G847" s="45"/>
      <c r="H847" s="45"/>
      <c r="I847" s="45"/>
      <c r="J847" s="45"/>
      <c r="K847" s="45"/>
      <c r="L847" s="45"/>
      <c r="M847" s="45"/>
      <c r="N847" s="45"/>
      <c r="O847" s="45"/>
      <c r="P847" s="45"/>
      <c r="R847" s="45"/>
      <c r="S847" s="45"/>
      <c r="T847" s="45"/>
      <c r="U847" s="45"/>
      <c r="V847" s="45"/>
      <c r="W847" s="45"/>
      <c r="X847" s="45"/>
      <c r="Y847" s="45"/>
      <c r="Z847" s="45"/>
      <c r="AA847" s="45"/>
      <c r="AB847" s="45"/>
    </row>
    <row r="848" spans="1:28" s="62" customFormat="1" ht="18" customHeight="1" x14ac:dyDescent="0.25">
      <c r="A848" s="63">
        <f t="shared" ref="A848" si="146">$A$2*2</f>
        <v>18</v>
      </c>
      <c r="B848" s="79" t="s">
        <v>100</v>
      </c>
      <c r="C848" s="979" t="s">
        <v>191</v>
      </c>
      <c r="D848" s="979"/>
      <c r="E848" s="979"/>
      <c r="F848" s="979"/>
      <c r="G848" s="979"/>
      <c r="H848" s="979"/>
      <c r="I848" s="979"/>
      <c r="J848" s="979"/>
      <c r="K848" s="979"/>
      <c r="L848" s="979"/>
      <c r="M848" s="979"/>
      <c r="N848" s="979"/>
      <c r="O848" s="979"/>
      <c r="P848" s="45"/>
      <c r="R848" s="45"/>
      <c r="S848" s="45"/>
      <c r="T848" s="45"/>
      <c r="U848" s="45"/>
      <c r="V848" s="45"/>
      <c r="W848" s="45"/>
      <c r="X848" s="45"/>
      <c r="Y848" s="45"/>
      <c r="Z848" s="45"/>
      <c r="AA848" s="45"/>
      <c r="AB848" s="45"/>
    </row>
    <row r="849" spans="1:28" s="62" customFormat="1" ht="9" customHeight="1" x14ac:dyDescent="0.25">
      <c r="A849" s="63">
        <f t="shared" ref="A849:A852" si="147">$A$2</f>
        <v>9</v>
      </c>
      <c r="B849" s="79" t="s">
        <v>101</v>
      </c>
      <c r="C849" s="980" t="s">
        <v>190</v>
      </c>
      <c r="D849" s="980"/>
      <c r="E849" s="980"/>
      <c r="F849" s="980"/>
      <c r="G849" s="980"/>
      <c r="H849" s="980"/>
      <c r="I849" s="980"/>
      <c r="J849" s="980"/>
      <c r="K849" s="980"/>
      <c r="L849" s="980"/>
      <c r="M849" s="980"/>
      <c r="N849" s="980"/>
      <c r="O849" s="980"/>
      <c r="P849" s="45"/>
      <c r="R849" s="45"/>
      <c r="S849" s="45"/>
      <c r="T849" s="45"/>
      <c r="U849" s="45"/>
      <c r="V849" s="45"/>
      <c r="W849" s="45"/>
      <c r="X849" s="45"/>
      <c r="Y849" s="45"/>
      <c r="Z849" s="45"/>
      <c r="AA849" s="45"/>
      <c r="AB849" s="45"/>
    </row>
    <row r="850" spans="1:28" s="62" customFormat="1" ht="9" customHeight="1" x14ac:dyDescent="0.25">
      <c r="A850" s="63">
        <f t="shared" si="147"/>
        <v>9</v>
      </c>
      <c r="B850" s="79" t="s">
        <v>102</v>
      </c>
      <c r="C850" s="979" t="s">
        <v>500</v>
      </c>
      <c r="D850" s="979"/>
      <c r="E850" s="979"/>
      <c r="F850" s="979"/>
      <c r="G850" s="979"/>
      <c r="H850" s="979"/>
      <c r="I850" s="979"/>
      <c r="J850" s="979"/>
      <c r="K850" s="979"/>
      <c r="L850" s="979"/>
      <c r="M850" s="979"/>
      <c r="N850" s="979"/>
      <c r="O850" s="979"/>
      <c r="P850" s="45"/>
      <c r="R850" s="45"/>
      <c r="S850" s="45"/>
      <c r="T850" s="45"/>
      <c r="U850" s="45"/>
      <c r="V850" s="45"/>
      <c r="W850" s="45"/>
      <c r="X850" s="45"/>
      <c r="Y850" s="45"/>
      <c r="Z850" s="45"/>
      <c r="AA850" s="45"/>
      <c r="AB850" s="45"/>
    </row>
    <row r="851" spans="1:28" s="62" customFormat="1" ht="9" customHeight="1" x14ac:dyDescent="0.25">
      <c r="A851" s="63">
        <f t="shared" si="147"/>
        <v>9</v>
      </c>
      <c r="B851" s="79" t="s">
        <v>105</v>
      </c>
      <c r="C851" s="979" t="s">
        <v>194</v>
      </c>
      <c r="D851" s="979"/>
      <c r="E851" s="979"/>
      <c r="F851" s="979"/>
      <c r="G851" s="979"/>
      <c r="H851" s="979"/>
      <c r="I851" s="979"/>
      <c r="J851" s="979"/>
      <c r="K851" s="979"/>
      <c r="L851" s="979"/>
      <c r="M851" s="979"/>
      <c r="N851" s="979"/>
      <c r="O851" s="979"/>
      <c r="P851" s="45"/>
      <c r="R851" s="45"/>
      <c r="S851" s="45"/>
      <c r="T851" s="45"/>
      <c r="U851" s="45"/>
      <c r="V851" s="45"/>
      <c r="W851" s="45"/>
      <c r="X851" s="45"/>
      <c r="Y851" s="45"/>
      <c r="Z851" s="45"/>
      <c r="AA851" s="45"/>
      <c r="AB851" s="45"/>
    </row>
    <row r="852" spans="1:28" s="62" customFormat="1" ht="9" customHeight="1" x14ac:dyDescent="0.25">
      <c r="A852" s="63">
        <f t="shared" si="147"/>
        <v>9</v>
      </c>
      <c r="B852" s="79" t="s">
        <v>103</v>
      </c>
      <c r="C852" s="979" t="s">
        <v>202</v>
      </c>
      <c r="D852" s="979"/>
      <c r="E852" s="979"/>
      <c r="F852" s="979"/>
      <c r="G852" s="979"/>
      <c r="H852" s="979"/>
      <c r="I852" s="979"/>
      <c r="J852" s="979"/>
      <c r="K852" s="979"/>
      <c r="L852" s="979"/>
      <c r="M852" s="979"/>
      <c r="N852" s="979"/>
      <c r="O852" s="979"/>
      <c r="P852" s="45"/>
      <c r="R852" s="45"/>
      <c r="S852" s="45"/>
      <c r="T852" s="45"/>
      <c r="U852" s="45"/>
      <c r="V852" s="45"/>
      <c r="W852" s="45"/>
      <c r="X852" s="45"/>
      <c r="Y852" s="45"/>
      <c r="Z852" s="45"/>
      <c r="AA852" s="45"/>
      <c r="AB852" s="45"/>
    </row>
    <row r="853" spans="1:28" s="62" customFormat="1" ht="16.5" customHeight="1" x14ac:dyDescent="0.25">
      <c r="A853" s="68">
        <f t="shared" ref="A853" si="148">$A$8</f>
        <v>16.5</v>
      </c>
      <c r="B853" s="45"/>
      <c r="C853" s="984" t="str">
        <f ca="1">Wersja</f>
        <v>2020..6.15.0.44055</v>
      </c>
      <c r="D853" s="984"/>
      <c r="E853" s="69"/>
      <c r="F853" s="69"/>
      <c r="G853" s="69"/>
      <c r="H853" s="69"/>
      <c r="I853" s="45"/>
      <c r="J853" s="45"/>
      <c r="K853" s="45"/>
      <c r="L853" s="45"/>
      <c r="M853" s="45"/>
      <c r="N853" s="80" t="s">
        <v>572</v>
      </c>
      <c r="O853" s="81" t="s">
        <v>187</v>
      </c>
      <c r="P853" s="45"/>
      <c r="R853" s="45"/>
      <c r="S853" s="45"/>
      <c r="T853" s="45"/>
      <c r="U853" s="45"/>
      <c r="V853" s="45"/>
      <c r="W853" s="45"/>
      <c r="X853" s="45"/>
      <c r="Y853" s="45"/>
      <c r="Z853" s="45"/>
      <c r="AA853" s="45"/>
      <c r="AB853" s="45"/>
    </row>
    <row r="854" spans="1:28" s="62" customFormat="1" ht="9" customHeight="1" x14ac:dyDescent="0.25">
      <c r="A854" s="63">
        <f t="shared" ref="A854:A855" si="149">$A$2</f>
        <v>9</v>
      </c>
      <c r="B854" s="45"/>
      <c r="C854" s="45"/>
      <c r="D854" s="45"/>
      <c r="E854" s="45"/>
      <c r="F854" s="45"/>
      <c r="G854" s="45"/>
      <c r="H854" s="45"/>
      <c r="I854" s="45"/>
      <c r="J854" s="45"/>
      <c r="K854" s="45"/>
      <c r="L854" s="45"/>
      <c r="M854" s="45"/>
      <c r="N854" s="45"/>
      <c r="O854" s="45"/>
      <c r="P854" s="45"/>
      <c r="R854" s="45"/>
      <c r="S854" s="45"/>
      <c r="T854" s="45"/>
      <c r="U854" s="45"/>
      <c r="V854" s="45"/>
      <c r="W854" s="45"/>
      <c r="X854" s="45"/>
      <c r="Y854" s="45"/>
      <c r="Z854" s="45"/>
      <c r="AA854" s="45"/>
      <c r="AB854" s="45"/>
    </row>
    <row r="855" spans="1:28" s="62" customFormat="1" ht="9" customHeight="1" x14ac:dyDescent="0.25">
      <c r="A855" s="63">
        <f t="shared" si="149"/>
        <v>9</v>
      </c>
      <c r="B855" s="797" t="s">
        <v>0</v>
      </c>
      <c r="C855" s="797"/>
      <c r="D855" s="797"/>
      <c r="E855" s="797"/>
      <c r="F855" s="797"/>
      <c r="G855" s="797"/>
      <c r="H855" s="797"/>
      <c r="I855" s="797"/>
      <c r="J855" s="797"/>
      <c r="K855" s="797"/>
      <c r="L855" s="797"/>
      <c r="M855" s="797"/>
      <c r="N855" s="797"/>
      <c r="O855" s="797"/>
      <c r="P855" s="45"/>
      <c r="R855" s="45"/>
      <c r="S855" s="45"/>
      <c r="T855" s="45"/>
      <c r="U855" s="45"/>
      <c r="V855" s="45"/>
      <c r="W855" s="45"/>
      <c r="X855" s="45"/>
      <c r="Y855" s="45"/>
      <c r="Z855" s="45"/>
      <c r="AA855" s="45"/>
      <c r="AB855" s="45"/>
    </row>
    <row r="856" spans="1:28" s="62" customFormat="1" ht="4.5" customHeight="1" x14ac:dyDescent="0.25">
      <c r="A856" s="68">
        <v>4.5</v>
      </c>
      <c r="B856" s="208"/>
      <c r="C856" s="45"/>
      <c r="D856" s="45"/>
      <c r="E856" s="45"/>
      <c r="F856" s="45"/>
      <c r="G856" s="45"/>
      <c r="H856" s="45"/>
      <c r="I856" s="45"/>
      <c r="J856" s="45"/>
      <c r="K856" s="45"/>
      <c r="L856" s="45"/>
      <c r="M856" s="45"/>
      <c r="N856" s="45"/>
      <c r="O856" s="45"/>
      <c r="P856" s="45"/>
      <c r="R856" s="45"/>
      <c r="S856" s="45"/>
      <c r="T856" s="45"/>
      <c r="U856" s="45"/>
      <c r="V856" s="45"/>
      <c r="W856" s="45"/>
      <c r="X856" s="45"/>
      <c r="Y856" s="45"/>
      <c r="Z856" s="45"/>
      <c r="AA856" s="45"/>
      <c r="AB856" s="45"/>
    </row>
    <row r="857" spans="1:28" s="62" customFormat="1" ht="24.75" customHeight="1" x14ac:dyDescent="0.25">
      <c r="A857" s="68">
        <f t="shared" ref="A857" si="150">$A$8*1.5</f>
        <v>24.75</v>
      </c>
      <c r="B857" s="211" t="s">
        <v>162</v>
      </c>
      <c r="C857" s="844" t="s">
        <v>170</v>
      </c>
      <c r="D857" s="981"/>
      <c r="E857" s="982"/>
      <c r="F857" s="212" t="s">
        <v>171</v>
      </c>
      <c r="G857" s="212" t="s">
        <v>172</v>
      </c>
      <c r="H857" s="211" t="s">
        <v>163</v>
      </c>
      <c r="I857" s="844" t="s">
        <v>573</v>
      </c>
      <c r="J857" s="982"/>
      <c r="K857" s="210" t="s">
        <v>571</v>
      </c>
      <c r="L857" s="210" t="s">
        <v>570</v>
      </c>
      <c r="M857" s="210" t="s">
        <v>569</v>
      </c>
      <c r="N857" s="844" t="s">
        <v>568</v>
      </c>
      <c r="O857" s="815"/>
      <c r="P857" s="45"/>
      <c r="R857" s="45"/>
      <c r="S857" s="45"/>
      <c r="T857" s="45"/>
      <c r="U857" s="45"/>
      <c r="V857" s="45"/>
      <c r="W857" s="45"/>
      <c r="X857" s="45"/>
      <c r="Y857" s="45"/>
      <c r="Z857" s="45"/>
      <c r="AA857" s="45"/>
      <c r="AB857" s="45"/>
    </row>
    <row r="858" spans="1:28" s="62" customFormat="1" ht="9" customHeight="1" x14ac:dyDescent="0.2">
      <c r="A858" s="63">
        <f t="shared" ref="A858" si="151">$A$2</f>
        <v>9</v>
      </c>
      <c r="B858" s="76"/>
      <c r="C858" s="983" t="s">
        <v>126</v>
      </c>
      <c r="D858" s="983"/>
      <c r="E858" s="983"/>
      <c r="F858" s="211" t="s">
        <v>164</v>
      </c>
      <c r="G858" s="211" t="s">
        <v>165</v>
      </c>
      <c r="H858" s="211" t="s">
        <v>143</v>
      </c>
      <c r="I858" s="983" t="s">
        <v>166</v>
      </c>
      <c r="J858" s="983"/>
      <c r="K858" s="211" t="s">
        <v>167</v>
      </c>
      <c r="L858" s="211" t="s">
        <v>168</v>
      </c>
      <c r="M858" s="211" t="s">
        <v>181</v>
      </c>
      <c r="N858" s="983" t="s">
        <v>565</v>
      </c>
      <c r="O858" s="983"/>
      <c r="P858" s="45"/>
      <c r="R858" s="45"/>
      <c r="S858" s="45"/>
      <c r="T858" s="45"/>
      <c r="U858" s="45"/>
      <c r="V858" s="45"/>
      <c r="W858" s="45"/>
      <c r="X858" s="45"/>
      <c r="Y858" s="45"/>
      <c r="Z858" s="45"/>
      <c r="AA858" s="45"/>
      <c r="AB858" s="45"/>
    </row>
    <row r="859" spans="1:28" s="62" customFormat="1" ht="19.5" customHeight="1" x14ac:dyDescent="0.25">
      <c r="A859" s="63">
        <f t="shared" ref="A859:A878" si="152">$A$6</f>
        <v>19.5</v>
      </c>
      <c r="B859" s="78">
        <v>9</v>
      </c>
      <c r="C859" s="972"/>
      <c r="D859" s="973"/>
      <c r="E859" s="974"/>
      <c r="F859" s="124"/>
      <c r="G859" s="124"/>
      <c r="H859" s="126"/>
      <c r="I859" s="975"/>
      <c r="J859" s="976"/>
      <c r="K859" s="124"/>
      <c r="L859" s="125"/>
      <c r="M859" s="125"/>
      <c r="N859" s="977"/>
      <c r="O859" s="978"/>
      <c r="P859" s="45"/>
      <c r="R859" s="45"/>
      <c r="S859" s="45"/>
      <c r="T859" s="45"/>
      <c r="U859" s="45"/>
      <c r="V859" s="45"/>
      <c r="W859" s="45"/>
      <c r="X859" s="45"/>
      <c r="Y859" s="45"/>
      <c r="Z859" s="45"/>
      <c r="AA859" s="45"/>
      <c r="AB859" s="45"/>
    </row>
    <row r="860" spans="1:28" s="62" customFormat="1" ht="19.5" customHeight="1" x14ac:dyDescent="0.25">
      <c r="A860" s="63">
        <f t="shared" si="152"/>
        <v>19.5</v>
      </c>
      <c r="B860" s="78">
        <f t="shared" ref="B860:B878" si="153">B859+1</f>
        <v>10</v>
      </c>
      <c r="C860" s="972"/>
      <c r="D860" s="973"/>
      <c r="E860" s="974"/>
      <c r="F860" s="124"/>
      <c r="G860" s="124"/>
      <c r="H860" s="126"/>
      <c r="I860" s="975"/>
      <c r="J860" s="976"/>
      <c r="K860" s="124"/>
      <c r="L860" s="125"/>
      <c r="M860" s="125"/>
      <c r="N860" s="977"/>
      <c r="O860" s="978"/>
      <c r="P860" s="45"/>
      <c r="R860" s="45"/>
      <c r="S860" s="45"/>
      <c r="T860" s="45"/>
      <c r="U860" s="45"/>
      <c r="V860" s="45"/>
      <c r="W860" s="45"/>
      <c r="X860" s="45"/>
      <c r="Y860" s="45"/>
      <c r="Z860" s="45"/>
      <c r="AA860" s="45"/>
      <c r="AB860" s="45"/>
    </row>
    <row r="861" spans="1:28" s="62" customFormat="1" ht="19.5" customHeight="1" x14ac:dyDescent="0.25">
      <c r="A861" s="63">
        <f t="shared" si="152"/>
        <v>19.5</v>
      </c>
      <c r="B861" s="78">
        <f t="shared" si="153"/>
        <v>11</v>
      </c>
      <c r="C861" s="972"/>
      <c r="D861" s="973"/>
      <c r="E861" s="974"/>
      <c r="F861" s="124"/>
      <c r="G861" s="124"/>
      <c r="H861" s="126"/>
      <c r="I861" s="975"/>
      <c r="J861" s="976"/>
      <c r="K861" s="124"/>
      <c r="L861" s="125"/>
      <c r="M861" s="125"/>
      <c r="N861" s="977"/>
      <c r="O861" s="978"/>
      <c r="P861" s="45"/>
      <c r="R861" s="45"/>
      <c r="S861" s="45"/>
      <c r="T861" s="45"/>
      <c r="U861" s="45"/>
      <c r="V861" s="45"/>
      <c r="W861" s="45"/>
      <c r="X861" s="45"/>
      <c r="Y861" s="45"/>
      <c r="Z861" s="45"/>
      <c r="AA861" s="45"/>
      <c r="AB861" s="45"/>
    </row>
    <row r="862" spans="1:28" s="62" customFormat="1" ht="19.5" customHeight="1" x14ac:dyDescent="0.25">
      <c r="A862" s="63">
        <f t="shared" si="152"/>
        <v>19.5</v>
      </c>
      <c r="B862" s="78">
        <f t="shared" si="153"/>
        <v>12</v>
      </c>
      <c r="C862" s="972"/>
      <c r="D862" s="973"/>
      <c r="E862" s="974"/>
      <c r="F862" s="124"/>
      <c r="G862" s="124"/>
      <c r="H862" s="126"/>
      <c r="I862" s="975"/>
      <c r="J862" s="976"/>
      <c r="K862" s="124"/>
      <c r="L862" s="125"/>
      <c r="M862" s="125"/>
      <c r="N862" s="977"/>
      <c r="O862" s="978"/>
      <c r="P862" s="45"/>
      <c r="R862" s="45"/>
      <c r="S862" s="45"/>
      <c r="T862" s="45"/>
      <c r="U862" s="45"/>
      <c r="V862" s="45"/>
      <c r="W862" s="45"/>
      <c r="X862" s="45"/>
      <c r="Y862" s="45"/>
      <c r="Z862" s="45"/>
      <c r="AA862" s="45"/>
      <c r="AB862" s="45"/>
    </row>
    <row r="863" spans="1:28" s="62" customFormat="1" ht="19.5" customHeight="1" x14ac:dyDescent="0.25">
      <c r="A863" s="63">
        <f t="shared" si="152"/>
        <v>19.5</v>
      </c>
      <c r="B863" s="78">
        <f t="shared" si="153"/>
        <v>13</v>
      </c>
      <c r="C863" s="972"/>
      <c r="D863" s="973"/>
      <c r="E863" s="974"/>
      <c r="F863" s="124"/>
      <c r="G863" s="124"/>
      <c r="H863" s="126"/>
      <c r="I863" s="975"/>
      <c r="J863" s="976"/>
      <c r="K863" s="124"/>
      <c r="L863" s="125"/>
      <c r="M863" s="125"/>
      <c r="N863" s="977"/>
      <c r="O863" s="978"/>
      <c r="P863" s="45"/>
      <c r="R863" s="45"/>
      <c r="S863" s="45"/>
      <c r="T863" s="45"/>
      <c r="U863" s="45"/>
      <c r="V863" s="45"/>
      <c r="W863" s="45"/>
      <c r="X863" s="45"/>
      <c r="Y863" s="45"/>
      <c r="Z863" s="45"/>
      <c r="AA863" s="45"/>
      <c r="AB863" s="45"/>
    </row>
    <row r="864" spans="1:28" s="62" customFormat="1" ht="19.5" customHeight="1" x14ac:dyDescent="0.25">
      <c r="A864" s="63">
        <f t="shared" si="152"/>
        <v>19.5</v>
      </c>
      <c r="B864" s="78">
        <f t="shared" si="153"/>
        <v>14</v>
      </c>
      <c r="C864" s="972"/>
      <c r="D864" s="973"/>
      <c r="E864" s="974"/>
      <c r="F864" s="124"/>
      <c r="G864" s="124"/>
      <c r="H864" s="126"/>
      <c r="I864" s="975"/>
      <c r="J864" s="976"/>
      <c r="K864" s="124"/>
      <c r="L864" s="125"/>
      <c r="M864" s="125"/>
      <c r="N864" s="977"/>
      <c r="O864" s="978"/>
      <c r="P864" s="45"/>
      <c r="R864" s="45"/>
      <c r="S864" s="45"/>
      <c r="T864" s="45"/>
      <c r="U864" s="45"/>
      <c r="V864" s="45"/>
      <c r="W864" s="45"/>
      <c r="X864" s="45"/>
      <c r="Y864" s="45"/>
      <c r="Z864" s="45"/>
      <c r="AA864" s="45"/>
      <c r="AB864" s="45"/>
    </row>
    <row r="865" spans="1:28" s="62" customFormat="1" ht="19.5" customHeight="1" x14ac:dyDescent="0.25">
      <c r="A865" s="63">
        <f t="shared" si="152"/>
        <v>19.5</v>
      </c>
      <c r="B865" s="78">
        <f t="shared" si="153"/>
        <v>15</v>
      </c>
      <c r="C865" s="972"/>
      <c r="D865" s="973"/>
      <c r="E865" s="974"/>
      <c r="F865" s="124"/>
      <c r="G865" s="124"/>
      <c r="H865" s="126"/>
      <c r="I865" s="975"/>
      <c r="J865" s="976"/>
      <c r="K865" s="124"/>
      <c r="L865" s="125"/>
      <c r="M865" s="125"/>
      <c r="N865" s="977"/>
      <c r="O865" s="978"/>
      <c r="P865" s="45"/>
      <c r="R865" s="45"/>
      <c r="S865" s="45"/>
      <c r="T865" s="45"/>
      <c r="U865" s="45"/>
      <c r="V865" s="45"/>
      <c r="W865" s="45"/>
      <c r="X865" s="45"/>
      <c r="Y865" s="45"/>
      <c r="Z865" s="45"/>
      <c r="AA865" s="45"/>
      <c r="AB865" s="45"/>
    </row>
    <row r="866" spans="1:28" s="62" customFormat="1" ht="19.5" customHeight="1" x14ac:dyDescent="0.25">
      <c r="A866" s="63">
        <f t="shared" si="152"/>
        <v>19.5</v>
      </c>
      <c r="B866" s="78">
        <f t="shared" si="153"/>
        <v>16</v>
      </c>
      <c r="C866" s="972"/>
      <c r="D866" s="973"/>
      <c r="E866" s="974"/>
      <c r="F866" s="124"/>
      <c r="G866" s="124"/>
      <c r="H866" s="126"/>
      <c r="I866" s="975"/>
      <c r="J866" s="976"/>
      <c r="K866" s="124"/>
      <c r="L866" s="125"/>
      <c r="M866" s="125"/>
      <c r="N866" s="977"/>
      <c r="O866" s="978"/>
      <c r="P866" s="45"/>
      <c r="R866" s="45"/>
      <c r="S866" s="45"/>
      <c r="T866" s="45"/>
      <c r="U866" s="45"/>
      <c r="V866" s="45"/>
      <c r="W866" s="45"/>
      <c r="X866" s="45"/>
      <c r="Y866" s="45"/>
      <c r="Z866" s="45"/>
      <c r="AA866" s="45"/>
      <c r="AB866" s="45"/>
    </row>
    <row r="867" spans="1:28" s="62" customFormat="1" ht="19.5" customHeight="1" x14ac:dyDescent="0.25">
      <c r="A867" s="63">
        <f t="shared" si="152"/>
        <v>19.5</v>
      </c>
      <c r="B867" s="78">
        <f t="shared" si="153"/>
        <v>17</v>
      </c>
      <c r="C867" s="972"/>
      <c r="D867" s="973"/>
      <c r="E867" s="974"/>
      <c r="F867" s="124"/>
      <c r="G867" s="124"/>
      <c r="H867" s="126"/>
      <c r="I867" s="975"/>
      <c r="J867" s="976"/>
      <c r="K867" s="124"/>
      <c r="L867" s="125"/>
      <c r="M867" s="125"/>
      <c r="N867" s="977"/>
      <c r="O867" s="978"/>
      <c r="P867" s="45"/>
      <c r="R867" s="45"/>
      <c r="S867" s="45"/>
      <c r="T867" s="45"/>
      <c r="U867" s="45"/>
      <c r="V867" s="45"/>
      <c r="W867" s="45"/>
      <c r="X867" s="45"/>
      <c r="Y867" s="45"/>
      <c r="Z867" s="45"/>
      <c r="AA867" s="45"/>
      <c r="AB867" s="45"/>
    </row>
    <row r="868" spans="1:28" s="62" customFormat="1" ht="19.5" customHeight="1" x14ac:dyDescent="0.25">
      <c r="A868" s="63">
        <f t="shared" si="152"/>
        <v>19.5</v>
      </c>
      <c r="B868" s="78">
        <f t="shared" si="153"/>
        <v>18</v>
      </c>
      <c r="C868" s="972"/>
      <c r="D868" s="973"/>
      <c r="E868" s="974"/>
      <c r="F868" s="124"/>
      <c r="G868" s="124"/>
      <c r="H868" s="126"/>
      <c r="I868" s="975"/>
      <c r="J868" s="976"/>
      <c r="K868" s="124"/>
      <c r="L868" s="125"/>
      <c r="M868" s="125"/>
      <c r="N868" s="977"/>
      <c r="O868" s="978"/>
      <c r="P868" s="45"/>
      <c r="R868" s="45"/>
      <c r="S868" s="45"/>
      <c r="T868" s="45"/>
      <c r="U868" s="45"/>
      <c r="V868" s="45"/>
      <c r="W868" s="45"/>
      <c r="X868" s="45"/>
      <c r="Y868" s="45"/>
      <c r="Z868" s="45"/>
      <c r="AA868" s="45"/>
      <c r="AB868" s="45"/>
    </row>
    <row r="869" spans="1:28" s="62" customFormat="1" ht="19.5" customHeight="1" x14ac:dyDescent="0.25">
      <c r="A869" s="63">
        <f t="shared" si="152"/>
        <v>19.5</v>
      </c>
      <c r="B869" s="78">
        <f t="shared" si="153"/>
        <v>19</v>
      </c>
      <c r="C869" s="972"/>
      <c r="D869" s="973"/>
      <c r="E869" s="974"/>
      <c r="F869" s="124"/>
      <c r="G869" s="124"/>
      <c r="H869" s="126"/>
      <c r="I869" s="975"/>
      <c r="J869" s="976"/>
      <c r="K869" s="124"/>
      <c r="L869" s="125"/>
      <c r="M869" s="125"/>
      <c r="N869" s="977"/>
      <c r="O869" s="978"/>
      <c r="P869" s="45"/>
      <c r="R869" s="45"/>
      <c r="S869" s="45"/>
      <c r="T869" s="45"/>
      <c r="U869" s="45"/>
      <c r="V869" s="45"/>
      <c r="W869" s="45"/>
      <c r="X869" s="45"/>
      <c r="Y869" s="45"/>
      <c r="Z869" s="45"/>
      <c r="AA869" s="45"/>
      <c r="AB869" s="45"/>
    </row>
    <row r="870" spans="1:28" s="62" customFormat="1" ht="19.5" customHeight="1" x14ac:dyDescent="0.25">
      <c r="A870" s="63">
        <f t="shared" si="152"/>
        <v>19.5</v>
      </c>
      <c r="B870" s="78">
        <f t="shared" si="153"/>
        <v>20</v>
      </c>
      <c r="C870" s="972"/>
      <c r="D870" s="973"/>
      <c r="E870" s="974"/>
      <c r="F870" s="124"/>
      <c r="G870" s="124"/>
      <c r="H870" s="126"/>
      <c r="I870" s="975"/>
      <c r="J870" s="976"/>
      <c r="K870" s="124"/>
      <c r="L870" s="125"/>
      <c r="M870" s="125"/>
      <c r="N870" s="977"/>
      <c r="O870" s="978"/>
      <c r="P870" s="45"/>
      <c r="R870" s="45"/>
      <c r="S870" s="45"/>
      <c r="T870" s="45"/>
      <c r="U870" s="45"/>
      <c r="V870" s="45"/>
      <c r="W870" s="45"/>
      <c r="X870" s="45"/>
      <c r="Y870" s="45"/>
      <c r="Z870" s="45"/>
      <c r="AA870" s="45"/>
      <c r="AB870" s="45"/>
    </row>
    <row r="871" spans="1:28" s="62" customFormat="1" ht="19.5" customHeight="1" x14ac:dyDescent="0.25">
      <c r="A871" s="63">
        <f t="shared" si="152"/>
        <v>19.5</v>
      </c>
      <c r="B871" s="78">
        <f t="shared" si="153"/>
        <v>21</v>
      </c>
      <c r="C871" s="972"/>
      <c r="D871" s="973"/>
      <c r="E871" s="974"/>
      <c r="F871" s="124"/>
      <c r="G871" s="124"/>
      <c r="H871" s="126"/>
      <c r="I871" s="975"/>
      <c r="J871" s="976"/>
      <c r="K871" s="124"/>
      <c r="L871" s="125"/>
      <c r="M871" s="125"/>
      <c r="N871" s="977"/>
      <c r="O871" s="978"/>
      <c r="P871" s="45"/>
      <c r="R871" s="45"/>
      <c r="S871" s="45"/>
      <c r="T871" s="45"/>
      <c r="U871" s="45"/>
      <c r="V871" s="45"/>
      <c r="W871" s="45"/>
      <c r="X871" s="45"/>
      <c r="Y871" s="45"/>
      <c r="Z871" s="45"/>
      <c r="AA871" s="45"/>
      <c r="AB871" s="45"/>
    </row>
    <row r="872" spans="1:28" s="62" customFormat="1" ht="19.5" customHeight="1" x14ac:dyDescent="0.25">
      <c r="A872" s="63">
        <f t="shared" si="152"/>
        <v>19.5</v>
      </c>
      <c r="B872" s="78">
        <f t="shared" si="153"/>
        <v>22</v>
      </c>
      <c r="C872" s="972"/>
      <c r="D872" s="973"/>
      <c r="E872" s="974"/>
      <c r="F872" s="124"/>
      <c r="G872" s="124"/>
      <c r="H872" s="126"/>
      <c r="I872" s="975"/>
      <c r="J872" s="976"/>
      <c r="K872" s="124"/>
      <c r="L872" s="125"/>
      <c r="M872" s="125"/>
      <c r="N872" s="977"/>
      <c r="O872" s="978"/>
      <c r="P872" s="45"/>
      <c r="R872" s="45"/>
      <c r="S872" s="45"/>
      <c r="T872" s="45"/>
      <c r="U872" s="45"/>
      <c r="V872" s="45"/>
      <c r="W872" s="45"/>
      <c r="X872" s="45"/>
      <c r="Y872" s="45"/>
      <c r="Z872" s="45"/>
      <c r="AA872" s="45"/>
      <c r="AB872" s="45"/>
    </row>
    <row r="873" spans="1:28" s="62" customFormat="1" ht="19.5" customHeight="1" x14ac:dyDescent="0.25">
      <c r="A873" s="63">
        <f t="shared" si="152"/>
        <v>19.5</v>
      </c>
      <c r="B873" s="78">
        <f t="shared" si="153"/>
        <v>23</v>
      </c>
      <c r="C873" s="972"/>
      <c r="D873" s="973"/>
      <c r="E873" s="974"/>
      <c r="F873" s="124"/>
      <c r="G873" s="124"/>
      <c r="H873" s="126"/>
      <c r="I873" s="975"/>
      <c r="J873" s="976"/>
      <c r="K873" s="124"/>
      <c r="L873" s="125"/>
      <c r="M873" s="125"/>
      <c r="N873" s="977"/>
      <c r="O873" s="978"/>
      <c r="P873" s="45"/>
      <c r="R873" s="45"/>
      <c r="S873" s="45"/>
      <c r="T873" s="45"/>
      <c r="U873" s="45"/>
      <c r="V873" s="45"/>
      <c r="W873" s="45"/>
      <c r="X873" s="45"/>
      <c r="Y873" s="45"/>
      <c r="Z873" s="45"/>
      <c r="AA873" s="45"/>
      <c r="AB873" s="45"/>
    </row>
    <row r="874" spans="1:28" s="62" customFormat="1" ht="19.5" customHeight="1" x14ac:dyDescent="0.25">
      <c r="A874" s="63">
        <f t="shared" si="152"/>
        <v>19.5</v>
      </c>
      <c r="B874" s="78">
        <f t="shared" si="153"/>
        <v>24</v>
      </c>
      <c r="C874" s="972"/>
      <c r="D874" s="973"/>
      <c r="E874" s="974"/>
      <c r="F874" s="124"/>
      <c r="G874" s="124"/>
      <c r="H874" s="126"/>
      <c r="I874" s="975"/>
      <c r="J874" s="976"/>
      <c r="K874" s="124"/>
      <c r="L874" s="125"/>
      <c r="M874" s="125"/>
      <c r="N874" s="977"/>
      <c r="O874" s="978"/>
      <c r="P874" s="45"/>
      <c r="R874" s="45"/>
      <c r="S874" s="45"/>
      <c r="T874" s="45"/>
      <c r="U874" s="45"/>
      <c r="V874" s="45"/>
      <c r="W874" s="45"/>
      <c r="X874" s="45"/>
      <c r="Y874" s="45"/>
      <c r="Z874" s="45"/>
      <c r="AA874" s="45"/>
      <c r="AB874" s="45"/>
    </row>
    <row r="875" spans="1:28" s="62" customFormat="1" ht="19.5" customHeight="1" x14ac:dyDescent="0.25">
      <c r="A875" s="63">
        <f t="shared" si="152"/>
        <v>19.5</v>
      </c>
      <c r="B875" s="78">
        <f t="shared" si="153"/>
        <v>25</v>
      </c>
      <c r="C875" s="972"/>
      <c r="D875" s="973"/>
      <c r="E875" s="974"/>
      <c r="F875" s="124"/>
      <c r="G875" s="124"/>
      <c r="H875" s="126"/>
      <c r="I875" s="975"/>
      <c r="J875" s="976"/>
      <c r="K875" s="124"/>
      <c r="L875" s="125"/>
      <c r="M875" s="125"/>
      <c r="N875" s="977"/>
      <c r="O875" s="978"/>
      <c r="P875" s="45"/>
      <c r="R875" s="45"/>
      <c r="S875" s="45"/>
      <c r="T875" s="45"/>
      <c r="U875" s="45"/>
      <c r="V875" s="45"/>
      <c r="W875" s="45"/>
      <c r="X875" s="45"/>
      <c r="Y875" s="45"/>
      <c r="Z875" s="45"/>
      <c r="AA875" s="45"/>
      <c r="AB875" s="45"/>
    </row>
    <row r="876" spans="1:28" s="62" customFormat="1" ht="19.5" customHeight="1" x14ac:dyDescent="0.25">
      <c r="A876" s="63">
        <f t="shared" si="152"/>
        <v>19.5</v>
      </c>
      <c r="B876" s="78">
        <f t="shared" si="153"/>
        <v>26</v>
      </c>
      <c r="C876" s="972"/>
      <c r="D876" s="973"/>
      <c r="E876" s="974"/>
      <c r="F876" s="124"/>
      <c r="G876" s="124"/>
      <c r="H876" s="126"/>
      <c r="I876" s="975"/>
      <c r="J876" s="976"/>
      <c r="K876" s="124"/>
      <c r="L876" s="125"/>
      <c r="M876" s="125"/>
      <c r="N876" s="977"/>
      <c r="O876" s="978"/>
      <c r="P876" s="45"/>
      <c r="R876" s="45"/>
      <c r="S876" s="45"/>
      <c r="T876" s="45"/>
      <c r="U876" s="45"/>
      <c r="V876" s="45"/>
      <c r="W876" s="45"/>
      <c r="X876" s="45"/>
      <c r="Y876" s="45"/>
      <c r="Z876" s="45"/>
      <c r="AA876" s="45"/>
      <c r="AB876" s="45"/>
    </row>
    <row r="877" spans="1:28" s="62" customFormat="1" ht="19.5" customHeight="1" x14ac:dyDescent="0.25">
      <c r="A877" s="63">
        <f t="shared" si="152"/>
        <v>19.5</v>
      </c>
      <c r="B877" s="78">
        <f t="shared" si="153"/>
        <v>27</v>
      </c>
      <c r="C877" s="972"/>
      <c r="D877" s="973"/>
      <c r="E877" s="974"/>
      <c r="F877" s="124"/>
      <c r="G877" s="124"/>
      <c r="H877" s="126"/>
      <c r="I877" s="975"/>
      <c r="J877" s="976"/>
      <c r="K877" s="124"/>
      <c r="L877" s="125"/>
      <c r="M877" s="125"/>
      <c r="N877" s="977"/>
      <c r="O877" s="978"/>
      <c r="P877" s="45"/>
      <c r="R877" s="45"/>
      <c r="S877" s="45"/>
      <c r="T877" s="45"/>
      <c r="U877" s="45"/>
      <c r="V877" s="45"/>
      <c r="W877" s="45"/>
      <c r="X877" s="45"/>
      <c r="Y877" s="45"/>
      <c r="Z877" s="45"/>
      <c r="AA877" s="45"/>
      <c r="AB877" s="45"/>
    </row>
    <row r="878" spans="1:28" s="62" customFormat="1" ht="19.5" customHeight="1" x14ac:dyDescent="0.25">
      <c r="A878" s="63">
        <f t="shared" si="152"/>
        <v>19.5</v>
      </c>
      <c r="B878" s="78">
        <f t="shared" si="153"/>
        <v>28</v>
      </c>
      <c r="C878" s="972"/>
      <c r="D878" s="973"/>
      <c r="E878" s="974"/>
      <c r="F878" s="124"/>
      <c r="G878" s="124"/>
      <c r="H878" s="126"/>
      <c r="I878" s="975"/>
      <c r="J878" s="976"/>
      <c r="K878" s="124"/>
      <c r="L878" s="125"/>
      <c r="M878" s="125"/>
      <c r="N878" s="977"/>
      <c r="O878" s="978"/>
      <c r="P878" s="45"/>
      <c r="R878" s="45"/>
      <c r="S878" s="45"/>
      <c r="T878" s="45"/>
      <c r="U878" s="45"/>
      <c r="V878" s="45"/>
      <c r="W878" s="45"/>
      <c r="X878" s="45"/>
      <c r="Y878" s="45"/>
      <c r="Z878" s="45"/>
      <c r="AA878" s="45"/>
      <c r="AB878" s="45"/>
    </row>
    <row r="879" spans="1:28" s="62" customFormat="1" ht="9" customHeight="1" x14ac:dyDescent="0.25">
      <c r="A879" s="63">
        <f t="shared" ref="A879:A887" si="154">$A$2</f>
        <v>9</v>
      </c>
      <c r="B879" s="45"/>
      <c r="C879" s="45"/>
      <c r="D879" s="45"/>
      <c r="E879" s="45"/>
      <c r="F879" s="45"/>
      <c r="G879" s="45"/>
      <c r="H879" s="45"/>
      <c r="I879" s="45"/>
      <c r="J879" s="45"/>
      <c r="K879" s="45"/>
      <c r="L879" s="45"/>
      <c r="M879" s="45"/>
      <c r="N879" s="45"/>
      <c r="O879" s="45"/>
      <c r="P879" s="45"/>
      <c r="R879" s="45"/>
      <c r="S879" s="45"/>
      <c r="T879" s="45"/>
      <c r="U879" s="45"/>
      <c r="V879" s="45"/>
      <c r="W879" s="45"/>
      <c r="X879" s="45"/>
      <c r="Y879" s="45"/>
      <c r="Z879" s="45"/>
      <c r="AA879" s="45"/>
      <c r="AB879" s="45"/>
    </row>
    <row r="880" spans="1:28" ht="9" customHeight="1" x14ac:dyDescent="0.25">
      <c r="A880" s="63">
        <f t="shared" si="154"/>
        <v>9</v>
      </c>
    </row>
    <row r="881" spans="1:17" ht="9" customHeight="1" x14ac:dyDescent="0.25">
      <c r="A881" s="63">
        <f t="shared" si="154"/>
        <v>9</v>
      </c>
    </row>
    <row r="882" spans="1:17" ht="9" customHeight="1" x14ac:dyDescent="0.25">
      <c r="A882" s="63">
        <f t="shared" si="154"/>
        <v>9</v>
      </c>
    </row>
    <row r="883" spans="1:17" ht="9" customHeight="1" x14ac:dyDescent="0.25">
      <c r="A883" s="63">
        <f t="shared" si="154"/>
        <v>9</v>
      </c>
    </row>
    <row r="884" spans="1:17" ht="16.5" customHeight="1" x14ac:dyDescent="0.25">
      <c r="A884" s="68">
        <f t="shared" ref="A884" si="155">$A$8</f>
        <v>16.5</v>
      </c>
      <c r="C884" s="80" t="s">
        <v>572</v>
      </c>
      <c r="D884" s="81" t="s">
        <v>189</v>
      </c>
      <c r="M884" s="1006" t="str">
        <f ca="1">Wersja</f>
        <v>2020..6.15.0.44055</v>
      </c>
      <c r="N884" s="1006"/>
    </row>
    <row r="885" spans="1:17" ht="9" customHeight="1" x14ac:dyDescent="0.25">
      <c r="A885" s="63">
        <f t="shared" si="154"/>
        <v>9</v>
      </c>
    </row>
    <row r="886" spans="1:17" ht="9" customHeight="1" x14ac:dyDescent="0.25">
      <c r="A886" s="63">
        <f t="shared" si="154"/>
        <v>9</v>
      </c>
      <c r="B886" s="796" t="s">
        <v>182</v>
      </c>
      <c r="C886" s="796"/>
      <c r="D886" s="796"/>
      <c r="E886" s="796"/>
      <c r="F886" s="796"/>
      <c r="G886" s="796"/>
      <c r="H886" s="796"/>
      <c r="I886" s="796"/>
      <c r="J886" s="796"/>
      <c r="K886" s="796"/>
      <c r="L886" s="796"/>
      <c r="M886" s="796"/>
      <c r="N886" s="796"/>
      <c r="O886" s="796"/>
    </row>
    <row r="887" spans="1:17" ht="9" customHeight="1" x14ac:dyDescent="0.25">
      <c r="A887" s="63">
        <f t="shared" si="154"/>
        <v>9</v>
      </c>
      <c r="B887" s="797" t="s">
        <v>0</v>
      </c>
      <c r="C887" s="797"/>
      <c r="D887" s="797"/>
      <c r="E887" s="797"/>
      <c r="F887" s="797"/>
      <c r="G887" s="797"/>
      <c r="H887" s="797"/>
      <c r="I887" s="797"/>
      <c r="J887" s="797"/>
      <c r="K887" s="797"/>
      <c r="L887" s="797"/>
      <c r="M887" s="797"/>
      <c r="N887" s="797"/>
      <c r="O887" s="797"/>
    </row>
    <row r="888" spans="1:17" ht="4.5" customHeight="1" x14ac:dyDescent="0.25">
      <c r="A888" s="63">
        <f t="shared" ref="A888" si="156">$A$4</f>
        <v>4.5</v>
      </c>
      <c r="B888" s="208"/>
    </row>
    <row r="889" spans="1:17" ht="9" customHeight="1" x14ac:dyDescent="0.25">
      <c r="A889" s="63">
        <f t="shared" ref="A889" si="157">$A$2</f>
        <v>9</v>
      </c>
      <c r="B889" s="798" t="s">
        <v>475</v>
      </c>
      <c r="C889" s="799"/>
      <c r="D889" s="799"/>
      <c r="E889" s="799"/>
      <c r="F889" s="799"/>
      <c r="G889" s="799"/>
      <c r="H889" s="800"/>
      <c r="I889" s="801" t="s">
        <v>1</v>
      </c>
      <c r="J889" s="802"/>
      <c r="K889" s="802"/>
      <c r="L889" s="802"/>
      <c r="M889" s="802"/>
      <c r="N889" s="802"/>
      <c r="O889" s="803"/>
    </row>
    <row r="890" spans="1:17" ht="19.5" customHeight="1" x14ac:dyDescent="0.25">
      <c r="A890" s="63">
        <f t="shared" ref="A890" si="158">$A$6</f>
        <v>19.5</v>
      </c>
      <c r="B890" s="65"/>
      <c r="C890" s="988">
        <f t="shared" ref="C890" si="159">$C$6</f>
        <v>0</v>
      </c>
      <c r="D890" s="988"/>
      <c r="E890" s="988"/>
      <c r="F890" s="988"/>
      <c r="G890" s="988"/>
      <c r="H890" s="66"/>
      <c r="I890" s="820"/>
      <c r="J890" s="821"/>
      <c r="K890" s="821"/>
      <c r="L890" s="821"/>
      <c r="M890" s="821"/>
      <c r="N890" s="821"/>
      <c r="O890" s="822"/>
    </row>
    <row r="891" spans="1:17" ht="9" customHeight="1" x14ac:dyDescent="0.25">
      <c r="A891" s="63">
        <f t="shared" ref="A891" si="160">$A$2</f>
        <v>9</v>
      </c>
    </row>
    <row r="892" spans="1:17" ht="16.5" customHeight="1" x14ac:dyDescent="0.25">
      <c r="A892" s="68">
        <f t="shared" ref="A892:A894" si="161">$A$8</f>
        <v>16.5</v>
      </c>
      <c r="B892" s="67" t="s">
        <v>554</v>
      </c>
    </row>
    <row r="893" spans="1:17" ht="16.5" customHeight="1" x14ac:dyDescent="0.25">
      <c r="A893" s="68">
        <f t="shared" si="161"/>
        <v>16.5</v>
      </c>
      <c r="B893" s="989" t="s">
        <v>566</v>
      </c>
      <c r="C893" s="989"/>
      <c r="D893" s="989"/>
      <c r="E893" s="989"/>
      <c r="F893" s="989"/>
      <c r="G893" s="989"/>
      <c r="H893" s="989"/>
      <c r="I893" s="989"/>
      <c r="J893" s="989"/>
      <c r="K893" s="989"/>
      <c r="L893" s="989"/>
      <c r="M893" s="989"/>
      <c r="N893" s="989"/>
    </row>
    <row r="894" spans="1:17" ht="16.5" customHeight="1" x14ac:dyDescent="0.25">
      <c r="A894" s="68">
        <f t="shared" si="161"/>
        <v>16.5</v>
      </c>
      <c r="B894" s="990" t="s">
        <v>564</v>
      </c>
      <c r="C894" s="989"/>
      <c r="D894" s="989"/>
      <c r="E894" s="989"/>
      <c r="F894" s="989"/>
      <c r="G894" s="989"/>
      <c r="H894" s="989"/>
      <c r="I894" s="989"/>
      <c r="J894" s="989"/>
      <c r="K894" s="989"/>
      <c r="L894" s="989"/>
      <c r="M894" s="989"/>
      <c r="N894" s="989"/>
    </row>
    <row r="895" spans="1:17" ht="9" customHeight="1" x14ac:dyDescent="0.25">
      <c r="A895" s="63">
        <f t="shared" ref="A895" si="162">$A$2</f>
        <v>9</v>
      </c>
      <c r="C895" s="69"/>
      <c r="D895" s="69"/>
      <c r="E895" s="69"/>
      <c r="F895" s="69"/>
      <c r="G895" s="69"/>
      <c r="N895" s="281" t="s">
        <v>877</v>
      </c>
      <c r="O895" s="213"/>
    </row>
    <row r="896" spans="1:17" ht="19.5" customHeight="1" x14ac:dyDescent="0.25">
      <c r="A896" s="63">
        <f t="shared" ref="A896" si="163">$A$6</f>
        <v>19.5</v>
      </c>
      <c r="C896" s="69"/>
      <c r="D896" s="69"/>
      <c r="E896" s="69"/>
      <c r="F896" s="69"/>
      <c r="G896" s="69"/>
      <c r="N896" s="209">
        <f t="shared" ref="N896" si="164">N828+1</f>
        <v>14</v>
      </c>
      <c r="O896" s="70"/>
      <c r="P896" s="62"/>
      <c r="Q896" s="62">
        <f t="shared" ref="Q896" si="165">IF(COUNTA(C906:J913,C927:J946,L927:O946,L906:O913)=0,0,1)</f>
        <v>0</v>
      </c>
    </row>
    <row r="897" spans="1:28" ht="4.5" customHeight="1" x14ac:dyDescent="0.25">
      <c r="A897" s="63">
        <f t="shared" ref="A897:A898" si="166">$A$4</f>
        <v>4.5</v>
      </c>
      <c r="B897" s="69"/>
      <c r="C897" s="69"/>
      <c r="D897" s="69"/>
      <c r="E897" s="69"/>
      <c r="F897" s="69"/>
      <c r="G897" s="69"/>
    </row>
    <row r="898" spans="1:28" ht="4.5" customHeight="1" x14ac:dyDescent="0.25">
      <c r="A898" s="63">
        <f t="shared" si="166"/>
        <v>4.5</v>
      </c>
      <c r="B898" s="807"/>
      <c r="C898" s="807"/>
      <c r="D898" s="807"/>
      <c r="E898" s="807"/>
      <c r="F898" s="807"/>
      <c r="G898" s="807"/>
      <c r="H898" s="807"/>
      <c r="I898" s="807"/>
      <c r="J898" s="807"/>
      <c r="K898" s="807"/>
      <c r="L898" s="807"/>
      <c r="M898" s="807"/>
      <c r="N898" s="807"/>
      <c r="O898" s="807"/>
    </row>
    <row r="899" spans="1:28" ht="24.75" customHeight="1" x14ac:dyDescent="0.25">
      <c r="A899" s="68">
        <f t="shared" ref="A899" si="167">$A$8*1.5</f>
        <v>24.75</v>
      </c>
      <c r="B899" s="826" t="s">
        <v>563</v>
      </c>
      <c r="C899" s="827"/>
      <c r="D899" s="827"/>
      <c r="E899" s="827"/>
      <c r="F899" s="827"/>
      <c r="G899" s="827"/>
      <c r="H899" s="827"/>
      <c r="I899" s="827"/>
      <c r="J899" s="827"/>
      <c r="K899" s="827"/>
      <c r="L899" s="827"/>
      <c r="M899" s="827"/>
      <c r="N899" s="827"/>
      <c r="O899" s="828"/>
    </row>
    <row r="900" spans="1:28" ht="9" customHeight="1" x14ac:dyDescent="0.25">
      <c r="A900" s="63">
        <f t="shared" ref="A900" si="168">$A$2</f>
        <v>9</v>
      </c>
      <c r="B900" s="71"/>
      <c r="C900" s="804" t="s">
        <v>158</v>
      </c>
      <c r="D900" s="805"/>
      <c r="E900" s="805"/>
      <c r="F900" s="805"/>
      <c r="G900" s="805"/>
      <c r="H900" s="806"/>
      <c r="I900" s="804" t="s">
        <v>159</v>
      </c>
      <c r="J900" s="805"/>
      <c r="K900" s="805"/>
      <c r="L900" s="805"/>
      <c r="M900" s="805"/>
      <c r="N900" s="805"/>
      <c r="O900" s="806"/>
    </row>
    <row r="901" spans="1:28" s="62" customFormat="1" ht="19.5" customHeight="1" x14ac:dyDescent="0.25">
      <c r="A901" s="63">
        <f t="shared" ref="A901" si="169">$A$6</f>
        <v>19.5</v>
      </c>
      <c r="B901" s="72"/>
      <c r="C901" s="985" t="str">
        <f t="shared" ref="C901" si="170">""&amp;$C$17</f>
        <v/>
      </c>
      <c r="D901" s="986"/>
      <c r="E901" s="986"/>
      <c r="F901" s="986"/>
      <c r="G901" s="986"/>
      <c r="H901" s="987"/>
      <c r="I901" s="985" t="str">
        <f t="shared" ref="I901" si="171">""&amp;I833</f>
        <v/>
      </c>
      <c r="J901" s="986"/>
      <c r="K901" s="986"/>
      <c r="L901" s="986"/>
      <c r="M901" s="986"/>
      <c r="N901" s="986"/>
      <c r="O901" s="987"/>
      <c r="P901" s="45"/>
      <c r="R901" s="45"/>
      <c r="S901" s="45"/>
      <c r="T901" s="45"/>
      <c r="U901" s="45"/>
      <c r="V901" s="45"/>
      <c r="W901" s="45"/>
      <c r="X901" s="45"/>
      <c r="Y901" s="45"/>
      <c r="Z901" s="45"/>
      <c r="AA901" s="45"/>
      <c r="AB901" s="45"/>
    </row>
    <row r="902" spans="1:28" s="62" customFormat="1" ht="4.5" customHeight="1" x14ac:dyDescent="0.25">
      <c r="A902" s="63">
        <f t="shared" ref="A902" si="172">$A$4</f>
        <v>4.5</v>
      </c>
      <c r="B902" s="807"/>
      <c r="C902" s="807"/>
      <c r="D902" s="807"/>
      <c r="E902" s="807"/>
      <c r="F902" s="807"/>
      <c r="G902" s="807"/>
      <c r="H902" s="807"/>
      <c r="I902" s="807"/>
      <c r="J902" s="807"/>
      <c r="K902" s="807"/>
      <c r="L902" s="807"/>
      <c r="M902" s="807"/>
      <c r="N902" s="807"/>
      <c r="O902" s="807"/>
      <c r="P902" s="45"/>
      <c r="R902" s="45"/>
      <c r="S902" s="45"/>
      <c r="T902" s="45"/>
      <c r="U902" s="45"/>
      <c r="V902" s="45"/>
      <c r="W902" s="45"/>
      <c r="X902" s="45"/>
      <c r="Y902" s="45"/>
      <c r="Z902" s="45"/>
      <c r="AA902" s="45"/>
      <c r="AB902" s="45"/>
    </row>
    <row r="903" spans="1:28" s="62" customFormat="1" ht="16.5" customHeight="1" x14ac:dyDescent="0.25">
      <c r="A903" s="68">
        <f t="shared" ref="A903" si="173">$A$8</f>
        <v>16.5</v>
      </c>
      <c r="B903" s="808" t="s">
        <v>160</v>
      </c>
      <c r="C903" s="809"/>
      <c r="D903" s="809"/>
      <c r="E903" s="809"/>
      <c r="F903" s="809"/>
      <c r="G903" s="809"/>
      <c r="H903" s="809"/>
      <c r="I903" s="809"/>
      <c r="J903" s="809"/>
      <c r="K903" s="809"/>
      <c r="L903" s="809"/>
      <c r="M903" s="809"/>
      <c r="N903" s="809"/>
      <c r="O903" s="810"/>
      <c r="P903" s="45"/>
      <c r="R903" s="45"/>
      <c r="S903" s="45"/>
      <c r="T903" s="45"/>
      <c r="U903" s="45"/>
      <c r="V903" s="45"/>
      <c r="W903" s="45"/>
      <c r="X903" s="45"/>
      <c r="Y903" s="45"/>
      <c r="Z903" s="45"/>
      <c r="AA903" s="45"/>
      <c r="AB903" s="45"/>
    </row>
    <row r="904" spans="1:28" s="62" customFormat="1" ht="24.75" customHeight="1" x14ac:dyDescent="0.25">
      <c r="A904" s="68">
        <f t="shared" ref="A904" si="174">$A$8*1.5</f>
        <v>24.75</v>
      </c>
      <c r="B904" s="211" t="s">
        <v>162</v>
      </c>
      <c r="C904" s="844" t="s">
        <v>170</v>
      </c>
      <c r="D904" s="981"/>
      <c r="E904" s="982"/>
      <c r="F904" s="212" t="s">
        <v>171</v>
      </c>
      <c r="G904" s="212" t="s">
        <v>172</v>
      </c>
      <c r="H904" s="211" t="s">
        <v>163</v>
      </c>
      <c r="I904" s="844" t="s">
        <v>573</v>
      </c>
      <c r="J904" s="982"/>
      <c r="K904" s="210" t="s">
        <v>571</v>
      </c>
      <c r="L904" s="210" t="s">
        <v>570</v>
      </c>
      <c r="M904" s="210" t="s">
        <v>569</v>
      </c>
      <c r="N904" s="844" t="s">
        <v>568</v>
      </c>
      <c r="O904" s="815"/>
      <c r="P904" s="45"/>
      <c r="R904" s="45"/>
      <c r="S904" s="45"/>
      <c r="T904" s="45"/>
      <c r="U904" s="45"/>
      <c r="V904" s="45"/>
      <c r="W904" s="45"/>
      <c r="X904" s="45"/>
      <c r="Y904" s="45"/>
      <c r="Z904" s="45"/>
      <c r="AA904" s="45"/>
      <c r="AB904" s="45"/>
    </row>
    <row r="905" spans="1:28" s="62" customFormat="1" ht="9" customHeight="1" x14ac:dyDescent="0.2">
      <c r="A905" s="63">
        <f t="shared" ref="A905" si="175">$A$2</f>
        <v>9</v>
      </c>
      <c r="B905" s="76"/>
      <c r="C905" s="983" t="s">
        <v>126</v>
      </c>
      <c r="D905" s="983"/>
      <c r="E905" s="983"/>
      <c r="F905" s="211" t="s">
        <v>164</v>
      </c>
      <c r="G905" s="211" t="s">
        <v>165</v>
      </c>
      <c r="H905" s="211" t="s">
        <v>143</v>
      </c>
      <c r="I905" s="983" t="s">
        <v>166</v>
      </c>
      <c r="J905" s="983"/>
      <c r="K905" s="211" t="s">
        <v>167</v>
      </c>
      <c r="L905" s="211" t="s">
        <v>168</v>
      </c>
      <c r="M905" s="211" t="s">
        <v>181</v>
      </c>
      <c r="N905" s="983" t="s">
        <v>565</v>
      </c>
      <c r="O905" s="983"/>
      <c r="P905" s="45"/>
      <c r="R905" s="45"/>
      <c r="S905" s="45"/>
      <c r="T905" s="45"/>
      <c r="U905" s="45"/>
      <c r="V905" s="45"/>
      <c r="W905" s="45"/>
      <c r="X905" s="45"/>
      <c r="Y905" s="45"/>
      <c r="Z905" s="45"/>
      <c r="AA905" s="45"/>
      <c r="AB905" s="45"/>
    </row>
    <row r="906" spans="1:28" s="62" customFormat="1" ht="19.5" customHeight="1" x14ac:dyDescent="0.25">
      <c r="A906" s="63">
        <f t="shared" ref="A906:A913" si="176">$A$6</f>
        <v>19.5</v>
      </c>
      <c r="B906" s="78">
        <v>1</v>
      </c>
      <c r="C906" s="972"/>
      <c r="D906" s="973"/>
      <c r="E906" s="974"/>
      <c r="F906" s="124"/>
      <c r="G906" s="124"/>
      <c r="H906" s="126"/>
      <c r="I906" s="975"/>
      <c r="J906" s="976"/>
      <c r="K906" s="124"/>
      <c r="L906" s="125"/>
      <c r="M906" s="125"/>
      <c r="N906" s="977"/>
      <c r="O906" s="978"/>
      <c r="P906" s="45"/>
      <c r="R906" s="45"/>
      <c r="S906" s="45"/>
      <c r="T906" s="45"/>
      <c r="U906" s="45"/>
      <c r="V906" s="45"/>
      <c r="W906" s="45"/>
      <c r="X906" s="45"/>
      <c r="Y906" s="45"/>
      <c r="Z906" s="45"/>
      <c r="AA906" s="45"/>
      <c r="AB906" s="45"/>
    </row>
    <row r="907" spans="1:28" s="62" customFormat="1" ht="19.5" customHeight="1" x14ac:dyDescent="0.25">
      <c r="A907" s="63">
        <f t="shared" si="176"/>
        <v>19.5</v>
      </c>
      <c r="B907" s="78">
        <v>2</v>
      </c>
      <c r="C907" s="972"/>
      <c r="D907" s="973"/>
      <c r="E907" s="974"/>
      <c r="F907" s="124"/>
      <c r="G907" s="124"/>
      <c r="H907" s="126"/>
      <c r="I907" s="975"/>
      <c r="J907" s="976"/>
      <c r="K907" s="124"/>
      <c r="L907" s="125"/>
      <c r="M907" s="125"/>
      <c r="N907" s="977"/>
      <c r="O907" s="978"/>
      <c r="P907" s="45"/>
      <c r="R907" s="45"/>
      <c r="S907" s="45"/>
      <c r="T907" s="45"/>
      <c r="U907" s="45"/>
      <c r="V907" s="45"/>
      <c r="W907" s="45"/>
      <c r="X907" s="45"/>
      <c r="Y907" s="45"/>
      <c r="Z907" s="45"/>
      <c r="AA907" s="45"/>
      <c r="AB907" s="45"/>
    </row>
    <row r="908" spans="1:28" s="62" customFormat="1" ht="19.5" customHeight="1" x14ac:dyDescent="0.25">
      <c r="A908" s="63">
        <f t="shared" si="176"/>
        <v>19.5</v>
      </c>
      <c r="B908" s="78">
        <v>3</v>
      </c>
      <c r="C908" s="972"/>
      <c r="D908" s="973"/>
      <c r="E908" s="974"/>
      <c r="F908" s="124"/>
      <c r="G908" s="124"/>
      <c r="H908" s="126"/>
      <c r="I908" s="975"/>
      <c r="J908" s="976"/>
      <c r="K908" s="124"/>
      <c r="L908" s="125"/>
      <c r="M908" s="125"/>
      <c r="N908" s="977"/>
      <c r="O908" s="978"/>
      <c r="P908" s="45"/>
      <c r="R908" s="45"/>
      <c r="S908" s="45"/>
      <c r="T908" s="45"/>
      <c r="U908" s="45"/>
      <c r="V908" s="45"/>
      <c r="W908" s="45"/>
      <c r="X908" s="45"/>
      <c r="Y908" s="45"/>
      <c r="Z908" s="45"/>
      <c r="AA908" s="45"/>
      <c r="AB908" s="45"/>
    </row>
    <row r="909" spans="1:28" s="62" customFormat="1" ht="19.5" customHeight="1" x14ac:dyDescent="0.25">
      <c r="A909" s="63">
        <f t="shared" si="176"/>
        <v>19.5</v>
      </c>
      <c r="B909" s="78">
        <v>4</v>
      </c>
      <c r="C909" s="972"/>
      <c r="D909" s="973"/>
      <c r="E909" s="974"/>
      <c r="F909" s="124"/>
      <c r="G909" s="124"/>
      <c r="H909" s="126"/>
      <c r="I909" s="975"/>
      <c r="J909" s="976"/>
      <c r="K909" s="124"/>
      <c r="L909" s="125"/>
      <c r="M909" s="125"/>
      <c r="N909" s="977"/>
      <c r="O909" s="978"/>
      <c r="P909" s="45"/>
      <c r="R909" s="45"/>
      <c r="S909" s="45"/>
      <c r="T909" s="45"/>
      <c r="U909" s="45"/>
      <c r="V909" s="45"/>
      <c r="W909" s="45"/>
      <c r="X909" s="45"/>
      <c r="Y909" s="45"/>
      <c r="Z909" s="45"/>
      <c r="AA909" s="45"/>
      <c r="AB909" s="45"/>
    </row>
    <row r="910" spans="1:28" s="62" customFormat="1" ht="19.5" customHeight="1" x14ac:dyDescent="0.25">
      <c r="A910" s="63">
        <f t="shared" si="176"/>
        <v>19.5</v>
      </c>
      <c r="B910" s="78">
        <v>5</v>
      </c>
      <c r="C910" s="972"/>
      <c r="D910" s="973"/>
      <c r="E910" s="974"/>
      <c r="F910" s="124"/>
      <c r="G910" s="124"/>
      <c r="H910" s="126"/>
      <c r="I910" s="975"/>
      <c r="J910" s="976"/>
      <c r="K910" s="124"/>
      <c r="L910" s="125"/>
      <c r="M910" s="125"/>
      <c r="N910" s="977"/>
      <c r="O910" s="978"/>
      <c r="P910" s="45"/>
      <c r="R910" s="45"/>
      <c r="S910" s="45"/>
      <c r="T910" s="45"/>
      <c r="U910" s="45"/>
      <c r="V910" s="45"/>
      <c r="W910" s="45"/>
      <c r="X910" s="45"/>
      <c r="Y910" s="45"/>
      <c r="Z910" s="45"/>
      <c r="AA910" s="45"/>
      <c r="AB910" s="45"/>
    </row>
    <row r="911" spans="1:28" s="62" customFormat="1" ht="19.5" customHeight="1" x14ac:dyDescent="0.25">
      <c r="A911" s="63">
        <f t="shared" si="176"/>
        <v>19.5</v>
      </c>
      <c r="B911" s="78">
        <v>6</v>
      </c>
      <c r="C911" s="972"/>
      <c r="D911" s="973"/>
      <c r="E911" s="974"/>
      <c r="F911" s="124"/>
      <c r="G911" s="124"/>
      <c r="H911" s="126"/>
      <c r="I911" s="975"/>
      <c r="J911" s="976"/>
      <c r="K911" s="124"/>
      <c r="L911" s="125"/>
      <c r="M911" s="125"/>
      <c r="N911" s="977"/>
      <c r="O911" s="978"/>
      <c r="P911" s="45"/>
      <c r="R911" s="45"/>
      <c r="S911" s="45"/>
      <c r="T911" s="45"/>
      <c r="U911" s="45"/>
      <c r="V911" s="45"/>
      <c r="W911" s="45"/>
      <c r="X911" s="45"/>
      <c r="Y911" s="45"/>
      <c r="Z911" s="45"/>
      <c r="AA911" s="45"/>
      <c r="AB911" s="45"/>
    </row>
    <row r="912" spans="1:28" s="62" customFormat="1" ht="19.5" customHeight="1" x14ac:dyDescent="0.25">
      <c r="A912" s="63">
        <f t="shared" si="176"/>
        <v>19.5</v>
      </c>
      <c r="B912" s="78">
        <v>7</v>
      </c>
      <c r="C912" s="972"/>
      <c r="D912" s="973"/>
      <c r="E912" s="974"/>
      <c r="F912" s="124"/>
      <c r="G912" s="124"/>
      <c r="H912" s="126"/>
      <c r="I912" s="975"/>
      <c r="J912" s="976"/>
      <c r="K912" s="124"/>
      <c r="L912" s="125"/>
      <c r="M912" s="125"/>
      <c r="N912" s="977"/>
      <c r="O912" s="978"/>
      <c r="P912" s="45"/>
      <c r="R912" s="45"/>
      <c r="S912" s="45"/>
      <c r="T912" s="45"/>
      <c r="U912" s="45"/>
      <c r="V912" s="45"/>
      <c r="W912" s="45"/>
      <c r="X912" s="45"/>
      <c r="Y912" s="45"/>
      <c r="Z912" s="45"/>
      <c r="AA912" s="45"/>
      <c r="AB912" s="45"/>
    </row>
    <row r="913" spans="1:28" s="62" customFormat="1" ht="19.5" customHeight="1" x14ac:dyDescent="0.25">
      <c r="A913" s="63">
        <f t="shared" si="176"/>
        <v>19.5</v>
      </c>
      <c r="B913" s="78">
        <v>8</v>
      </c>
      <c r="C913" s="972"/>
      <c r="D913" s="973"/>
      <c r="E913" s="974"/>
      <c r="F913" s="124"/>
      <c r="G913" s="124"/>
      <c r="H913" s="126"/>
      <c r="I913" s="975"/>
      <c r="J913" s="976"/>
      <c r="K913" s="124"/>
      <c r="L913" s="125"/>
      <c r="M913" s="125"/>
      <c r="N913" s="977"/>
      <c r="O913" s="978"/>
      <c r="P913" s="45"/>
      <c r="R913" s="45"/>
      <c r="S913" s="45"/>
      <c r="T913" s="45"/>
      <c r="U913" s="45"/>
      <c r="V913" s="45"/>
      <c r="W913" s="45"/>
      <c r="X913" s="45"/>
      <c r="Y913" s="45"/>
      <c r="Z913" s="45"/>
      <c r="AA913" s="45"/>
      <c r="AB913" s="45"/>
    </row>
    <row r="914" spans="1:28" s="62" customFormat="1" ht="9" customHeight="1" x14ac:dyDescent="0.25">
      <c r="A914" s="63">
        <f t="shared" ref="A914:A915" si="177">$A$2</f>
        <v>9</v>
      </c>
      <c r="B914" s="45"/>
      <c r="C914" s="45"/>
      <c r="D914" s="45"/>
      <c r="E914" s="45"/>
      <c r="F914" s="45"/>
      <c r="G914" s="45"/>
      <c r="H914" s="45"/>
      <c r="I914" s="45"/>
      <c r="J914" s="45"/>
      <c r="K914" s="45"/>
      <c r="L914" s="45"/>
      <c r="M914" s="45"/>
      <c r="N914" s="45"/>
      <c r="O914" s="45"/>
      <c r="P914" s="45"/>
      <c r="R914" s="45"/>
      <c r="S914" s="45"/>
      <c r="T914" s="45"/>
      <c r="U914" s="45"/>
      <c r="V914" s="45"/>
      <c r="W914" s="45"/>
      <c r="X914" s="45"/>
      <c r="Y914" s="45"/>
      <c r="Z914" s="45"/>
      <c r="AA914" s="45"/>
      <c r="AB914" s="45"/>
    </row>
    <row r="915" spans="1:28" s="62" customFormat="1" ht="9" customHeight="1" x14ac:dyDescent="0.25">
      <c r="A915" s="63">
        <f t="shared" si="177"/>
        <v>9</v>
      </c>
      <c r="B915" s="45"/>
      <c r="C915" s="45"/>
      <c r="D915" s="45"/>
      <c r="E915" s="45"/>
      <c r="F915" s="45"/>
      <c r="G915" s="45"/>
      <c r="H915" s="45"/>
      <c r="I915" s="45"/>
      <c r="J915" s="45"/>
      <c r="K915" s="45"/>
      <c r="L915" s="45"/>
      <c r="M915" s="45"/>
      <c r="N915" s="45"/>
      <c r="O915" s="45"/>
      <c r="P915" s="45"/>
      <c r="R915" s="45"/>
      <c r="S915" s="45"/>
      <c r="T915" s="45"/>
      <c r="U915" s="45"/>
      <c r="V915" s="45"/>
      <c r="W915" s="45"/>
      <c r="X915" s="45"/>
      <c r="Y915" s="45"/>
      <c r="Z915" s="45"/>
      <c r="AA915" s="45"/>
      <c r="AB915" s="45"/>
    </row>
    <row r="916" spans="1:28" s="62" customFormat="1" ht="18" customHeight="1" x14ac:dyDescent="0.25">
      <c r="A916" s="63">
        <f t="shared" ref="A916" si="178">$A$2*2</f>
        <v>18</v>
      </c>
      <c r="B916" s="79" t="s">
        <v>100</v>
      </c>
      <c r="C916" s="979" t="s">
        <v>191</v>
      </c>
      <c r="D916" s="979"/>
      <c r="E916" s="979"/>
      <c r="F916" s="979"/>
      <c r="G916" s="979"/>
      <c r="H916" s="979"/>
      <c r="I916" s="979"/>
      <c r="J916" s="979"/>
      <c r="K916" s="979"/>
      <c r="L916" s="979"/>
      <c r="M916" s="979"/>
      <c r="N916" s="979"/>
      <c r="O916" s="979"/>
      <c r="P916" s="45"/>
      <c r="R916" s="45"/>
      <c r="S916" s="45"/>
      <c r="T916" s="45"/>
      <c r="U916" s="45"/>
      <c r="V916" s="45"/>
      <c r="W916" s="45"/>
      <c r="X916" s="45"/>
      <c r="Y916" s="45"/>
      <c r="Z916" s="45"/>
      <c r="AA916" s="45"/>
      <c r="AB916" s="45"/>
    </row>
    <row r="917" spans="1:28" s="62" customFormat="1" ht="9" customHeight="1" x14ac:dyDescent="0.25">
      <c r="A917" s="63">
        <f t="shared" ref="A917:A920" si="179">$A$2</f>
        <v>9</v>
      </c>
      <c r="B917" s="79" t="s">
        <v>101</v>
      </c>
      <c r="C917" s="980" t="s">
        <v>190</v>
      </c>
      <c r="D917" s="980"/>
      <c r="E917" s="980"/>
      <c r="F917" s="980"/>
      <c r="G917" s="980"/>
      <c r="H917" s="980"/>
      <c r="I917" s="980"/>
      <c r="J917" s="980"/>
      <c r="K917" s="980"/>
      <c r="L917" s="980"/>
      <c r="M917" s="980"/>
      <c r="N917" s="980"/>
      <c r="O917" s="980"/>
      <c r="P917" s="45"/>
      <c r="R917" s="45"/>
      <c r="S917" s="45"/>
      <c r="T917" s="45"/>
      <c r="U917" s="45"/>
      <c r="V917" s="45"/>
      <c r="W917" s="45"/>
      <c r="X917" s="45"/>
      <c r="Y917" s="45"/>
      <c r="Z917" s="45"/>
      <c r="AA917" s="45"/>
      <c r="AB917" s="45"/>
    </row>
    <row r="918" spans="1:28" s="62" customFormat="1" ht="9" customHeight="1" x14ac:dyDescent="0.25">
      <c r="A918" s="63">
        <f t="shared" si="179"/>
        <v>9</v>
      </c>
      <c r="B918" s="79" t="s">
        <v>102</v>
      </c>
      <c r="C918" s="979" t="s">
        <v>500</v>
      </c>
      <c r="D918" s="979"/>
      <c r="E918" s="979"/>
      <c r="F918" s="979"/>
      <c r="G918" s="979"/>
      <c r="H918" s="979"/>
      <c r="I918" s="979"/>
      <c r="J918" s="979"/>
      <c r="K918" s="979"/>
      <c r="L918" s="979"/>
      <c r="M918" s="979"/>
      <c r="N918" s="979"/>
      <c r="O918" s="979"/>
      <c r="P918" s="45"/>
      <c r="R918" s="45"/>
      <c r="S918" s="45"/>
      <c r="T918" s="45"/>
      <c r="U918" s="45"/>
      <c r="V918" s="45"/>
      <c r="W918" s="45"/>
      <c r="X918" s="45"/>
      <c r="Y918" s="45"/>
      <c r="Z918" s="45"/>
      <c r="AA918" s="45"/>
      <c r="AB918" s="45"/>
    </row>
    <row r="919" spans="1:28" s="62" customFormat="1" ht="9" customHeight="1" x14ac:dyDescent="0.25">
      <c r="A919" s="63">
        <f t="shared" si="179"/>
        <v>9</v>
      </c>
      <c r="B919" s="79" t="s">
        <v>105</v>
      </c>
      <c r="C919" s="979" t="s">
        <v>194</v>
      </c>
      <c r="D919" s="979"/>
      <c r="E919" s="979"/>
      <c r="F919" s="979"/>
      <c r="G919" s="979"/>
      <c r="H919" s="979"/>
      <c r="I919" s="979"/>
      <c r="J919" s="979"/>
      <c r="K919" s="979"/>
      <c r="L919" s="979"/>
      <c r="M919" s="979"/>
      <c r="N919" s="979"/>
      <c r="O919" s="979"/>
      <c r="P919" s="45"/>
      <c r="R919" s="45"/>
      <c r="S919" s="45"/>
      <c r="T919" s="45"/>
      <c r="U919" s="45"/>
      <c r="V919" s="45"/>
      <c r="W919" s="45"/>
      <c r="X919" s="45"/>
      <c r="Y919" s="45"/>
      <c r="Z919" s="45"/>
      <c r="AA919" s="45"/>
      <c r="AB919" s="45"/>
    </row>
    <row r="920" spans="1:28" s="62" customFormat="1" ht="9" customHeight="1" x14ac:dyDescent="0.25">
      <c r="A920" s="63">
        <f t="shared" si="179"/>
        <v>9</v>
      </c>
      <c r="B920" s="79" t="s">
        <v>103</v>
      </c>
      <c r="C920" s="979" t="s">
        <v>202</v>
      </c>
      <c r="D920" s="979"/>
      <c r="E920" s="979"/>
      <c r="F920" s="979"/>
      <c r="G920" s="979"/>
      <c r="H920" s="979"/>
      <c r="I920" s="979"/>
      <c r="J920" s="979"/>
      <c r="K920" s="979"/>
      <c r="L920" s="979"/>
      <c r="M920" s="979"/>
      <c r="N920" s="979"/>
      <c r="O920" s="979"/>
      <c r="P920" s="45"/>
      <c r="R920" s="45"/>
      <c r="S920" s="45"/>
      <c r="T920" s="45"/>
      <c r="U920" s="45"/>
      <c r="V920" s="45"/>
      <c r="W920" s="45"/>
      <c r="X920" s="45"/>
      <c r="Y920" s="45"/>
      <c r="Z920" s="45"/>
      <c r="AA920" s="45"/>
      <c r="AB920" s="45"/>
    </row>
    <row r="921" spans="1:28" s="62" customFormat="1" ht="16.5" customHeight="1" x14ac:dyDescent="0.25">
      <c r="A921" s="68">
        <f t="shared" ref="A921" si="180">$A$8</f>
        <v>16.5</v>
      </c>
      <c r="B921" s="45"/>
      <c r="C921" s="984" t="str">
        <f ca="1">Wersja</f>
        <v>2020..6.15.0.44055</v>
      </c>
      <c r="D921" s="984"/>
      <c r="E921" s="69"/>
      <c r="F921" s="69"/>
      <c r="G921" s="69"/>
      <c r="H921" s="69"/>
      <c r="I921" s="45"/>
      <c r="J921" s="45"/>
      <c r="K921" s="45"/>
      <c r="L921" s="45"/>
      <c r="M921" s="45"/>
      <c r="N921" s="80" t="s">
        <v>572</v>
      </c>
      <c r="O921" s="81" t="s">
        <v>187</v>
      </c>
      <c r="P921" s="45"/>
      <c r="R921" s="45"/>
      <c r="S921" s="45"/>
      <c r="T921" s="45"/>
      <c r="U921" s="45"/>
      <c r="V921" s="45"/>
      <c r="W921" s="45"/>
      <c r="X921" s="45"/>
      <c r="Y921" s="45"/>
      <c r="Z921" s="45"/>
      <c r="AA921" s="45"/>
      <c r="AB921" s="45"/>
    </row>
    <row r="922" spans="1:28" s="62" customFormat="1" ht="9" customHeight="1" x14ac:dyDescent="0.25">
      <c r="A922" s="63">
        <f t="shared" ref="A922:A923" si="181">$A$2</f>
        <v>9</v>
      </c>
      <c r="B922" s="45"/>
      <c r="C922" s="45"/>
      <c r="D922" s="45"/>
      <c r="E922" s="45"/>
      <c r="F922" s="45"/>
      <c r="G922" s="45"/>
      <c r="H922" s="45"/>
      <c r="I922" s="45"/>
      <c r="J922" s="45"/>
      <c r="K922" s="45"/>
      <c r="L922" s="45"/>
      <c r="M922" s="45"/>
      <c r="N922" s="45"/>
      <c r="O922" s="45"/>
      <c r="P922" s="45"/>
      <c r="R922" s="45"/>
      <c r="S922" s="45"/>
      <c r="T922" s="45"/>
      <c r="U922" s="45"/>
      <c r="V922" s="45"/>
      <c r="W922" s="45"/>
      <c r="X922" s="45"/>
      <c r="Y922" s="45"/>
      <c r="Z922" s="45"/>
      <c r="AA922" s="45"/>
      <c r="AB922" s="45"/>
    </row>
    <row r="923" spans="1:28" s="62" customFormat="1" ht="9" customHeight="1" x14ac:dyDescent="0.25">
      <c r="A923" s="63">
        <f t="shared" si="181"/>
        <v>9</v>
      </c>
      <c r="B923" s="797" t="s">
        <v>0</v>
      </c>
      <c r="C923" s="797"/>
      <c r="D923" s="797"/>
      <c r="E923" s="797"/>
      <c r="F923" s="797"/>
      <c r="G923" s="797"/>
      <c r="H923" s="797"/>
      <c r="I923" s="797"/>
      <c r="J923" s="797"/>
      <c r="K923" s="797"/>
      <c r="L923" s="797"/>
      <c r="M923" s="797"/>
      <c r="N923" s="797"/>
      <c r="O923" s="797"/>
      <c r="P923" s="45"/>
      <c r="R923" s="45"/>
      <c r="S923" s="45"/>
      <c r="T923" s="45"/>
      <c r="U923" s="45"/>
      <c r="V923" s="45"/>
      <c r="W923" s="45"/>
      <c r="X923" s="45"/>
      <c r="Y923" s="45"/>
      <c r="Z923" s="45"/>
      <c r="AA923" s="45"/>
      <c r="AB923" s="45"/>
    </row>
    <row r="924" spans="1:28" s="62" customFormat="1" ht="4.5" customHeight="1" x14ac:dyDescent="0.25">
      <c r="A924" s="68">
        <v>4.5</v>
      </c>
      <c r="B924" s="208"/>
      <c r="C924" s="45"/>
      <c r="D924" s="45"/>
      <c r="E924" s="45"/>
      <c r="F924" s="45"/>
      <c r="G924" s="45"/>
      <c r="H924" s="45"/>
      <c r="I924" s="45"/>
      <c r="J924" s="45"/>
      <c r="K924" s="45"/>
      <c r="L924" s="45"/>
      <c r="M924" s="45"/>
      <c r="N924" s="45"/>
      <c r="O924" s="45"/>
      <c r="P924" s="45"/>
      <c r="R924" s="45"/>
      <c r="S924" s="45"/>
      <c r="T924" s="45"/>
      <c r="U924" s="45"/>
      <c r="V924" s="45"/>
      <c r="W924" s="45"/>
      <c r="X924" s="45"/>
      <c r="Y924" s="45"/>
      <c r="Z924" s="45"/>
      <c r="AA924" s="45"/>
      <c r="AB924" s="45"/>
    </row>
    <row r="925" spans="1:28" s="62" customFormat="1" ht="24.75" customHeight="1" x14ac:dyDescent="0.25">
      <c r="A925" s="68">
        <f t="shared" ref="A925" si="182">$A$8*1.5</f>
        <v>24.75</v>
      </c>
      <c r="B925" s="211" t="s">
        <v>162</v>
      </c>
      <c r="C925" s="844" t="s">
        <v>170</v>
      </c>
      <c r="D925" s="981"/>
      <c r="E925" s="982"/>
      <c r="F925" s="212" t="s">
        <v>171</v>
      </c>
      <c r="G925" s="212" t="s">
        <v>172</v>
      </c>
      <c r="H925" s="211" t="s">
        <v>163</v>
      </c>
      <c r="I925" s="844" t="s">
        <v>573</v>
      </c>
      <c r="J925" s="982"/>
      <c r="K925" s="210" t="s">
        <v>571</v>
      </c>
      <c r="L925" s="210" t="s">
        <v>570</v>
      </c>
      <c r="M925" s="210" t="s">
        <v>569</v>
      </c>
      <c r="N925" s="844" t="s">
        <v>568</v>
      </c>
      <c r="O925" s="815"/>
      <c r="P925" s="45"/>
      <c r="R925" s="45"/>
      <c r="S925" s="45"/>
      <c r="T925" s="45"/>
      <c r="U925" s="45"/>
      <c r="V925" s="45"/>
      <c r="W925" s="45"/>
      <c r="X925" s="45"/>
      <c r="Y925" s="45"/>
      <c r="Z925" s="45"/>
      <c r="AA925" s="45"/>
      <c r="AB925" s="45"/>
    </row>
    <row r="926" spans="1:28" s="62" customFormat="1" ht="9" customHeight="1" x14ac:dyDescent="0.2">
      <c r="A926" s="63">
        <f t="shared" ref="A926" si="183">$A$2</f>
        <v>9</v>
      </c>
      <c r="B926" s="76"/>
      <c r="C926" s="983" t="s">
        <v>126</v>
      </c>
      <c r="D926" s="983"/>
      <c r="E926" s="983"/>
      <c r="F926" s="211" t="s">
        <v>164</v>
      </c>
      <c r="G926" s="211" t="s">
        <v>165</v>
      </c>
      <c r="H926" s="211" t="s">
        <v>143</v>
      </c>
      <c r="I926" s="983" t="s">
        <v>166</v>
      </c>
      <c r="J926" s="983"/>
      <c r="K926" s="211" t="s">
        <v>167</v>
      </c>
      <c r="L926" s="211" t="s">
        <v>168</v>
      </c>
      <c r="M926" s="211" t="s">
        <v>181</v>
      </c>
      <c r="N926" s="983" t="s">
        <v>565</v>
      </c>
      <c r="O926" s="983"/>
      <c r="P926" s="45"/>
      <c r="R926" s="45"/>
      <c r="S926" s="45"/>
      <c r="T926" s="45"/>
      <c r="U926" s="45"/>
      <c r="V926" s="45"/>
      <c r="W926" s="45"/>
      <c r="X926" s="45"/>
      <c r="Y926" s="45"/>
      <c r="Z926" s="45"/>
      <c r="AA926" s="45"/>
      <c r="AB926" s="45"/>
    </row>
    <row r="927" spans="1:28" s="62" customFormat="1" ht="19.5" customHeight="1" x14ac:dyDescent="0.25">
      <c r="A927" s="63">
        <f t="shared" ref="A927:A946" si="184">$A$6</f>
        <v>19.5</v>
      </c>
      <c r="B927" s="78">
        <v>9</v>
      </c>
      <c r="C927" s="972"/>
      <c r="D927" s="973"/>
      <c r="E927" s="974"/>
      <c r="F927" s="124"/>
      <c r="G927" s="124"/>
      <c r="H927" s="126"/>
      <c r="I927" s="975"/>
      <c r="J927" s="976"/>
      <c r="K927" s="124"/>
      <c r="L927" s="125"/>
      <c r="M927" s="125"/>
      <c r="N927" s="977"/>
      <c r="O927" s="978"/>
      <c r="P927" s="45"/>
      <c r="R927" s="45"/>
      <c r="S927" s="45"/>
      <c r="T927" s="45"/>
      <c r="U927" s="45"/>
      <c r="V927" s="45"/>
      <c r="W927" s="45"/>
      <c r="X927" s="45"/>
      <c r="Y927" s="45"/>
      <c r="Z927" s="45"/>
      <c r="AA927" s="45"/>
      <c r="AB927" s="45"/>
    </row>
    <row r="928" spans="1:28" s="62" customFormat="1" ht="19.5" customHeight="1" x14ac:dyDescent="0.25">
      <c r="A928" s="63">
        <f t="shared" si="184"/>
        <v>19.5</v>
      </c>
      <c r="B928" s="78">
        <f t="shared" ref="B928:B946" si="185">B927+1</f>
        <v>10</v>
      </c>
      <c r="C928" s="972"/>
      <c r="D928" s="973"/>
      <c r="E928" s="974"/>
      <c r="F928" s="124"/>
      <c r="G928" s="124"/>
      <c r="H928" s="126"/>
      <c r="I928" s="975"/>
      <c r="J928" s="976"/>
      <c r="K928" s="124"/>
      <c r="L928" s="125"/>
      <c r="M928" s="125"/>
      <c r="N928" s="977"/>
      <c r="O928" s="978"/>
      <c r="P928" s="45"/>
      <c r="R928" s="45"/>
      <c r="S928" s="45"/>
      <c r="T928" s="45"/>
      <c r="U928" s="45"/>
      <c r="V928" s="45"/>
      <c r="W928" s="45"/>
      <c r="X928" s="45"/>
      <c r="Y928" s="45"/>
      <c r="Z928" s="45"/>
      <c r="AA928" s="45"/>
      <c r="AB928" s="45"/>
    </row>
    <row r="929" spans="1:28" s="62" customFormat="1" ht="19.5" customHeight="1" x14ac:dyDescent="0.25">
      <c r="A929" s="63">
        <f t="shared" si="184"/>
        <v>19.5</v>
      </c>
      <c r="B929" s="78">
        <f t="shared" si="185"/>
        <v>11</v>
      </c>
      <c r="C929" s="972"/>
      <c r="D929" s="973"/>
      <c r="E929" s="974"/>
      <c r="F929" s="124"/>
      <c r="G929" s="124"/>
      <c r="H929" s="126"/>
      <c r="I929" s="975"/>
      <c r="J929" s="976"/>
      <c r="K929" s="124"/>
      <c r="L929" s="125"/>
      <c r="M929" s="125"/>
      <c r="N929" s="977"/>
      <c r="O929" s="978"/>
      <c r="P929" s="45"/>
      <c r="R929" s="45"/>
      <c r="S929" s="45"/>
      <c r="T929" s="45"/>
      <c r="U929" s="45"/>
      <c r="V929" s="45"/>
      <c r="W929" s="45"/>
      <c r="X929" s="45"/>
      <c r="Y929" s="45"/>
      <c r="Z929" s="45"/>
      <c r="AA929" s="45"/>
      <c r="AB929" s="45"/>
    </row>
    <row r="930" spans="1:28" s="62" customFormat="1" ht="19.5" customHeight="1" x14ac:dyDescent="0.25">
      <c r="A930" s="63">
        <f t="shared" si="184"/>
        <v>19.5</v>
      </c>
      <c r="B930" s="78">
        <f t="shared" si="185"/>
        <v>12</v>
      </c>
      <c r="C930" s="972"/>
      <c r="D930" s="973"/>
      <c r="E930" s="974"/>
      <c r="F930" s="124"/>
      <c r="G930" s="124"/>
      <c r="H930" s="126"/>
      <c r="I930" s="975"/>
      <c r="J930" s="976"/>
      <c r="K930" s="124"/>
      <c r="L930" s="125"/>
      <c r="M930" s="125"/>
      <c r="N930" s="977"/>
      <c r="O930" s="978"/>
      <c r="P930" s="45"/>
      <c r="R930" s="45"/>
      <c r="S930" s="45"/>
      <c r="T930" s="45"/>
      <c r="U930" s="45"/>
      <c r="V930" s="45"/>
      <c r="W930" s="45"/>
      <c r="X930" s="45"/>
      <c r="Y930" s="45"/>
      <c r="Z930" s="45"/>
      <c r="AA930" s="45"/>
      <c r="AB930" s="45"/>
    </row>
    <row r="931" spans="1:28" s="62" customFormat="1" ht="19.5" customHeight="1" x14ac:dyDescent="0.25">
      <c r="A931" s="63">
        <f t="shared" si="184"/>
        <v>19.5</v>
      </c>
      <c r="B931" s="78">
        <f t="shared" si="185"/>
        <v>13</v>
      </c>
      <c r="C931" s="972"/>
      <c r="D931" s="973"/>
      <c r="E931" s="974"/>
      <c r="F931" s="124"/>
      <c r="G931" s="124"/>
      <c r="H931" s="126"/>
      <c r="I931" s="975"/>
      <c r="J931" s="976"/>
      <c r="K931" s="124"/>
      <c r="L931" s="125"/>
      <c r="M931" s="125"/>
      <c r="N931" s="977"/>
      <c r="O931" s="978"/>
      <c r="P931" s="45"/>
      <c r="R931" s="45"/>
      <c r="S931" s="45"/>
      <c r="T931" s="45"/>
      <c r="U931" s="45"/>
      <c r="V931" s="45"/>
      <c r="W931" s="45"/>
      <c r="X931" s="45"/>
      <c r="Y931" s="45"/>
      <c r="Z931" s="45"/>
      <c r="AA931" s="45"/>
      <c r="AB931" s="45"/>
    </row>
    <row r="932" spans="1:28" s="62" customFormat="1" ht="19.5" customHeight="1" x14ac:dyDescent="0.25">
      <c r="A932" s="63">
        <f t="shared" si="184"/>
        <v>19.5</v>
      </c>
      <c r="B932" s="78">
        <f t="shared" si="185"/>
        <v>14</v>
      </c>
      <c r="C932" s="972"/>
      <c r="D932" s="973"/>
      <c r="E932" s="974"/>
      <c r="F932" s="124"/>
      <c r="G932" s="124"/>
      <c r="H932" s="126"/>
      <c r="I932" s="975"/>
      <c r="J932" s="976"/>
      <c r="K932" s="124"/>
      <c r="L932" s="125"/>
      <c r="M932" s="125"/>
      <c r="N932" s="977"/>
      <c r="O932" s="978"/>
      <c r="P932" s="45"/>
      <c r="R932" s="45"/>
      <c r="S932" s="45"/>
      <c r="T932" s="45"/>
      <c r="U932" s="45"/>
      <c r="V932" s="45"/>
      <c r="W932" s="45"/>
      <c r="X932" s="45"/>
      <c r="Y932" s="45"/>
      <c r="Z932" s="45"/>
      <c r="AA932" s="45"/>
      <c r="AB932" s="45"/>
    </row>
    <row r="933" spans="1:28" s="62" customFormat="1" ht="19.5" customHeight="1" x14ac:dyDescent="0.25">
      <c r="A933" s="63">
        <f t="shared" si="184"/>
        <v>19.5</v>
      </c>
      <c r="B933" s="78">
        <f t="shared" si="185"/>
        <v>15</v>
      </c>
      <c r="C933" s="972"/>
      <c r="D933" s="973"/>
      <c r="E933" s="974"/>
      <c r="F933" s="124"/>
      <c r="G933" s="124"/>
      <c r="H933" s="126"/>
      <c r="I933" s="975"/>
      <c r="J933" s="976"/>
      <c r="K933" s="124"/>
      <c r="L933" s="125"/>
      <c r="M933" s="125"/>
      <c r="N933" s="977"/>
      <c r="O933" s="978"/>
      <c r="P933" s="45"/>
      <c r="R933" s="45"/>
      <c r="S933" s="45"/>
      <c r="T933" s="45"/>
      <c r="U933" s="45"/>
      <c r="V933" s="45"/>
      <c r="W933" s="45"/>
      <c r="X933" s="45"/>
      <c r="Y933" s="45"/>
      <c r="Z933" s="45"/>
      <c r="AA933" s="45"/>
      <c r="AB933" s="45"/>
    </row>
    <row r="934" spans="1:28" s="62" customFormat="1" ht="19.5" customHeight="1" x14ac:dyDescent="0.25">
      <c r="A934" s="63">
        <f t="shared" si="184"/>
        <v>19.5</v>
      </c>
      <c r="B934" s="78">
        <f t="shared" si="185"/>
        <v>16</v>
      </c>
      <c r="C934" s="972"/>
      <c r="D934" s="973"/>
      <c r="E934" s="974"/>
      <c r="F934" s="124"/>
      <c r="G934" s="124"/>
      <c r="H934" s="126"/>
      <c r="I934" s="975"/>
      <c r="J934" s="976"/>
      <c r="K934" s="124"/>
      <c r="L934" s="125"/>
      <c r="M934" s="125"/>
      <c r="N934" s="977"/>
      <c r="O934" s="978"/>
      <c r="P934" s="45"/>
      <c r="R934" s="45"/>
      <c r="S934" s="45"/>
      <c r="T934" s="45"/>
      <c r="U934" s="45"/>
      <c r="V934" s="45"/>
      <c r="W934" s="45"/>
      <c r="X934" s="45"/>
      <c r="Y934" s="45"/>
      <c r="Z934" s="45"/>
      <c r="AA934" s="45"/>
      <c r="AB934" s="45"/>
    </row>
    <row r="935" spans="1:28" s="62" customFormat="1" ht="19.5" customHeight="1" x14ac:dyDescent="0.25">
      <c r="A935" s="63">
        <f t="shared" si="184"/>
        <v>19.5</v>
      </c>
      <c r="B935" s="78">
        <f t="shared" si="185"/>
        <v>17</v>
      </c>
      <c r="C935" s="972"/>
      <c r="D935" s="973"/>
      <c r="E935" s="974"/>
      <c r="F935" s="124"/>
      <c r="G935" s="124"/>
      <c r="H935" s="126"/>
      <c r="I935" s="975"/>
      <c r="J935" s="976"/>
      <c r="K935" s="124"/>
      <c r="L935" s="125"/>
      <c r="M935" s="125"/>
      <c r="N935" s="977"/>
      <c r="O935" s="978"/>
      <c r="P935" s="45"/>
      <c r="R935" s="45"/>
      <c r="S935" s="45"/>
      <c r="T935" s="45"/>
      <c r="U935" s="45"/>
      <c r="V935" s="45"/>
      <c r="W935" s="45"/>
      <c r="X935" s="45"/>
      <c r="Y935" s="45"/>
      <c r="Z935" s="45"/>
      <c r="AA935" s="45"/>
      <c r="AB935" s="45"/>
    </row>
    <row r="936" spans="1:28" s="62" customFormat="1" ht="19.5" customHeight="1" x14ac:dyDescent="0.25">
      <c r="A936" s="63">
        <f t="shared" si="184"/>
        <v>19.5</v>
      </c>
      <c r="B936" s="78">
        <f t="shared" si="185"/>
        <v>18</v>
      </c>
      <c r="C936" s="972"/>
      <c r="D936" s="973"/>
      <c r="E936" s="974"/>
      <c r="F936" s="124"/>
      <c r="G936" s="124"/>
      <c r="H936" s="126"/>
      <c r="I936" s="975"/>
      <c r="J936" s="976"/>
      <c r="K936" s="124"/>
      <c r="L936" s="125"/>
      <c r="M936" s="125"/>
      <c r="N936" s="977"/>
      <c r="O936" s="978"/>
      <c r="P936" s="45"/>
      <c r="R936" s="45"/>
      <c r="S936" s="45"/>
      <c r="T936" s="45"/>
      <c r="U936" s="45"/>
      <c r="V936" s="45"/>
      <c r="W936" s="45"/>
      <c r="X936" s="45"/>
      <c r="Y936" s="45"/>
      <c r="Z936" s="45"/>
      <c r="AA936" s="45"/>
      <c r="AB936" s="45"/>
    </row>
    <row r="937" spans="1:28" s="62" customFormat="1" ht="19.5" customHeight="1" x14ac:dyDescent="0.25">
      <c r="A937" s="63">
        <f t="shared" si="184"/>
        <v>19.5</v>
      </c>
      <c r="B937" s="78">
        <f t="shared" si="185"/>
        <v>19</v>
      </c>
      <c r="C937" s="972"/>
      <c r="D937" s="973"/>
      <c r="E937" s="974"/>
      <c r="F937" s="124"/>
      <c r="G937" s="124"/>
      <c r="H937" s="126"/>
      <c r="I937" s="975"/>
      <c r="J937" s="976"/>
      <c r="K937" s="124"/>
      <c r="L937" s="125"/>
      <c r="M937" s="125"/>
      <c r="N937" s="977"/>
      <c r="O937" s="978"/>
      <c r="P937" s="45"/>
      <c r="R937" s="45"/>
      <c r="S937" s="45"/>
      <c r="T937" s="45"/>
      <c r="U937" s="45"/>
      <c r="V937" s="45"/>
      <c r="W937" s="45"/>
      <c r="X937" s="45"/>
      <c r="Y937" s="45"/>
      <c r="Z937" s="45"/>
      <c r="AA937" s="45"/>
      <c r="AB937" s="45"/>
    </row>
    <row r="938" spans="1:28" s="62" customFormat="1" ht="19.5" customHeight="1" x14ac:dyDescent="0.25">
      <c r="A938" s="63">
        <f t="shared" si="184"/>
        <v>19.5</v>
      </c>
      <c r="B938" s="78">
        <f t="shared" si="185"/>
        <v>20</v>
      </c>
      <c r="C938" s="972"/>
      <c r="D938" s="973"/>
      <c r="E938" s="974"/>
      <c r="F938" s="124"/>
      <c r="G938" s="124"/>
      <c r="H938" s="126"/>
      <c r="I938" s="975"/>
      <c r="J938" s="976"/>
      <c r="K938" s="124"/>
      <c r="L938" s="125"/>
      <c r="M938" s="125"/>
      <c r="N938" s="977"/>
      <c r="O938" s="978"/>
      <c r="P938" s="45"/>
      <c r="R938" s="45"/>
      <c r="S938" s="45"/>
      <c r="T938" s="45"/>
      <c r="U938" s="45"/>
      <c r="V938" s="45"/>
      <c r="W938" s="45"/>
      <c r="X938" s="45"/>
      <c r="Y938" s="45"/>
      <c r="Z938" s="45"/>
      <c r="AA938" s="45"/>
      <c r="AB938" s="45"/>
    </row>
    <row r="939" spans="1:28" s="62" customFormat="1" ht="19.5" customHeight="1" x14ac:dyDescent="0.25">
      <c r="A939" s="63">
        <f t="shared" si="184"/>
        <v>19.5</v>
      </c>
      <c r="B939" s="78">
        <f t="shared" si="185"/>
        <v>21</v>
      </c>
      <c r="C939" s="972"/>
      <c r="D939" s="973"/>
      <c r="E939" s="974"/>
      <c r="F939" s="124"/>
      <c r="G939" s="124"/>
      <c r="H939" s="126"/>
      <c r="I939" s="975"/>
      <c r="J939" s="976"/>
      <c r="K939" s="124"/>
      <c r="L939" s="125"/>
      <c r="M939" s="125"/>
      <c r="N939" s="977"/>
      <c r="O939" s="978"/>
      <c r="P939" s="45"/>
      <c r="R939" s="45"/>
      <c r="S939" s="45"/>
      <c r="T939" s="45"/>
      <c r="U939" s="45"/>
      <c r="V939" s="45"/>
      <c r="W939" s="45"/>
      <c r="X939" s="45"/>
      <c r="Y939" s="45"/>
      <c r="Z939" s="45"/>
      <c r="AA939" s="45"/>
      <c r="AB939" s="45"/>
    </row>
    <row r="940" spans="1:28" s="62" customFormat="1" ht="19.5" customHeight="1" x14ac:dyDescent="0.25">
      <c r="A940" s="63">
        <f t="shared" si="184"/>
        <v>19.5</v>
      </c>
      <c r="B940" s="78">
        <f t="shared" si="185"/>
        <v>22</v>
      </c>
      <c r="C940" s="972"/>
      <c r="D940" s="973"/>
      <c r="E940" s="974"/>
      <c r="F940" s="124"/>
      <c r="G940" s="124"/>
      <c r="H940" s="126"/>
      <c r="I940" s="975"/>
      <c r="J940" s="976"/>
      <c r="K940" s="124"/>
      <c r="L940" s="125"/>
      <c r="M940" s="125"/>
      <c r="N940" s="977"/>
      <c r="O940" s="978"/>
      <c r="P940" s="45"/>
      <c r="R940" s="45"/>
      <c r="S940" s="45"/>
      <c r="T940" s="45"/>
      <c r="U940" s="45"/>
      <c r="V940" s="45"/>
      <c r="W940" s="45"/>
      <c r="X940" s="45"/>
      <c r="Y940" s="45"/>
      <c r="Z940" s="45"/>
      <c r="AA940" s="45"/>
      <c r="AB940" s="45"/>
    </row>
    <row r="941" spans="1:28" s="62" customFormat="1" ht="19.5" customHeight="1" x14ac:dyDescent="0.25">
      <c r="A941" s="63">
        <f t="shared" si="184"/>
        <v>19.5</v>
      </c>
      <c r="B941" s="78">
        <f t="shared" si="185"/>
        <v>23</v>
      </c>
      <c r="C941" s="972"/>
      <c r="D941" s="973"/>
      <c r="E941" s="974"/>
      <c r="F941" s="124"/>
      <c r="G941" s="124"/>
      <c r="H941" s="126"/>
      <c r="I941" s="975"/>
      <c r="J941" s="976"/>
      <c r="K941" s="124"/>
      <c r="L941" s="125"/>
      <c r="M941" s="125"/>
      <c r="N941" s="977"/>
      <c r="O941" s="978"/>
      <c r="P941" s="45"/>
      <c r="R941" s="45"/>
      <c r="S941" s="45"/>
      <c r="T941" s="45"/>
      <c r="U941" s="45"/>
      <c r="V941" s="45"/>
      <c r="W941" s="45"/>
      <c r="X941" s="45"/>
      <c r="Y941" s="45"/>
      <c r="Z941" s="45"/>
      <c r="AA941" s="45"/>
      <c r="AB941" s="45"/>
    </row>
    <row r="942" spans="1:28" s="62" customFormat="1" ht="19.5" customHeight="1" x14ac:dyDescent="0.25">
      <c r="A942" s="63">
        <f t="shared" si="184"/>
        <v>19.5</v>
      </c>
      <c r="B942" s="78">
        <f t="shared" si="185"/>
        <v>24</v>
      </c>
      <c r="C942" s="972"/>
      <c r="D942" s="973"/>
      <c r="E942" s="974"/>
      <c r="F942" s="124"/>
      <c r="G942" s="124"/>
      <c r="H942" s="126"/>
      <c r="I942" s="975"/>
      <c r="J942" s="976"/>
      <c r="K942" s="124"/>
      <c r="L942" s="125"/>
      <c r="M942" s="125"/>
      <c r="N942" s="977"/>
      <c r="O942" s="978"/>
      <c r="P942" s="45"/>
      <c r="R942" s="45"/>
      <c r="S942" s="45"/>
      <c r="T942" s="45"/>
      <c r="U942" s="45"/>
      <c r="V942" s="45"/>
      <c r="W942" s="45"/>
      <c r="X942" s="45"/>
      <c r="Y942" s="45"/>
      <c r="Z942" s="45"/>
      <c r="AA942" s="45"/>
      <c r="AB942" s="45"/>
    </row>
    <row r="943" spans="1:28" s="62" customFormat="1" ht="19.5" customHeight="1" x14ac:dyDescent="0.25">
      <c r="A943" s="63">
        <f t="shared" si="184"/>
        <v>19.5</v>
      </c>
      <c r="B943" s="78">
        <f t="shared" si="185"/>
        <v>25</v>
      </c>
      <c r="C943" s="972"/>
      <c r="D943" s="973"/>
      <c r="E943" s="974"/>
      <c r="F943" s="124"/>
      <c r="G943" s="124"/>
      <c r="H943" s="126"/>
      <c r="I943" s="975"/>
      <c r="J943" s="976"/>
      <c r="K943" s="124"/>
      <c r="L943" s="125"/>
      <c r="M943" s="125"/>
      <c r="N943" s="977"/>
      <c r="O943" s="978"/>
      <c r="P943" s="45"/>
      <c r="R943" s="45"/>
      <c r="S943" s="45"/>
      <c r="T943" s="45"/>
      <c r="U943" s="45"/>
      <c r="V943" s="45"/>
      <c r="W943" s="45"/>
      <c r="X943" s="45"/>
      <c r="Y943" s="45"/>
      <c r="Z943" s="45"/>
      <c r="AA943" s="45"/>
      <c r="AB943" s="45"/>
    </row>
    <row r="944" spans="1:28" s="62" customFormat="1" ht="19.5" customHeight="1" x14ac:dyDescent="0.25">
      <c r="A944" s="63">
        <f t="shared" si="184"/>
        <v>19.5</v>
      </c>
      <c r="B944" s="78">
        <f t="shared" si="185"/>
        <v>26</v>
      </c>
      <c r="C944" s="972"/>
      <c r="D944" s="973"/>
      <c r="E944" s="974"/>
      <c r="F944" s="124"/>
      <c r="G944" s="124"/>
      <c r="H944" s="126"/>
      <c r="I944" s="975"/>
      <c r="J944" s="976"/>
      <c r="K944" s="124"/>
      <c r="L944" s="125"/>
      <c r="M944" s="125"/>
      <c r="N944" s="977"/>
      <c r="O944" s="978"/>
      <c r="P944" s="45"/>
      <c r="R944" s="45"/>
      <c r="S944" s="45"/>
      <c r="T944" s="45"/>
      <c r="U944" s="45"/>
      <c r="V944" s="45"/>
      <c r="W944" s="45"/>
      <c r="X944" s="45"/>
      <c r="Y944" s="45"/>
      <c r="Z944" s="45"/>
      <c r="AA944" s="45"/>
      <c r="AB944" s="45"/>
    </row>
    <row r="945" spans="1:28" s="62" customFormat="1" ht="19.5" customHeight="1" x14ac:dyDescent="0.25">
      <c r="A945" s="63">
        <f t="shared" si="184"/>
        <v>19.5</v>
      </c>
      <c r="B945" s="78">
        <f t="shared" si="185"/>
        <v>27</v>
      </c>
      <c r="C945" s="972"/>
      <c r="D945" s="973"/>
      <c r="E945" s="974"/>
      <c r="F945" s="124"/>
      <c r="G945" s="124"/>
      <c r="H945" s="126"/>
      <c r="I945" s="975"/>
      <c r="J945" s="976"/>
      <c r="K945" s="124"/>
      <c r="L945" s="125"/>
      <c r="M945" s="125"/>
      <c r="N945" s="977"/>
      <c r="O945" s="978"/>
      <c r="P945" s="45"/>
      <c r="R945" s="45"/>
      <c r="S945" s="45"/>
      <c r="T945" s="45"/>
      <c r="U945" s="45"/>
      <c r="V945" s="45"/>
      <c r="W945" s="45"/>
      <c r="X945" s="45"/>
      <c r="Y945" s="45"/>
      <c r="Z945" s="45"/>
      <c r="AA945" s="45"/>
      <c r="AB945" s="45"/>
    </row>
    <row r="946" spans="1:28" s="62" customFormat="1" ht="19.5" customHeight="1" x14ac:dyDescent="0.25">
      <c r="A946" s="63">
        <f t="shared" si="184"/>
        <v>19.5</v>
      </c>
      <c r="B946" s="78">
        <f t="shared" si="185"/>
        <v>28</v>
      </c>
      <c r="C946" s="972"/>
      <c r="D946" s="973"/>
      <c r="E946" s="974"/>
      <c r="F946" s="124"/>
      <c r="G946" s="124"/>
      <c r="H946" s="126"/>
      <c r="I946" s="975"/>
      <c r="J946" s="976"/>
      <c r="K946" s="124"/>
      <c r="L946" s="125"/>
      <c r="M946" s="125"/>
      <c r="N946" s="977"/>
      <c r="O946" s="978"/>
      <c r="P946" s="45"/>
      <c r="R946" s="45"/>
      <c r="S946" s="45"/>
      <c r="T946" s="45"/>
      <c r="U946" s="45"/>
      <c r="V946" s="45"/>
      <c r="W946" s="45"/>
      <c r="X946" s="45"/>
      <c r="Y946" s="45"/>
      <c r="Z946" s="45"/>
      <c r="AA946" s="45"/>
      <c r="AB946" s="45"/>
    </row>
    <row r="947" spans="1:28" s="62" customFormat="1" ht="9" customHeight="1" x14ac:dyDescent="0.25">
      <c r="A947" s="63">
        <f t="shared" ref="A947:A955" si="186">$A$2</f>
        <v>9</v>
      </c>
      <c r="B947" s="45"/>
      <c r="C947" s="45"/>
      <c r="D947" s="45"/>
      <c r="E947" s="45"/>
      <c r="F947" s="45"/>
      <c r="G947" s="45"/>
      <c r="H947" s="45"/>
      <c r="I947" s="45"/>
      <c r="J947" s="45"/>
      <c r="K947" s="45"/>
      <c r="L947" s="45"/>
      <c r="M947" s="45"/>
      <c r="N947" s="45"/>
      <c r="O947" s="45"/>
      <c r="P947" s="45"/>
      <c r="R947" s="45"/>
      <c r="S947" s="45"/>
      <c r="T947" s="45"/>
      <c r="U947" s="45"/>
      <c r="V947" s="45"/>
      <c r="W947" s="45"/>
      <c r="X947" s="45"/>
      <c r="Y947" s="45"/>
      <c r="Z947" s="45"/>
      <c r="AA947" s="45"/>
      <c r="AB947" s="45"/>
    </row>
    <row r="948" spans="1:28" ht="9" customHeight="1" x14ac:dyDescent="0.25">
      <c r="A948" s="63">
        <f t="shared" si="186"/>
        <v>9</v>
      </c>
    </row>
    <row r="949" spans="1:28" ht="9" customHeight="1" x14ac:dyDescent="0.25">
      <c r="A949" s="63">
        <f t="shared" si="186"/>
        <v>9</v>
      </c>
    </row>
    <row r="950" spans="1:28" ht="9" customHeight="1" x14ac:dyDescent="0.25">
      <c r="A950" s="63">
        <f t="shared" si="186"/>
        <v>9</v>
      </c>
    </row>
    <row r="951" spans="1:28" ht="9" customHeight="1" x14ac:dyDescent="0.25">
      <c r="A951" s="63">
        <f t="shared" si="186"/>
        <v>9</v>
      </c>
    </row>
    <row r="952" spans="1:28" ht="16.5" customHeight="1" x14ac:dyDescent="0.25">
      <c r="A952" s="68">
        <f t="shared" ref="A952" si="187">$A$8</f>
        <v>16.5</v>
      </c>
      <c r="C952" s="80" t="s">
        <v>572</v>
      </c>
      <c r="D952" s="81" t="s">
        <v>189</v>
      </c>
      <c r="M952" s="1006" t="str">
        <f ca="1">Wersja</f>
        <v>2020..6.15.0.44055</v>
      </c>
      <c r="N952" s="1006"/>
    </row>
    <row r="953" spans="1:28" ht="9" customHeight="1" x14ac:dyDescent="0.25">
      <c r="A953" s="63">
        <f t="shared" si="186"/>
        <v>9</v>
      </c>
    </row>
    <row r="954" spans="1:28" ht="9" customHeight="1" x14ac:dyDescent="0.25">
      <c r="A954" s="63">
        <f t="shared" si="186"/>
        <v>9</v>
      </c>
      <c r="B954" s="796" t="s">
        <v>182</v>
      </c>
      <c r="C954" s="796"/>
      <c r="D954" s="796"/>
      <c r="E954" s="796"/>
      <c r="F954" s="796"/>
      <c r="G954" s="796"/>
      <c r="H954" s="796"/>
      <c r="I954" s="796"/>
      <c r="J954" s="796"/>
      <c r="K954" s="796"/>
      <c r="L954" s="796"/>
      <c r="M954" s="796"/>
      <c r="N954" s="796"/>
      <c r="O954" s="796"/>
    </row>
    <row r="955" spans="1:28" ht="9" customHeight="1" x14ac:dyDescent="0.25">
      <c r="A955" s="63">
        <f t="shared" si="186"/>
        <v>9</v>
      </c>
      <c r="B955" s="797" t="s">
        <v>0</v>
      </c>
      <c r="C955" s="797"/>
      <c r="D955" s="797"/>
      <c r="E955" s="797"/>
      <c r="F955" s="797"/>
      <c r="G955" s="797"/>
      <c r="H955" s="797"/>
      <c r="I955" s="797"/>
      <c r="J955" s="797"/>
      <c r="K955" s="797"/>
      <c r="L955" s="797"/>
      <c r="M955" s="797"/>
      <c r="N955" s="797"/>
      <c r="O955" s="797"/>
    </row>
    <row r="956" spans="1:28" ht="4.5" customHeight="1" x14ac:dyDescent="0.25">
      <c r="A956" s="63">
        <f t="shared" ref="A956" si="188">$A$4</f>
        <v>4.5</v>
      </c>
      <c r="B956" s="208"/>
    </row>
    <row r="957" spans="1:28" ht="9" customHeight="1" x14ac:dyDescent="0.25">
      <c r="A957" s="63">
        <f t="shared" ref="A957" si="189">$A$2</f>
        <v>9</v>
      </c>
      <c r="B957" s="798" t="s">
        <v>475</v>
      </c>
      <c r="C957" s="799"/>
      <c r="D957" s="799"/>
      <c r="E957" s="799"/>
      <c r="F957" s="799"/>
      <c r="G957" s="799"/>
      <c r="H957" s="800"/>
      <c r="I957" s="801" t="s">
        <v>1</v>
      </c>
      <c r="J957" s="802"/>
      <c r="K957" s="802"/>
      <c r="L957" s="802"/>
      <c r="M957" s="802"/>
      <c r="N957" s="802"/>
      <c r="O957" s="803"/>
    </row>
    <row r="958" spans="1:28" ht="19.5" customHeight="1" x14ac:dyDescent="0.25">
      <c r="A958" s="63">
        <f t="shared" ref="A958" si="190">$A$6</f>
        <v>19.5</v>
      </c>
      <c r="B958" s="65"/>
      <c r="C958" s="988">
        <f t="shared" ref="C958" si="191">$C$6</f>
        <v>0</v>
      </c>
      <c r="D958" s="988"/>
      <c r="E958" s="988"/>
      <c r="F958" s="988"/>
      <c r="G958" s="988"/>
      <c r="H958" s="66"/>
      <c r="I958" s="820"/>
      <c r="J958" s="821"/>
      <c r="K958" s="821"/>
      <c r="L958" s="821"/>
      <c r="M958" s="821"/>
      <c r="N958" s="821"/>
      <c r="O958" s="822"/>
    </row>
    <row r="959" spans="1:28" ht="9" customHeight="1" x14ac:dyDescent="0.25">
      <c r="A959" s="63">
        <f t="shared" ref="A959" si="192">$A$2</f>
        <v>9</v>
      </c>
    </row>
    <row r="960" spans="1:28" ht="16.5" customHeight="1" x14ac:dyDescent="0.25">
      <c r="A960" s="68">
        <f t="shared" ref="A960:A962" si="193">$A$8</f>
        <v>16.5</v>
      </c>
      <c r="B960" s="67" t="s">
        <v>554</v>
      </c>
    </row>
    <row r="961" spans="1:28" ht="16.5" customHeight="1" x14ac:dyDescent="0.25">
      <c r="A961" s="68">
        <f t="shared" si="193"/>
        <v>16.5</v>
      </c>
      <c r="B961" s="989" t="s">
        <v>566</v>
      </c>
      <c r="C961" s="989"/>
      <c r="D961" s="989"/>
      <c r="E961" s="989"/>
      <c r="F961" s="989"/>
      <c r="G961" s="989"/>
      <c r="H961" s="989"/>
      <c r="I961" s="989"/>
      <c r="J961" s="989"/>
      <c r="K961" s="989"/>
      <c r="L961" s="989"/>
      <c r="M961" s="989"/>
      <c r="N961" s="989"/>
    </row>
    <row r="962" spans="1:28" ht="16.5" customHeight="1" x14ac:dyDescent="0.25">
      <c r="A962" s="68">
        <f t="shared" si="193"/>
        <v>16.5</v>
      </c>
      <c r="B962" s="990" t="s">
        <v>564</v>
      </c>
      <c r="C962" s="989"/>
      <c r="D962" s="989"/>
      <c r="E962" s="989"/>
      <c r="F962" s="989"/>
      <c r="G962" s="989"/>
      <c r="H962" s="989"/>
      <c r="I962" s="989"/>
      <c r="J962" s="989"/>
      <c r="K962" s="989"/>
      <c r="L962" s="989"/>
      <c r="M962" s="989"/>
      <c r="N962" s="989"/>
    </row>
    <row r="963" spans="1:28" ht="9" customHeight="1" x14ac:dyDescent="0.25">
      <c r="A963" s="63">
        <f t="shared" ref="A963" si="194">$A$2</f>
        <v>9</v>
      </c>
      <c r="C963" s="69"/>
      <c r="D963" s="69"/>
      <c r="E963" s="69"/>
      <c r="F963" s="69"/>
      <c r="G963" s="69"/>
      <c r="N963" s="281" t="s">
        <v>877</v>
      </c>
      <c r="O963" s="213"/>
    </row>
    <row r="964" spans="1:28" ht="19.5" customHeight="1" x14ac:dyDescent="0.25">
      <c r="A964" s="63">
        <f t="shared" ref="A964" si="195">$A$6</f>
        <v>19.5</v>
      </c>
      <c r="C964" s="69"/>
      <c r="D964" s="69"/>
      <c r="E964" s="69"/>
      <c r="F964" s="69"/>
      <c r="G964" s="69"/>
      <c r="N964" s="209">
        <f t="shared" ref="N964" si="196">N896+1</f>
        <v>15</v>
      </c>
      <c r="O964" s="70"/>
      <c r="P964" s="62"/>
      <c r="Q964" s="62">
        <f t="shared" ref="Q964" si="197">IF(COUNTA(C974:J981,C995:J1014,L995:O1014,L974:O981)=0,0,1)</f>
        <v>0</v>
      </c>
    </row>
    <row r="965" spans="1:28" ht="4.5" customHeight="1" x14ac:dyDescent="0.25">
      <c r="A965" s="63">
        <f t="shared" ref="A965:A966" si="198">$A$4</f>
        <v>4.5</v>
      </c>
      <c r="B965" s="69"/>
      <c r="C965" s="69"/>
      <c r="D965" s="69"/>
      <c r="E965" s="69"/>
      <c r="F965" s="69"/>
      <c r="G965" s="69"/>
    </row>
    <row r="966" spans="1:28" ht="4.5" customHeight="1" x14ac:dyDescent="0.25">
      <c r="A966" s="63">
        <f t="shared" si="198"/>
        <v>4.5</v>
      </c>
      <c r="B966" s="807"/>
      <c r="C966" s="807"/>
      <c r="D966" s="807"/>
      <c r="E966" s="807"/>
      <c r="F966" s="807"/>
      <c r="G966" s="807"/>
      <c r="H966" s="807"/>
      <c r="I966" s="807"/>
      <c r="J966" s="807"/>
      <c r="K966" s="807"/>
      <c r="L966" s="807"/>
      <c r="M966" s="807"/>
      <c r="N966" s="807"/>
      <c r="O966" s="807"/>
    </row>
    <row r="967" spans="1:28" ht="24.75" customHeight="1" x14ac:dyDescent="0.25">
      <c r="A967" s="68">
        <f t="shared" ref="A967" si="199">$A$8*1.5</f>
        <v>24.75</v>
      </c>
      <c r="B967" s="826" t="s">
        <v>563</v>
      </c>
      <c r="C967" s="827"/>
      <c r="D967" s="827"/>
      <c r="E967" s="827"/>
      <c r="F967" s="827"/>
      <c r="G967" s="827"/>
      <c r="H967" s="827"/>
      <c r="I967" s="827"/>
      <c r="J967" s="827"/>
      <c r="K967" s="827"/>
      <c r="L967" s="827"/>
      <c r="M967" s="827"/>
      <c r="N967" s="827"/>
      <c r="O967" s="828"/>
    </row>
    <row r="968" spans="1:28" ht="9" customHeight="1" x14ac:dyDescent="0.25">
      <c r="A968" s="63">
        <f t="shared" ref="A968" si="200">$A$2</f>
        <v>9</v>
      </c>
      <c r="B968" s="71"/>
      <c r="C968" s="804" t="s">
        <v>158</v>
      </c>
      <c r="D968" s="805"/>
      <c r="E968" s="805"/>
      <c r="F968" s="805"/>
      <c r="G968" s="805"/>
      <c r="H968" s="806"/>
      <c r="I968" s="804" t="s">
        <v>159</v>
      </c>
      <c r="J968" s="805"/>
      <c r="K968" s="805"/>
      <c r="L968" s="805"/>
      <c r="M968" s="805"/>
      <c r="N968" s="805"/>
      <c r="O968" s="806"/>
    </row>
    <row r="969" spans="1:28" s="62" customFormat="1" ht="19.5" customHeight="1" x14ac:dyDescent="0.25">
      <c r="A969" s="63">
        <f t="shared" ref="A969" si="201">$A$6</f>
        <v>19.5</v>
      </c>
      <c r="B969" s="72"/>
      <c r="C969" s="985" t="str">
        <f t="shared" ref="C969" si="202">""&amp;$C$17</f>
        <v/>
      </c>
      <c r="D969" s="986"/>
      <c r="E969" s="986"/>
      <c r="F969" s="986"/>
      <c r="G969" s="986"/>
      <c r="H969" s="987"/>
      <c r="I969" s="985" t="str">
        <f t="shared" ref="I969" si="203">""&amp;I901</f>
        <v/>
      </c>
      <c r="J969" s="986"/>
      <c r="K969" s="986"/>
      <c r="L969" s="986"/>
      <c r="M969" s="986"/>
      <c r="N969" s="986"/>
      <c r="O969" s="987"/>
      <c r="P969" s="45"/>
      <c r="R969" s="45"/>
      <c r="S969" s="45"/>
      <c r="T969" s="45"/>
      <c r="U969" s="45"/>
      <c r="V969" s="45"/>
      <c r="W969" s="45"/>
      <c r="X969" s="45"/>
      <c r="Y969" s="45"/>
      <c r="Z969" s="45"/>
      <c r="AA969" s="45"/>
      <c r="AB969" s="45"/>
    </row>
    <row r="970" spans="1:28" s="62" customFormat="1" ht="4.5" customHeight="1" x14ac:dyDescent="0.25">
      <c r="A970" s="63">
        <f t="shared" ref="A970" si="204">$A$4</f>
        <v>4.5</v>
      </c>
      <c r="B970" s="807"/>
      <c r="C970" s="807"/>
      <c r="D970" s="807"/>
      <c r="E970" s="807"/>
      <c r="F970" s="807"/>
      <c r="G970" s="807"/>
      <c r="H970" s="807"/>
      <c r="I970" s="807"/>
      <c r="J970" s="807"/>
      <c r="K970" s="807"/>
      <c r="L970" s="807"/>
      <c r="M970" s="807"/>
      <c r="N970" s="807"/>
      <c r="O970" s="807"/>
      <c r="P970" s="45"/>
      <c r="R970" s="45"/>
      <c r="S970" s="45"/>
      <c r="T970" s="45"/>
      <c r="U970" s="45"/>
      <c r="V970" s="45"/>
      <c r="W970" s="45"/>
      <c r="X970" s="45"/>
      <c r="Y970" s="45"/>
      <c r="Z970" s="45"/>
      <c r="AA970" s="45"/>
      <c r="AB970" s="45"/>
    </row>
    <row r="971" spans="1:28" s="62" customFormat="1" ht="16.5" customHeight="1" x14ac:dyDescent="0.25">
      <c r="A971" s="68">
        <f t="shared" ref="A971" si="205">$A$8</f>
        <v>16.5</v>
      </c>
      <c r="B971" s="808" t="s">
        <v>160</v>
      </c>
      <c r="C971" s="809"/>
      <c r="D971" s="809"/>
      <c r="E971" s="809"/>
      <c r="F971" s="809"/>
      <c r="G971" s="809"/>
      <c r="H971" s="809"/>
      <c r="I971" s="809"/>
      <c r="J971" s="809"/>
      <c r="K971" s="809"/>
      <c r="L971" s="809"/>
      <c r="M971" s="809"/>
      <c r="N971" s="809"/>
      <c r="O971" s="810"/>
      <c r="P971" s="45"/>
      <c r="R971" s="45"/>
      <c r="S971" s="45"/>
      <c r="T971" s="45"/>
      <c r="U971" s="45"/>
      <c r="V971" s="45"/>
      <c r="W971" s="45"/>
      <c r="X971" s="45"/>
      <c r="Y971" s="45"/>
      <c r="Z971" s="45"/>
      <c r="AA971" s="45"/>
      <c r="AB971" s="45"/>
    </row>
    <row r="972" spans="1:28" s="62" customFormat="1" ht="24.75" customHeight="1" x14ac:dyDescent="0.25">
      <c r="A972" s="68">
        <f t="shared" ref="A972" si="206">$A$8*1.5</f>
        <v>24.75</v>
      </c>
      <c r="B972" s="211" t="s">
        <v>162</v>
      </c>
      <c r="C972" s="844" t="s">
        <v>170</v>
      </c>
      <c r="D972" s="981"/>
      <c r="E972" s="982"/>
      <c r="F972" s="212" t="s">
        <v>171</v>
      </c>
      <c r="G972" s="212" t="s">
        <v>172</v>
      </c>
      <c r="H972" s="211" t="s">
        <v>163</v>
      </c>
      <c r="I972" s="844" t="s">
        <v>573</v>
      </c>
      <c r="J972" s="982"/>
      <c r="K972" s="210" t="s">
        <v>571</v>
      </c>
      <c r="L972" s="210" t="s">
        <v>570</v>
      </c>
      <c r="M972" s="210" t="s">
        <v>569</v>
      </c>
      <c r="N972" s="844" t="s">
        <v>568</v>
      </c>
      <c r="O972" s="815"/>
      <c r="P972" s="45"/>
      <c r="R972" s="45"/>
      <c r="S972" s="45"/>
      <c r="T972" s="45"/>
      <c r="U972" s="45"/>
      <c r="V972" s="45"/>
      <c r="W972" s="45"/>
      <c r="X972" s="45"/>
      <c r="Y972" s="45"/>
      <c r="Z972" s="45"/>
      <c r="AA972" s="45"/>
      <c r="AB972" s="45"/>
    </row>
    <row r="973" spans="1:28" s="62" customFormat="1" ht="9" customHeight="1" x14ac:dyDescent="0.2">
      <c r="A973" s="63">
        <f t="shared" ref="A973" si="207">$A$2</f>
        <v>9</v>
      </c>
      <c r="B973" s="76"/>
      <c r="C973" s="983" t="s">
        <v>126</v>
      </c>
      <c r="D973" s="983"/>
      <c r="E973" s="983"/>
      <c r="F973" s="211" t="s">
        <v>164</v>
      </c>
      <c r="G973" s="211" t="s">
        <v>165</v>
      </c>
      <c r="H973" s="211" t="s">
        <v>143</v>
      </c>
      <c r="I973" s="983" t="s">
        <v>166</v>
      </c>
      <c r="J973" s="983"/>
      <c r="K973" s="211" t="s">
        <v>167</v>
      </c>
      <c r="L973" s="211" t="s">
        <v>168</v>
      </c>
      <c r="M973" s="211" t="s">
        <v>181</v>
      </c>
      <c r="N973" s="983" t="s">
        <v>565</v>
      </c>
      <c r="O973" s="983"/>
      <c r="P973" s="45"/>
      <c r="R973" s="45"/>
      <c r="S973" s="45"/>
      <c r="T973" s="45"/>
      <c r="U973" s="45"/>
      <c r="V973" s="45"/>
      <c r="W973" s="45"/>
      <c r="X973" s="45"/>
      <c r="Y973" s="45"/>
      <c r="Z973" s="45"/>
      <c r="AA973" s="45"/>
      <c r="AB973" s="45"/>
    </row>
    <row r="974" spans="1:28" s="62" customFormat="1" ht="19.5" customHeight="1" x14ac:dyDescent="0.25">
      <c r="A974" s="63">
        <f t="shared" ref="A974:A981" si="208">$A$6</f>
        <v>19.5</v>
      </c>
      <c r="B974" s="78">
        <v>1</v>
      </c>
      <c r="C974" s="972"/>
      <c r="D974" s="973"/>
      <c r="E974" s="974"/>
      <c r="F974" s="124"/>
      <c r="G974" s="124"/>
      <c r="H974" s="126"/>
      <c r="I974" s="975"/>
      <c r="J974" s="976"/>
      <c r="K974" s="124"/>
      <c r="L974" s="125"/>
      <c r="M974" s="125"/>
      <c r="N974" s="977"/>
      <c r="O974" s="978"/>
      <c r="P974" s="45"/>
      <c r="R974" s="45"/>
      <c r="S974" s="45"/>
      <c r="T974" s="45"/>
      <c r="U974" s="45"/>
      <c r="V974" s="45"/>
      <c r="W974" s="45"/>
      <c r="X974" s="45"/>
      <c r="Y974" s="45"/>
      <c r="Z974" s="45"/>
      <c r="AA974" s="45"/>
      <c r="AB974" s="45"/>
    </row>
    <row r="975" spans="1:28" s="62" customFormat="1" ht="19.5" customHeight="1" x14ac:dyDescent="0.25">
      <c r="A975" s="63">
        <f t="shared" si="208"/>
        <v>19.5</v>
      </c>
      <c r="B975" s="78">
        <v>2</v>
      </c>
      <c r="C975" s="972"/>
      <c r="D975" s="973"/>
      <c r="E975" s="974"/>
      <c r="F975" s="124"/>
      <c r="G975" s="124"/>
      <c r="H975" s="126"/>
      <c r="I975" s="975"/>
      <c r="J975" s="976"/>
      <c r="K975" s="124"/>
      <c r="L975" s="125"/>
      <c r="M975" s="125"/>
      <c r="N975" s="977"/>
      <c r="O975" s="978"/>
      <c r="P975" s="45"/>
      <c r="R975" s="45"/>
      <c r="S975" s="45"/>
      <c r="T975" s="45"/>
      <c r="U975" s="45"/>
      <c r="V975" s="45"/>
      <c r="W975" s="45"/>
      <c r="X975" s="45"/>
      <c r="Y975" s="45"/>
      <c r="Z975" s="45"/>
      <c r="AA975" s="45"/>
      <c r="AB975" s="45"/>
    </row>
    <row r="976" spans="1:28" s="62" customFormat="1" ht="19.5" customHeight="1" x14ac:dyDescent="0.25">
      <c r="A976" s="63">
        <f t="shared" si="208"/>
        <v>19.5</v>
      </c>
      <c r="B976" s="78">
        <v>3</v>
      </c>
      <c r="C976" s="972"/>
      <c r="D976" s="973"/>
      <c r="E976" s="974"/>
      <c r="F976" s="124"/>
      <c r="G976" s="124"/>
      <c r="H976" s="126"/>
      <c r="I976" s="975"/>
      <c r="J976" s="976"/>
      <c r="K976" s="124"/>
      <c r="L976" s="125"/>
      <c r="M976" s="125"/>
      <c r="N976" s="977"/>
      <c r="O976" s="978"/>
      <c r="P976" s="45"/>
      <c r="R976" s="45"/>
      <c r="S976" s="45"/>
      <c r="T976" s="45"/>
      <c r="U976" s="45"/>
      <c r="V976" s="45"/>
      <c r="W976" s="45"/>
      <c r="X976" s="45"/>
      <c r="Y976" s="45"/>
      <c r="Z976" s="45"/>
      <c r="AA976" s="45"/>
      <c r="AB976" s="45"/>
    </row>
    <row r="977" spans="1:28" s="62" customFormat="1" ht="19.5" customHeight="1" x14ac:dyDescent="0.25">
      <c r="A977" s="63">
        <f t="shared" si="208"/>
        <v>19.5</v>
      </c>
      <c r="B977" s="78">
        <v>4</v>
      </c>
      <c r="C977" s="972"/>
      <c r="D977" s="973"/>
      <c r="E977" s="974"/>
      <c r="F977" s="124"/>
      <c r="G977" s="124"/>
      <c r="H977" s="126"/>
      <c r="I977" s="975"/>
      <c r="J977" s="976"/>
      <c r="K977" s="124"/>
      <c r="L977" s="125"/>
      <c r="M977" s="125"/>
      <c r="N977" s="977"/>
      <c r="O977" s="978"/>
      <c r="P977" s="45"/>
      <c r="R977" s="45"/>
      <c r="S977" s="45"/>
      <c r="T977" s="45"/>
      <c r="U977" s="45"/>
      <c r="V977" s="45"/>
      <c r="W977" s="45"/>
      <c r="X977" s="45"/>
      <c r="Y977" s="45"/>
      <c r="Z977" s="45"/>
      <c r="AA977" s="45"/>
      <c r="AB977" s="45"/>
    </row>
    <row r="978" spans="1:28" s="62" customFormat="1" ht="19.5" customHeight="1" x14ac:dyDescent="0.25">
      <c r="A978" s="63">
        <f t="shared" si="208"/>
        <v>19.5</v>
      </c>
      <c r="B978" s="78">
        <v>5</v>
      </c>
      <c r="C978" s="972"/>
      <c r="D978" s="973"/>
      <c r="E978" s="974"/>
      <c r="F978" s="124"/>
      <c r="G978" s="124"/>
      <c r="H978" s="126"/>
      <c r="I978" s="975"/>
      <c r="J978" s="976"/>
      <c r="K978" s="124"/>
      <c r="L978" s="125"/>
      <c r="M978" s="125"/>
      <c r="N978" s="977"/>
      <c r="O978" s="978"/>
      <c r="P978" s="45"/>
      <c r="R978" s="45"/>
      <c r="S978" s="45"/>
      <c r="T978" s="45"/>
      <c r="U978" s="45"/>
      <c r="V978" s="45"/>
      <c r="W978" s="45"/>
      <c r="X978" s="45"/>
      <c r="Y978" s="45"/>
      <c r="Z978" s="45"/>
      <c r="AA978" s="45"/>
      <c r="AB978" s="45"/>
    </row>
    <row r="979" spans="1:28" s="62" customFormat="1" ht="19.5" customHeight="1" x14ac:dyDescent="0.25">
      <c r="A979" s="63">
        <f t="shared" si="208"/>
        <v>19.5</v>
      </c>
      <c r="B979" s="78">
        <v>6</v>
      </c>
      <c r="C979" s="972"/>
      <c r="D979" s="973"/>
      <c r="E979" s="974"/>
      <c r="F979" s="124"/>
      <c r="G979" s="124"/>
      <c r="H979" s="126"/>
      <c r="I979" s="975"/>
      <c r="J979" s="976"/>
      <c r="K979" s="124"/>
      <c r="L979" s="125"/>
      <c r="M979" s="125"/>
      <c r="N979" s="977"/>
      <c r="O979" s="978"/>
      <c r="P979" s="45"/>
      <c r="R979" s="45"/>
      <c r="S979" s="45"/>
      <c r="T979" s="45"/>
      <c r="U979" s="45"/>
      <c r="V979" s="45"/>
      <c r="W979" s="45"/>
      <c r="X979" s="45"/>
      <c r="Y979" s="45"/>
      <c r="Z979" s="45"/>
      <c r="AA979" s="45"/>
      <c r="AB979" s="45"/>
    </row>
    <row r="980" spans="1:28" s="62" customFormat="1" ht="19.5" customHeight="1" x14ac:dyDescent="0.25">
      <c r="A980" s="63">
        <f t="shared" si="208"/>
        <v>19.5</v>
      </c>
      <c r="B980" s="78">
        <v>7</v>
      </c>
      <c r="C980" s="972"/>
      <c r="D980" s="973"/>
      <c r="E980" s="974"/>
      <c r="F980" s="124"/>
      <c r="G980" s="124"/>
      <c r="H980" s="126"/>
      <c r="I980" s="975"/>
      <c r="J980" s="976"/>
      <c r="K980" s="124"/>
      <c r="L980" s="125"/>
      <c r="M980" s="125"/>
      <c r="N980" s="977"/>
      <c r="O980" s="978"/>
      <c r="P980" s="45"/>
      <c r="R980" s="45"/>
      <c r="S980" s="45"/>
      <c r="T980" s="45"/>
      <c r="U980" s="45"/>
      <c r="V980" s="45"/>
      <c r="W980" s="45"/>
      <c r="X980" s="45"/>
      <c r="Y980" s="45"/>
      <c r="Z980" s="45"/>
      <c r="AA980" s="45"/>
      <c r="AB980" s="45"/>
    </row>
    <row r="981" spans="1:28" s="62" customFormat="1" ht="19.5" customHeight="1" x14ac:dyDescent="0.25">
      <c r="A981" s="63">
        <f t="shared" si="208"/>
        <v>19.5</v>
      </c>
      <c r="B981" s="78">
        <v>8</v>
      </c>
      <c r="C981" s="972"/>
      <c r="D981" s="973"/>
      <c r="E981" s="974"/>
      <c r="F981" s="124"/>
      <c r="G981" s="124"/>
      <c r="H981" s="126"/>
      <c r="I981" s="975"/>
      <c r="J981" s="976"/>
      <c r="K981" s="124"/>
      <c r="L981" s="125"/>
      <c r="M981" s="125"/>
      <c r="N981" s="977"/>
      <c r="O981" s="978"/>
      <c r="P981" s="45"/>
      <c r="R981" s="45"/>
      <c r="S981" s="45"/>
      <c r="T981" s="45"/>
      <c r="U981" s="45"/>
      <c r="V981" s="45"/>
      <c r="W981" s="45"/>
      <c r="X981" s="45"/>
      <c r="Y981" s="45"/>
      <c r="Z981" s="45"/>
      <c r="AA981" s="45"/>
      <c r="AB981" s="45"/>
    </row>
    <row r="982" spans="1:28" s="62" customFormat="1" ht="9" customHeight="1" x14ac:dyDescent="0.25">
      <c r="A982" s="63">
        <f t="shared" ref="A982:A983" si="209">$A$2</f>
        <v>9</v>
      </c>
      <c r="B982" s="45"/>
      <c r="C982" s="45"/>
      <c r="D982" s="45"/>
      <c r="E982" s="45"/>
      <c r="F982" s="45"/>
      <c r="G982" s="45"/>
      <c r="H982" s="45"/>
      <c r="I982" s="45"/>
      <c r="J982" s="45"/>
      <c r="K982" s="45"/>
      <c r="L982" s="45"/>
      <c r="M982" s="45"/>
      <c r="N982" s="45"/>
      <c r="O982" s="45"/>
      <c r="P982" s="45"/>
      <c r="R982" s="45"/>
      <c r="S982" s="45"/>
      <c r="T982" s="45"/>
      <c r="U982" s="45"/>
      <c r="V982" s="45"/>
      <c r="W982" s="45"/>
      <c r="X982" s="45"/>
      <c r="Y982" s="45"/>
      <c r="Z982" s="45"/>
      <c r="AA982" s="45"/>
      <c r="AB982" s="45"/>
    </row>
    <row r="983" spans="1:28" s="62" customFormat="1" ht="9" customHeight="1" x14ac:dyDescent="0.25">
      <c r="A983" s="63">
        <f t="shared" si="209"/>
        <v>9</v>
      </c>
      <c r="B983" s="45"/>
      <c r="C983" s="45"/>
      <c r="D983" s="45"/>
      <c r="E983" s="45"/>
      <c r="F983" s="45"/>
      <c r="G983" s="45"/>
      <c r="H983" s="45"/>
      <c r="I983" s="45"/>
      <c r="J983" s="45"/>
      <c r="K983" s="45"/>
      <c r="L983" s="45"/>
      <c r="M983" s="45"/>
      <c r="N983" s="45"/>
      <c r="O983" s="45"/>
      <c r="P983" s="45"/>
      <c r="R983" s="45"/>
      <c r="S983" s="45"/>
      <c r="T983" s="45"/>
      <c r="U983" s="45"/>
      <c r="V983" s="45"/>
      <c r="W983" s="45"/>
      <c r="X983" s="45"/>
      <c r="Y983" s="45"/>
      <c r="Z983" s="45"/>
      <c r="AA983" s="45"/>
      <c r="AB983" s="45"/>
    </row>
    <row r="984" spans="1:28" s="62" customFormat="1" ht="18" customHeight="1" x14ac:dyDescent="0.25">
      <c r="A984" s="63">
        <f t="shared" ref="A984" si="210">$A$2*2</f>
        <v>18</v>
      </c>
      <c r="B984" s="79" t="s">
        <v>100</v>
      </c>
      <c r="C984" s="979" t="s">
        <v>191</v>
      </c>
      <c r="D984" s="979"/>
      <c r="E984" s="979"/>
      <c r="F984" s="979"/>
      <c r="G984" s="979"/>
      <c r="H984" s="979"/>
      <c r="I984" s="979"/>
      <c r="J984" s="979"/>
      <c r="K984" s="979"/>
      <c r="L984" s="979"/>
      <c r="M984" s="979"/>
      <c r="N984" s="979"/>
      <c r="O984" s="979"/>
      <c r="P984" s="45"/>
      <c r="R984" s="45"/>
      <c r="S984" s="45"/>
      <c r="T984" s="45"/>
      <c r="U984" s="45"/>
      <c r="V984" s="45"/>
      <c r="W984" s="45"/>
      <c r="X984" s="45"/>
      <c r="Y984" s="45"/>
      <c r="Z984" s="45"/>
      <c r="AA984" s="45"/>
      <c r="AB984" s="45"/>
    </row>
    <row r="985" spans="1:28" s="62" customFormat="1" ht="9" customHeight="1" x14ac:dyDescent="0.25">
      <c r="A985" s="63">
        <f t="shared" ref="A985:A988" si="211">$A$2</f>
        <v>9</v>
      </c>
      <c r="B985" s="79" t="s">
        <v>101</v>
      </c>
      <c r="C985" s="980" t="s">
        <v>190</v>
      </c>
      <c r="D985" s="980"/>
      <c r="E985" s="980"/>
      <c r="F985" s="980"/>
      <c r="G985" s="980"/>
      <c r="H985" s="980"/>
      <c r="I985" s="980"/>
      <c r="J985" s="980"/>
      <c r="K985" s="980"/>
      <c r="L985" s="980"/>
      <c r="M985" s="980"/>
      <c r="N985" s="980"/>
      <c r="O985" s="980"/>
      <c r="P985" s="45"/>
      <c r="R985" s="45"/>
      <c r="S985" s="45"/>
      <c r="T985" s="45"/>
      <c r="U985" s="45"/>
      <c r="V985" s="45"/>
      <c r="W985" s="45"/>
      <c r="X985" s="45"/>
      <c r="Y985" s="45"/>
      <c r="Z985" s="45"/>
      <c r="AA985" s="45"/>
      <c r="AB985" s="45"/>
    </row>
    <row r="986" spans="1:28" s="62" customFormat="1" ht="9" customHeight="1" x14ac:dyDescent="0.25">
      <c r="A986" s="63">
        <f t="shared" si="211"/>
        <v>9</v>
      </c>
      <c r="B986" s="79" t="s">
        <v>102</v>
      </c>
      <c r="C986" s="979" t="s">
        <v>500</v>
      </c>
      <c r="D986" s="979"/>
      <c r="E986" s="979"/>
      <c r="F986" s="979"/>
      <c r="G986" s="979"/>
      <c r="H986" s="979"/>
      <c r="I986" s="979"/>
      <c r="J986" s="979"/>
      <c r="K986" s="979"/>
      <c r="L986" s="979"/>
      <c r="M986" s="979"/>
      <c r="N986" s="979"/>
      <c r="O986" s="979"/>
      <c r="P986" s="45"/>
      <c r="R986" s="45"/>
      <c r="S986" s="45"/>
      <c r="T986" s="45"/>
      <c r="U986" s="45"/>
      <c r="V986" s="45"/>
      <c r="W986" s="45"/>
      <c r="X986" s="45"/>
      <c r="Y986" s="45"/>
      <c r="Z986" s="45"/>
      <c r="AA986" s="45"/>
      <c r="AB986" s="45"/>
    </row>
    <row r="987" spans="1:28" s="62" customFormat="1" ht="9" customHeight="1" x14ac:dyDescent="0.25">
      <c r="A987" s="63">
        <f t="shared" si="211"/>
        <v>9</v>
      </c>
      <c r="B987" s="79" t="s">
        <v>105</v>
      </c>
      <c r="C987" s="979" t="s">
        <v>194</v>
      </c>
      <c r="D987" s="979"/>
      <c r="E987" s="979"/>
      <c r="F987" s="979"/>
      <c r="G987" s="979"/>
      <c r="H987" s="979"/>
      <c r="I987" s="979"/>
      <c r="J987" s="979"/>
      <c r="K987" s="979"/>
      <c r="L987" s="979"/>
      <c r="M987" s="979"/>
      <c r="N987" s="979"/>
      <c r="O987" s="979"/>
      <c r="P987" s="45"/>
      <c r="R987" s="45"/>
      <c r="S987" s="45"/>
      <c r="T987" s="45"/>
      <c r="U987" s="45"/>
      <c r="V987" s="45"/>
      <c r="W987" s="45"/>
      <c r="X987" s="45"/>
      <c r="Y987" s="45"/>
      <c r="Z987" s="45"/>
      <c r="AA987" s="45"/>
      <c r="AB987" s="45"/>
    </row>
    <row r="988" spans="1:28" s="62" customFormat="1" ht="9" customHeight="1" x14ac:dyDescent="0.25">
      <c r="A988" s="63">
        <f t="shared" si="211"/>
        <v>9</v>
      </c>
      <c r="B988" s="79" t="s">
        <v>103</v>
      </c>
      <c r="C988" s="979" t="s">
        <v>202</v>
      </c>
      <c r="D988" s="979"/>
      <c r="E988" s="979"/>
      <c r="F988" s="979"/>
      <c r="G988" s="979"/>
      <c r="H988" s="979"/>
      <c r="I988" s="979"/>
      <c r="J988" s="979"/>
      <c r="K988" s="979"/>
      <c r="L988" s="979"/>
      <c r="M988" s="979"/>
      <c r="N988" s="979"/>
      <c r="O988" s="979"/>
      <c r="P988" s="45"/>
      <c r="R988" s="45"/>
      <c r="S988" s="45"/>
      <c r="T988" s="45"/>
      <c r="U988" s="45"/>
      <c r="V988" s="45"/>
      <c r="W988" s="45"/>
      <c r="X988" s="45"/>
      <c r="Y988" s="45"/>
      <c r="Z988" s="45"/>
      <c r="AA988" s="45"/>
      <c r="AB988" s="45"/>
    </row>
    <row r="989" spans="1:28" s="62" customFormat="1" ht="16.5" customHeight="1" x14ac:dyDescent="0.25">
      <c r="A989" s="68">
        <f t="shared" ref="A989" si="212">$A$8</f>
        <v>16.5</v>
      </c>
      <c r="B989" s="45"/>
      <c r="C989" s="984" t="str">
        <f ca="1">Wersja</f>
        <v>2020..6.15.0.44055</v>
      </c>
      <c r="D989" s="984"/>
      <c r="E989" s="69"/>
      <c r="F989" s="69"/>
      <c r="G989" s="69"/>
      <c r="H989" s="69"/>
      <c r="I989" s="45"/>
      <c r="J989" s="45"/>
      <c r="K989" s="45"/>
      <c r="L989" s="45"/>
      <c r="M989" s="45"/>
      <c r="N989" s="80" t="s">
        <v>572</v>
      </c>
      <c r="O989" s="81" t="s">
        <v>187</v>
      </c>
      <c r="P989" s="45"/>
      <c r="R989" s="45"/>
      <c r="S989" s="45"/>
      <c r="T989" s="45"/>
      <c r="U989" s="45"/>
      <c r="V989" s="45"/>
      <c r="W989" s="45"/>
      <c r="X989" s="45"/>
      <c r="Y989" s="45"/>
      <c r="Z989" s="45"/>
      <c r="AA989" s="45"/>
      <c r="AB989" s="45"/>
    </row>
    <row r="990" spans="1:28" s="62" customFormat="1" ht="9" customHeight="1" x14ac:dyDescent="0.25">
      <c r="A990" s="63">
        <f t="shared" ref="A990:A991" si="213">$A$2</f>
        <v>9</v>
      </c>
      <c r="B990" s="45"/>
      <c r="C990" s="45"/>
      <c r="D990" s="45"/>
      <c r="E990" s="45"/>
      <c r="F990" s="45"/>
      <c r="G990" s="45"/>
      <c r="H990" s="45"/>
      <c r="I990" s="45"/>
      <c r="J990" s="45"/>
      <c r="K990" s="45"/>
      <c r="L990" s="45"/>
      <c r="M990" s="45"/>
      <c r="N990" s="45"/>
      <c r="O990" s="45"/>
      <c r="P990" s="45"/>
      <c r="R990" s="45"/>
      <c r="S990" s="45"/>
      <c r="T990" s="45"/>
      <c r="U990" s="45"/>
      <c r="V990" s="45"/>
      <c r="W990" s="45"/>
      <c r="X990" s="45"/>
      <c r="Y990" s="45"/>
      <c r="Z990" s="45"/>
      <c r="AA990" s="45"/>
      <c r="AB990" s="45"/>
    </row>
    <row r="991" spans="1:28" s="62" customFormat="1" ht="9" customHeight="1" x14ac:dyDescent="0.25">
      <c r="A991" s="63">
        <f t="shared" si="213"/>
        <v>9</v>
      </c>
      <c r="B991" s="797" t="s">
        <v>0</v>
      </c>
      <c r="C991" s="797"/>
      <c r="D991" s="797"/>
      <c r="E991" s="797"/>
      <c r="F991" s="797"/>
      <c r="G991" s="797"/>
      <c r="H991" s="797"/>
      <c r="I991" s="797"/>
      <c r="J991" s="797"/>
      <c r="K991" s="797"/>
      <c r="L991" s="797"/>
      <c r="M991" s="797"/>
      <c r="N991" s="797"/>
      <c r="O991" s="797"/>
      <c r="P991" s="45"/>
      <c r="R991" s="45"/>
      <c r="S991" s="45"/>
      <c r="T991" s="45"/>
      <c r="U991" s="45"/>
      <c r="V991" s="45"/>
      <c r="W991" s="45"/>
      <c r="X991" s="45"/>
      <c r="Y991" s="45"/>
      <c r="Z991" s="45"/>
      <c r="AA991" s="45"/>
      <c r="AB991" s="45"/>
    </row>
    <row r="992" spans="1:28" s="62" customFormat="1" ht="4.5" customHeight="1" x14ac:dyDescent="0.25">
      <c r="A992" s="68">
        <v>4.5</v>
      </c>
      <c r="B992" s="208"/>
      <c r="C992" s="45"/>
      <c r="D992" s="45"/>
      <c r="E992" s="45"/>
      <c r="F992" s="45"/>
      <c r="G992" s="45"/>
      <c r="H992" s="45"/>
      <c r="I992" s="45"/>
      <c r="J992" s="45"/>
      <c r="K992" s="45"/>
      <c r="L992" s="45"/>
      <c r="M992" s="45"/>
      <c r="N992" s="45"/>
      <c r="O992" s="45"/>
      <c r="P992" s="45"/>
      <c r="R992" s="45"/>
      <c r="S992" s="45"/>
      <c r="T992" s="45"/>
      <c r="U992" s="45"/>
      <c r="V992" s="45"/>
      <c r="W992" s="45"/>
      <c r="X992" s="45"/>
      <c r="Y992" s="45"/>
      <c r="Z992" s="45"/>
      <c r="AA992" s="45"/>
      <c r="AB992" s="45"/>
    </row>
    <row r="993" spans="1:28" s="62" customFormat="1" ht="24.75" customHeight="1" x14ac:dyDescent="0.25">
      <c r="A993" s="68">
        <f t="shared" ref="A993" si="214">$A$8*1.5</f>
        <v>24.75</v>
      </c>
      <c r="B993" s="211" t="s">
        <v>162</v>
      </c>
      <c r="C993" s="844" t="s">
        <v>170</v>
      </c>
      <c r="D993" s="981"/>
      <c r="E993" s="982"/>
      <c r="F993" s="212" t="s">
        <v>171</v>
      </c>
      <c r="G993" s="212" t="s">
        <v>172</v>
      </c>
      <c r="H993" s="211" t="s">
        <v>163</v>
      </c>
      <c r="I993" s="844" t="s">
        <v>573</v>
      </c>
      <c r="J993" s="982"/>
      <c r="K993" s="210" t="s">
        <v>571</v>
      </c>
      <c r="L993" s="210" t="s">
        <v>570</v>
      </c>
      <c r="M993" s="210" t="s">
        <v>569</v>
      </c>
      <c r="N993" s="844" t="s">
        <v>568</v>
      </c>
      <c r="O993" s="815"/>
      <c r="P993" s="45"/>
      <c r="R993" s="45"/>
      <c r="S993" s="45"/>
      <c r="T993" s="45"/>
      <c r="U993" s="45"/>
      <c r="V993" s="45"/>
      <c r="W993" s="45"/>
      <c r="X993" s="45"/>
      <c r="Y993" s="45"/>
      <c r="Z993" s="45"/>
      <c r="AA993" s="45"/>
      <c r="AB993" s="45"/>
    </row>
    <row r="994" spans="1:28" s="62" customFormat="1" ht="9" customHeight="1" x14ac:dyDescent="0.2">
      <c r="A994" s="63">
        <f t="shared" ref="A994" si="215">$A$2</f>
        <v>9</v>
      </c>
      <c r="B994" s="76"/>
      <c r="C994" s="983" t="s">
        <v>126</v>
      </c>
      <c r="D994" s="983"/>
      <c r="E994" s="983"/>
      <c r="F994" s="211" t="s">
        <v>164</v>
      </c>
      <c r="G994" s="211" t="s">
        <v>165</v>
      </c>
      <c r="H994" s="211" t="s">
        <v>143</v>
      </c>
      <c r="I994" s="983" t="s">
        <v>166</v>
      </c>
      <c r="J994" s="983"/>
      <c r="K994" s="211" t="s">
        <v>167</v>
      </c>
      <c r="L994" s="211" t="s">
        <v>168</v>
      </c>
      <c r="M994" s="211" t="s">
        <v>181</v>
      </c>
      <c r="N994" s="983" t="s">
        <v>565</v>
      </c>
      <c r="O994" s="983"/>
      <c r="P994" s="45"/>
      <c r="R994" s="45"/>
      <c r="S994" s="45"/>
      <c r="T994" s="45"/>
      <c r="U994" s="45"/>
      <c r="V994" s="45"/>
      <c r="W994" s="45"/>
      <c r="X994" s="45"/>
      <c r="Y994" s="45"/>
      <c r="Z994" s="45"/>
      <c r="AA994" s="45"/>
      <c r="AB994" s="45"/>
    </row>
    <row r="995" spans="1:28" s="62" customFormat="1" ht="19.5" customHeight="1" x14ac:dyDescent="0.25">
      <c r="A995" s="63">
        <f t="shared" ref="A995:A1014" si="216">$A$6</f>
        <v>19.5</v>
      </c>
      <c r="B995" s="78">
        <v>9</v>
      </c>
      <c r="C995" s="972"/>
      <c r="D995" s="973"/>
      <c r="E995" s="974"/>
      <c r="F995" s="124"/>
      <c r="G995" s="124"/>
      <c r="H995" s="126"/>
      <c r="I995" s="975"/>
      <c r="J995" s="976"/>
      <c r="K995" s="124"/>
      <c r="L995" s="125"/>
      <c r="M995" s="125"/>
      <c r="N995" s="977"/>
      <c r="O995" s="978"/>
      <c r="P995" s="45"/>
      <c r="R995" s="45"/>
      <c r="S995" s="45"/>
      <c r="T995" s="45"/>
      <c r="U995" s="45"/>
      <c r="V995" s="45"/>
      <c r="W995" s="45"/>
      <c r="X995" s="45"/>
      <c r="Y995" s="45"/>
      <c r="Z995" s="45"/>
      <c r="AA995" s="45"/>
      <c r="AB995" s="45"/>
    </row>
    <row r="996" spans="1:28" s="62" customFormat="1" ht="19.5" customHeight="1" x14ac:dyDescent="0.25">
      <c r="A996" s="63">
        <f t="shared" si="216"/>
        <v>19.5</v>
      </c>
      <c r="B996" s="78">
        <f t="shared" ref="B996:B1014" si="217">B995+1</f>
        <v>10</v>
      </c>
      <c r="C996" s="972"/>
      <c r="D996" s="973"/>
      <c r="E996" s="974"/>
      <c r="F996" s="124"/>
      <c r="G996" s="124"/>
      <c r="H996" s="126"/>
      <c r="I996" s="975"/>
      <c r="J996" s="976"/>
      <c r="K996" s="124"/>
      <c r="L996" s="125"/>
      <c r="M996" s="125"/>
      <c r="N996" s="977"/>
      <c r="O996" s="978"/>
      <c r="P996" s="45"/>
      <c r="R996" s="45"/>
      <c r="S996" s="45"/>
      <c r="T996" s="45"/>
      <c r="U996" s="45"/>
      <c r="V996" s="45"/>
      <c r="W996" s="45"/>
      <c r="X996" s="45"/>
      <c r="Y996" s="45"/>
      <c r="Z996" s="45"/>
      <c r="AA996" s="45"/>
      <c r="AB996" s="45"/>
    </row>
    <row r="997" spans="1:28" s="62" customFormat="1" ht="19.5" customHeight="1" x14ac:dyDescent="0.25">
      <c r="A997" s="63">
        <f t="shared" si="216"/>
        <v>19.5</v>
      </c>
      <c r="B997" s="78">
        <f t="shared" si="217"/>
        <v>11</v>
      </c>
      <c r="C997" s="972"/>
      <c r="D997" s="973"/>
      <c r="E997" s="974"/>
      <c r="F997" s="124"/>
      <c r="G997" s="124"/>
      <c r="H997" s="126"/>
      <c r="I997" s="975"/>
      <c r="J997" s="976"/>
      <c r="K997" s="124"/>
      <c r="L997" s="125"/>
      <c r="M997" s="125"/>
      <c r="N997" s="977"/>
      <c r="O997" s="978"/>
      <c r="P997" s="45"/>
      <c r="R997" s="45"/>
      <c r="S997" s="45"/>
      <c r="T997" s="45"/>
      <c r="U997" s="45"/>
      <c r="V997" s="45"/>
      <c r="W997" s="45"/>
      <c r="X997" s="45"/>
      <c r="Y997" s="45"/>
      <c r="Z997" s="45"/>
      <c r="AA997" s="45"/>
      <c r="AB997" s="45"/>
    </row>
    <row r="998" spans="1:28" s="62" customFormat="1" ht="19.5" customHeight="1" x14ac:dyDescent="0.25">
      <c r="A998" s="63">
        <f t="shared" si="216"/>
        <v>19.5</v>
      </c>
      <c r="B998" s="78">
        <f t="shared" si="217"/>
        <v>12</v>
      </c>
      <c r="C998" s="972"/>
      <c r="D998" s="973"/>
      <c r="E998" s="974"/>
      <c r="F998" s="124"/>
      <c r="G998" s="124"/>
      <c r="H998" s="126"/>
      <c r="I998" s="975"/>
      <c r="J998" s="976"/>
      <c r="K998" s="124"/>
      <c r="L998" s="125"/>
      <c r="M998" s="125"/>
      <c r="N998" s="977"/>
      <c r="O998" s="978"/>
      <c r="P998" s="45"/>
      <c r="R998" s="45"/>
      <c r="S998" s="45"/>
      <c r="T998" s="45"/>
      <c r="U998" s="45"/>
      <c r="V998" s="45"/>
      <c r="W998" s="45"/>
      <c r="X998" s="45"/>
      <c r="Y998" s="45"/>
      <c r="Z998" s="45"/>
      <c r="AA998" s="45"/>
      <c r="AB998" s="45"/>
    </row>
    <row r="999" spans="1:28" s="62" customFormat="1" ht="19.5" customHeight="1" x14ac:dyDescent="0.25">
      <c r="A999" s="63">
        <f t="shared" si="216"/>
        <v>19.5</v>
      </c>
      <c r="B999" s="78">
        <f t="shared" si="217"/>
        <v>13</v>
      </c>
      <c r="C999" s="972"/>
      <c r="D999" s="973"/>
      <c r="E999" s="974"/>
      <c r="F999" s="124"/>
      <c r="G999" s="124"/>
      <c r="H999" s="126"/>
      <c r="I999" s="975"/>
      <c r="J999" s="976"/>
      <c r="K999" s="124"/>
      <c r="L999" s="125"/>
      <c r="M999" s="125"/>
      <c r="N999" s="977"/>
      <c r="O999" s="978"/>
      <c r="P999" s="45"/>
      <c r="R999" s="45"/>
      <c r="S999" s="45"/>
      <c r="T999" s="45"/>
      <c r="U999" s="45"/>
      <c r="V999" s="45"/>
      <c r="W999" s="45"/>
      <c r="X999" s="45"/>
      <c r="Y999" s="45"/>
      <c r="Z999" s="45"/>
      <c r="AA999" s="45"/>
      <c r="AB999" s="45"/>
    </row>
    <row r="1000" spans="1:28" s="62" customFormat="1" ht="19.5" customHeight="1" x14ac:dyDescent="0.25">
      <c r="A1000" s="63">
        <f t="shared" si="216"/>
        <v>19.5</v>
      </c>
      <c r="B1000" s="78">
        <f t="shared" si="217"/>
        <v>14</v>
      </c>
      <c r="C1000" s="972"/>
      <c r="D1000" s="973"/>
      <c r="E1000" s="974"/>
      <c r="F1000" s="124"/>
      <c r="G1000" s="124"/>
      <c r="H1000" s="126"/>
      <c r="I1000" s="975"/>
      <c r="J1000" s="976"/>
      <c r="K1000" s="124"/>
      <c r="L1000" s="125"/>
      <c r="M1000" s="125"/>
      <c r="N1000" s="977"/>
      <c r="O1000" s="978"/>
      <c r="P1000" s="45"/>
      <c r="R1000" s="45"/>
      <c r="S1000" s="45"/>
      <c r="T1000" s="45"/>
      <c r="U1000" s="45"/>
      <c r="V1000" s="45"/>
      <c r="W1000" s="45"/>
      <c r="X1000" s="45"/>
      <c r="Y1000" s="45"/>
      <c r="Z1000" s="45"/>
      <c r="AA1000" s="45"/>
      <c r="AB1000" s="45"/>
    </row>
    <row r="1001" spans="1:28" s="62" customFormat="1" ht="19.5" customHeight="1" x14ac:dyDescent="0.25">
      <c r="A1001" s="63">
        <f t="shared" si="216"/>
        <v>19.5</v>
      </c>
      <c r="B1001" s="78">
        <f t="shared" si="217"/>
        <v>15</v>
      </c>
      <c r="C1001" s="972"/>
      <c r="D1001" s="973"/>
      <c r="E1001" s="974"/>
      <c r="F1001" s="124"/>
      <c r="G1001" s="124"/>
      <c r="H1001" s="126"/>
      <c r="I1001" s="975"/>
      <c r="J1001" s="976"/>
      <c r="K1001" s="124"/>
      <c r="L1001" s="125"/>
      <c r="M1001" s="125"/>
      <c r="N1001" s="977"/>
      <c r="O1001" s="978"/>
      <c r="P1001" s="45"/>
      <c r="R1001" s="45"/>
      <c r="S1001" s="45"/>
      <c r="T1001" s="45"/>
      <c r="U1001" s="45"/>
      <c r="V1001" s="45"/>
      <c r="W1001" s="45"/>
      <c r="X1001" s="45"/>
      <c r="Y1001" s="45"/>
      <c r="Z1001" s="45"/>
      <c r="AA1001" s="45"/>
      <c r="AB1001" s="45"/>
    </row>
    <row r="1002" spans="1:28" s="62" customFormat="1" ht="19.5" customHeight="1" x14ac:dyDescent="0.25">
      <c r="A1002" s="63">
        <f t="shared" si="216"/>
        <v>19.5</v>
      </c>
      <c r="B1002" s="78">
        <f t="shared" si="217"/>
        <v>16</v>
      </c>
      <c r="C1002" s="972"/>
      <c r="D1002" s="973"/>
      <c r="E1002" s="974"/>
      <c r="F1002" s="124"/>
      <c r="G1002" s="124"/>
      <c r="H1002" s="126"/>
      <c r="I1002" s="975"/>
      <c r="J1002" s="976"/>
      <c r="K1002" s="124"/>
      <c r="L1002" s="125"/>
      <c r="M1002" s="125"/>
      <c r="N1002" s="977"/>
      <c r="O1002" s="978"/>
      <c r="P1002" s="45"/>
      <c r="R1002" s="45"/>
      <c r="S1002" s="45"/>
      <c r="T1002" s="45"/>
      <c r="U1002" s="45"/>
      <c r="V1002" s="45"/>
      <c r="W1002" s="45"/>
      <c r="X1002" s="45"/>
      <c r="Y1002" s="45"/>
      <c r="Z1002" s="45"/>
      <c r="AA1002" s="45"/>
      <c r="AB1002" s="45"/>
    </row>
    <row r="1003" spans="1:28" s="62" customFormat="1" ht="19.5" customHeight="1" x14ac:dyDescent="0.25">
      <c r="A1003" s="63">
        <f t="shared" si="216"/>
        <v>19.5</v>
      </c>
      <c r="B1003" s="78">
        <f t="shared" si="217"/>
        <v>17</v>
      </c>
      <c r="C1003" s="972"/>
      <c r="D1003" s="973"/>
      <c r="E1003" s="974"/>
      <c r="F1003" s="124"/>
      <c r="G1003" s="124"/>
      <c r="H1003" s="126"/>
      <c r="I1003" s="975"/>
      <c r="J1003" s="976"/>
      <c r="K1003" s="124"/>
      <c r="L1003" s="125"/>
      <c r="M1003" s="125"/>
      <c r="N1003" s="977"/>
      <c r="O1003" s="978"/>
      <c r="P1003" s="45"/>
      <c r="R1003" s="45"/>
      <c r="S1003" s="45"/>
      <c r="T1003" s="45"/>
      <c r="U1003" s="45"/>
      <c r="V1003" s="45"/>
      <c r="W1003" s="45"/>
      <c r="X1003" s="45"/>
      <c r="Y1003" s="45"/>
      <c r="Z1003" s="45"/>
      <c r="AA1003" s="45"/>
      <c r="AB1003" s="45"/>
    </row>
    <row r="1004" spans="1:28" s="62" customFormat="1" ht="19.5" customHeight="1" x14ac:dyDescent="0.25">
      <c r="A1004" s="63">
        <f t="shared" si="216"/>
        <v>19.5</v>
      </c>
      <c r="B1004" s="78">
        <f t="shared" si="217"/>
        <v>18</v>
      </c>
      <c r="C1004" s="972"/>
      <c r="D1004" s="973"/>
      <c r="E1004" s="974"/>
      <c r="F1004" s="124"/>
      <c r="G1004" s="124"/>
      <c r="H1004" s="126"/>
      <c r="I1004" s="975"/>
      <c r="J1004" s="976"/>
      <c r="K1004" s="124"/>
      <c r="L1004" s="125"/>
      <c r="M1004" s="125"/>
      <c r="N1004" s="977"/>
      <c r="O1004" s="978"/>
      <c r="P1004" s="45"/>
      <c r="R1004" s="45"/>
      <c r="S1004" s="45"/>
      <c r="T1004" s="45"/>
      <c r="U1004" s="45"/>
      <c r="V1004" s="45"/>
      <c r="W1004" s="45"/>
      <c r="X1004" s="45"/>
      <c r="Y1004" s="45"/>
      <c r="Z1004" s="45"/>
      <c r="AA1004" s="45"/>
      <c r="AB1004" s="45"/>
    </row>
    <row r="1005" spans="1:28" s="62" customFormat="1" ht="19.5" customHeight="1" x14ac:dyDescent="0.25">
      <c r="A1005" s="63">
        <f t="shared" si="216"/>
        <v>19.5</v>
      </c>
      <c r="B1005" s="78">
        <f t="shared" si="217"/>
        <v>19</v>
      </c>
      <c r="C1005" s="972"/>
      <c r="D1005" s="973"/>
      <c r="E1005" s="974"/>
      <c r="F1005" s="124"/>
      <c r="G1005" s="124"/>
      <c r="H1005" s="126"/>
      <c r="I1005" s="975"/>
      <c r="J1005" s="976"/>
      <c r="K1005" s="124"/>
      <c r="L1005" s="125"/>
      <c r="M1005" s="125"/>
      <c r="N1005" s="977"/>
      <c r="O1005" s="978"/>
      <c r="P1005" s="45"/>
      <c r="R1005" s="45"/>
      <c r="S1005" s="45"/>
      <c r="T1005" s="45"/>
      <c r="U1005" s="45"/>
      <c r="V1005" s="45"/>
      <c r="W1005" s="45"/>
      <c r="X1005" s="45"/>
      <c r="Y1005" s="45"/>
      <c r="Z1005" s="45"/>
      <c r="AA1005" s="45"/>
      <c r="AB1005" s="45"/>
    </row>
    <row r="1006" spans="1:28" s="62" customFormat="1" ht="19.5" customHeight="1" x14ac:dyDescent="0.25">
      <c r="A1006" s="63">
        <f t="shared" si="216"/>
        <v>19.5</v>
      </c>
      <c r="B1006" s="78">
        <f t="shared" si="217"/>
        <v>20</v>
      </c>
      <c r="C1006" s="972"/>
      <c r="D1006" s="973"/>
      <c r="E1006" s="974"/>
      <c r="F1006" s="124"/>
      <c r="G1006" s="124"/>
      <c r="H1006" s="126"/>
      <c r="I1006" s="975"/>
      <c r="J1006" s="976"/>
      <c r="K1006" s="124"/>
      <c r="L1006" s="125"/>
      <c r="M1006" s="125"/>
      <c r="N1006" s="977"/>
      <c r="O1006" s="978"/>
      <c r="P1006" s="45"/>
      <c r="R1006" s="45"/>
      <c r="S1006" s="45"/>
      <c r="T1006" s="45"/>
      <c r="U1006" s="45"/>
      <c r="V1006" s="45"/>
      <c r="W1006" s="45"/>
      <c r="X1006" s="45"/>
      <c r="Y1006" s="45"/>
      <c r="Z1006" s="45"/>
      <c r="AA1006" s="45"/>
      <c r="AB1006" s="45"/>
    </row>
    <row r="1007" spans="1:28" s="62" customFormat="1" ht="19.5" customHeight="1" x14ac:dyDescent="0.25">
      <c r="A1007" s="63">
        <f t="shared" si="216"/>
        <v>19.5</v>
      </c>
      <c r="B1007" s="78">
        <f t="shared" si="217"/>
        <v>21</v>
      </c>
      <c r="C1007" s="972"/>
      <c r="D1007" s="973"/>
      <c r="E1007" s="974"/>
      <c r="F1007" s="124"/>
      <c r="G1007" s="124"/>
      <c r="H1007" s="126"/>
      <c r="I1007" s="975"/>
      <c r="J1007" s="976"/>
      <c r="K1007" s="124"/>
      <c r="L1007" s="125"/>
      <c r="M1007" s="125"/>
      <c r="N1007" s="977"/>
      <c r="O1007" s="978"/>
      <c r="P1007" s="45"/>
      <c r="R1007" s="45"/>
      <c r="S1007" s="45"/>
      <c r="T1007" s="45"/>
      <c r="U1007" s="45"/>
      <c r="V1007" s="45"/>
      <c r="W1007" s="45"/>
      <c r="X1007" s="45"/>
      <c r="Y1007" s="45"/>
      <c r="Z1007" s="45"/>
      <c r="AA1007" s="45"/>
      <c r="AB1007" s="45"/>
    </row>
    <row r="1008" spans="1:28" s="62" customFormat="1" ht="19.5" customHeight="1" x14ac:dyDescent="0.25">
      <c r="A1008" s="63">
        <f t="shared" si="216"/>
        <v>19.5</v>
      </c>
      <c r="B1008" s="78">
        <f t="shared" si="217"/>
        <v>22</v>
      </c>
      <c r="C1008" s="972"/>
      <c r="D1008" s="973"/>
      <c r="E1008" s="974"/>
      <c r="F1008" s="124"/>
      <c r="G1008" s="124"/>
      <c r="H1008" s="126"/>
      <c r="I1008" s="975"/>
      <c r="J1008" s="976"/>
      <c r="K1008" s="124"/>
      <c r="L1008" s="125"/>
      <c r="M1008" s="125"/>
      <c r="N1008" s="977"/>
      <c r="O1008" s="978"/>
      <c r="P1008" s="45"/>
      <c r="R1008" s="45"/>
      <c r="S1008" s="45"/>
      <c r="T1008" s="45"/>
      <c r="U1008" s="45"/>
      <c r="V1008" s="45"/>
      <c r="W1008" s="45"/>
      <c r="X1008" s="45"/>
      <c r="Y1008" s="45"/>
      <c r="Z1008" s="45"/>
      <c r="AA1008" s="45"/>
      <c r="AB1008" s="45"/>
    </row>
    <row r="1009" spans="1:28" s="62" customFormat="1" ht="19.5" customHeight="1" x14ac:dyDescent="0.25">
      <c r="A1009" s="63">
        <f t="shared" si="216"/>
        <v>19.5</v>
      </c>
      <c r="B1009" s="78">
        <f t="shared" si="217"/>
        <v>23</v>
      </c>
      <c r="C1009" s="972"/>
      <c r="D1009" s="973"/>
      <c r="E1009" s="974"/>
      <c r="F1009" s="124"/>
      <c r="G1009" s="124"/>
      <c r="H1009" s="126"/>
      <c r="I1009" s="975"/>
      <c r="J1009" s="976"/>
      <c r="K1009" s="124"/>
      <c r="L1009" s="125"/>
      <c r="M1009" s="125"/>
      <c r="N1009" s="977"/>
      <c r="O1009" s="978"/>
      <c r="P1009" s="45"/>
      <c r="R1009" s="45"/>
      <c r="S1009" s="45"/>
      <c r="T1009" s="45"/>
      <c r="U1009" s="45"/>
      <c r="V1009" s="45"/>
      <c r="W1009" s="45"/>
      <c r="X1009" s="45"/>
      <c r="Y1009" s="45"/>
      <c r="Z1009" s="45"/>
      <c r="AA1009" s="45"/>
      <c r="AB1009" s="45"/>
    </row>
    <row r="1010" spans="1:28" s="62" customFormat="1" ht="19.5" customHeight="1" x14ac:dyDescent="0.25">
      <c r="A1010" s="63">
        <f t="shared" si="216"/>
        <v>19.5</v>
      </c>
      <c r="B1010" s="78">
        <f t="shared" si="217"/>
        <v>24</v>
      </c>
      <c r="C1010" s="972"/>
      <c r="D1010" s="973"/>
      <c r="E1010" s="974"/>
      <c r="F1010" s="124"/>
      <c r="G1010" s="124"/>
      <c r="H1010" s="126"/>
      <c r="I1010" s="975"/>
      <c r="J1010" s="976"/>
      <c r="K1010" s="124"/>
      <c r="L1010" s="125"/>
      <c r="M1010" s="125"/>
      <c r="N1010" s="977"/>
      <c r="O1010" s="978"/>
      <c r="P1010" s="45"/>
      <c r="R1010" s="45"/>
      <c r="S1010" s="45"/>
      <c r="T1010" s="45"/>
      <c r="U1010" s="45"/>
      <c r="V1010" s="45"/>
      <c r="W1010" s="45"/>
      <c r="X1010" s="45"/>
      <c r="Y1010" s="45"/>
      <c r="Z1010" s="45"/>
      <c r="AA1010" s="45"/>
      <c r="AB1010" s="45"/>
    </row>
    <row r="1011" spans="1:28" s="62" customFormat="1" ht="19.5" customHeight="1" x14ac:dyDescent="0.25">
      <c r="A1011" s="63">
        <f t="shared" si="216"/>
        <v>19.5</v>
      </c>
      <c r="B1011" s="78">
        <f t="shared" si="217"/>
        <v>25</v>
      </c>
      <c r="C1011" s="972"/>
      <c r="D1011" s="973"/>
      <c r="E1011" s="974"/>
      <c r="F1011" s="124"/>
      <c r="G1011" s="124"/>
      <c r="H1011" s="126"/>
      <c r="I1011" s="975"/>
      <c r="J1011" s="976"/>
      <c r="K1011" s="124"/>
      <c r="L1011" s="125"/>
      <c r="M1011" s="125"/>
      <c r="N1011" s="977"/>
      <c r="O1011" s="978"/>
      <c r="P1011" s="45"/>
      <c r="R1011" s="45"/>
      <c r="S1011" s="45"/>
      <c r="T1011" s="45"/>
      <c r="U1011" s="45"/>
      <c r="V1011" s="45"/>
      <c r="W1011" s="45"/>
      <c r="X1011" s="45"/>
      <c r="Y1011" s="45"/>
      <c r="Z1011" s="45"/>
      <c r="AA1011" s="45"/>
      <c r="AB1011" s="45"/>
    </row>
    <row r="1012" spans="1:28" s="62" customFormat="1" ht="19.5" customHeight="1" x14ac:dyDescent="0.25">
      <c r="A1012" s="63">
        <f t="shared" si="216"/>
        <v>19.5</v>
      </c>
      <c r="B1012" s="78">
        <f t="shared" si="217"/>
        <v>26</v>
      </c>
      <c r="C1012" s="972"/>
      <c r="D1012" s="973"/>
      <c r="E1012" s="974"/>
      <c r="F1012" s="124"/>
      <c r="G1012" s="124"/>
      <c r="H1012" s="126"/>
      <c r="I1012" s="975"/>
      <c r="J1012" s="976"/>
      <c r="K1012" s="124"/>
      <c r="L1012" s="125"/>
      <c r="M1012" s="125"/>
      <c r="N1012" s="977"/>
      <c r="O1012" s="978"/>
      <c r="P1012" s="45"/>
      <c r="R1012" s="45"/>
      <c r="S1012" s="45"/>
      <c r="T1012" s="45"/>
      <c r="U1012" s="45"/>
      <c r="V1012" s="45"/>
      <c r="W1012" s="45"/>
      <c r="X1012" s="45"/>
      <c r="Y1012" s="45"/>
      <c r="Z1012" s="45"/>
      <c r="AA1012" s="45"/>
      <c r="AB1012" s="45"/>
    </row>
    <row r="1013" spans="1:28" s="62" customFormat="1" ht="19.5" customHeight="1" x14ac:dyDescent="0.25">
      <c r="A1013" s="63">
        <f t="shared" si="216"/>
        <v>19.5</v>
      </c>
      <c r="B1013" s="78">
        <f t="shared" si="217"/>
        <v>27</v>
      </c>
      <c r="C1013" s="972"/>
      <c r="D1013" s="973"/>
      <c r="E1013" s="974"/>
      <c r="F1013" s="124"/>
      <c r="G1013" s="124"/>
      <c r="H1013" s="126"/>
      <c r="I1013" s="975"/>
      <c r="J1013" s="976"/>
      <c r="K1013" s="124"/>
      <c r="L1013" s="125"/>
      <c r="M1013" s="125"/>
      <c r="N1013" s="977"/>
      <c r="O1013" s="978"/>
      <c r="P1013" s="45"/>
      <c r="R1013" s="45"/>
      <c r="S1013" s="45"/>
      <c r="T1013" s="45"/>
      <c r="U1013" s="45"/>
      <c r="V1013" s="45"/>
      <c r="W1013" s="45"/>
      <c r="X1013" s="45"/>
      <c r="Y1013" s="45"/>
      <c r="Z1013" s="45"/>
      <c r="AA1013" s="45"/>
      <c r="AB1013" s="45"/>
    </row>
    <row r="1014" spans="1:28" s="62" customFormat="1" ht="19.5" customHeight="1" x14ac:dyDescent="0.25">
      <c r="A1014" s="63">
        <f t="shared" si="216"/>
        <v>19.5</v>
      </c>
      <c r="B1014" s="78">
        <f t="shared" si="217"/>
        <v>28</v>
      </c>
      <c r="C1014" s="972"/>
      <c r="D1014" s="973"/>
      <c r="E1014" s="974"/>
      <c r="F1014" s="124"/>
      <c r="G1014" s="124"/>
      <c r="H1014" s="126"/>
      <c r="I1014" s="975"/>
      <c r="J1014" s="976"/>
      <c r="K1014" s="124"/>
      <c r="L1014" s="125"/>
      <c r="M1014" s="125"/>
      <c r="N1014" s="977"/>
      <c r="O1014" s="978"/>
      <c r="P1014" s="45"/>
      <c r="R1014" s="45"/>
      <c r="S1014" s="45"/>
      <c r="T1014" s="45"/>
      <c r="U1014" s="45"/>
      <c r="V1014" s="45"/>
      <c r="W1014" s="45"/>
      <c r="X1014" s="45"/>
      <c r="Y1014" s="45"/>
      <c r="Z1014" s="45"/>
      <c r="AA1014" s="45"/>
      <c r="AB1014" s="45"/>
    </row>
    <row r="1015" spans="1:28" s="62" customFormat="1" ht="9" customHeight="1" x14ac:dyDescent="0.25">
      <c r="A1015" s="63">
        <f t="shared" ref="A1015:A1023" si="218">$A$2</f>
        <v>9</v>
      </c>
      <c r="B1015" s="45"/>
      <c r="C1015" s="45"/>
      <c r="D1015" s="45"/>
      <c r="E1015" s="45"/>
      <c r="F1015" s="45"/>
      <c r="G1015" s="45"/>
      <c r="H1015" s="45"/>
      <c r="I1015" s="45"/>
      <c r="J1015" s="45"/>
      <c r="K1015" s="45"/>
      <c r="L1015" s="45"/>
      <c r="M1015" s="45"/>
      <c r="N1015" s="45"/>
      <c r="O1015" s="45"/>
      <c r="P1015" s="45"/>
      <c r="R1015" s="45"/>
      <c r="S1015" s="45"/>
      <c r="T1015" s="45"/>
      <c r="U1015" s="45"/>
      <c r="V1015" s="45"/>
      <c r="W1015" s="45"/>
      <c r="X1015" s="45"/>
      <c r="Y1015" s="45"/>
      <c r="Z1015" s="45"/>
      <c r="AA1015" s="45"/>
      <c r="AB1015" s="45"/>
    </row>
    <row r="1016" spans="1:28" ht="9" customHeight="1" x14ac:dyDescent="0.25">
      <c r="A1016" s="63">
        <f t="shared" si="218"/>
        <v>9</v>
      </c>
    </row>
    <row r="1017" spans="1:28" ht="9" customHeight="1" x14ac:dyDescent="0.25">
      <c r="A1017" s="63">
        <f t="shared" si="218"/>
        <v>9</v>
      </c>
    </row>
    <row r="1018" spans="1:28" ht="9" customHeight="1" x14ac:dyDescent="0.25">
      <c r="A1018" s="63">
        <f t="shared" si="218"/>
        <v>9</v>
      </c>
    </row>
    <row r="1019" spans="1:28" ht="9" customHeight="1" x14ac:dyDescent="0.25">
      <c r="A1019" s="63">
        <f t="shared" si="218"/>
        <v>9</v>
      </c>
    </row>
    <row r="1020" spans="1:28" ht="16.5" customHeight="1" x14ac:dyDescent="0.25">
      <c r="A1020" s="68">
        <f t="shared" ref="A1020" si="219">$A$8</f>
        <v>16.5</v>
      </c>
      <c r="C1020" s="80" t="s">
        <v>572</v>
      </c>
      <c r="D1020" s="81" t="s">
        <v>189</v>
      </c>
      <c r="M1020" s="1006" t="str">
        <f ca="1">Wersja</f>
        <v>2020..6.15.0.44055</v>
      </c>
      <c r="N1020" s="1006"/>
    </row>
    <row r="1021" spans="1:28" ht="9" customHeight="1" x14ac:dyDescent="0.25">
      <c r="A1021" s="63">
        <f t="shared" si="218"/>
        <v>9</v>
      </c>
    </row>
    <row r="1022" spans="1:28" ht="9" customHeight="1" x14ac:dyDescent="0.25">
      <c r="A1022" s="63">
        <f t="shared" si="218"/>
        <v>9</v>
      </c>
      <c r="B1022" s="796" t="s">
        <v>182</v>
      </c>
      <c r="C1022" s="796"/>
      <c r="D1022" s="796"/>
      <c r="E1022" s="796"/>
      <c r="F1022" s="796"/>
      <c r="G1022" s="796"/>
      <c r="H1022" s="796"/>
      <c r="I1022" s="796"/>
      <c r="J1022" s="796"/>
      <c r="K1022" s="796"/>
      <c r="L1022" s="796"/>
      <c r="M1022" s="796"/>
      <c r="N1022" s="796"/>
      <c r="O1022" s="796"/>
    </row>
    <row r="1023" spans="1:28" ht="9" customHeight="1" x14ac:dyDescent="0.25">
      <c r="A1023" s="63">
        <f t="shared" si="218"/>
        <v>9</v>
      </c>
      <c r="B1023" s="797" t="s">
        <v>0</v>
      </c>
      <c r="C1023" s="797"/>
      <c r="D1023" s="797"/>
      <c r="E1023" s="797"/>
      <c r="F1023" s="797"/>
      <c r="G1023" s="797"/>
      <c r="H1023" s="797"/>
      <c r="I1023" s="797"/>
      <c r="J1023" s="797"/>
      <c r="K1023" s="797"/>
      <c r="L1023" s="797"/>
      <c r="M1023" s="797"/>
      <c r="N1023" s="797"/>
      <c r="O1023" s="797"/>
    </row>
    <row r="1024" spans="1:28" ht="4.5" customHeight="1" x14ac:dyDescent="0.25">
      <c r="A1024" s="63">
        <f t="shared" ref="A1024" si="220">$A$4</f>
        <v>4.5</v>
      </c>
      <c r="B1024" s="208"/>
    </row>
    <row r="1025" spans="1:28" ht="9" customHeight="1" x14ac:dyDescent="0.25">
      <c r="A1025" s="63">
        <f t="shared" ref="A1025" si="221">$A$2</f>
        <v>9</v>
      </c>
      <c r="B1025" s="798" t="s">
        <v>475</v>
      </c>
      <c r="C1025" s="799"/>
      <c r="D1025" s="799"/>
      <c r="E1025" s="799"/>
      <c r="F1025" s="799"/>
      <c r="G1025" s="799"/>
      <c r="H1025" s="800"/>
      <c r="I1025" s="801" t="s">
        <v>1</v>
      </c>
      <c r="J1025" s="802"/>
      <c r="K1025" s="802"/>
      <c r="L1025" s="802"/>
      <c r="M1025" s="802"/>
      <c r="N1025" s="802"/>
      <c r="O1025" s="803"/>
    </row>
    <row r="1026" spans="1:28" ht="19.5" customHeight="1" x14ac:dyDescent="0.25">
      <c r="A1026" s="63">
        <f t="shared" ref="A1026" si="222">$A$6</f>
        <v>19.5</v>
      </c>
      <c r="B1026" s="65"/>
      <c r="C1026" s="988">
        <f t="shared" ref="C1026" si="223">$C$6</f>
        <v>0</v>
      </c>
      <c r="D1026" s="988"/>
      <c r="E1026" s="988"/>
      <c r="F1026" s="988"/>
      <c r="G1026" s="988"/>
      <c r="H1026" s="66"/>
      <c r="I1026" s="820"/>
      <c r="J1026" s="821"/>
      <c r="K1026" s="821"/>
      <c r="L1026" s="821"/>
      <c r="M1026" s="821"/>
      <c r="N1026" s="821"/>
      <c r="O1026" s="822"/>
    </row>
    <row r="1027" spans="1:28" ht="9" customHeight="1" x14ac:dyDescent="0.25">
      <c r="A1027" s="63">
        <f t="shared" ref="A1027" si="224">$A$2</f>
        <v>9</v>
      </c>
    </row>
    <row r="1028" spans="1:28" ht="16.5" customHeight="1" x14ac:dyDescent="0.25">
      <c r="A1028" s="68">
        <f t="shared" ref="A1028:A1030" si="225">$A$8</f>
        <v>16.5</v>
      </c>
      <c r="B1028" s="67" t="s">
        <v>554</v>
      </c>
    </row>
    <row r="1029" spans="1:28" ht="16.5" customHeight="1" x14ac:dyDescent="0.25">
      <c r="A1029" s="68">
        <f t="shared" si="225"/>
        <v>16.5</v>
      </c>
      <c r="B1029" s="989" t="s">
        <v>566</v>
      </c>
      <c r="C1029" s="989"/>
      <c r="D1029" s="989"/>
      <c r="E1029" s="989"/>
      <c r="F1029" s="989"/>
      <c r="G1029" s="989"/>
      <c r="H1029" s="989"/>
      <c r="I1029" s="989"/>
      <c r="J1029" s="989"/>
      <c r="K1029" s="989"/>
      <c r="L1029" s="989"/>
      <c r="M1029" s="989"/>
      <c r="N1029" s="989"/>
    </row>
    <row r="1030" spans="1:28" ht="16.5" customHeight="1" x14ac:dyDescent="0.25">
      <c r="A1030" s="68">
        <f t="shared" si="225"/>
        <v>16.5</v>
      </c>
      <c r="B1030" s="990" t="s">
        <v>564</v>
      </c>
      <c r="C1030" s="989"/>
      <c r="D1030" s="989"/>
      <c r="E1030" s="989"/>
      <c r="F1030" s="989"/>
      <c r="G1030" s="989"/>
      <c r="H1030" s="989"/>
      <c r="I1030" s="989"/>
      <c r="J1030" s="989"/>
      <c r="K1030" s="989"/>
      <c r="L1030" s="989"/>
      <c r="M1030" s="989"/>
      <c r="N1030" s="989"/>
    </row>
    <row r="1031" spans="1:28" ht="9" customHeight="1" x14ac:dyDescent="0.25">
      <c r="A1031" s="63">
        <f t="shared" ref="A1031" si="226">$A$2</f>
        <v>9</v>
      </c>
      <c r="C1031" s="69"/>
      <c r="D1031" s="69"/>
      <c r="E1031" s="69"/>
      <c r="F1031" s="69"/>
      <c r="G1031" s="69"/>
      <c r="N1031" s="281" t="s">
        <v>877</v>
      </c>
      <c r="O1031" s="213"/>
    </row>
    <row r="1032" spans="1:28" ht="19.5" customHeight="1" x14ac:dyDescent="0.25">
      <c r="A1032" s="63">
        <f t="shared" ref="A1032" si="227">$A$6</f>
        <v>19.5</v>
      </c>
      <c r="C1032" s="69"/>
      <c r="D1032" s="69"/>
      <c r="E1032" s="69"/>
      <c r="F1032" s="69"/>
      <c r="G1032" s="69"/>
      <c r="N1032" s="209">
        <f t="shared" ref="N1032" si="228">N964+1</f>
        <v>16</v>
      </c>
      <c r="O1032" s="70"/>
      <c r="P1032" s="62"/>
      <c r="Q1032" s="62">
        <f t="shared" ref="Q1032" si="229">IF(COUNTA(C1042:J1049,C1063:J1082,L1063:O1082,L1042:O1049)=0,0,1)</f>
        <v>0</v>
      </c>
    </row>
    <row r="1033" spans="1:28" ht="4.5" customHeight="1" x14ac:dyDescent="0.25">
      <c r="A1033" s="63">
        <f t="shared" ref="A1033:A1034" si="230">$A$4</f>
        <v>4.5</v>
      </c>
      <c r="B1033" s="69"/>
      <c r="C1033" s="69"/>
      <c r="D1033" s="69"/>
      <c r="E1033" s="69"/>
      <c r="F1033" s="69"/>
      <c r="G1033" s="69"/>
    </row>
    <row r="1034" spans="1:28" ht="4.5" customHeight="1" x14ac:dyDescent="0.25">
      <c r="A1034" s="63">
        <f t="shared" si="230"/>
        <v>4.5</v>
      </c>
      <c r="B1034" s="807"/>
      <c r="C1034" s="807"/>
      <c r="D1034" s="807"/>
      <c r="E1034" s="807"/>
      <c r="F1034" s="807"/>
      <c r="G1034" s="807"/>
      <c r="H1034" s="807"/>
      <c r="I1034" s="807"/>
      <c r="J1034" s="807"/>
      <c r="K1034" s="807"/>
      <c r="L1034" s="807"/>
      <c r="M1034" s="807"/>
      <c r="N1034" s="807"/>
      <c r="O1034" s="807"/>
    </row>
    <row r="1035" spans="1:28" ht="24.75" customHeight="1" x14ac:dyDescent="0.25">
      <c r="A1035" s="68">
        <f t="shared" ref="A1035" si="231">$A$8*1.5</f>
        <v>24.75</v>
      </c>
      <c r="B1035" s="826" t="s">
        <v>563</v>
      </c>
      <c r="C1035" s="827"/>
      <c r="D1035" s="827"/>
      <c r="E1035" s="827"/>
      <c r="F1035" s="827"/>
      <c r="G1035" s="827"/>
      <c r="H1035" s="827"/>
      <c r="I1035" s="827"/>
      <c r="J1035" s="827"/>
      <c r="K1035" s="827"/>
      <c r="L1035" s="827"/>
      <c r="M1035" s="827"/>
      <c r="N1035" s="827"/>
      <c r="O1035" s="828"/>
    </row>
    <row r="1036" spans="1:28" ht="9" customHeight="1" x14ac:dyDescent="0.25">
      <c r="A1036" s="63">
        <f t="shared" ref="A1036" si="232">$A$2</f>
        <v>9</v>
      </c>
      <c r="B1036" s="71"/>
      <c r="C1036" s="804" t="s">
        <v>158</v>
      </c>
      <c r="D1036" s="805"/>
      <c r="E1036" s="805"/>
      <c r="F1036" s="805"/>
      <c r="G1036" s="805"/>
      <c r="H1036" s="806"/>
      <c r="I1036" s="804" t="s">
        <v>159</v>
      </c>
      <c r="J1036" s="805"/>
      <c r="K1036" s="805"/>
      <c r="L1036" s="805"/>
      <c r="M1036" s="805"/>
      <c r="N1036" s="805"/>
      <c r="O1036" s="806"/>
    </row>
    <row r="1037" spans="1:28" s="62" customFormat="1" ht="19.5" customHeight="1" x14ac:dyDescent="0.25">
      <c r="A1037" s="63">
        <f t="shared" ref="A1037" si="233">$A$6</f>
        <v>19.5</v>
      </c>
      <c r="B1037" s="72"/>
      <c r="C1037" s="985" t="str">
        <f t="shared" ref="C1037" si="234">""&amp;$C$17</f>
        <v/>
      </c>
      <c r="D1037" s="986"/>
      <c r="E1037" s="986"/>
      <c r="F1037" s="986"/>
      <c r="G1037" s="986"/>
      <c r="H1037" s="987"/>
      <c r="I1037" s="985" t="str">
        <f t="shared" ref="I1037" si="235">""&amp;I969</f>
        <v/>
      </c>
      <c r="J1037" s="986"/>
      <c r="K1037" s="986"/>
      <c r="L1037" s="986"/>
      <c r="M1037" s="986"/>
      <c r="N1037" s="986"/>
      <c r="O1037" s="987"/>
      <c r="P1037" s="45"/>
      <c r="R1037" s="45"/>
      <c r="S1037" s="45"/>
      <c r="T1037" s="45"/>
      <c r="U1037" s="45"/>
      <c r="V1037" s="45"/>
      <c r="W1037" s="45"/>
      <c r="X1037" s="45"/>
      <c r="Y1037" s="45"/>
      <c r="Z1037" s="45"/>
      <c r="AA1037" s="45"/>
      <c r="AB1037" s="45"/>
    </row>
    <row r="1038" spans="1:28" s="62" customFormat="1" ht="4.5" customHeight="1" x14ac:dyDescent="0.25">
      <c r="A1038" s="63">
        <f t="shared" ref="A1038" si="236">$A$4</f>
        <v>4.5</v>
      </c>
      <c r="B1038" s="807"/>
      <c r="C1038" s="807"/>
      <c r="D1038" s="807"/>
      <c r="E1038" s="807"/>
      <c r="F1038" s="807"/>
      <c r="G1038" s="807"/>
      <c r="H1038" s="807"/>
      <c r="I1038" s="807"/>
      <c r="J1038" s="807"/>
      <c r="K1038" s="807"/>
      <c r="L1038" s="807"/>
      <c r="M1038" s="807"/>
      <c r="N1038" s="807"/>
      <c r="O1038" s="807"/>
      <c r="P1038" s="45"/>
      <c r="R1038" s="45"/>
      <c r="S1038" s="45"/>
      <c r="T1038" s="45"/>
      <c r="U1038" s="45"/>
      <c r="V1038" s="45"/>
      <c r="W1038" s="45"/>
      <c r="X1038" s="45"/>
      <c r="Y1038" s="45"/>
      <c r="Z1038" s="45"/>
      <c r="AA1038" s="45"/>
      <c r="AB1038" s="45"/>
    </row>
    <row r="1039" spans="1:28" s="62" customFormat="1" ht="16.5" customHeight="1" x14ac:dyDescent="0.25">
      <c r="A1039" s="68">
        <f t="shared" ref="A1039" si="237">$A$8</f>
        <v>16.5</v>
      </c>
      <c r="B1039" s="808" t="s">
        <v>160</v>
      </c>
      <c r="C1039" s="809"/>
      <c r="D1039" s="809"/>
      <c r="E1039" s="809"/>
      <c r="F1039" s="809"/>
      <c r="G1039" s="809"/>
      <c r="H1039" s="809"/>
      <c r="I1039" s="809"/>
      <c r="J1039" s="809"/>
      <c r="K1039" s="809"/>
      <c r="L1039" s="809"/>
      <c r="M1039" s="809"/>
      <c r="N1039" s="809"/>
      <c r="O1039" s="810"/>
      <c r="P1039" s="45"/>
      <c r="R1039" s="45"/>
      <c r="S1039" s="45"/>
      <c r="T1039" s="45"/>
      <c r="U1039" s="45"/>
      <c r="V1039" s="45"/>
      <c r="W1039" s="45"/>
      <c r="X1039" s="45"/>
      <c r="Y1039" s="45"/>
      <c r="Z1039" s="45"/>
      <c r="AA1039" s="45"/>
      <c r="AB1039" s="45"/>
    </row>
    <row r="1040" spans="1:28" s="62" customFormat="1" ht="24.75" customHeight="1" x14ac:dyDescent="0.25">
      <c r="A1040" s="68">
        <f t="shared" ref="A1040" si="238">$A$8*1.5</f>
        <v>24.75</v>
      </c>
      <c r="B1040" s="211" t="s">
        <v>162</v>
      </c>
      <c r="C1040" s="844" t="s">
        <v>170</v>
      </c>
      <c r="D1040" s="981"/>
      <c r="E1040" s="982"/>
      <c r="F1040" s="212" t="s">
        <v>171</v>
      </c>
      <c r="G1040" s="212" t="s">
        <v>172</v>
      </c>
      <c r="H1040" s="211" t="s">
        <v>163</v>
      </c>
      <c r="I1040" s="844" t="s">
        <v>573</v>
      </c>
      <c r="J1040" s="982"/>
      <c r="K1040" s="210" t="s">
        <v>571</v>
      </c>
      <c r="L1040" s="210" t="s">
        <v>570</v>
      </c>
      <c r="M1040" s="210" t="s">
        <v>569</v>
      </c>
      <c r="N1040" s="844" t="s">
        <v>568</v>
      </c>
      <c r="O1040" s="815"/>
      <c r="P1040" s="45"/>
      <c r="R1040" s="45"/>
      <c r="S1040" s="45"/>
      <c r="T1040" s="45"/>
      <c r="U1040" s="45"/>
      <c r="V1040" s="45"/>
      <c r="W1040" s="45"/>
      <c r="X1040" s="45"/>
      <c r="Y1040" s="45"/>
      <c r="Z1040" s="45"/>
      <c r="AA1040" s="45"/>
      <c r="AB1040" s="45"/>
    </row>
    <row r="1041" spans="1:28" s="62" customFormat="1" ht="9" customHeight="1" x14ac:dyDescent="0.2">
      <c r="A1041" s="63">
        <f t="shared" ref="A1041" si="239">$A$2</f>
        <v>9</v>
      </c>
      <c r="B1041" s="76"/>
      <c r="C1041" s="983" t="s">
        <v>126</v>
      </c>
      <c r="D1041" s="983"/>
      <c r="E1041" s="983"/>
      <c r="F1041" s="211" t="s">
        <v>164</v>
      </c>
      <c r="G1041" s="211" t="s">
        <v>165</v>
      </c>
      <c r="H1041" s="211" t="s">
        <v>143</v>
      </c>
      <c r="I1041" s="983" t="s">
        <v>166</v>
      </c>
      <c r="J1041" s="983"/>
      <c r="K1041" s="211" t="s">
        <v>167</v>
      </c>
      <c r="L1041" s="211" t="s">
        <v>168</v>
      </c>
      <c r="M1041" s="211" t="s">
        <v>181</v>
      </c>
      <c r="N1041" s="983" t="s">
        <v>565</v>
      </c>
      <c r="O1041" s="983"/>
      <c r="P1041" s="45"/>
      <c r="R1041" s="45"/>
      <c r="S1041" s="45"/>
      <c r="T1041" s="45"/>
      <c r="U1041" s="45"/>
      <c r="V1041" s="45"/>
      <c r="W1041" s="45"/>
      <c r="X1041" s="45"/>
      <c r="Y1041" s="45"/>
      <c r="Z1041" s="45"/>
      <c r="AA1041" s="45"/>
      <c r="AB1041" s="45"/>
    </row>
    <row r="1042" spans="1:28" s="62" customFormat="1" ht="19.5" customHeight="1" x14ac:dyDescent="0.25">
      <c r="A1042" s="63">
        <f t="shared" ref="A1042:A1049" si="240">$A$6</f>
        <v>19.5</v>
      </c>
      <c r="B1042" s="78">
        <v>1</v>
      </c>
      <c r="C1042" s="972"/>
      <c r="D1042" s="973"/>
      <c r="E1042" s="974"/>
      <c r="F1042" s="124"/>
      <c r="G1042" s="124"/>
      <c r="H1042" s="126"/>
      <c r="I1042" s="975"/>
      <c r="J1042" s="976"/>
      <c r="K1042" s="124"/>
      <c r="L1042" s="125"/>
      <c r="M1042" s="125"/>
      <c r="N1042" s="977"/>
      <c r="O1042" s="978"/>
      <c r="P1042" s="45"/>
      <c r="R1042" s="45"/>
      <c r="S1042" s="45"/>
      <c r="T1042" s="45"/>
      <c r="U1042" s="45"/>
      <c r="V1042" s="45"/>
      <c r="W1042" s="45"/>
      <c r="X1042" s="45"/>
      <c r="Y1042" s="45"/>
      <c r="Z1042" s="45"/>
      <c r="AA1042" s="45"/>
      <c r="AB1042" s="45"/>
    </row>
    <row r="1043" spans="1:28" s="62" customFormat="1" ht="19.5" customHeight="1" x14ac:dyDescent="0.25">
      <c r="A1043" s="63">
        <f t="shared" si="240"/>
        <v>19.5</v>
      </c>
      <c r="B1043" s="78">
        <v>2</v>
      </c>
      <c r="C1043" s="972"/>
      <c r="D1043" s="973"/>
      <c r="E1043" s="974"/>
      <c r="F1043" s="124"/>
      <c r="G1043" s="124"/>
      <c r="H1043" s="126"/>
      <c r="I1043" s="975"/>
      <c r="J1043" s="976"/>
      <c r="K1043" s="124"/>
      <c r="L1043" s="125"/>
      <c r="M1043" s="125"/>
      <c r="N1043" s="977"/>
      <c r="O1043" s="978"/>
      <c r="P1043" s="45"/>
      <c r="R1043" s="45"/>
      <c r="S1043" s="45"/>
      <c r="T1043" s="45"/>
      <c r="U1043" s="45"/>
      <c r="V1043" s="45"/>
      <c r="W1043" s="45"/>
      <c r="X1043" s="45"/>
      <c r="Y1043" s="45"/>
      <c r="Z1043" s="45"/>
      <c r="AA1043" s="45"/>
      <c r="AB1043" s="45"/>
    </row>
    <row r="1044" spans="1:28" s="62" customFormat="1" ht="19.5" customHeight="1" x14ac:dyDescent="0.25">
      <c r="A1044" s="63">
        <f t="shared" si="240"/>
        <v>19.5</v>
      </c>
      <c r="B1044" s="78">
        <v>3</v>
      </c>
      <c r="C1044" s="972"/>
      <c r="D1044" s="973"/>
      <c r="E1044" s="974"/>
      <c r="F1044" s="124"/>
      <c r="G1044" s="124"/>
      <c r="H1044" s="126"/>
      <c r="I1044" s="975"/>
      <c r="J1044" s="976"/>
      <c r="K1044" s="124"/>
      <c r="L1044" s="125"/>
      <c r="M1044" s="125"/>
      <c r="N1044" s="977"/>
      <c r="O1044" s="978"/>
      <c r="P1044" s="45"/>
      <c r="R1044" s="45"/>
      <c r="S1044" s="45"/>
      <c r="T1044" s="45"/>
      <c r="U1044" s="45"/>
      <c r="V1044" s="45"/>
      <c r="W1044" s="45"/>
      <c r="X1044" s="45"/>
      <c r="Y1044" s="45"/>
      <c r="Z1044" s="45"/>
      <c r="AA1044" s="45"/>
      <c r="AB1044" s="45"/>
    </row>
    <row r="1045" spans="1:28" s="62" customFormat="1" ht="19.5" customHeight="1" x14ac:dyDescent="0.25">
      <c r="A1045" s="63">
        <f t="shared" si="240"/>
        <v>19.5</v>
      </c>
      <c r="B1045" s="78">
        <v>4</v>
      </c>
      <c r="C1045" s="972"/>
      <c r="D1045" s="973"/>
      <c r="E1045" s="974"/>
      <c r="F1045" s="124"/>
      <c r="G1045" s="124"/>
      <c r="H1045" s="126"/>
      <c r="I1045" s="975"/>
      <c r="J1045" s="976"/>
      <c r="K1045" s="124"/>
      <c r="L1045" s="125"/>
      <c r="M1045" s="125"/>
      <c r="N1045" s="977"/>
      <c r="O1045" s="978"/>
      <c r="P1045" s="45"/>
      <c r="R1045" s="45"/>
      <c r="S1045" s="45"/>
      <c r="T1045" s="45"/>
      <c r="U1045" s="45"/>
      <c r="V1045" s="45"/>
      <c r="W1045" s="45"/>
      <c r="X1045" s="45"/>
      <c r="Y1045" s="45"/>
      <c r="Z1045" s="45"/>
      <c r="AA1045" s="45"/>
      <c r="AB1045" s="45"/>
    </row>
    <row r="1046" spans="1:28" s="62" customFormat="1" ht="19.5" customHeight="1" x14ac:dyDescent="0.25">
      <c r="A1046" s="63">
        <f t="shared" si="240"/>
        <v>19.5</v>
      </c>
      <c r="B1046" s="78">
        <v>5</v>
      </c>
      <c r="C1046" s="972"/>
      <c r="D1046" s="973"/>
      <c r="E1046" s="974"/>
      <c r="F1046" s="124"/>
      <c r="G1046" s="124"/>
      <c r="H1046" s="126"/>
      <c r="I1046" s="975"/>
      <c r="J1046" s="976"/>
      <c r="K1046" s="124"/>
      <c r="L1046" s="125"/>
      <c r="M1046" s="125"/>
      <c r="N1046" s="977"/>
      <c r="O1046" s="978"/>
      <c r="P1046" s="45"/>
      <c r="R1046" s="45"/>
      <c r="S1046" s="45"/>
      <c r="T1046" s="45"/>
      <c r="U1046" s="45"/>
      <c r="V1046" s="45"/>
      <c r="W1046" s="45"/>
      <c r="X1046" s="45"/>
      <c r="Y1046" s="45"/>
      <c r="Z1046" s="45"/>
      <c r="AA1046" s="45"/>
      <c r="AB1046" s="45"/>
    </row>
    <row r="1047" spans="1:28" s="62" customFormat="1" ht="19.5" customHeight="1" x14ac:dyDescent="0.25">
      <c r="A1047" s="63">
        <f t="shared" si="240"/>
        <v>19.5</v>
      </c>
      <c r="B1047" s="78">
        <v>6</v>
      </c>
      <c r="C1047" s="972"/>
      <c r="D1047" s="973"/>
      <c r="E1047" s="974"/>
      <c r="F1047" s="124"/>
      <c r="G1047" s="124"/>
      <c r="H1047" s="126"/>
      <c r="I1047" s="975"/>
      <c r="J1047" s="976"/>
      <c r="K1047" s="124"/>
      <c r="L1047" s="125"/>
      <c r="M1047" s="125"/>
      <c r="N1047" s="977"/>
      <c r="O1047" s="978"/>
      <c r="P1047" s="45"/>
      <c r="R1047" s="45"/>
      <c r="S1047" s="45"/>
      <c r="T1047" s="45"/>
      <c r="U1047" s="45"/>
      <c r="V1047" s="45"/>
      <c r="W1047" s="45"/>
      <c r="X1047" s="45"/>
      <c r="Y1047" s="45"/>
      <c r="Z1047" s="45"/>
      <c r="AA1047" s="45"/>
      <c r="AB1047" s="45"/>
    </row>
    <row r="1048" spans="1:28" s="62" customFormat="1" ht="19.5" customHeight="1" x14ac:dyDescent="0.25">
      <c r="A1048" s="63">
        <f t="shared" si="240"/>
        <v>19.5</v>
      </c>
      <c r="B1048" s="78">
        <v>7</v>
      </c>
      <c r="C1048" s="972"/>
      <c r="D1048" s="973"/>
      <c r="E1048" s="974"/>
      <c r="F1048" s="124"/>
      <c r="G1048" s="124"/>
      <c r="H1048" s="126"/>
      <c r="I1048" s="975"/>
      <c r="J1048" s="976"/>
      <c r="K1048" s="124"/>
      <c r="L1048" s="125"/>
      <c r="M1048" s="125"/>
      <c r="N1048" s="977"/>
      <c r="O1048" s="978"/>
      <c r="P1048" s="45"/>
      <c r="R1048" s="45"/>
      <c r="S1048" s="45"/>
      <c r="T1048" s="45"/>
      <c r="U1048" s="45"/>
      <c r="V1048" s="45"/>
      <c r="W1048" s="45"/>
      <c r="X1048" s="45"/>
      <c r="Y1048" s="45"/>
      <c r="Z1048" s="45"/>
      <c r="AA1048" s="45"/>
      <c r="AB1048" s="45"/>
    </row>
    <row r="1049" spans="1:28" s="62" customFormat="1" ht="19.5" customHeight="1" x14ac:dyDescent="0.25">
      <c r="A1049" s="63">
        <f t="shared" si="240"/>
        <v>19.5</v>
      </c>
      <c r="B1049" s="78">
        <v>8</v>
      </c>
      <c r="C1049" s="972"/>
      <c r="D1049" s="973"/>
      <c r="E1049" s="974"/>
      <c r="F1049" s="124"/>
      <c r="G1049" s="124"/>
      <c r="H1049" s="126"/>
      <c r="I1049" s="975"/>
      <c r="J1049" s="976"/>
      <c r="K1049" s="124"/>
      <c r="L1049" s="125"/>
      <c r="M1049" s="125"/>
      <c r="N1049" s="977"/>
      <c r="O1049" s="978"/>
      <c r="P1049" s="45"/>
      <c r="R1049" s="45"/>
      <c r="S1049" s="45"/>
      <c r="T1049" s="45"/>
      <c r="U1049" s="45"/>
      <c r="V1049" s="45"/>
      <c r="W1049" s="45"/>
      <c r="X1049" s="45"/>
      <c r="Y1049" s="45"/>
      <c r="Z1049" s="45"/>
      <c r="AA1049" s="45"/>
      <c r="AB1049" s="45"/>
    </row>
    <row r="1050" spans="1:28" s="62" customFormat="1" ht="9" customHeight="1" x14ac:dyDescent="0.25">
      <c r="A1050" s="63">
        <f t="shared" ref="A1050:A1051" si="241">$A$2</f>
        <v>9</v>
      </c>
      <c r="B1050" s="45"/>
      <c r="C1050" s="45"/>
      <c r="D1050" s="45"/>
      <c r="E1050" s="45"/>
      <c r="F1050" s="45"/>
      <c r="G1050" s="45"/>
      <c r="H1050" s="45"/>
      <c r="I1050" s="45"/>
      <c r="J1050" s="45"/>
      <c r="K1050" s="45"/>
      <c r="L1050" s="45"/>
      <c r="M1050" s="45"/>
      <c r="N1050" s="45"/>
      <c r="O1050" s="45"/>
      <c r="P1050" s="45"/>
      <c r="R1050" s="45"/>
      <c r="S1050" s="45"/>
      <c r="T1050" s="45"/>
      <c r="U1050" s="45"/>
      <c r="V1050" s="45"/>
      <c r="W1050" s="45"/>
      <c r="X1050" s="45"/>
      <c r="Y1050" s="45"/>
      <c r="Z1050" s="45"/>
      <c r="AA1050" s="45"/>
      <c r="AB1050" s="45"/>
    </row>
    <row r="1051" spans="1:28" s="62" customFormat="1" ht="9" customHeight="1" x14ac:dyDescent="0.25">
      <c r="A1051" s="63">
        <f t="shared" si="241"/>
        <v>9</v>
      </c>
      <c r="B1051" s="45"/>
      <c r="C1051" s="45"/>
      <c r="D1051" s="45"/>
      <c r="E1051" s="45"/>
      <c r="F1051" s="45"/>
      <c r="G1051" s="45"/>
      <c r="H1051" s="45"/>
      <c r="I1051" s="45"/>
      <c r="J1051" s="45"/>
      <c r="K1051" s="45"/>
      <c r="L1051" s="45"/>
      <c r="M1051" s="45"/>
      <c r="N1051" s="45"/>
      <c r="O1051" s="45"/>
      <c r="P1051" s="45"/>
      <c r="R1051" s="45"/>
      <c r="S1051" s="45"/>
      <c r="T1051" s="45"/>
      <c r="U1051" s="45"/>
      <c r="V1051" s="45"/>
      <c r="W1051" s="45"/>
      <c r="X1051" s="45"/>
      <c r="Y1051" s="45"/>
      <c r="Z1051" s="45"/>
      <c r="AA1051" s="45"/>
      <c r="AB1051" s="45"/>
    </row>
    <row r="1052" spans="1:28" s="62" customFormat="1" ht="18" customHeight="1" x14ac:dyDescent="0.25">
      <c r="A1052" s="63">
        <f t="shared" ref="A1052" si="242">$A$2*2</f>
        <v>18</v>
      </c>
      <c r="B1052" s="79" t="s">
        <v>100</v>
      </c>
      <c r="C1052" s="979" t="s">
        <v>191</v>
      </c>
      <c r="D1052" s="979"/>
      <c r="E1052" s="979"/>
      <c r="F1052" s="979"/>
      <c r="G1052" s="979"/>
      <c r="H1052" s="979"/>
      <c r="I1052" s="979"/>
      <c r="J1052" s="979"/>
      <c r="K1052" s="979"/>
      <c r="L1052" s="979"/>
      <c r="M1052" s="979"/>
      <c r="N1052" s="979"/>
      <c r="O1052" s="979"/>
      <c r="P1052" s="45"/>
      <c r="R1052" s="45"/>
      <c r="S1052" s="45"/>
      <c r="T1052" s="45"/>
      <c r="U1052" s="45"/>
      <c r="V1052" s="45"/>
      <c r="W1052" s="45"/>
      <c r="X1052" s="45"/>
      <c r="Y1052" s="45"/>
      <c r="Z1052" s="45"/>
      <c r="AA1052" s="45"/>
      <c r="AB1052" s="45"/>
    </row>
    <row r="1053" spans="1:28" s="62" customFormat="1" ht="9" customHeight="1" x14ac:dyDescent="0.25">
      <c r="A1053" s="63">
        <f t="shared" ref="A1053:A1056" si="243">$A$2</f>
        <v>9</v>
      </c>
      <c r="B1053" s="79" t="s">
        <v>101</v>
      </c>
      <c r="C1053" s="980" t="s">
        <v>190</v>
      </c>
      <c r="D1053" s="980"/>
      <c r="E1053" s="980"/>
      <c r="F1053" s="980"/>
      <c r="G1053" s="980"/>
      <c r="H1053" s="980"/>
      <c r="I1053" s="980"/>
      <c r="J1053" s="980"/>
      <c r="K1053" s="980"/>
      <c r="L1053" s="980"/>
      <c r="M1053" s="980"/>
      <c r="N1053" s="980"/>
      <c r="O1053" s="980"/>
      <c r="P1053" s="45"/>
      <c r="R1053" s="45"/>
      <c r="S1053" s="45"/>
      <c r="T1053" s="45"/>
      <c r="U1053" s="45"/>
      <c r="V1053" s="45"/>
      <c r="W1053" s="45"/>
      <c r="X1053" s="45"/>
      <c r="Y1053" s="45"/>
      <c r="Z1053" s="45"/>
      <c r="AA1053" s="45"/>
      <c r="AB1053" s="45"/>
    </row>
    <row r="1054" spans="1:28" s="62" customFormat="1" ht="9" customHeight="1" x14ac:dyDescent="0.25">
      <c r="A1054" s="63">
        <f t="shared" si="243"/>
        <v>9</v>
      </c>
      <c r="B1054" s="79" t="s">
        <v>102</v>
      </c>
      <c r="C1054" s="979" t="s">
        <v>500</v>
      </c>
      <c r="D1054" s="979"/>
      <c r="E1054" s="979"/>
      <c r="F1054" s="979"/>
      <c r="G1054" s="979"/>
      <c r="H1054" s="979"/>
      <c r="I1054" s="979"/>
      <c r="J1054" s="979"/>
      <c r="K1054" s="979"/>
      <c r="L1054" s="979"/>
      <c r="M1054" s="979"/>
      <c r="N1054" s="979"/>
      <c r="O1054" s="979"/>
      <c r="P1054" s="45"/>
      <c r="R1054" s="45"/>
      <c r="S1054" s="45"/>
      <c r="T1054" s="45"/>
      <c r="U1054" s="45"/>
      <c r="V1054" s="45"/>
      <c r="W1054" s="45"/>
      <c r="X1054" s="45"/>
      <c r="Y1054" s="45"/>
      <c r="Z1054" s="45"/>
      <c r="AA1054" s="45"/>
      <c r="AB1054" s="45"/>
    </row>
    <row r="1055" spans="1:28" s="62" customFormat="1" ht="9" customHeight="1" x14ac:dyDescent="0.25">
      <c r="A1055" s="63">
        <f t="shared" si="243"/>
        <v>9</v>
      </c>
      <c r="B1055" s="79" t="s">
        <v>105</v>
      </c>
      <c r="C1055" s="979" t="s">
        <v>194</v>
      </c>
      <c r="D1055" s="979"/>
      <c r="E1055" s="979"/>
      <c r="F1055" s="979"/>
      <c r="G1055" s="979"/>
      <c r="H1055" s="979"/>
      <c r="I1055" s="979"/>
      <c r="J1055" s="979"/>
      <c r="K1055" s="979"/>
      <c r="L1055" s="979"/>
      <c r="M1055" s="979"/>
      <c r="N1055" s="979"/>
      <c r="O1055" s="979"/>
      <c r="P1055" s="45"/>
      <c r="R1055" s="45"/>
      <c r="S1055" s="45"/>
      <c r="T1055" s="45"/>
      <c r="U1055" s="45"/>
      <c r="V1055" s="45"/>
      <c r="W1055" s="45"/>
      <c r="X1055" s="45"/>
      <c r="Y1055" s="45"/>
      <c r="Z1055" s="45"/>
      <c r="AA1055" s="45"/>
      <c r="AB1055" s="45"/>
    </row>
    <row r="1056" spans="1:28" s="62" customFormat="1" ht="9" customHeight="1" x14ac:dyDescent="0.25">
      <c r="A1056" s="63">
        <f t="shared" si="243"/>
        <v>9</v>
      </c>
      <c r="B1056" s="79" t="s">
        <v>103</v>
      </c>
      <c r="C1056" s="979" t="s">
        <v>202</v>
      </c>
      <c r="D1056" s="979"/>
      <c r="E1056" s="979"/>
      <c r="F1056" s="979"/>
      <c r="G1056" s="979"/>
      <c r="H1056" s="979"/>
      <c r="I1056" s="979"/>
      <c r="J1056" s="979"/>
      <c r="K1056" s="979"/>
      <c r="L1056" s="979"/>
      <c r="M1056" s="979"/>
      <c r="N1056" s="979"/>
      <c r="O1056" s="979"/>
      <c r="P1056" s="45"/>
      <c r="R1056" s="45"/>
      <c r="S1056" s="45"/>
      <c r="T1056" s="45"/>
      <c r="U1056" s="45"/>
      <c r="V1056" s="45"/>
      <c r="W1056" s="45"/>
      <c r="X1056" s="45"/>
      <c r="Y1056" s="45"/>
      <c r="Z1056" s="45"/>
      <c r="AA1056" s="45"/>
      <c r="AB1056" s="45"/>
    </row>
    <row r="1057" spans="1:28" s="62" customFormat="1" ht="16.5" customHeight="1" x14ac:dyDescent="0.25">
      <c r="A1057" s="68">
        <f t="shared" ref="A1057" si="244">$A$8</f>
        <v>16.5</v>
      </c>
      <c r="B1057" s="45"/>
      <c r="C1057" s="984" t="str">
        <f ca="1">Wersja</f>
        <v>2020..6.15.0.44055</v>
      </c>
      <c r="D1057" s="984"/>
      <c r="E1057" s="69"/>
      <c r="F1057" s="69"/>
      <c r="G1057" s="69"/>
      <c r="H1057" s="69"/>
      <c r="I1057" s="45"/>
      <c r="J1057" s="45"/>
      <c r="K1057" s="45"/>
      <c r="L1057" s="45"/>
      <c r="M1057" s="45"/>
      <c r="N1057" s="80" t="s">
        <v>572</v>
      </c>
      <c r="O1057" s="81" t="s">
        <v>187</v>
      </c>
      <c r="P1057" s="45"/>
      <c r="R1057" s="45"/>
      <c r="S1057" s="45"/>
      <c r="T1057" s="45"/>
      <c r="U1057" s="45"/>
      <c r="V1057" s="45"/>
      <c r="W1057" s="45"/>
      <c r="X1057" s="45"/>
      <c r="Y1057" s="45"/>
      <c r="Z1057" s="45"/>
      <c r="AA1057" s="45"/>
      <c r="AB1057" s="45"/>
    </row>
    <row r="1058" spans="1:28" s="62" customFormat="1" ht="9" customHeight="1" x14ac:dyDescent="0.25">
      <c r="A1058" s="63">
        <f t="shared" ref="A1058:A1059" si="245">$A$2</f>
        <v>9</v>
      </c>
      <c r="B1058" s="45"/>
      <c r="C1058" s="45"/>
      <c r="D1058" s="45"/>
      <c r="E1058" s="45"/>
      <c r="F1058" s="45"/>
      <c r="G1058" s="45"/>
      <c r="H1058" s="45"/>
      <c r="I1058" s="45"/>
      <c r="J1058" s="45"/>
      <c r="K1058" s="45"/>
      <c r="L1058" s="45"/>
      <c r="M1058" s="45"/>
      <c r="N1058" s="45"/>
      <c r="O1058" s="45"/>
      <c r="P1058" s="45"/>
      <c r="R1058" s="45"/>
      <c r="S1058" s="45"/>
      <c r="T1058" s="45"/>
      <c r="U1058" s="45"/>
      <c r="V1058" s="45"/>
      <c r="W1058" s="45"/>
      <c r="X1058" s="45"/>
      <c r="Y1058" s="45"/>
      <c r="Z1058" s="45"/>
      <c r="AA1058" s="45"/>
      <c r="AB1058" s="45"/>
    </row>
    <row r="1059" spans="1:28" s="62" customFormat="1" ht="9" customHeight="1" x14ac:dyDescent="0.25">
      <c r="A1059" s="63">
        <f t="shared" si="245"/>
        <v>9</v>
      </c>
      <c r="B1059" s="797" t="s">
        <v>0</v>
      </c>
      <c r="C1059" s="797"/>
      <c r="D1059" s="797"/>
      <c r="E1059" s="797"/>
      <c r="F1059" s="797"/>
      <c r="G1059" s="797"/>
      <c r="H1059" s="797"/>
      <c r="I1059" s="797"/>
      <c r="J1059" s="797"/>
      <c r="K1059" s="797"/>
      <c r="L1059" s="797"/>
      <c r="M1059" s="797"/>
      <c r="N1059" s="797"/>
      <c r="O1059" s="797"/>
      <c r="P1059" s="45"/>
      <c r="R1059" s="45"/>
      <c r="S1059" s="45"/>
      <c r="T1059" s="45"/>
      <c r="U1059" s="45"/>
      <c r="V1059" s="45"/>
      <c r="W1059" s="45"/>
      <c r="X1059" s="45"/>
      <c r="Y1059" s="45"/>
      <c r="Z1059" s="45"/>
      <c r="AA1059" s="45"/>
      <c r="AB1059" s="45"/>
    </row>
    <row r="1060" spans="1:28" s="62" customFormat="1" ht="4.5" customHeight="1" x14ac:dyDescent="0.25">
      <c r="A1060" s="68">
        <v>4.5</v>
      </c>
      <c r="B1060" s="208"/>
      <c r="C1060" s="45"/>
      <c r="D1060" s="45"/>
      <c r="E1060" s="45"/>
      <c r="F1060" s="45"/>
      <c r="G1060" s="45"/>
      <c r="H1060" s="45"/>
      <c r="I1060" s="45"/>
      <c r="J1060" s="45"/>
      <c r="K1060" s="45"/>
      <c r="L1060" s="45"/>
      <c r="M1060" s="45"/>
      <c r="N1060" s="45"/>
      <c r="O1060" s="45"/>
      <c r="P1060" s="45"/>
      <c r="R1060" s="45"/>
      <c r="S1060" s="45"/>
      <c r="T1060" s="45"/>
      <c r="U1060" s="45"/>
      <c r="V1060" s="45"/>
      <c r="W1060" s="45"/>
      <c r="X1060" s="45"/>
      <c r="Y1060" s="45"/>
      <c r="Z1060" s="45"/>
      <c r="AA1060" s="45"/>
      <c r="AB1060" s="45"/>
    </row>
    <row r="1061" spans="1:28" s="62" customFormat="1" ht="24.75" customHeight="1" x14ac:dyDescent="0.25">
      <c r="A1061" s="68">
        <f t="shared" ref="A1061" si="246">$A$8*1.5</f>
        <v>24.75</v>
      </c>
      <c r="B1061" s="211" t="s">
        <v>162</v>
      </c>
      <c r="C1061" s="844" t="s">
        <v>170</v>
      </c>
      <c r="D1061" s="981"/>
      <c r="E1061" s="982"/>
      <c r="F1061" s="212" t="s">
        <v>171</v>
      </c>
      <c r="G1061" s="212" t="s">
        <v>172</v>
      </c>
      <c r="H1061" s="211" t="s">
        <v>163</v>
      </c>
      <c r="I1061" s="844" t="s">
        <v>573</v>
      </c>
      <c r="J1061" s="982"/>
      <c r="K1061" s="210" t="s">
        <v>571</v>
      </c>
      <c r="L1061" s="210" t="s">
        <v>570</v>
      </c>
      <c r="M1061" s="210" t="s">
        <v>569</v>
      </c>
      <c r="N1061" s="844" t="s">
        <v>568</v>
      </c>
      <c r="O1061" s="815"/>
      <c r="P1061" s="45"/>
      <c r="R1061" s="45"/>
      <c r="S1061" s="45"/>
      <c r="T1061" s="45"/>
      <c r="U1061" s="45"/>
      <c r="V1061" s="45"/>
      <c r="W1061" s="45"/>
      <c r="X1061" s="45"/>
      <c r="Y1061" s="45"/>
      <c r="Z1061" s="45"/>
      <c r="AA1061" s="45"/>
      <c r="AB1061" s="45"/>
    </row>
    <row r="1062" spans="1:28" s="62" customFormat="1" ht="9" customHeight="1" x14ac:dyDescent="0.2">
      <c r="A1062" s="63">
        <f t="shared" ref="A1062" si="247">$A$2</f>
        <v>9</v>
      </c>
      <c r="B1062" s="76"/>
      <c r="C1062" s="983" t="s">
        <v>126</v>
      </c>
      <c r="D1062" s="983"/>
      <c r="E1062" s="983"/>
      <c r="F1062" s="211" t="s">
        <v>164</v>
      </c>
      <c r="G1062" s="211" t="s">
        <v>165</v>
      </c>
      <c r="H1062" s="211" t="s">
        <v>143</v>
      </c>
      <c r="I1062" s="983" t="s">
        <v>166</v>
      </c>
      <c r="J1062" s="983"/>
      <c r="K1062" s="211" t="s">
        <v>167</v>
      </c>
      <c r="L1062" s="211" t="s">
        <v>168</v>
      </c>
      <c r="M1062" s="211" t="s">
        <v>181</v>
      </c>
      <c r="N1062" s="983" t="s">
        <v>565</v>
      </c>
      <c r="O1062" s="983"/>
      <c r="P1062" s="45"/>
      <c r="R1062" s="45"/>
      <c r="S1062" s="45"/>
      <c r="T1062" s="45"/>
      <c r="U1062" s="45"/>
      <c r="V1062" s="45"/>
      <c r="W1062" s="45"/>
      <c r="X1062" s="45"/>
      <c r="Y1062" s="45"/>
      <c r="Z1062" s="45"/>
      <c r="AA1062" s="45"/>
      <c r="AB1062" s="45"/>
    </row>
    <row r="1063" spans="1:28" s="62" customFormat="1" ht="19.5" customHeight="1" x14ac:dyDescent="0.25">
      <c r="A1063" s="63">
        <f t="shared" ref="A1063:A1082" si="248">$A$6</f>
        <v>19.5</v>
      </c>
      <c r="B1063" s="78">
        <v>9</v>
      </c>
      <c r="C1063" s="972"/>
      <c r="D1063" s="973"/>
      <c r="E1063" s="974"/>
      <c r="F1063" s="124"/>
      <c r="G1063" s="124"/>
      <c r="H1063" s="126"/>
      <c r="I1063" s="975"/>
      <c r="J1063" s="976"/>
      <c r="K1063" s="124"/>
      <c r="L1063" s="125"/>
      <c r="M1063" s="125"/>
      <c r="N1063" s="977"/>
      <c r="O1063" s="978"/>
      <c r="P1063" s="45"/>
      <c r="R1063" s="45"/>
      <c r="S1063" s="45"/>
      <c r="T1063" s="45"/>
      <c r="U1063" s="45"/>
      <c r="V1063" s="45"/>
      <c r="W1063" s="45"/>
      <c r="X1063" s="45"/>
      <c r="Y1063" s="45"/>
      <c r="Z1063" s="45"/>
      <c r="AA1063" s="45"/>
      <c r="AB1063" s="45"/>
    </row>
    <row r="1064" spans="1:28" s="62" customFormat="1" ht="19.5" customHeight="1" x14ac:dyDescent="0.25">
      <c r="A1064" s="63">
        <f t="shared" si="248"/>
        <v>19.5</v>
      </c>
      <c r="B1064" s="78">
        <f t="shared" ref="B1064:B1082" si="249">B1063+1</f>
        <v>10</v>
      </c>
      <c r="C1064" s="972"/>
      <c r="D1064" s="973"/>
      <c r="E1064" s="974"/>
      <c r="F1064" s="124"/>
      <c r="G1064" s="124"/>
      <c r="H1064" s="126"/>
      <c r="I1064" s="975"/>
      <c r="J1064" s="976"/>
      <c r="K1064" s="124"/>
      <c r="L1064" s="125"/>
      <c r="M1064" s="125"/>
      <c r="N1064" s="977"/>
      <c r="O1064" s="978"/>
      <c r="P1064" s="45"/>
      <c r="R1064" s="45"/>
      <c r="S1064" s="45"/>
      <c r="T1064" s="45"/>
      <c r="U1064" s="45"/>
      <c r="V1064" s="45"/>
      <c r="W1064" s="45"/>
      <c r="X1064" s="45"/>
      <c r="Y1064" s="45"/>
      <c r="Z1064" s="45"/>
      <c r="AA1064" s="45"/>
      <c r="AB1064" s="45"/>
    </row>
    <row r="1065" spans="1:28" s="62" customFormat="1" ht="19.5" customHeight="1" x14ac:dyDescent="0.25">
      <c r="A1065" s="63">
        <f t="shared" si="248"/>
        <v>19.5</v>
      </c>
      <c r="B1065" s="78">
        <f t="shared" si="249"/>
        <v>11</v>
      </c>
      <c r="C1065" s="972"/>
      <c r="D1065" s="973"/>
      <c r="E1065" s="974"/>
      <c r="F1065" s="124"/>
      <c r="G1065" s="124"/>
      <c r="H1065" s="126"/>
      <c r="I1065" s="975"/>
      <c r="J1065" s="976"/>
      <c r="K1065" s="124"/>
      <c r="L1065" s="125"/>
      <c r="M1065" s="125"/>
      <c r="N1065" s="977"/>
      <c r="O1065" s="978"/>
      <c r="P1065" s="45"/>
      <c r="R1065" s="45"/>
      <c r="S1065" s="45"/>
      <c r="T1065" s="45"/>
      <c r="U1065" s="45"/>
      <c r="V1065" s="45"/>
      <c r="W1065" s="45"/>
      <c r="X1065" s="45"/>
      <c r="Y1065" s="45"/>
      <c r="Z1065" s="45"/>
      <c r="AA1065" s="45"/>
      <c r="AB1065" s="45"/>
    </row>
    <row r="1066" spans="1:28" s="62" customFormat="1" ht="19.5" customHeight="1" x14ac:dyDescent="0.25">
      <c r="A1066" s="63">
        <f t="shared" si="248"/>
        <v>19.5</v>
      </c>
      <c r="B1066" s="78">
        <f t="shared" si="249"/>
        <v>12</v>
      </c>
      <c r="C1066" s="972"/>
      <c r="D1066" s="973"/>
      <c r="E1066" s="974"/>
      <c r="F1066" s="124"/>
      <c r="G1066" s="124"/>
      <c r="H1066" s="126"/>
      <c r="I1066" s="975"/>
      <c r="J1066" s="976"/>
      <c r="K1066" s="124"/>
      <c r="L1066" s="125"/>
      <c r="M1066" s="125"/>
      <c r="N1066" s="977"/>
      <c r="O1066" s="978"/>
      <c r="P1066" s="45"/>
      <c r="R1066" s="45"/>
      <c r="S1066" s="45"/>
      <c r="T1066" s="45"/>
      <c r="U1066" s="45"/>
      <c r="V1066" s="45"/>
      <c r="W1066" s="45"/>
      <c r="X1066" s="45"/>
      <c r="Y1066" s="45"/>
      <c r="Z1066" s="45"/>
      <c r="AA1066" s="45"/>
      <c r="AB1066" s="45"/>
    </row>
    <row r="1067" spans="1:28" s="62" customFormat="1" ht="19.5" customHeight="1" x14ac:dyDescent="0.25">
      <c r="A1067" s="63">
        <f t="shared" si="248"/>
        <v>19.5</v>
      </c>
      <c r="B1067" s="78">
        <f t="shared" si="249"/>
        <v>13</v>
      </c>
      <c r="C1067" s="972"/>
      <c r="D1067" s="973"/>
      <c r="E1067" s="974"/>
      <c r="F1067" s="124"/>
      <c r="G1067" s="124"/>
      <c r="H1067" s="126"/>
      <c r="I1067" s="975"/>
      <c r="J1067" s="976"/>
      <c r="K1067" s="124"/>
      <c r="L1067" s="125"/>
      <c r="M1067" s="125"/>
      <c r="N1067" s="977"/>
      <c r="O1067" s="978"/>
      <c r="P1067" s="45"/>
      <c r="R1067" s="45"/>
      <c r="S1067" s="45"/>
      <c r="T1067" s="45"/>
      <c r="U1067" s="45"/>
      <c r="V1067" s="45"/>
      <c r="W1067" s="45"/>
      <c r="X1067" s="45"/>
      <c r="Y1067" s="45"/>
      <c r="Z1067" s="45"/>
      <c r="AA1067" s="45"/>
      <c r="AB1067" s="45"/>
    </row>
    <row r="1068" spans="1:28" s="62" customFormat="1" ht="19.5" customHeight="1" x14ac:dyDescent="0.25">
      <c r="A1068" s="63">
        <f t="shared" si="248"/>
        <v>19.5</v>
      </c>
      <c r="B1068" s="78">
        <f t="shared" si="249"/>
        <v>14</v>
      </c>
      <c r="C1068" s="972"/>
      <c r="D1068" s="973"/>
      <c r="E1068" s="974"/>
      <c r="F1068" s="124"/>
      <c r="G1068" s="124"/>
      <c r="H1068" s="126"/>
      <c r="I1068" s="975"/>
      <c r="J1068" s="976"/>
      <c r="K1068" s="124"/>
      <c r="L1068" s="125"/>
      <c r="M1068" s="125"/>
      <c r="N1068" s="977"/>
      <c r="O1068" s="978"/>
      <c r="P1068" s="45"/>
      <c r="R1068" s="45"/>
      <c r="S1068" s="45"/>
      <c r="T1068" s="45"/>
      <c r="U1068" s="45"/>
      <c r="V1068" s="45"/>
      <c r="W1068" s="45"/>
      <c r="X1068" s="45"/>
      <c r="Y1068" s="45"/>
      <c r="Z1068" s="45"/>
      <c r="AA1068" s="45"/>
      <c r="AB1068" s="45"/>
    </row>
    <row r="1069" spans="1:28" s="62" customFormat="1" ht="19.5" customHeight="1" x14ac:dyDescent="0.25">
      <c r="A1069" s="63">
        <f t="shared" si="248"/>
        <v>19.5</v>
      </c>
      <c r="B1069" s="78">
        <f t="shared" si="249"/>
        <v>15</v>
      </c>
      <c r="C1069" s="972"/>
      <c r="D1069" s="973"/>
      <c r="E1069" s="974"/>
      <c r="F1069" s="124"/>
      <c r="G1069" s="124"/>
      <c r="H1069" s="126"/>
      <c r="I1069" s="975"/>
      <c r="J1069" s="976"/>
      <c r="K1069" s="124"/>
      <c r="L1069" s="125"/>
      <c r="M1069" s="125"/>
      <c r="N1069" s="977"/>
      <c r="O1069" s="978"/>
      <c r="P1069" s="45"/>
      <c r="R1069" s="45"/>
      <c r="S1069" s="45"/>
      <c r="T1069" s="45"/>
      <c r="U1069" s="45"/>
      <c r="V1069" s="45"/>
      <c r="W1069" s="45"/>
      <c r="X1069" s="45"/>
      <c r="Y1069" s="45"/>
      <c r="Z1069" s="45"/>
      <c r="AA1069" s="45"/>
      <c r="AB1069" s="45"/>
    </row>
    <row r="1070" spans="1:28" s="62" customFormat="1" ht="19.5" customHeight="1" x14ac:dyDescent="0.25">
      <c r="A1070" s="63">
        <f t="shared" si="248"/>
        <v>19.5</v>
      </c>
      <c r="B1070" s="78">
        <f t="shared" si="249"/>
        <v>16</v>
      </c>
      <c r="C1070" s="972"/>
      <c r="D1070" s="973"/>
      <c r="E1070" s="974"/>
      <c r="F1070" s="124"/>
      <c r="G1070" s="124"/>
      <c r="H1070" s="126"/>
      <c r="I1070" s="975"/>
      <c r="J1070" s="976"/>
      <c r="K1070" s="124"/>
      <c r="L1070" s="125"/>
      <c r="M1070" s="125"/>
      <c r="N1070" s="977"/>
      <c r="O1070" s="978"/>
      <c r="P1070" s="45"/>
      <c r="R1070" s="45"/>
      <c r="S1070" s="45"/>
      <c r="T1070" s="45"/>
      <c r="U1070" s="45"/>
      <c r="V1070" s="45"/>
      <c r="W1070" s="45"/>
      <c r="X1070" s="45"/>
      <c r="Y1070" s="45"/>
      <c r="Z1070" s="45"/>
      <c r="AA1070" s="45"/>
      <c r="AB1070" s="45"/>
    </row>
    <row r="1071" spans="1:28" s="62" customFormat="1" ht="19.5" customHeight="1" x14ac:dyDescent="0.25">
      <c r="A1071" s="63">
        <f t="shared" si="248"/>
        <v>19.5</v>
      </c>
      <c r="B1071" s="78">
        <f t="shared" si="249"/>
        <v>17</v>
      </c>
      <c r="C1071" s="972"/>
      <c r="D1071" s="973"/>
      <c r="E1071" s="974"/>
      <c r="F1071" s="124"/>
      <c r="G1071" s="124"/>
      <c r="H1071" s="126"/>
      <c r="I1071" s="975"/>
      <c r="J1071" s="976"/>
      <c r="K1071" s="124"/>
      <c r="L1071" s="125"/>
      <c r="M1071" s="125"/>
      <c r="N1071" s="977"/>
      <c r="O1071" s="978"/>
      <c r="P1071" s="45"/>
      <c r="R1071" s="45"/>
      <c r="S1071" s="45"/>
      <c r="T1071" s="45"/>
      <c r="U1071" s="45"/>
      <c r="V1071" s="45"/>
      <c r="W1071" s="45"/>
      <c r="X1071" s="45"/>
      <c r="Y1071" s="45"/>
      <c r="Z1071" s="45"/>
      <c r="AA1071" s="45"/>
      <c r="AB1071" s="45"/>
    </row>
    <row r="1072" spans="1:28" s="62" customFormat="1" ht="19.5" customHeight="1" x14ac:dyDescent="0.25">
      <c r="A1072" s="63">
        <f t="shared" si="248"/>
        <v>19.5</v>
      </c>
      <c r="B1072" s="78">
        <f t="shared" si="249"/>
        <v>18</v>
      </c>
      <c r="C1072" s="972"/>
      <c r="D1072" s="973"/>
      <c r="E1072" s="974"/>
      <c r="F1072" s="124"/>
      <c r="G1072" s="124"/>
      <c r="H1072" s="126"/>
      <c r="I1072" s="975"/>
      <c r="J1072" s="976"/>
      <c r="K1072" s="124"/>
      <c r="L1072" s="125"/>
      <c r="M1072" s="125"/>
      <c r="N1072" s="977"/>
      <c r="O1072" s="978"/>
      <c r="P1072" s="45"/>
      <c r="R1072" s="45"/>
      <c r="S1072" s="45"/>
      <c r="T1072" s="45"/>
      <c r="U1072" s="45"/>
      <c r="V1072" s="45"/>
      <c r="W1072" s="45"/>
      <c r="X1072" s="45"/>
      <c r="Y1072" s="45"/>
      <c r="Z1072" s="45"/>
      <c r="AA1072" s="45"/>
      <c r="AB1072" s="45"/>
    </row>
    <row r="1073" spans="1:28" s="62" customFormat="1" ht="19.5" customHeight="1" x14ac:dyDescent="0.25">
      <c r="A1073" s="63">
        <f t="shared" si="248"/>
        <v>19.5</v>
      </c>
      <c r="B1073" s="78">
        <f t="shared" si="249"/>
        <v>19</v>
      </c>
      <c r="C1073" s="972"/>
      <c r="D1073" s="973"/>
      <c r="E1073" s="974"/>
      <c r="F1073" s="124"/>
      <c r="G1073" s="124"/>
      <c r="H1073" s="126"/>
      <c r="I1073" s="975"/>
      <c r="J1073" s="976"/>
      <c r="K1073" s="124"/>
      <c r="L1073" s="125"/>
      <c r="M1073" s="125"/>
      <c r="N1073" s="977"/>
      <c r="O1073" s="978"/>
      <c r="P1073" s="45"/>
      <c r="R1073" s="45"/>
      <c r="S1073" s="45"/>
      <c r="T1073" s="45"/>
      <c r="U1073" s="45"/>
      <c r="V1073" s="45"/>
      <c r="W1073" s="45"/>
      <c r="X1073" s="45"/>
      <c r="Y1073" s="45"/>
      <c r="Z1073" s="45"/>
      <c r="AA1073" s="45"/>
      <c r="AB1073" s="45"/>
    </row>
    <row r="1074" spans="1:28" s="62" customFormat="1" ht="19.5" customHeight="1" x14ac:dyDescent="0.25">
      <c r="A1074" s="63">
        <f t="shared" si="248"/>
        <v>19.5</v>
      </c>
      <c r="B1074" s="78">
        <f t="shared" si="249"/>
        <v>20</v>
      </c>
      <c r="C1074" s="972"/>
      <c r="D1074" s="973"/>
      <c r="E1074" s="974"/>
      <c r="F1074" s="124"/>
      <c r="G1074" s="124"/>
      <c r="H1074" s="126"/>
      <c r="I1074" s="975"/>
      <c r="J1074" s="976"/>
      <c r="K1074" s="124"/>
      <c r="L1074" s="125"/>
      <c r="M1074" s="125"/>
      <c r="N1074" s="977"/>
      <c r="O1074" s="978"/>
      <c r="P1074" s="45"/>
      <c r="R1074" s="45"/>
      <c r="S1074" s="45"/>
      <c r="T1074" s="45"/>
      <c r="U1074" s="45"/>
      <c r="V1074" s="45"/>
      <c r="W1074" s="45"/>
      <c r="X1074" s="45"/>
      <c r="Y1074" s="45"/>
      <c r="Z1074" s="45"/>
      <c r="AA1074" s="45"/>
      <c r="AB1074" s="45"/>
    </row>
    <row r="1075" spans="1:28" s="62" customFormat="1" ht="19.5" customHeight="1" x14ac:dyDescent="0.25">
      <c r="A1075" s="63">
        <f t="shared" si="248"/>
        <v>19.5</v>
      </c>
      <c r="B1075" s="78">
        <f t="shared" si="249"/>
        <v>21</v>
      </c>
      <c r="C1075" s="972"/>
      <c r="D1075" s="973"/>
      <c r="E1075" s="974"/>
      <c r="F1075" s="124"/>
      <c r="G1075" s="124"/>
      <c r="H1075" s="126"/>
      <c r="I1075" s="975"/>
      <c r="J1075" s="976"/>
      <c r="K1075" s="124"/>
      <c r="L1075" s="125"/>
      <c r="M1075" s="125"/>
      <c r="N1075" s="977"/>
      <c r="O1075" s="978"/>
      <c r="P1075" s="45"/>
      <c r="R1075" s="45"/>
      <c r="S1075" s="45"/>
      <c r="T1075" s="45"/>
      <c r="U1075" s="45"/>
      <c r="V1075" s="45"/>
      <c r="W1075" s="45"/>
      <c r="X1075" s="45"/>
      <c r="Y1075" s="45"/>
      <c r="Z1075" s="45"/>
      <c r="AA1075" s="45"/>
      <c r="AB1075" s="45"/>
    </row>
    <row r="1076" spans="1:28" s="62" customFormat="1" ht="19.5" customHeight="1" x14ac:dyDescent="0.25">
      <c r="A1076" s="63">
        <f t="shared" si="248"/>
        <v>19.5</v>
      </c>
      <c r="B1076" s="78">
        <f t="shared" si="249"/>
        <v>22</v>
      </c>
      <c r="C1076" s="972"/>
      <c r="D1076" s="973"/>
      <c r="E1076" s="974"/>
      <c r="F1076" s="124"/>
      <c r="G1076" s="124"/>
      <c r="H1076" s="126"/>
      <c r="I1076" s="975"/>
      <c r="J1076" s="976"/>
      <c r="K1076" s="124"/>
      <c r="L1076" s="125"/>
      <c r="M1076" s="125"/>
      <c r="N1076" s="977"/>
      <c r="O1076" s="978"/>
      <c r="P1076" s="45"/>
      <c r="R1076" s="45"/>
      <c r="S1076" s="45"/>
      <c r="T1076" s="45"/>
      <c r="U1076" s="45"/>
      <c r="V1076" s="45"/>
      <c r="W1076" s="45"/>
      <c r="X1076" s="45"/>
      <c r="Y1076" s="45"/>
      <c r="Z1076" s="45"/>
      <c r="AA1076" s="45"/>
      <c r="AB1076" s="45"/>
    </row>
    <row r="1077" spans="1:28" s="62" customFormat="1" ht="19.5" customHeight="1" x14ac:dyDescent="0.25">
      <c r="A1077" s="63">
        <f t="shared" si="248"/>
        <v>19.5</v>
      </c>
      <c r="B1077" s="78">
        <f t="shared" si="249"/>
        <v>23</v>
      </c>
      <c r="C1077" s="972"/>
      <c r="D1077" s="973"/>
      <c r="E1077" s="974"/>
      <c r="F1077" s="124"/>
      <c r="G1077" s="124"/>
      <c r="H1077" s="126"/>
      <c r="I1077" s="975"/>
      <c r="J1077" s="976"/>
      <c r="K1077" s="124"/>
      <c r="L1077" s="125"/>
      <c r="M1077" s="125"/>
      <c r="N1077" s="977"/>
      <c r="O1077" s="978"/>
      <c r="P1077" s="45"/>
      <c r="R1077" s="45"/>
      <c r="S1077" s="45"/>
      <c r="T1077" s="45"/>
      <c r="U1077" s="45"/>
      <c r="V1077" s="45"/>
      <c r="W1077" s="45"/>
      <c r="X1077" s="45"/>
      <c r="Y1077" s="45"/>
      <c r="Z1077" s="45"/>
      <c r="AA1077" s="45"/>
      <c r="AB1077" s="45"/>
    </row>
    <row r="1078" spans="1:28" s="62" customFormat="1" ht="19.5" customHeight="1" x14ac:dyDescent="0.25">
      <c r="A1078" s="63">
        <f t="shared" si="248"/>
        <v>19.5</v>
      </c>
      <c r="B1078" s="78">
        <f t="shared" si="249"/>
        <v>24</v>
      </c>
      <c r="C1078" s="972"/>
      <c r="D1078" s="973"/>
      <c r="E1078" s="974"/>
      <c r="F1078" s="124"/>
      <c r="G1078" s="124"/>
      <c r="H1078" s="126"/>
      <c r="I1078" s="975"/>
      <c r="J1078" s="976"/>
      <c r="K1078" s="124"/>
      <c r="L1078" s="125"/>
      <c r="M1078" s="125"/>
      <c r="N1078" s="977"/>
      <c r="O1078" s="978"/>
      <c r="P1078" s="45"/>
      <c r="R1078" s="45"/>
      <c r="S1078" s="45"/>
      <c r="T1078" s="45"/>
      <c r="U1078" s="45"/>
      <c r="V1078" s="45"/>
      <c r="W1078" s="45"/>
      <c r="X1078" s="45"/>
      <c r="Y1078" s="45"/>
      <c r="Z1078" s="45"/>
      <c r="AA1078" s="45"/>
      <c r="AB1078" s="45"/>
    </row>
    <row r="1079" spans="1:28" s="62" customFormat="1" ht="19.5" customHeight="1" x14ac:dyDescent="0.25">
      <c r="A1079" s="63">
        <f t="shared" si="248"/>
        <v>19.5</v>
      </c>
      <c r="B1079" s="78">
        <f t="shared" si="249"/>
        <v>25</v>
      </c>
      <c r="C1079" s="972"/>
      <c r="D1079" s="973"/>
      <c r="E1079" s="974"/>
      <c r="F1079" s="124"/>
      <c r="G1079" s="124"/>
      <c r="H1079" s="126"/>
      <c r="I1079" s="975"/>
      <c r="J1079" s="976"/>
      <c r="K1079" s="124"/>
      <c r="L1079" s="125"/>
      <c r="M1079" s="125"/>
      <c r="N1079" s="977"/>
      <c r="O1079" s="978"/>
      <c r="P1079" s="45"/>
      <c r="R1079" s="45"/>
      <c r="S1079" s="45"/>
      <c r="T1079" s="45"/>
      <c r="U1079" s="45"/>
      <c r="V1079" s="45"/>
      <c r="W1079" s="45"/>
      <c r="X1079" s="45"/>
      <c r="Y1079" s="45"/>
      <c r="Z1079" s="45"/>
      <c r="AA1079" s="45"/>
      <c r="AB1079" s="45"/>
    </row>
    <row r="1080" spans="1:28" s="62" customFormat="1" ht="19.5" customHeight="1" x14ac:dyDescent="0.25">
      <c r="A1080" s="63">
        <f t="shared" si="248"/>
        <v>19.5</v>
      </c>
      <c r="B1080" s="78">
        <f t="shared" si="249"/>
        <v>26</v>
      </c>
      <c r="C1080" s="972"/>
      <c r="D1080" s="973"/>
      <c r="E1080" s="974"/>
      <c r="F1080" s="124"/>
      <c r="G1080" s="124"/>
      <c r="H1080" s="126"/>
      <c r="I1080" s="975"/>
      <c r="J1080" s="976"/>
      <c r="K1080" s="124"/>
      <c r="L1080" s="125"/>
      <c r="M1080" s="125"/>
      <c r="N1080" s="977"/>
      <c r="O1080" s="978"/>
      <c r="P1080" s="45"/>
      <c r="R1080" s="45"/>
      <c r="S1080" s="45"/>
      <c r="T1080" s="45"/>
      <c r="U1080" s="45"/>
      <c r="V1080" s="45"/>
      <c r="W1080" s="45"/>
      <c r="X1080" s="45"/>
      <c r="Y1080" s="45"/>
      <c r="Z1080" s="45"/>
      <c r="AA1080" s="45"/>
      <c r="AB1080" s="45"/>
    </row>
    <row r="1081" spans="1:28" s="62" customFormat="1" ht="19.5" customHeight="1" x14ac:dyDescent="0.25">
      <c r="A1081" s="63">
        <f t="shared" si="248"/>
        <v>19.5</v>
      </c>
      <c r="B1081" s="78">
        <f t="shared" si="249"/>
        <v>27</v>
      </c>
      <c r="C1081" s="972"/>
      <c r="D1081" s="973"/>
      <c r="E1081" s="974"/>
      <c r="F1081" s="124"/>
      <c r="G1081" s="124"/>
      <c r="H1081" s="126"/>
      <c r="I1081" s="975"/>
      <c r="J1081" s="976"/>
      <c r="K1081" s="124"/>
      <c r="L1081" s="125"/>
      <c r="M1081" s="125"/>
      <c r="N1081" s="977"/>
      <c r="O1081" s="978"/>
      <c r="P1081" s="45"/>
      <c r="R1081" s="45"/>
      <c r="S1081" s="45"/>
      <c r="T1081" s="45"/>
      <c r="U1081" s="45"/>
      <c r="V1081" s="45"/>
      <c r="W1081" s="45"/>
      <c r="X1081" s="45"/>
      <c r="Y1081" s="45"/>
      <c r="Z1081" s="45"/>
      <c r="AA1081" s="45"/>
      <c r="AB1081" s="45"/>
    </row>
    <row r="1082" spans="1:28" s="62" customFormat="1" ht="19.5" customHeight="1" x14ac:dyDescent="0.25">
      <c r="A1082" s="63">
        <f t="shared" si="248"/>
        <v>19.5</v>
      </c>
      <c r="B1082" s="78">
        <f t="shared" si="249"/>
        <v>28</v>
      </c>
      <c r="C1082" s="972"/>
      <c r="D1082" s="973"/>
      <c r="E1082" s="974"/>
      <c r="F1082" s="124"/>
      <c r="G1082" s="124"/>
      <c r="H1082" s="126"/>
      <c r="I1082" s="975"/>
      <c r="J1082" s="976"/>
      <c r="K1082" s="124"/>
      <c r="L1082" s="125"/>
      <c r="M1082" s="125"/>
      <c r="N1082" s="977"/>
      <c r="O1082" s="978"/>
      <c r="P1082" s="45"/>
      <c r="R1082" s="45"/>
      <c r="S1082" s="45"/>
      <c r="T1082" s="45"/>
      <c r="U1082" s="45"/>
      <c r="V1082" s="45"/>
      <c r="W1082" s="45"/>
      <c r="X1082" s="45"/>
      <c r="Y1082" s="45"/>
      <c r="Z1082" s="45"/>
      <c r="AA1082" s="45"/>
      <c r="AB1082" s="45"/>
    </row>
    <row r="1083" spans="1:28" s="62" customFormat="1" ht="9" customHeight="1" x14ac:dyDescent="0.25">
      <c r="A1083" s="63">
        <f t="shared" ref="A1083:A1091" si="250">$A$2</f>
        <v>9</v>
      </c>
      <c r="B1083" s="45"/>
      <c r="C1083" s="45"/>
      <c r="D1083" s="45"/>
      <c r="E1083" s="45"/>
      <c r="F1083" s="45"/>
      <c r="G1083" s="45"/>
      <c r="H1083" s="45"/>
      <c r="I1083" s="45"/>
      <c r="J1083" s="45"/>
      <c r="K1083" s="45"/>
      <c r="L1083" s="45"/>
      <c r="M1083" s="45"/>
      <c r="N1083" s="45"/>
      <c r="O1083" s="45"/>
      <c r="P1083" s="45"/>
      <c r="R1083" s="45"/>
      <c r="S1083" s="45"/>
      <c r="T1083" s="45"/>
      <c r="U1083" s="45"/>
      <c r="V1083" s="45"/>
      <c r="W1083" s="45"/>
      <c r="X1083" s="45"/>
      <c r="Y1083" s="45"/>
      <c r="Z1083" s="45"/>
      <c r="AA1083" s="45"/>
      <c r="AB1083" s="45"/>
    </row>
    <row r="1084" spans="1:28" ht="9" customHeight="1" x14ac:dyDescent="0.25">
      <c r="A1084" s="63">
        <f t="shared" si="250"/>
        <v>9</v>
      </c>
    </row>
    <row r="1085" spans="1:28" ht="9" customHeight="1" x14ac:dyDescent="0.25">
      <c r="A1085" s="63">
        <f t="shared" si="250"/>
        <v>9</v>
      </c>
    </row>
    <row r="1086" spans="1:28" ht="9" customHeight="1" x14ac:dyDescent="0.25">
      <c r="A1086" s="63">
        <f t="shared" si="250"/>
        <v>9</v>
      </c>
    </row>
    <row r="1087" spans="1:28" ht="9" customHeight="1" x14ac:dyDescent="0.25">
      <c r="A1087" s="63">
        <f t="shared" si="250"/>
        <v>9</v>
      </c>
    </row>
    <row r="1088" spans="1:28" ht="16.5" customHeight="1" x14ac:dyDescent="0.25">
      <c r="A1088" s="68">
        <f t="shared" ref="A1088" si="251">$A$8</f>
        <v>16.5</v>
      </c>
      <c r="C1088" s="80" t="s">
        <v>572</v>
      </c>
      <c r="D1088" s="81" t="s">
        <v>189</v>
      </c>
      <c r="M1088" s="1006" t="str">
        <f ca="1">Wersja</f>
        <v>2020..6.15.0.44055</v>
      </c>
      <c r="N1088" s="1006"/>
    </row>
    <row r="1089" spans="1:17" ht="9" customHeight="1" x14ac:dyDescent="0.25">
      <c r="A1089" s="63">
        <f t="shared" si="250"/>
        <v>9</v>
      </c>
    </row>
    <row r="1090" spans="1:17" ht="9" customHeight="1" x14ac:dyDescent="0.25">
      <c r="A1090" s="63">
        <f t="shared" si="250"/>
        <v>9</v>
      </c>
      <c r="B1090" s="796" t="s">
        <v>182</v>
      </c>
      <c r="C1090" s="796"/>
      <c r="D1090" s="796"/>
      <c r="E1090" s="796"/>
      <c r="F1090" s="796"/>
      <c r="G1090" s="796"/>
      <c r="H1090" s="796"/>
      <c r="I1090" s="796"/>
      <c r="J1090" s="796"/>
      <c r="K1090" s="796"/>
      <c r="L1090" s="796"/>
      <c r="M1090" s="796"/>
      <c r="N1090" s="796"/>
      <c r="O1090" s="796"/>
    </row>
    <row r="1091" spans="1:17" ht="9" customHeight="1" x14ac:dyDescent="0.25">
      <c r="A1091" s="63">
        <f t="shared" si="250"/>
        <v>9</v>
      </c>
      <c r="B1091" s="797" t="s">
        <v>0</v>
      </c>
      <c r="C1091" s="797"/>
      <c r="D1091" s="797"/>
      <c r="E1091" s="797"/>
      <c r="F1091" s="797"/>
      <c r="G1091" s="797"/>
      <c r="H1091" s="797"/>
      <c r="I1091" s="797"/>
      <c r="J1091" s="797"/>
      <c r="K1091" s="797"/>
      <c r="L1091" s="797"/>
      <c r="M1091" s="797"/>
      <c r="N1091" s="797"/>
      <c r="O1091" s="797"/>
    </row>
    <row r="1092" spans="1:17" ht="4.5" customHeight="1" x14ac:dyDescent="0.25">
      <c r="A1092" s="63">
        <f t="shared" ref="A1092" si="252">$A$4</f>
        <v>4.5</v>
      </c>
      <c r="B1092" s="208"/>
    </row>
    <row r="1093" spans="1:17" ht="9" customHeight="1" x14ac:dyDescent="0.25">
      <c r="A1093" s="63">
        <f t="shared" ref="A1093" si="253">$A$2</f>
        <v>9</v>
      </c>
      <c r="B1093" s="798" t="s">
        <v>475</v>
      </c>
      <c r="C1093" s="799"/>
      <c r="D1093" s="799"/>
      <c r="E1093" s="799"/>
      <c r="F1093" s="799"/>
      <c r="G1093" s="799"/>
      <c r="H1093" s="800"/>
      <c r="I1093" s="801" t="s">
        <v>1</v>
      </c>
      <c r="J1093" s="802"/>
      <c r="K1093" s="802"/>
      <c r="L1093" s="802"/>
      <c r="M1093" s="802"/>
      <c r="N1093" s="802"/>
      <c r="O1093" s="803"/>
    </row>
    <row r="1094" spans="1:17" ht="19.5" customHeight="1" x14ac:dyDescent="0.25">
      <c r="A1094" s="63">
        <f t="shared" ref="A1094" si="254">$A$6</f>
        <v>19.5</v>
      </c>
      <c r="B1094" s="65"/>
      <c r="C1094" s="988">
        <f t="shared" ref="C1094" si="255">$C$6</f>
        <v>0</v>
      </c>
      <c r="D1094" s="988"/>
      <c r="E1094" s="988"/>
      <c r="F1094" s="988"/>
      <c r="G1094" s="988"/>
      <c r="H1094" s="66"/>
      <c r="I1094" s="820"/>
      <c r="J1094" s="821"/>
      <c r="K1094" s="821"/>
      <c r="L1094" s="821"/>
      <c r="M1094" s="821"/>
      <c r="N1094" s="821"/>
      <c r="O1094" s="822"/>
    </row>
    <row r="1095" spans="1:17" ht="9" customHeight="1" x14ac:dyDescent="0.25">
      <c r="A1095" s="63">
        <f t="shared" ref="A1095" si="256">$A$2</f>
        <v>9</v>
      </c>
    </row>
    <row r="1096" spans="1:17" ht="16.5" customHeight="1" x14ac:dyDescent="0.25">
      <c r="A1096" s="68">
        <f t="shared" ref="A1096:A1098" si="257">$A$8</f>
        <v>16.5</v>
      </c>
      <c r="B1096" s="67" t="s">
        <v>554</v>
      </c>
    </row>
    <row r="1097" spans="1:17" ht="16.5" customHeight="1" x14ac:dyDescent="0.25">
      <c r="A1097" s="68">
        <f t="shared" si="257"/>
        <v>16.5</v>
      </c>
      <c r="B1097" s="989" t="s">
        <v>566</v>
      </c>
      <c r="C1097" s="989"/>
      <c r="D1097" s="989"/>
      <c r="E1097" s="989"/>
      <c r="F1097" s="989"/>
      <c r="G1097" s="989"/>
      <c r="H1097" s="989"/>
      <c r="I1097" s="989"/>
      <c r="J1097" s="989"/>
      <c r="K1097" s="989"/>
      <c r="L1097" s="989"/>
      <c r="M1097" s="989"/>
      <c r="N1097" s="989"/>
    </row>
    <row r="1098" spans="1:17" ht="16.5" customHeight="1" x14ac:dyDescent="0.25">
      <c r="A1098" s="68">
        <f t="shared" si="257"/>
        <v>16.5</v>
      </c>
      <c r="B1098" s="990" t="s">
        <v>564</v>
      </c>
      <c r="C1098" s="989"/>
      <c r="D1098" s="989"/>
      <c r="E1098" s="989"/>
      <c r="F1098" s="989"/>
      <c r="G1098" s="989"/>
      <c r="H1098" s="989"/>
      <c r="I1098" s="989"/>
      <c r="J1098" s="989"/>
      <c r="K1098" s="989"/>
      <c r="L1098" s="989"/>
      <c r="M1098" s="989"/>
      <c r="N1098" s="989"/>
    </row>
    <row r="1099" spans="1:17" ht="9" customHeight="1" x14ac:dyDescent="0.25">
      <c r="A1099" s="63">
        <f t="shared" ref="A1099" si="258">$A$2</f>
        <v>9</v>
      </c>
      <c r="C1099" s="69"/>
      <c r="D1099" s="69"/>
      <c r="E1099" s="69"/>
      <c r="F1099" s="69"/>
      <c r="G1099" s="69"/>
      <c r="N1099" s="281" t="s">
        <v>877</v>
      </c>
      <c r="O1099" s="213"/>
    </row>
    <row r="1100" spans="1:17" ht="19.5" customHeight="1" x14ac:dyDescent="0.25">
      <c r="A1100" s="63">
        <f t="shared" ref="A1100" si="259">$A$6</f>
        <v>19.5</v>
      </c>
      <c r="C1100" s="69"/>
      <c r="D1100" s="69"/>
      <c r="E1100" s="69"/>
      <c r="F1100" s="69"/>
      <c r="G1100" s="69"/>
      <c r="N1100" s="209">
        <f t="shared" ref="N1100" si="260">N1032+1</f>
        <v>17</v>
      </c>
      <c r="O1100" s="70"/>
      <c r="P1100" s="62"/>
      <c r="Q1100" s="62">
        <f t="shared" ref="Q1100" si="261">IF(COUNTA(C1110:J1117,C1131:J1150,L1131:O1150,L1110:O1117)=0,0,1)</f>
        <v>0</v>
      </c>
    </row>
    <row r="1101" spans="1:17" ht="4.5" customHeight="1" x14ac:dyDescent="0.25">
      <c r="A1101" s="63">
        <f t="shared" ref="A1101:A1102" si="262">$A$4</f>
        <v>4.5</v>
      </c>
      <c r="B1101" s="69"/>
      <c r="C1101" s="69"/>
      <c r="D1101" s="69"/>
      <c r="E1101" s="69"/>
      <c r="F1101" s="69"/>
      <c r="G1101" s="69"/>
    </row>
    <row r="1102" spans="1:17" ht="4.5" customHeight="1" x14ac:dyDescent="0.25">
      <c r="A1102" s="63">
        <f t="shared" si="262"/>
        <v>4.5</v>
      </c>
      <c r="B1102" s="807"/>
      <c r="C1102" s="807"/>
      <c r="D1102" s="807"/>
      <c r="E1102" s="807"/>
      <c r="F1102" s="807"/>
      <c r="G1102" s="807"/>
      <c r="H1102" s="807"/>
      <c r="I1102" s="807"/>
      <c r="J1102" s="807"/>
      <c r="K1102" s="807"/>
      <c r="L1102" s="807"/>
      <c r="M1102" s="807"/>
      <c r="N1102" s="807"/>
      <c r="O1102" s="807"/>
    </row>
    <row r="1103" spans="1:17" ht="24.75" customHeight="1" x14ac:dyDescent="0.25">
      <c r="A1103" s="68">
        <f t="shared" ref="A1103" si="263">$A$8*1.5</f>
        <v>24.75</v>
      </c>
      <c r="B1103" s="826" t="s">
        <v>563</v>
      </c>
      <c r="C1103" s="827"/>
      <c r="D1103" s="827"/>
      <c r="E1103" s="827"/>
      <c r="F1103" s="827"/>
      <c r="G1103" s="827"/>
      <c r="H1103" s="827"/>
      <c r="I1103" s="827"/>
      <c r="J1103" s="827"/>
      <c r="K1103" s="827"/>
      <c r="L1103" s="827"/>
      <c r="M1103" s="827"/>
      <c r="N1103" s="827"/>
      <c r="O1103" s="828"/>
    </row>
    <row r="1104" spans="1:17" ht="9" customHeight="1" x14ac:dyDescent="0.25">
      <c r="A1104" s="63">
        <f t="shared" ref="A1104" si="264">$A$2</f>
        <v>9</v>
      </c>
      <c r="B1104" s="71"/>
      <c r="C1104" s="804" t="s">
        <v>158</v>
      </c>
      <c r="D1104" s="805"/>
      <c r="E1104" s="805"/>
      <c r="F1104" s="805"/>
      <c r="G1104" s="805"/>
      <c r="H1104" s="806"/>
      <c r="I1104" s="804" t="s">
        <v>159</v>
      </c>
      <c r="J1104" s="805"/>
      <c r="K1104" s="805"/>
      <c r="L1104" s="805"/>
      <c r="M1104" s="805"/>
      <c r="N1104" s="805"/>
      <c r="O1104" s="806"/>
    </row>
    <row r="1105" spans="1:28" s="62" customFormat="1" ht="19.5" customHeight="1" x14ac:dyDescent="0.25">
      <c r="A1105" s="63">
        <f t="shared" ref="A1105" si="265">$A$6</f>
        <v>19.5</v>
      </c>
      <c r="B1105" s="72"/>
      <c r="C1105" s="985" t="str">
        <f t="shared" ref="C1105" si="266">""&amp;$C$17</f>
        <v/>
      </c>
      <c r="D1105" s="986"/>
      <c r="E1105" s="986"/>
      <c r="F1105" s="986"/>
      <c r="G1105" s="986"/>
      <c r="H1105" s="987"/>
      <c r="I1105" s="985" t="str">
        <f t="shared" ref="I1105" si="267">""&amp;I1037</f>
        <v/>
      </c>
      <c r="J1105" s="986"/>
      <c r="K1105" s="986"/>
      <c r="L1105" s="986"/>
      <c r="M1105" s="986"/>
      <c r="N1105" s="986"/>
      <c r="O1105" s="987"/>
      <c r="P1105" s="45"/>
      <c r="R1105" s="45"/>
      <c r="S1105" s="45"/>
      <c r="T1105" s="45"/>
      <c r="U1105" s="45"/>
      <c r="V1105" s="45"/>
      <c r="W1105" s="45"/>
      <c r="X1105" s="45"/>
      <c r="Y1105" s="45"/>
      <c r="Z1105" s="45"/>
      <c r="AA1105" s="45"/>
      <c r="AB1105" s="45"/>
    </row>
    <row r="1106" spans="1:28" s="62" customFormat="1" ht="4.5" customHeight="1" x14ac:dyDescent="0.25">
      <c r="A1106" s="63">
        <f t="shared" ref="A1106" si="268">$A$4</f>
        <v>4.5</v>
      </c>
      <c r="B1106" s="807"/>
      <c r="C1106" s="807"/>
      <c r="D1106" s="807"/>
      <c r="E1106" s="807"/>
      <c r="F1106" s="807"/>
      <c r="G1106" s="807"/>
      <c r="H1106" s="807"/>
      <c r="I1106" s="807"/>
      <c r="J1106" s="807"/>
      <c r="K1106" s="807"/>
      <c r="L1106" s="807"/>
      <c r="M1106" s="807"/>
      <c r="N1106" s="807"/>
      <c r="O1106" s="807"/>
      <c r="P1106" s="45"/>
      <c r="R1106" s="45"/>
      <c r="S1106" s="45"/>
      <c r="T1106" s="45"/>
      <c r="U1106" s="45"/>
      <c r="V1106" s="45"/>
      <c r="W1106" s="45"/>
      <c r="X1106" s="45"/>
      <c r="Y1106" s="45"/>
      <c r="Z1106" s="45"/>
      <c r="AA1106" s="45"/>
      <c r="AB1106" s="45"/>
    </row>
    <row r="1107" spans="1:28" s="62" customFormat="1" ht="16.5" customHeight="1" x14ac:dyDescent="0.25">
      <c r="A1107" s="68">
        <f t="shared" ref="A1107" si="269">$A$8</f>
        <v>16.5</v>
      </c>
      <c r="B1107" s="808" t="s">
        <v>160</v>
      </c>
      <c r="C1107" s="809"/>
      <c r="D1107" s="809"/>
      <c r="E1107" s="809"/>
      <c r="F1107" s="809"/>
      <c r="G1107" s="809"/>
      <c r="H1107" s="809"/>
      <c r="I1107" s="809"/>
      <c r="J1107" s="809"/>
      <c r="K1107" s="809"/>
      <c r="L1107" s="809"/>
      <c r="M1107" s="809"/>
      <c r="N1107" s="809"/>
      <c r="O1107" s="810"/>
      <c r="P1107" s="45"/>
      <c r="R1107" s="45"/>
      <c r="S1107" s="45"/>
      <c r="T1107" s="45"/>
      <c r="U1107" s="45"/>
      <c r="V1107" s="45"/>
      <c r="W1107" s="45"/>
      <c r="X1107" s="45"/>
      <c r="Y1107" s="45"/>
      <c r="Z1107" s="45"/>
      <c r="AA1107" s="45"/>
      <c r="AB1107" s="45"/>
    </row>
    <row r="1108" spans="1:28" s="62" customFormat="1" ht="24.75" customHeight="1" x14ac:dyDescent="0.25">
      <c r="A1108" s="68">
        <f t="shared" ref="A1108" si="270">$A$8*1.5</f>
        <v>24.75</v>
      </c>
      <c r="B1108" s="211" t="s">
        <v>162</v>
      </c>
      <c r="C1108" s="844" t="s">
        <v>170</v>
      </c>
      <c r="D1108" s="981"/>
      <c r="E1108" s="982"/>
      <c r="F1108" s="212" t="s">
        <v>171</v>
      </c>
      <c r="G1108" s="212" t="s">
        <v>172</v>
      </c>
      <c r="H1108" s="211" t="s">
        <v>163</v>
      </c>
      <c r="I1108" s="844" t="s">
        <v>573</v>
      </c>
      <c r="J1108" s="982"/>
      <c r="K1108" s="210" t="s">
        <v>571</v>
      </c>
      <c r="L1108" s="210" t="s">
        <v>570</v>
      </c>
      <c r="M1108" s="210" t="s">
        <v>569</v>
      </c>
      <c r="N1108" s="844" t="s">
        <v>568</v>
      </c>
      <c r="O1108" s="815"/>
      <c r="P1108" s="45"/>
      <c r="R1108" s="45"/>
      <c r="S1108" s="45"/>
      <c r="T1108" s="45"/>
      <c r="U1108" s="45"/>
      <c r="V1108" s="45"/>
      <c r="W1108" s="45"/>
      <c r="X1108" s="45"/>
      <c r="Y1108" s="45"/>
      <c r="Z1108" s="45"/>
      <c r="AA1108" s="45"/>
      <c r="AB1108" s="45"/>
    </row>
    <row r="1109" spans="1:28" s="62" customFormat="1" ht="9" customHeight="1" x14ac:dyDescent="0.2">
      <c r="A1109" s="63">
        <f t="shared" ref="A1109" si="271">$A$2</f>
        <v>9</v>
      </c>
      <c r="B1109" s="76"/>
      <c r="C1109" s="983" t="s">
        <v>126</v>
      </c>
      <c r="D1109" s="983"/>
      <c r="E1109" s="983"/>
      <c r="F1109" s="211" t="s">
        <v>164</v>
      </c>
      <c r="G1109" s="211" t="s">
        <v>165</v>
      </c>
      <c r="H1109" s="211" t="s">
        <v>143</v>
      </c>
      <c r="I1109" s="983" t="s">
        <v>166</v>
      </c>
      <c r="J1109" s="983"/>
      <c r="K1109" s="211" t="s">
        <v>167</v>
      </c>
      <c r="L1109" s="211" t="s">
        <v>168</v>
      </c>
      <c r="M1109" s="211" t="s">
        <v>181</v>
      </c>
      <c r="N1109" s="983" t="s">
        <v>565</v>
      </c>
      <c r="O1109" s="983"/>
      <c r="P1109" s="45"/>
      <c r="R1109" s="45"/>
      <c r="S1109" s="45"/>
      <c r="T1109" s="45"/>
      <c r="U1109" s="45"/>
      <c r="V1109" s="45"/>
      <c r="W1109" s="45"/>
      <c r="X1109" s="45"/>
      <c r="Y1109" s="45"/>
      <c r="Z1109" s="45"/>
      <c r="AA1109" s="45"/>
      <c r="AB1109" s="45"/>
    </row>
    <row r="1110" spans="1:28" s="62" customFormat="1" ht="19.5" customHeight="1" x14ac:dyDescent="0.25">
      <c r="A1110" s="63">
        <f t="shared" ref="A1110:A1117" si="272">$A$6</f>
        <v>19.5</v>
      </c>
      <c r="B1110" s="78">
        <v>1</v>
      </c>
      <c r="C1110" s="972"/>
      <c r="D1110" s="973"/>
      <c r="E1110" s="974"/>
      <c r="F1110" s="124"/>
      <c r="G1110" s="124"/>
      <c r="H1110" s="126"/>
      <c r="I1110" s="975"/>
      <c r="J1110" s="976"/>
      <c r="K1110" s="124"/>
      <c r="L1110" s="125"/>
      <c r="M1110" s="125"/>
      <c r="N1110" s="977"/>
      <c r="O1110" s="978"/>
      <c r="P1110" s="45"/>
      <c r="R1110" s="45"/>
      <c r="S1110" s="45"/>
      <c r="T1110" s="45"/>
      <c r="U1110" s="45"/>
      <c r="V1110" s="45"/>
      <c r="W1110" s="45"/>
      <c r="X1110" s="45"/>
      <c r="Y1110" s="45"/>
      <c r="Z1110" s="45"/>
      <c r="AA1110" s="45"/>
      <c r="AB1110" s="45"/>
    </row>
    <row r="1111" spans="1:28" s="62" customFormat="1" ht="19.5" customHeight="1" x14ac:dyDescent="0.25">
      <c r="A1111" s="63">
        <f t="shared" si="272"/>
        <v>19.5</v>
      </c>
      <c r="B1111" s="78">
        <v>2</v>
      </c>
      <c r="C1111" s="972"/>
      <c r="D1111" s="973"/>
      <c r="E1111" s="974"/>
      <c r="F1111" s="124"/>
      <c r="G1111" s="124"/>
      <c r="H1111" s="126"/>
      <c r="I1111" s="975"/>
      <c r="J1111" s="976"/>
      <c r="K1111" s="124"/>
      <c r="L1111" s="125"/>
      <c r="M1111" s="125"/>
      <c r="N1111" s="977"/>
      <c r="O1111" s="978"/>
      <c r="P1111" s="45"/>
      <c r="R1111" s="45"/>
      <c r="S1111" s="45"/>
      <c r="T1111" s="45"/>
      <c r="U1111" s="45"/>
      <c r="V1111" s="45"/>
      <c r="W1111" s="45"/>
      <c r="X1111" s="45"/>
      <c r="Y1111" s="45"/>
      <c r="Z1111" s="45"/>
      <c r="AA1111" s="45"/>
      <c r="AB1111" s="45"/>
    </row>
    <row r="1112" spans="1:28" s="62" customFormat="1" ht="19.5" customHeight="1" x14ac:dyDescent="0.25">
      <c r="A1112" s="63">
        <f t="shared" si="272"/>
        <v>19.5</v>
      </c>
      <c r="B1112" s="78">
        <v>3</v>
      </c>
      <c r="C1112" s="972"/>
      <c r="D1112" s="973"/>
      <c r="E1112" s="974"/>
      <c r="F1112" s="124"/>
      <c r="G1112" s="124"/>
      <c r="H1112" s="126"/>
      <c r="I1112" s="975"/>
      <c r="J1112" s="976"/>
      <c r="K1112" s="124"/>
      <c r="L1112" s="125"/>
      <c r="M1112" s="125"/>
      <c r="N1112" s="977"/>
      <c r="O1112" s="978"/>
      <c r="P1112" s="45"/>
      <c r="R1112" s="45"/>
      <c r="S1112" s="45"/>
      <c r="T1112" s="45"/>
      <c r="U1112" s="45"/>
      <c r="V1112" s="45"/>
      <c r="W1112" s="45"/>
      <c r="X1112" s="45"/>
      <c r="Y1112" s="45"/>
      <c r="Z1112" s="45"/>
      <c r="AA1112" s="45"/>
      <c r="AB1112" s="45"/>
    </row>
    <row r="1113" spans="1:28" s="62" customFormat="1" ht="19.5" customHeight="1" x14ac:dyDescent="0.25">
      <c r="A1113" s="63">
        <f t="shared" si="272"/>
        <v>19.5</v>
      </c>
      <c r="B1113" s="78">
        <v>4</v>
      </c>
      <c r="C1113" s="972"/>
      <c r="D1113" s="973"/>
      <c r="E1113" s="974"/>
      <c r="F1113" s="124"/>
      <c r="G1113" s="124"/>
      <c r="H1113" s="126"/>
      <c r="I1113" s="975"/>
      <c r="J1113" s="976"/>
      <c r="K1113" s="124"/>
      <c r="L1113" s="125"/>
      <c r="M1113" s="125"/>
      <c r="N1113" s="977"/>
      <c r="O1113" s="978"/>
      <c r="P1113" s="45"/>
      <c r="R1113" s="45"/>
      <c r="S1113" s="45"/>
      <c r="T1113" s="45"/>
      <c r="U1113" s="45"/>
      <c r="V1113" s="45"/>
      <c r="W1113" s="45"/>
      <c r="X1113" s="45"/>
      <c r="Y1113" s="45"/>
      <c r="Z1113" s="45"/>
      <c r="AA1113" s="45"/>
      <c r="AB1113" s="45"/>
    </row>
    <row r="1114" spans="1:28" s="62" customFormat="1" ht="19.5" customHeight="1" x14ac:dyDescent="0.25">
      <c r="A1114" s="63">
        <f t="shared" si="272"/>
        <v>19.5</v>
      </c>
      <c r="B1114" s="78">
        <v>5</v>
      </c>
      <c r="C1114" s="972"/>
      <c r="D1114" s="973"/>
      <c r="E1114" s="974"/>
      <c r="F1114" s="124"/>
      <c r="G1114" s="124"/>
      <c r="H1114" s="126"/>
      <c r="I1114" s="975"/>
      <c r="J1114" s="976"/>
      <c r="K1114" s="124"/>
      <c r="L1114" s="125"/>
      <c r="M1114" s="125"/>
      <c r="N1114" s="977"/>
      <c r="O1114" s="978"/>
      <c r="P1114" s="45"/>
      <c r="R1114" s="45"/>
      <c r="S1114" s="45"/>
      <c r="T1114" s="45"/>
      <c r="U1114" s="45"/>
      <c r="V1114" s="45"/>
      <c r="W1114" s="45"/>
      <c r="X1114" s="45"/>
      <c r="Y1114" s="45"/>
      <c r="Z1114" s="45"/>
      <c r="AA1114" s="45"/>
      <c r="AB1114" s="45"/>
    </row>
    <row r="1115" spans="1:28" s="62" customFormat="1" ht="19.5" customHeight="1" x14ac:dyDescent="0.25">
      <c r="A1115" s="63">
        <f t="shared" si="272"/>
        <v>19.5</v>
      </c>
      <c r="B1115" s="78">
        <v>6</v>
      </c>
      <c r="C1115" s="972"/>
      <c r="D1115" s="973"/>
      <c r="E1115" s="974"/>
      <c r="F1115" s="124"/>
      <c r="G1115" s="124"/>
      <c r="H1115" s="126"/>
      <c r="I1115" s="975"/>
      <c r="J1115" s="976"/>
      <c r="K1115" s="124"/>
      <c r="L1115" s="125"/>
      <c r="M1115" s="125"/>
      <c r="N1115" s="977"/>
      <c r="O1115" s="978"/>
      <c r="P1115" s="45"/>
      <c r="R1115" s="45"/>
      <c r="S1115" s="45"/>
      <c r="T1115" s="45"/>
      <c r="U1115" s="45"/>
      <c r="V1115" s="45"/>
      <c r="W1115" s="45"/>
      <c r="X1115" s="45"/>
      <c r="Y1115" s="45"/>
      <c r="Z1115" s="45"/>
      <c r="AA1115" s="45"/>
      <c r="AB1115" s="45"/>
    </row>
    <row r="1116" spans="1:28" s="62" customFormat="1" ht="19.5" customHeight="1" x14ac:dyDescent="0.25">
      <c r="A1116" s="63">
        <f t="shared" si="272"/>
        <v>19.5</v>
      </c>
      <c r="B1116" s="78">
        <v>7</v>
      </c>
      <c r="C1116" s="972"/>
      <c r="D1116" s="973"/>
      <c r="E1116" s="974"/>
      <c r="F1116" s="124"/>
      <c r="G1116" s="124"/>
      <c r="H1116" s="126"/>
      <c r="I1116" s="975"/>
      <c r="J1116" s="976"/>
      <c r="K1116" s="124"/>
      <c r="L1116" s="125"/>
      <c r="M1116" s="125"/>
      <c r="N1116" s="977"/>
      <c r="O1116" s="978"/>
      <c r="P1116" s="45"/>
      <c r="R1116" s="45"/>
      <c r="S1116" s="45"/>
      <c r="T1116" s="45"/>
      <c r="U1116" s="45"/>
      <c r="V1116" s="45"/>
      <c r="W1116" s="45"/>
      <c r="X1116" s="45"/>
      <c r="Y1116" s="45"/>
      <c r="Z1116" s="45"/>
      <c r="AA1116" s="45"/>
      <c r="AB1116" s="45"/>
    </row>
    <row r="1117" spans="1:28" s="62" customFormat="1" ht="19.5" customHeight="1" x14ac:dyDescent="0.25">
      <c r="A1117" s="63">
        <f t="shared" si="272"/>
        <v>19.5</v>
      </c>
      <c r="B1117" s="78">
        <v>8</v>
      </c>
      <c r="C1117" s="972"/>
      <c r="D1117" s="973"/>
      <c r="E1117" s="974"/>
      <c r="F1117" s="124"/>
      <c r="G1117" s="124"/>
      <c r="H1117" s="126"/>
      <c r="I1117" s="975"/>
      <c r="J1117" s="976"/>
      <c r="K1117" s="124"/>
      <c r="L1117" s="125"/>
      <c r="M1117" s="125"/>
      <c r="N1117" s="977"/>
      <c r="O1117" s="978"/>
      <c r="P1117" s="45"/>
      <c r="R1117" s="45"/>
      <c r="S1117" s="45"/>
      <c r="T1117" s="45"/>
      <c r="U1117" s="45"/>
      <c r="V1117" s="45"/>
      <c r="W1117" s="45"/>
      <c r="X1117" s="45"/>
      <c r="Y1117" s="45"/>
      <c r="Z1117" s="45"/>
      <c r="AA1117" s="45"/>
      <c r="AB1117" s="45"/>
    </row>
    <row r="1118" spans="1:28" s="62" customFormat="1" ht="9" customHeight="1" x14ac:dyDescent="0.25">
      <c r="A1118" s="63">
        <f t="shared" ref="A1118:A1119" si="273">$A$2</f>
        <v>9</v>
      </c>
      <c r="B1118" s="45"/>
      <c r="C1118" s="45"/>
      <c r="D1118" s="45"/>
      <c r="E1118" s="45"/>
      <c r="F1118" s="45"/>
      <c r="G1118" s="45"/>
      <c r="H1118" s="45"/>
      <c r="I1118" s="45"/>
      <c r="J1118" s="45"/>
      <c r="K1118" s="45"/>
      <c r="L1118" s="45"/>
      <c r="M1118" s="45"/>
      <c r="N1118" s="45"/>
      <c r="O1118" s="45"/>
      <c r="P1118" s="45"/>
      <c r="R1118" s="45"/>
      <c r="S1118" s="45"/>
      <c r="T1118" s="45"/>
      <c r="U1118" s="45"/>
      <c r="V1118" s="45"/>
      <c r="W1118" s="45"/>
      <c r="X1118" s="45"/>
      <c r="Y1118" s="45"/>
      <c r="Z1118" s="45"/>
      <c r="AA1118" s="45"/>
      <c r="AB1118" s="45"/>
    </row>
    <row r="1119" spans="1:28" s="62" customFormat="1" ht="9" customHeight="1" x14ac:dyDescent="0.25">
      <c r="A1119" s="63">
        <f t="shared" si="273"/>
        <v>9</v>
      </c>
      <c r="B1119" s="45"/>
      <c r="C1119" s="45"/>
      <c r="D1119" s="45"/>
      <c r="E1119" s="45"/>
      <c r="F1119" s="45"/>
      <c r="G1119" s="45"/>
      <c r="H1119" s="45"/>
      <c r="I1119" s="45"/>
      <c r="J1119" s="45"/>
      <c r="K1119" s="45"/>
      <c r="L1119" s="45"/>
      <c r="M1119" s="45"/>
      <c r="N1119" s="45"/>
      <c r="O1119" s="45"/>
      <c r="P1119" s="45"/>
      <c r="R1119" s="45"/>
      <c r="S1119" s="45"/>
      <c r="T1119" s="45"/>
      <c r="U1119" s="45"/>
      <c r="V1119" s="45"/>
      <c r="W1119" s="45"/>
      <c r="X1119" s="45"/>
      <c r="Y1119" s="45"/>
      <c r="Z1119" s="45"/>
      <c r="AA1119" s="45"/>
      <c r="AB1119" s="45"/>
    </row>
    <row r="1120" spans="1:28" s="62" customFormat="1" ht="18" customHeight="1" x14ac:dyDescent="0.25">
      <c r="A1120" s="63">
        <f t="shared" ref="A1120" si="274">$A$2*2</f>
        <v>18</v>
      </c>
      <c r="B1120" s="79" t="s">
        <v>100</v>
      </c>
      <c r="C1120" s="979" t="s">
        <v>191</v>
      </c>
      <c r="D1120" s="979"/>
      <c r="E1120" s="979"/>
      <c r="F1120" s="979"/>
      <c r="G1120" s="979"/>
      <c r="H1120" s="979"/>
      <c r="I1120" s="979"/>
      <c r="J1120" s="979"/>
      <c r="K1120" s="979"/>
      <c r="L1120" s="979"/>
      <c r="M1120" s="979"/>
      <c r="N1120" s="979"/>
      <c r="O1120" s="979"/>
      <c r="P1120" s="45"/>
      <c r="R1120" s="45"/>
      <c r="S1120" s="45"/>
      <c r="T1120" s="45"/>
      <c r="U1120" s="45"/>
      <c r="V1120" s="45"/>
      <c r="W1120" s="45"/>
      <c r="X1120" s="45"/>
      <c r="Y1120" s="45"/>
      <c r="Z1120" s="45"/>
      <c r="AA1120" s="45"/>
      <c r="AB1120" s="45"/>
    </row>
    <row r="1121" spans="1:28" s="62" customFormat="1" ht="9" customHeight="1" x14ac:dyDescent="0.25">
      <c r="A1121" s="63">
        <f t="shared" ref="A1121:A1124" si="275">$A$2</f>
        <v>9</v>
      </c>
      <c r="B1121" s="79" t="s">
        <v>101</v>
      </c>
      <c r="C1121" s="980" t="s">
        <v>190</v>
      </c>
      <c r="D1121" s="980"/>
      <c r="E1121" s="980"/>
      <c r="F1121" s="980"/>
      <c r="G1121" s="980"/>
      <c r="H1121" s="980"/>
      <c r="I1121" s="980"/>
      <c r="J1121" s="980"/>
      <c r="K1121" s="980"/>
      <c r="L1121" s="980"/>
      <c r="M1121" s="980"/>
      <c r="N1121" s="980"/>
      <c r="O1121" s="980"/>
      <c r="P1121" s="45"/>
      <c r="R1121" s="45"/>
      <c r="S1121" s="45"/>
      <c r="T1121" s="45"/>
      <c r="U1121" s="45"/>
      <c r="V1121" s="45"/>
      <c r="W1121" s="45"/>
      <c r="X1121" s="45"/>
      <c r="Y1121" s="45"/>
      <c r="Z1121" s="45"/>
      <c r="AA1121" s="45"/>
      <c r="AB1121" s="45"/>
    </row>
    <row r="1122" spans="1:28" s="62" customFormat="1" ht="9" customHeight="1" x14ac:dyDescent="0.25">
      <c r="A1122" s="63">
        <f t="shared" si="275"/>
        <v>9</v>
      </c>
      <c r="B1122" s="79" t="s">
        <v>102</v>
      </c>
      <c r="C1122" s="979" t="s">
        <v>500</v>
      </c>
      <c r="D1122" s="979"/>
      <c r="E1122" s="979"/>
      <c r="F1122" s="979"/>
      <c r="G1122" s="979"/>
      <c r="H1122" s="979"/>
      <c r="I1122" s="979"/>
      <c r="J1122" s="979"/>
      <c r="K1122" s="979"/>
      <c r="L1122" s="979"/>
      <c r="M1122" s="979"/>
      <c r="N1122" s="979"/>
      <c r="O1122" s="979"/>
      <c r="P1122" s="45"/>
      <c r="R1122" s="45"/>
      <c r="S1122" s="45"/>
      <c r="T1122" s="45"/>
      <c r="U1122" s="45"/>
      <c r="V1122" s="45"/>
      <c r="W1122" s="45"/>
      <c r="X1122" s="45"/>
      <c r="Y1122" s="45"/>
      <c r="Z1122" s="45"/>
      <c r="AA1122" s="45"/>
      <c r="AB1122" s="45"/>
    </row>
    <row r="1123" spans="1:28" s="62" customFormat="1" ht="9" customHeight="1" x14ac:dyDescent="0.25">
      <c r="A1123" s="63">
        <f t="shared" si="275"/>
        <v>9</v>
      </c>
      <c r="B1123" s="79" t="s">
        <v>105</v>
      </c>
      <c r="C1123" s="979" t="s">
        <v>194</v>
      </c>
      <c r="D1123" s="979"/>
      <c r="E1123" s="979"/>
      <c r="F1123" s="979"/>
      <c r="G1123" s="979"/>
      <c r="H1123" s="979"/>
      <c r="I1123" s="979"/>
      <c r="J1123" s="979"/>
      <c r="K1123" s="979"/>
      <c r="L1123" s="979"/>
      <c r="M1123" s="979"/>
      <c r="N1123" s="979"/>
      <c r="O1123" s="979"/>
      <c r="P1123" s="45"/>
      <c r="R1123" s="45"/>
      <c r="S1123" s="45"/>
      <c r="T1123" s="45"/>
      <c r="U1123" s="45"/>
      <c r="V1123" s="45"/>
      <c r="W1123" s="45"/>
      <c r="X1123" s="45"/>
      <c r="Y1123" s="45"/>
      <c r="Z1123" s="45"/>
      <c r="AA1123" s="45"/>
      <c r="AB1123" s="45"/>
    </row>
    <row r="1124" spans="1:28" s="62" customFormat="1" ht="9" customHeight="1" x14ac:dyDescent="0.25">
      <c r="A1124" s="63">
        <f t="shared" si="275"/>
        <v>9</v>
      </c>
      <c r="B1124" s="79" t="s">
        <v>103</v>
      </c>
      <c r="C1124" s="979" t="s">
        <v>202</v>
      </c>
      <c r="D1124" s="979"/>
      <c r="E1124" s="979"/>
      <c r="F1124" s="979"/>
      <c r="G1124" s="979"/>
      <c r="H1124" s="979"/>
      <c r="I1124" s="979"/>
      <c r="J1124" s="979"/>
      <c r="K1124" s="979"/>
      <c r="L1124" s="979"/>
      <c r="M1124" s="979"/>
      <c r="N1124" s="979"/>
      <c r="O1124" s="979"/>
      <c r="P1124" s="45"/>
      <c r="R1124" s="45"/>
      <c r="S1124" s="45"/>
      <c r="T1124" s="45"/>
      <c r="U1124" s="45"/>
      <c r="V1124" s="45"/>
      <c r="W1124" s="45"/>
      <c r="X1124" s="45"/>
      <c r="Y1124" s="45"/>
      <c r="Z1124" s="45"/>
      <c r="AA1124" s="45"/>
      <c r="AB1124" s="45"/>
    </row>
    <row r="1125" spans="1:28" s="62" customFormat="1" ht="16.5" customHeight="1" x14ac:dyDescent="0.25">
      <c r="A1125" s="68">
        <f t="shared" ref="A1125" si="276">$A$8</f>
        <v>16.5</v>
      </c>
      <c r="B1125" s="45"/>
      <c r="C1125" s="984" t="str">
        <f ca="1">Wersja</f>
        <v>2020..6.15.0.44055</v>
      </c>
      <c r="D1125" s="984"/>
      <c r="E1125" s="69"/>
      <c r="F1125" s="69"/>
      <c r="G1125" s="69"/>
      <c r="H1125" s="69"/>
      <c r="I1125" s="45"/>
      <c r="J1125" s="45"/>
      <c r="K1125" s="45"/>
      <c r="L1125" s="45"/>
      <c r="M1125" s="45"/>
      <c r="N1125" s="80" t="s">
        <v>572</v>
      </c>
      <c r="O1125" s="81" t="s">
        <v>187</v>
      </c>
      <c r="P1125" s="45"/>
      <c r="R1125" s="45"/>
      <c r="S1125" s="45"/>
      <c r="T1125" s="45"/>
      <c r="U1125" s="45"/>
      <c r="V1125" s="45"/>
      <c r="W1125" s="45"/>
      <c r="X1125" s="45"/>
      <c r="Y1125" s="45"/>
      <c r="Z1125" s="45"/>
      <c r="AA1125" s="45"/>
      <c r="AB1125" s="45"/>
    </row>
    <row r="1126" spans="1:28" s="62" customFormat="1" ht="9" customHeight="1" x14ac:dyDescent="0.25">
      <c r="A1126" s="63">
        <f t="shared" ref="A1126:A1127" si="277">$A$2</f>
        <v>9</v>
      </c>
      <c r="B1126" s="45"/>
      <c r="C1126" s="45"/>
      <c r="D1126" s="45"/>
      <c r="E1126" s="45"/>
      <c r="F1126" s="45"/>
      <c r="G1126" s="45"/>
      <c r="H1126" s="45"/>
      <c r="I1126" s="45"/>
      <c r="J1126" s="45"/>
      <c r="K1126" s="45"/>
      <c r="L1126" s="45"/>
      <c r="M1126" s="45"/>
      <c r="N1126" s="45"/>
      <c r="O1126" s="45"/>
      <c r="P1126" s="45"/>
      <c r="R1126" s="45"/>
      <c r="S1126" s="45"/>
      <c r="T1126" s="45"/>
      <c r="U1126" s="45"/>
      <c r="V1126" s="45"/>
      <c r="W1126" s="45"/>
      <c r="X1126" s="45"/>
      <c r="Y1126" s="45"/>
      <c r="Z1126" s="45"/>
      <c r="AA1126" s="45"/>
      <c r="AB1126" s="45"/>
    </row>
    <row r="1127" spans="1:28" s="62" customFormat="1" ht="9" customHeight="1" x14ac:dyDescent="0.25">
      <c r="A1127" s="63">
        <f t="shared" si="277"/>
        <v>9</v>
      </c>
      <c r="B1127" s="797" t="s">
        <v>0</v>
      </c>
      <c r="C1127" s="797"/>
      <c r="D1127" s="797"/>
      <c r="E1127" s="797"/>
      <c r="F1127" s="797"/>
      <c r="G1127" s="797"/>
      <c r="H1127" s="797"/>
      <c r="I1127" s="797"/>
      <c r="J1127" s="797"/>
      <c r="K1127" s="797"/>
      <c r="L1127" s="797"/>
      <c r="M1127" s="797"/>
      <c r="N1127" s="797"/>
      <c r="O1127" s="797"/>
      <c r="P1127" s="45"/>
      <c r="R1127" s="45"/>
      <c r="S1127" s="45"/>
      <c r="T1127" s="45"/>
      <c r="U1127" s="45"/>
      <c r="V1127" s="45"/>
      <c r="W1127" s="45"/>
      <c r="X1127" s="45"/>
      <c r="Y1127" s="45"/>
      <c r="Z1127" s="45"/>
      <c r="AA1127" s="45"/>
      <c r="AB1127" s="45"/>
    </row>
    <row r="1128" spans="1:28" s="62" customFormat="1" ht="4.5" customHeight="1" x14ac:dyDescent="0.25">
      <c r="A1128" s="68">
        <v>4.5</v>
      </c>
      <c r="B1128" s="208"/>
      <c r="C1128" s="45"/>
      <c r="D1128" s="45"/>
      <c r="E1128" s="45"/>
      <c r="F1128" s="45"/>
      <c r="G1128" s="45"/>
      <c r="H1128" s="45"/>
      <c r="I1128" s="45"/>
      <c r="J1128" s="45"/>
      <c r="K1128" s="45"/>
      <c r="L1128" s="45"/>
      <c r="M1128" s="45"/>
      <c r="N1128" s="45"/>
      <c r="O1128" s="45"/>
      <c r="P1128" s="45"/>
      <c r="R1128" s="45"/>
      <c r="S1128" s="45"/>
      <c r="T1128" s="45"/>
      <c r="U1128" s="45"/>
      <c r="V1128" s="45"/>
      <c r="W1128" s="45"/>
      <c r="X1128" s="45"/>
      <c r="Y1128" s="45"/>
      <c r="Z1128" s="45"/>
      <c r="AA1128" s="45"/>
      <c r="AB1128" s="45"/>
    </row>
    <row r="1129" spans="1:28" s="62" customFormat="1" ht="24.75" customHeight="1" x14ac:dyDescent="0.25">
      <c r="A1129" s="68">
        <f t="shared" ref="A1129" si="278">$A$8*1.5</f>
        <v>24.75</v>
      </c>
      <c r="B1129" s="211" t="s">
        <v>162</v>
      </c>
      <c r="C1129" s="844" t="s">
        <v>170</v>
      </c>
      <c r="D1129" s="981"/>
      <c r="E1129" s="982"/>
      <c r="F1129" s="212" t="s">
        <v>171</v>
      </c>
      <c r="G1129" s="212" t="s">
        <v>172</v>
      </c>
      <c r="H1129" s="211" t="s">
        <v>163</v>
      </c>
      <c r="I1129" s="844" t="s">
        <v>573</v>
      </c>
      <c r="J1129" s="982"/>
      <c r="K1129" s="210" t="s">
        <v>571</v>
      </c>
      <c r="L1129" s="210" t="s">
        <v>570</v>
      </c>
      <c r="M1129" s="210" t="s">
        <v>569</v>
      </c>
      <c r="N1129" s="844" t="s">
        <v>568</v>
      </c>
      <c r="O1129" s="815"/>
      <c r="P1129" s="45"/>
      <c r="R1129" s="45"/>
      <c r="S1129" s="45"/>
      <c r="T1129" s="45"/>
      <c r="U1129" s="45"/>
      <c r="V1129" s="45"/>
      <c r="W1129" s="45"/>
      <c r="X1129" s="45"/>
      <c r="Y1129" s="45"/>
      <c r="Z1129" s="45"/>
      <c r="AA1129" s="45"/>
      <c r="AB1129" s="45"/>
    </row>
    <row r="1130" spans="1:28" s="62" customFormat="1" ht="9" customHeight="1" x14ac:dyDescent="0.2">
      <c r="A1130" s="63">
        <f t="shared" ref="A1130" si="279">$A$2</f>
        <v>9</v>
      </c>
      <c r="B1130" s="76"/>
      <c r="C1130" s="983" t="s">
        <v>126</v>
      </c>
      <c r="D1130" s="983"/>
      <c r="E1130" s="983"/>
      <c r="F1130" s="211" t="s">
        <v>164</v>
      </c>
      <c r="G1130" s="211" t="s">
        <v>165</v>
      </c>
      <c r="H1130" s="211" t="s">
        <v>143</v>
      </c>
      <c r="I1130" s="983" t="s">
        <v>166</v>
      </c>
      <c r="J1130" s="983"/>
      <c r="K1130" s="211" t="s">
        <v>167</v>
      </c>
      <c r="L1130" s="211" t="s">
        <v>168</v>
      </c>
      <c r="M1130" s="211" t="s">
        <v>181</v>
      </c>
      <c r="N1130" s="983" t="s">
        <v>565</v>
      </c>
      <c r="O1130" s="983"/>
      <c r="P1130" s="45"/>
      <c r="R1130" s="45"/>
      <c r="S1130" s="45"/>
      <c r="T1130" s="45"/>
      <c r="U1130" s="45"/>
      <c r="V1130" s="45"/>
      <c r="W1130" s="45"/>
      <c r="X1130" s="45"/>
      <c r="Y1130" s="45"/>
      <c r="Z1130" s="45"/>
      <c r="AA1130" s="45"/>
      <c r="AB1130" s="45"/>
    </row>
    <row r="1131" spans="1:28" s="62" customFormat="1" ht="19.5" customHeight="1" x14ac:dyDescent="0.25">
      <c r="A1131" s="63">
        <f t="shared" ref="A1131:A1150" si="280">$A$6</f>
        <v>19.5</v>
      </c>
      <c r="B1131" s="78">
        <v>9</v>
      </c>
      <c r="C1131" s="972"/>
      <c r="D1131" s="973"/>
      <c r="E1131" s="974"/>
      <c r="F1131" s="124"/>
      <c r="G1131" s="124"/>
      <c r="H1131" s="126"/>
      <c r="I1131" s="975"/>
      <c r="J1131" s="976"/>
      <c r="K1131" s="124"/>
      <c r="L1131" s="125"/>
      <c r="M1131" s="125"/>
      <c r="N1131" s="977"/>
      <c r="O1131" s="978"/>
      <c r="P1131" s="45"/>
      <c r="R1131" s="45"/>
      <c r="S1131" s="45"/>
      <c r="T1131" s="45"/>
      <c r="U1131" s="45"/>
      <c r="V1131" s="45"/>
      <c r="W1131" s="45"/>
      <c r="X1131" s="45"/>
      <c r="Y1131" s="45"/>
      <c r="Z1131" s="45"/>
      <c r="AA1131" s="45"/>
      <c r="AB1131" s="45"/>
    </row>
    <row r="1132" spans="1:28" s="62" customFormat="1" ht="19.5" customHeight="1" x14ac:dyDescent="0.25">
      <c r="A1132" s="63">
        <f t="shared" si="280"/>
        <v>19.5</v>
      </c>
      <c r="B1132" s="78">
        <f t="shared" ref="B1132:B1150" si="281">B1131+1</f>
        <v>10</v>
      </c>
      <c r="C1132" s="972"/>
      <c r="D1132" s="973"/>
      <c r="E1132" s="974"/>
      <c r="F1132" s="124"/>
      <c r="G1132" s="124"/>
      <c r="H1132" s="126"/>
      <c r="I1132" s="975"/>
      <c r="J1132" s="976"/>
      <c r="K1132" s="124"/>
      <c r="L1132" s="125"/>
      <c r="M1132" s="125"/>
      <c r="N1132" s="977"/>
      <c r="O1132" s="978"/>
      <c r="P1132" s="45"/>
      <c r="R1132" s="45"/>
      <c r="S1132" s="45"/>
      <c r="T1132" s="45"/>
      <c r="U1132" s="45"/>
      <c r="V1132" s="45"/>
      <c r="W1132" s="45"/>
      <c r="X1132" s="45"/>
      <c r="Y1132" s="45"/>
      <c r="Z1132" s="45"/>
      <c r="AA1132" s="45"/>
      <c r="AB1132" s="45"/>
    </row>
    <row r="1133" spans="1:28" s="62" customFormat="1" ht="19.5" customHeight="1" x14ac:dyDescent="0.25">
      <c r="A1133" s="63">
        <f t="shared" si="280"/>
        <v>19.5</v>
      </c>
      <c r="B1133" s="78">
        <f t="shared" si="281"/>
        <v>11</v>
      </c>
      <c r="C1133" s="972"/>
      <c r="D1133" s="973"/>
      <c r="E1133" s="974"/>
      <c r="F1133" s="124"/>
      <c r="G1133" s="124"/>
      <c r="H1133" s="126"/>
      <c r="I1133" s="975"/>
      <c r="J1133" s="976"/>
      <c r="K1133" s="124"/>
      <c r="L1133" s="125"/>
      <c r="M1133" s="125"/>
      <c r="N1133" s="977"/>
      <c r="O1133" s="978"/>
      <c r="P1133" s="45"/>
      <c r="R1133" s="45"/>
      <c r="S1133" s="45"/>
      <c r="T1133" s="45"/>
      <c r="U1133" s="45"/>
      <c r="V1133" s="45"/>
      <c r="W1133" s="45"/>
      <c r="X1133" s="45"/>
      <c r="Y1133" s="45"/>
      <c r="Z1133" s="45"/>
      <c r="AA1133" s="45"/>
      <c r="AB1133" s="45"/>
    </row>
    <row r="1134" spans="1:28" s="62" customFormat="1" ht="19.5" customHeight="1" x14ac:dyDescent="0.25">
      <c r="A1134" s="63">
        <f t="shared" si="280"/>
        <v>19.5</v>
      </c>
      <c r="B1134" s="78">
        <f t="shared" si="281"/>
        <v>12</v>
      </c>
      <c r="C1134" s="972"/>
      <c r="D1134" s="973"/>
      <c r="E1134" s="974"/>
      <c r="F1134" s="124"/>
      <c r="G1134" s="124"/>
      <c r="H1134" s="126"/>
      <c r="I1134" s="975"/>
      <c r="J1134" s="976"/>
      <c r="K1134" s="124"/>
      <c r="L1134" s="125"/>
      <c r="M1134" s="125"/>
      <c r="N1134" s="977"/>
      <c r="O1134" s="978"/>
      <c r="P1134" s="45"/>
      <c r="R1134" s="45"/>
      <c r="S1134" s="45"/>
      <c r="T1134" s="45"/>
      <c r="U1134" s="45"/>
      <c r="V1134" s="45"/>
      <c r="W1134" s="45"/>
      <c r="X1134" s="45"/>
      <c r="Y1134" s="45"/>
      <c r="Z1134" s="45"/>
      <c r="AA1134" s="45"/>
      <c r="AB1134" s="45"/>
    </row>
    <row r="1135" spans="1:28" s="62" customFormat="1" ht="19.5" customHeight="1" x14ac:dyDescent="0.25">
      <c r="A1135" s="63">
        <f t="shared" si="280"/>
        <v>19.5</v>
      </c>
      <c r="B1135" s="78">
        <f t="shared" si="281"/>
        <v>13</v>
      </c>
      <c r="C1135" s="972"/>
      <c r="D1135" s="973"/>
      <c r="E1135" s="974"/>
      <c r="F1135" s="124"/>
      <c r="G1135" s="124"/>
      <c r="H1135" s="126"/>
      <c r="I1135" s="975"/>
      <c r="J1135" s="976"/>
      <c r="K1135" s="124"/>
      <c r="L1135" s="125"/>
      <c r="M1135" s="125"/>
      <c r="N1135" s="977"/>
      <c r="O1135" s="978"/>
      <c r="P1135" s="45"/>
      <c r="R1135" s="45"/>
      <c r="S1135" s="45"/>
      <c r="T1135" s="45"/>
      <c r="U1135" s="45"/>
      <c r="V1135" s="45"/>
      <c r="W1135" s="45"/>
      <c r="X1135" s="45"/>
      <c r="Y1135" s="45"/>
      <c r="Z1135" s="45"/>
      <c r="AA1135" s="45"/>
      <c r="AB1135" s="45"/>
    </row>
    <row r="1136" spans="1:28" s="62" customFormat="1" ht="19.5" customHeight="1" x14ac:dyDescent="0.25">
      <c r="A1136" s="63">
        <f t="shared" si="280"/>
        <v>19.5</v>
      </c>
      <c r="B1136" s="78">
        <f t="shared" si="281"/>
        <v>14</v>
      </c>
      <c r="C1136" s="972"/>
      <c r="D1136" s="973"/>
      <c r="E1136" s="974"/>
      <c r="F1136" s="124"/>
      <c r="G1136" s="124"/>
      <c r="H1136" s="126"/>
      <c r="I1136" s="975"/>
      <c r="J1136" s="976"/>
      <c r="K1136" s="124"/>
      <c r="L1136" s="125"/>
      <c r="M1136" s="125"/>
      <c r="N1136" s="977"/>
      <c r="O1136" s="978"/>
      <c r="P1136" s="45"/>
      <c r="R1136" s="45"/>
      <c r="S1136" s="45"/>
      <c r="T1136" s="45"/>
      <c r="U1136" s="45"/>
      <c r="V1136" s="45"/>
      <c r="W1136" s="45"/>
      <c r="X1136" s="45"/>
      <c r="Y1136" s="45"/>
      <c r="Z1136" s="45"/>
      <c r="AA1136" s="45"/>
      <c r="AB1136" s="45"/>
    </row>
    <row r="1137" spans="1:28" s="62" customFormat="1" ht="19.5" customHeight="1" x14ac:dyDescent="0.25">
      <c r="A1137" s="63">
        <f t="shared" si="280"/>
        <v>19.5</v>
      </c>
      <c r="B1137" s="78">
        <f t="shared" si="281"/>
        <v>15</v>
      </c>
      <c r="C1137" s="972"/>
      <c r="D1137" s="973"/>
      <c r="E1137" s="974"/>
      <c r="F1137" s="124"/>
      <c r="G1137" s="124"/>
      <c r="H1137" s="126"/>
      <c r="I1137" s="975"/>
      <c r="J1137" s="976"/>
      <c r="K1137" s="124"/>
      <c r="L1137" s="125"/>
      <c r="M1137" s="125"/>
      <c r="N1137" s="977"/>
      <c r="O1137" s="978"/>
      <c r="P1137" s="45"/>
      <c r="R1137" s="45"/>
      <c r="S1137" s="45"/>
      <c r="T1137" s="45"/>
      <c r="U1137" s="45"/>
      <c r="V1137" s="45"/>
      <c r="W1137" s="45"/>
      <c r="X1137" s="45"/>
      <c r="Y1137" s="45"/>
      <c r="Z1137" s="45"/>
      <c r="AA1137" s="45"/>
      <c r="AB1137" s="45"/>
    </row>
    <row r="1138" spans="1:28" s="62" customFormat="1" ht="19.5" customHeight="1" x14ac:dyDescent="0.25">
      <c r="A1138" s="63">
        <f t="shared" si="280"/>
        <v>19.5</v>
      </c>
      <c r="B1138" s="78">
        <f t="shared" si="281"/>
        <v>16</v>
      </c>
      <c r="C1138" s="972"/>
      <c r="D1138" s="973"/>
      <c r="E1138" s="974"/>
      <c r="F1138" s="124"/>
      <c r="G1138" s="124"/>
      <c r="H1138" s="126"/>
      <c r="I1138" s="975"/>
      <c r="J1138" s="976"/>
      <c r="K1138" s="124"/>
      <c r="L1138" s="125"/>
      <c r="M1138" s="125"/>
      <c r="N1138" s="977"/>
      <c r="O1138" s="978"/>
      <c r="P1138" s="45"/>
      <c r="R1138" s="45"/>
      <c r="S1138" s="45"/>
      <c r="T1138" s="45"/>
      <c r="U1138" s="45"/>
      <c r="V1138" s="45"/>
      <c r="W1138" s="45"/>
      <c r="X1138" s="45"/>
      <c r="Y1138" s="45"/>
      <c r="Z1138" s="45"/>
      <c r="AA1138" s="45"/>
      <c r="AB1138" s="45"/>
    </row>
    <row r="1139" spans="1:28" s="62" customFormat="1" ht="19.5" customHeight="1" x14ac:dyDescent="0.25">
      <c r="A1139" s="63">
        <f t="shared" si="280"/>
        <v>19.5</v>
      </c>
      <c r="B1139" s="78">
        <f t="shared" si="281"/>
        <v>17</v>
      </c>
      <c r="C1139" s="972"/>
      <c r="D1139" s="973"/>
      <c r="E1139" s="974"/>
      <c r="F1139" s="124"/>
      <c r="G1139" s="124"/>
      <c r="H1139" s="126"/>
      <c r="I1139" s="975"/>
      <c r="J1139" s="976"/>
      <c r="K1139" s="124"/>
      <c r="L1139" s="125"/>
      <c r="M1139" s="125"/>
      <c r="N1139" s="977"/>
      <c r="O1139" s="978"/>
      <c r="P1139" s="45"/>
      <c r="R1139" s="45"/>
      <c r="S1139" s="45"/>
      <c r="T1139" s="45"/>
      <c r="U1139" s="45"/>
      <c r="V1139" s="45"/>
      <c r="W1139" s="45"/>
      <c r="X1139" s="45"/>
      <c r="Y1139" s="45"/>
      <c r="Z1139" s="45"/>
      <c r="AA1139" s="45"/>
      <c r="AB1139" s="45"/>
    </row>
    <row r="1140" spans="1:28" s="62" customFormat="1" ht="19.5" customHeight="1" x14ac:dyDescent="0.25">
      <c r="A1140" s="63">
        <f t="shared" si="280"/>
        <v>19.5</v>
      </c>
      <c r="B1140" s="78">
        <f t="shared" si="281"/>
        <v>18</v>
      </c>
      <c r="C1140" s="972"/>
      <c r="D1140" s="973"/>
      <c r="E1140" s="974"/>
      <c r="F1140" s="124"/>
      <c r="G1140" s="124"/>
      <c r="H1140" s="126"/>
      <c r="I1140" s="975"/>
      <c r="J1140" s="976"/>
      <c r="K1140" s="124"/>
      <c r="L1140" s="125"/>
      <c r="M1140" s="125"/>
      <c r="N1140" s="977"/>
      <c r="O1140" s="978"/>
      <c r="P1140" s="45"/>
      <c r="R1140" s="45"/>
      <c r="S1140" s="45"/>
      <c r="T1140" s="45"/>
      <c r="U1140" s="45"/>
      <c r="V1140" s="45"/>
      <c r="W1140" s="45"/>
      <c r="X1140" s="45"/>
      <c r="Y1140" s="45"/>
      <c r="Z1140" s="45"/>
      <c r="AA1140" s="45"/>
      <c r="AB1140" s="45"/>
    </row>
    <row r="1141" spans="1:28" s="62" customFormat="1" ht="19.5" customHeight="1" x14ac:dyDescent="0.25">
      <c r="A1141" s="63">
        <f t="shared" si="280"/>
        <v>19.5</v>
      </c>
      <c r="B1141" s="78">
        <f t="shared" si="281"/>
        <v>19</v>
      </c>
      <c r="C1141" s="972"/>
      <c r="D1141" s="973"/>
      <c r="E1141" s="974"/>
      <c r="F1141" s="124"/>
      <c r="G1141" s="124"/>
      <c r="H1141" s="126"/>
      <c r="I1141" s="975"/>
      <c r="J1141" s="976"/>
      <c r="K1141" s="124"/>
      <c r="L1141" s="125"/>
      <c r="M1141" s="125"/>
      <c r="N1141" s="977"/>
      <c r="O1141" s="978"/>
      <c r="P1141" s="45"/>
      <c r="R1141" s="45"/>
      <c r="S1141" s="45"/>
      <c r="T1141" s="45"/>
      <c r="U1141" s="45"/>
      <c r="V1141" s="45"/>
      <c r="W1141" s="45"/>
      <c r="X1141" s="45"/>
      <c r="Y1141" s="45"/>
      <c r="Z1141" s="45"/>
      <c r="AA1141" s="45"/>
      <c r="AB1141" s="45"/>
    </row>
    <row r="1142" spans="1:28" s="62" customFormat="1" ht="19.5" customHeight="1" x14ac:dyDescent="0.25">
      <c r="A1142" s="63">
        <f t="shared" si="280"/>
        <v>19.5</v>
      </c>
      <c r="B1142" s="78">
        <f t="shared" si="281"/>
        <v>20</v>
      </c>
      <c r="C1142" s="972"/>
      <c r="D1142" s="973"/>
      <c r="E1142" s="974"/>
      <c r="F1142" s="124"/>
      <c r="G1142" s="124"/>
      <c r="H1142" s="126"/>
      <c r="I1142" s="975"/>
      <c r="J1142" s="976"/>
      <c r="K1142" s="124"/>
      <c r="L1142" s="125"/>
      <c r="M1142" s="125"/>
      <c r="N1142" s="977"/>
      <c r="O1142" s="978"/>
      <c r="P1142" s="45"/>
      <c r="R1142" s="45"/>
      <c r="S1142" s="45"/>
      <c r="T1142" s="45"/>
      <c r="U1142" s="45"/>
      <c r="V1142" s="45"/>
      <c r="W1142" s="45"/>
      <c r="X1142" s="45"/>
      <c r="Y1142" s="45"/>
      <c r="Z1142" s="45"/>
      <c r="AA1142" s="45"/>
      <c r="AB1142" s="45"/>
    </row>
    <row r="1143" spans="1:28" s="62" customFormat="1" ht="19.5" customHeight="1" x14ac:dyDescent="0.25">
      <c r="A1143" s="63">
        <f t="shared" si="280"/>
        <v>19.5</v>
      </c>
      <c r="B1143" s="78">
        <f t="shared" si="281"/>
        <v>21</v>
      </c>
      <c r="C1143" s="972"/>
      <c r="D1143" s="973"/>
      <c r="E1143" s="974"/>
      <c r="F1143" s="124"/>
      <c r="G1143" s="124"/>
      <c r="H1143" s="126"/>
      <c r="I1143" s="975"/>
      <c r="J1143" s="976"/>
      <c r="K1143" s="124"/>
      <c r="L1143" s="125"/>
      <c r="M1143" s="125"/>
      <c r="N1143" s="977"/>
      <c r="O1143" s="978"/>
      <c r="P1143" s="45"/>
      <c r="R1143" s="45"/>
      <c r="S1143" s="45"/>
      <c r="T1143" s="45"/>
      <c r="U1143" s="45"/>
      <c r="V1143" s="45"/>
      <c r="W1143" s="45"/>
      <c r="X1143" s="45"/>
      <c r="Y1143" s="45"/>
      <c r="Z1143" s="45"/>
      <c r="AA1143" s="45"/>
      <c r="AB1143" s="45"/>
    </row>
    <row r="1144" spans="1:28" s="62" customFormat="1" ht="19.5" customHeight="1" x14ac:dyDescent="0.25">
      <c r="A1144" s="63">
        <f t="shared" si="280"/>
        <v>19.5</v>
      </c>
      <c r="B1144" s="78">
        <f t="shared" si="281"/>
        <v>22</v>
      </c>
      <c r="C1144" s="972"/>
      <c r="D1144" s="973"/>
      <c r="E1144" s="974"/>
      <c r="F1144" s="124"/>
      <c r="G1144" s="124"/>
      <c r="H1144" s="126"/>
      <c r="I1144" s="975"/>
      <c r="J1144" s="976"/>
      <c r="K1144" s="124"/>
      <c r="L1144" s="125"/>
      <c r="M1144" s="125"/>
      <c r="N1144" s="977"/>
      <c r="O1144" s="978"/>
      <c r="P1144" s="45"/>
      <c r="R1144" s="45"/>
      <c r="S1144" s="45"/>
      <c r="T1144" s="45"/>
      <c r="U1144" s="45"/>
      <c r="V1144" s="45"/>
      <c r="W1144" s="45"/>
      <c r="X1144" s="45"/>
      <c r="Y1144" s="45"/>
      <c r="Z1144" s="45"/>
      <c r="AA1144" s="45"/>
      <c r="AB1144" s="45"/>
    </row>
    <row r="1145" spans="1:28" s="62" customFormat="1" ht="19.5" customHeight="1" x14ac:dyDescent="0.25">
      <c r="A1145" s="63">
        <f t="shared" si="280"/>
        <v>19.5</v>
      </c>
      <c r="B1145" s="78">
        <f t="shared" si="281"/>
        <v>23</v>
      </c>
      <c r="C1145" s="972"/>
      <c r="D1145" s="973"/>
      <c r="E1145" s="974"/>
      <c r="F1145" s="124"/>
      <c r="G1145" s="124"/>
      <c r="H1145" s="126"/>
      <c r="I1145" s="975"/>
      <c r="J1145" s="976"/>
      <c r="K1145" s="124"/>
      <c r="L1145" s="125"/>
      <c r="M1145" s="125"/>
      <c r="N1145" s="977"/>
      <c r="O1145" s="978"/>
      <c r="P1145" s="45"/>
      <c r="R1145" s="45"/>
      <c r="S1145" s="45"/>
      <c r="T1145" s="45"/>
      <c r="U1145" s="45"/>
      <c r="V1145" s="45"/>
      <c r="W1145" s="45"/>
      <c r="X1145" s="45"/>
      <c r="Y1145" s="45"/>
      <c r="Z1145" s="45"/>
      <c r="AA1145" s="45"/>
      <c r="AB1145" s="45"/>
    </row>
    <row r="1146" spans="1:28" s="62" customFormat="1" ht="19.5" customHeight="1" x14ac:dyDescent="0.25">
      <c r="A1146" s="63">
        <f t="shared" si="280"/>
        <v>19.5</v>
      </c>
      <c r="B1146" s="78">
        <f t="shared" si="281"/>
        <v>24</v>
      </c>
      <c r="C1146" s="972"/>
      <c r="D1146" s="973"/>
      <c r="E1146" s="974"/>
      <c r="F1146" s="124"/>
      <c r="G1146" s="124"/>
      <c r="H1146" s="126"/>
      <c r="I1146" s="975"/>
      <c r="J1146" s="976"/>
      <c r="K1146" s="124"/>
      <c r="L1146" s="125"/>
      <c r="M1146" s="125"/>
      <c r="N1146" s="977"/>
      <c r="O1146" s="978"/>
      <c r="P1146" s="45"/>
      <c r="R1146" s="45"/>
      <c r="S1146" s="45"/>
      <c r="T1146" s="45"/>
      <c r="U1146" s="45"/>
      <c r="V1146" s="45"/>
      <c r="W1146" s="45"/>
      <c r="X1146" s="45"/>
      <c r="Y1146" s="45"/>
      <c r="Z1146" s="45"/>
      <c r="AA1146" s="45"/>
      <c r="AB1146" s="45"/>
    </row>
    <row r="1147" spans="1:28" s="62" customFormat="1" ht="19.5" customHeight="1" x14ac:dyDescent="0.25">
      <c r="A1147" s="63">
        <f t="shared" si="280"/>
        <v>19.5</v>
      </c>
      <c r="B1147" s="78">
        <f t="shared" si="281"/>
        <v>25</v>
      </c>
      <c r="C1147" s="972"/>
      <c r="D1147" s="973"/>
      <c r="E1147" s="974"/>
      <c r="F1147" s="124"/>
      <c r="G1147" s="124"/>
      <c r="H1147" s="126"/>
      <c r="I1147" s="975"/>
      <c r="J1147" s="976"/>
      <c r="K1147" s="124"/>
      <c r="L1147" s="125"/>
      <c r="M1147" s="125"/>
      <c r="N1147" s="977"/>
      <c r="O1147" s="978"/>
      <c r="P1147" s="45"/>
      <c r="R1147" s="45"/>
      <c r="S1147" s="45"/>
      <c r="T1147" s="45"/>
      <c r="U1147" s="45"/>
      <c r="V1147" s="45"/>
      <c r="W1147" s="45"/>
      <c r="X1147" s="45"/>
      <c r="Y1147" s="45"/>
      <c r="Z1147" s="45"/>
      <c r="AA1147" s="45"/>
      <c r="AB1147" s="45"/>
    </row>
    <row r="1148" spans="1:28" s="62" customFormat="1" ht="19.5" customHeight="1" x14ac:dyDescent="0.25">
      <c r="A1148" s="63">
        <f t="shared" si="280"/>
        <v>19.5</v>
      </c>
      <c r="B1148" s="78">
        <f t="shared" si="281"/>
        <v>26</v>
      </c>
      <c r="C1148" s="972"/>
      <c r="D1148" s="973"/>
      <c r="E1148" s="974"/>
      <c r="F1148" s="124"/>
      <c r="G1148" s="124"/>
      <c r="H1148" s="126"/>
      <c r="I1148" s="975"/>
      <c r="J1148" s="976"/>
      <c r="K1148" s="124"/>
      <c r="L1148" s="125"/>
      <c r="M1148" s="125"/>
      <c r="N1148" s="977"/>
      <c r="O1148" s="978"/>
      <c r="P1148" s="45"/>
      <c r="R1148" s="45"/>
      <c r="S1148" s="45"/>
      <c r="T1148" s="45"/>
      <c r="U1148" s="45"/>
      <c r="V1148" s="45"/>
      <c r="W1148" s="45"/>
      <c r="X1148" s="45"/>
      <c r="Y1148" s="45"/>
      <c r="Z1148" s="45"/>
      <c r="AA1148" s="45"/>
      <c r="AB1148" s="45"/>
    </row>
    <row r="1149" spans="1:28" s="62" customFormat="1" ht="19.5" customHeight="1" x14ac:dyDescent="0.25">
      <c r="A1149" s="63">
        <f t="shared" si="280"/>
        <v>19.5</v>
      </c>
      <c r="B1149" s="78">
        <f t="shared" si="281"/>
        <v>27</v>
      </c>
      <c r="C1149" s="972"/>
      <c r="D1149" s="973"/>
      <c r="E1149" s="974"/>
      <c r="F1149" s="124"/>
      <c r="G1149" s="124"/>
      <c r="H1149" s="126"/>
      <c r="I1149" s="975"/>
      <c r="J1149" s="976"/>
      <c r="K1149" s="124"/>
      <c r="L1149" s="125"/>
      <c r="M1149" s="125"/>
      <c r="N1149" s="977"/>
      <c r="O1149" s="978"/>
      <c r="P1149" s="45"/>
      <c r="R1149" s="45"/>
      <c r="S1149" s="45"/>
      <c r="T1149" s="45"/>
      <c r="U1149" s="45"/>
      <c r="V1149" s="45"/>
      <c r="W1149" s="45"/>
      <c r="X1149" s="45"/>
      <c r="Y1149" s="45"/>
      <c r="Z1149" s="45"/>
      <c r="AA1149" s="45"/>
      <c r="AB1149" s="45"/>
    </row>
    <row r="1150" spans="1:28" s="62" customFormat="1" ht="19.5" customHeight="1" x14ac:dyDescent="0.25">
      <c r="A1150" s="63">
        <f t="shared" si="280"/>
        <v>19.5</v>
      </c>
      <c r="B1150" s="78">
        <f t="shared" si="281"/>
        <v>28</v>
      </c>
      <c r="C1150" s="972"/>
      <c r="D1150" s="973"/>
      <c r="E1150" s="974"/>
      <c r="F1150" s="124"/>
      <c r="G1150" s="124"/>
      <c r="H1150" s="126"/>
      <c r="I1150" s="975"/>
      <c r="J1150" s="976"/>
      <c r="K1150" s="124"/>
      <c r="L1150" s="125"/>
      <c r="M1150" s="125"/>
      <c r="N1150" s="977"/>
      <c r="O1150" s="978"/>
      <c r="P1150" s="45"/>
      <c r="R1150" s="45"/>
      <c r="S1150" s="45"/>
      <c r="T1150" s="45"/>
      <c r="U1150" s="45"/>
      <c r="V1150" s="45"/>
      <c r="W1150" s="45"/>
      <c r="X1150" s="45"/>
      <c r="Y1150" s="45"/>
      <c r="Z1150" s="45"/>
      <c r="AA1150" s="45"/>
      <c r="AB1150" s="45"/>
    </row>
    <row r="1151" spans="1:28" s="62" customFormat="1" ht="9" customHeight="1" x14ac:dyDescent="0.25">
      <c r="A1151" s="63">
        <f t="shared" ref="A1151:A1159" si="282">$A$2</f>
        <v>9</v>
      </c>
      <c r="B1151" s="45"/>
      <c r="C1151" s="45"/>
      <c r="D1151" s="45"/>
      <c r="E1151" s="45"/>
      <c r="F1151" s="45"/>
      <c r="G1151" s="45"/>
      <c r="H1151" s="45"/>
      <c r="I1151" s="45"/>
      <c r="J1151" s="45"/>
      <c r="K1151" s="45"/>
      <c r="L1151" s="45"/>
      <c r="M1151" s="45"/>
      <c r="N1151" s="45"/>
      <c r="O1151" s="45"/>
      <c r="P1151" s="45"/>
      <c r="R1151" s="45"/>
      <c r="S1151" s="45"/>
      <c r="T1151" s="45"/>
      <c r="U1151" s="45"/>
      <c r="V1151" s="45"/>
      <c r="W1151" s="45"/>
      <c r="X1151" s="45"/>
      <c r="Y1151" s="45"/>
      <c r="Z1151" s="45"/>
      <c r="AA1151" s="45"/>
      <c r="AB1151" s="45"/>
    </row>
    <row r="1152" spans="1:28" ht="9" customHeight="1" x14ac:dyDescent="0.25">
      <c r="A1152" s="63">
        <f t="shared" si="282"/>
        <v>9</v>
      </c>
    </row>
    <row r="1153" spans="1:17" ht="9" customHeight="1" x14ac:dyDescent="0.25">
      <c r="A1153" s="63">
        <f t="shared" si="282"/>
        <v>9</v>
      </c>
    </row>
    <row r="1154" spans="1:17" ht="9" customHeight="1" x14ac:dyDescent="0.25">
      <c r="A1154" s="63">
        <f t="shared" si="282"/>
        <v>9</v>
      </c>
    </row>
    <row r="1155" spans="1:17" ht="9" customHeight="1" x14ac:dyDescent="0.25">
      <c r="A1155" s="63">
        <f t="shared" si="282"/>
        <v>9</v>
      </c>
    </row>
    <row r="1156" spans="1:17" ht="16.5" customHeight="1" x14ac:dyDescent="0.25">
      <c r="A1156" s="68">
        <f t="shared" ref="A1156" si="283">$A$8</f>
        <v>16.5</v>
      </c>
      <c r="C1156" s="80" t="s">
        <v>572</v>
      </c>
      <c r="D1156" s="81" t="s">
        <v>189</v>
      </c>
      <c r="M1156" s="1006" t="str">
        <f ca="1">Wersja</f>
        <v>2020..6.15.0.44055</v>
      </c>
      <c r="N1156" s="1006"/>
    </row>
    <row r="1157" spans="1:17" ht="9" customHeight="1" x14ac:dyDescent="0.25">
      <c r="A1157" s="63">
        <f t="shared" si="282"/>
        <v>9</v>
      </c>
    </row>
    <row r="1158" spans="1:17" ht="9" customHeight="1" x14ac:dyDescent="0.25">
      <c r="A1158" s="63">
        <f t="shared" si="282"/>
        <v>9</v>
      </c>
      <c r="B1158" s="796" t="s">
        <v>182</v>
      </c>
      <c r="C1158" s="796"/>
      <c r="D1158" s="796"/>
      <c r="E1158" s="796"/>
      <c r="F1158" s="796"/>
      <c r="G1158" s="796"/>
      <c r="H1158" s="796"/>
      <c r="I1158" s="796"/>
      <c r="J1158" s="796"/>
      <c r="K1158" s="796"/>
      <c r="L1158" s="796"/>
      <c r="M1158" s="796"/>
      <c r="N1158" s="796"/>
      <c r="O1158" s="796"/>
    </row>
    <row r="1159" spans="1:17" ht="9" customHeight="1" x14ac:dyDescent="0.25">
      <c r="A1159" s="63">
        <f t="shared" si="282"/>
        <v>9</v>
      </c>
      <c r="B1159" s="797" t="s">
        <v>0</v>
      </c>
      <c r="C1159" s="797"/>
      <c r="D1159" s="797"/>
      <c r="E1159" s="797"/>
      <c r="F1159" s="797"/>
      <c r="G1159" s="797"/>
      <c r="H1159" s="797"/>
      <c r="I1159" s="797"/>
      <c r="J1159" s="797"/>
      <c r="K1159" s="797"/>
      <c r="L1159" s="797"/>
      <c r="M1159" s="797"/>
      <c r="N1159" s="797"/>
      <c r="O1159" s="797"/>
    </row>
    <row r="1160" spans="1:17" ht="4.5" customHeight="1" x14ac:dyDescent="0.25">
      <c r="A1160" s="63">
        <f t="shared" ref="A1160" si="284">$A$4</f>
        <v>4.5</v>
      </c>
      <c r="B1160" s="208"/>
    </row>
    <row r="1161" spans="1:17" ht="9" customHeight="1" x14ac:dyDescent="0.25">
      <c r="A1161" s="63">
        <f t="shared" ref="A1161" si="285">$A$2</f>
        <v>9</v>
      </c>
      <c r="B1161" s="798" t="s">
        <v>475</v>
      </c>
      <c r="C1161" s="799"/>
      <c r="D1161" s="799"/>
      <c r="E1161" s="799"/>
      <c r="F1161" s="799"/>
      <c r="G1161" s="799"/>
      <c r="H1161" s="800"/>
      <c r="I1161" s="801" t="s">
        <v>1</v>
      </c>
      <c r="J1161" s="802"/>
      <c r="K1161" s="802"/>
      <c r="L1161" s="802"/>
      <c r="M1161" s="802"/>
      <c r="N1161" s="802"/>
      <c r="O1161" s="803"/>
    </row>
    <row r="1162" spans="1:17" ht="19.5" customHeight="1" x14ac:dyDescent="0.25">
      <c r="A1162" s="63">
        <f t="shared" ref="A1162" si="286">$A$6</f>
        <v>19.5</v>
      </c>
      <c r="B1162" s="65"/>
      <c r="C1162" s="988">
        <f t="shared" ref="C1162" si="287">$C$6</f>
        <v>0</v>
      </c>
      <c r="D1162" s="988"/>
      <c r="E1162" s="988"/>
      <c r="F1162" s="988"/>
      <c r="G1162" s="988"/>
      <c r="H1162" s="66"/>
      <c r="I1162" s="820"/>
      <c r="J1162" s="821"/>
      <c r="K1162" s="821"/>
      <c r="L1162" s="821"/>
      <c r="M1162" s="821"/>
      <c r="N1162" s="821"/>
      <c r="O1162" s="822"/>
    </row>
    <row r="1163" spans="1:17" ht="9" customHeight="1" x14ac:dyDescent="0.25">
      <c r="A1163" s="63">
        <f t="shared" ref="A1163" si="288">$A$2</f>
        <v>9</v>
      </c>
    </row>
    <row r="1164" spans="1:17" ht="16.5" customHeight="1" x14ac:dyDescent="0.25">
      <c r="A1164" s="68">
        <f t="shared" ref="A1164:A1166" si="289">$A$8</f>
        <v>16.5</v>
      </c>
      <c r="B1164" s="67" t="s">
        <v>554</v>
      </c>
    </row>
    <row r="1165" spans="1:17" ht="16.5" customHeight="1" x14ac:dyDescent="0.25">
      <c r="A1165" s="68">
        <f t="shared" si="289"/>
        <v>16.5</v>
      </c>
      <c r="B1165" s="989" t="s">
        <v>566</v>
      </c>
      <c r="C1165" s="989"/>
      <c r="D1165" s="989"/>
      <c r="E1165" s="989"/>
      <c r="F1165" s="989"/>
      <c r="G1165" s="989"/>
      <c r="H1165" s="989"/>
      <c r="I1165" s="989"/>
      <c r="J1165" s="989"/>
      <c r="K1165" s="989"/>
      <c r="L1165" s="989"/>
      <c r="M1165" s="989"/>
      <c r="N1165" s="989"/>
    </row>
    <row r="1166" spans="1:17" ht="16.5" customHeight="1" x14ac:dyDescent="0.25">
      <c r="A1166" s="68">
        <f t="shared" si="289"/>
        <v>16.5</v>
      </c>
      <c r="B1166" s="990" t="s">
        <v>564</v>
      </c>
      <c r="C1166" s="989"/>
      <c r="D1166" s="989"/>
      <c r="E1166" s="989"/>
      <c r="F1166" s="989"/>
      <c r="G1166" s="989"/>
      <c r="H1166" s="989"/>
      <c r="I1166" s="989"/>
      <c r="J1166" s="989"/>
      <c r="K1166" s="989"/>
      <c r="L1166" s="989"/>
      <c r="M1166" s="989"/>
      <c r="N1166" s="989"/>
    </row>
    <row r="1167" spans="1:17" ht="9" customHeight="1" x14ac:dyDescent="0.25">
      <c r="A1167" s="63">
        <f t="shared" ref="A1167" si="290">$A$2</f>
        <v>9</v>
      </c>
      <c r="C1167" s="69"/>
      <c r="D1167" s="69"/>
      <c r="E1167" s="69"/>
      <c r="F1167" s="69"/>
      <c r="G1167" s="69"/>
      <c r="N1167" s="281" t="s">
        <v>877</v>
      </c>
      <c r="O1167" s="213"/>
    </row>
    <row r="1168" spans="1:17" ht="19.5" customHeight="1" x14ac:dyDescent="0.25">
      <c r="A1168" s="63">
        <f t="shared" ref="A1168" si="291">$A$6</f>
        <v>19.5</v>
      </c>
      <c r="C1168" s="69"/>
      <c r="D1168" s="69"/>
      <c r="E1168" s="69"/>
      <c r="F1168" s="69"/>
      <c r="G1168" s="69"/>
      <c r="N1168" s="209">
        <f t="shared" ref="N1168" si="292">N1100+1</f>
        <v>18</v>
      </c>
      <c r="O1168" s="70"/>
      <c r="P1168" s="62"/>
      <c r="Q1168" s="62">
        <f t="shared" ref="Q1168" si="293">IF(COUNTA(C1178:J1185,C1199:J1218,L1199:O1218,L1178:O1185)=0,0,1)</f>
        <v>0</v>
      </c>
    </row>
    <row r="1169" spans="1:28" ht="4.5" customHeight="1" x14ac:dyDescent="0.25">
      <c r="A1169" s="63">
        <f t="shared" ref="A1169:A1170" si="294">$A$4</f>
        <v>4.5</v>
      </c>
      <c r="B1169" s="69"/>
      <c r="C1169" s="69"/>
      <c r="D1169" s="69"/>
      <c r="E1169" s="69"/>
      <c r="F1169" s="69"/>
      <c r="G1169" s="69"/>
    </row>
    <row r="1170" spans="1:28" ht="4.5" customHeight="1" x14ac:dyDescent="0.25">
      <c r="A1170" s="63">
        <f t="shared" si="294"/>
        <v>4.5</v>
      </c>
      <c r="B1170" s="807"/>
      <c r="C1170" s="807"/>
      <c r="D1170" s="807"/>
      <c r="E1170" s="807"/>
      <c r="F1170" s="807"/>
      <c r="G1170" s="807"/>
      <c r="H1170" s="807"/>
      <c r="I1170" s="807"/>
      <c r="J1170" s="807"/>
      <c r="K1170" s="807"/>
      <c r="L1170" s="807"/>
      <c r="M1170" s="807"/>
      <c r="N1170" s="807"/>
      <c r="O1170" s="807"/>
    </row>
    <row r="1171" spans="1:28" ht="24.75" customHeight="1" x14ac:dyDescent="0.25">
      <c r="A1171" s="68">
        <f t="shared" ref="A1171" si="295">$A$8*1.5</f>
        <v>24.75</v>
      </c>
      <c r="B1171" s="826" t="s">
        <v>563</v>
      </c>
      <c r="C1171" s="827"/>
      <c r="D1171" s="827"/>
      <c r="E1171" s="827"/>
      <c r="F1171" s="827"/>
      <c r="G1171" s="827"/>
      <c r="H1171" s="827"/>
      <c r="I1171" s="827"/>
      <c r="J1171" s="827"/>
      <c r="K1171" s="827"/>
      <c r="L1171" s="827"/>
      <c r="M1171" s="827"/>
      <c r="N1171" s="827"/>
      <c r="O1171" s="828"/>
    </row>
    <row r="1172" spans="1:28" ht="9" customHeight="1" x14ac:dyDescent="0.25">
      <c r="A1172" s="63">
        <f t="shared" ref="A1172" si="296">$A$2</f>
        <v>9</v>
      </c>
      <c r="B1172" s="71"/>
      <c r="C1172" s="804" t="s">
        <v>158</v>
      </c>
      <c r="D1172" s="805"/>
      <c r="E1172" s="805"/>
      <c r="F1172" s="805"/>
      <c r="G1172" s="805"/>
      <c r="H1172" s="806"/>
      <c r="I1172" s="804" t="s">
        <v>159</v>
      </c>
      <c r="J1172" s="805"/>
      <c r="K1172" s="805"/>
      <c r="L1172" s="805"/>
      <c r="M1172" s="805"/>
      <c r="N1172" s="805"/>
      <c r="O1172" s="806"/>
    </row>
    <row r="1173" spans="1:28" s="62" customFormat="1" ht="19.5" customHeight="1" x14ac:dyDescent="0.25">
      <c r="A1173" s="63">
        <f t="shared" ref="A1173" si="297">$A$6</f>
        <v>19.5</v>
      </c>
      <c r="B1173" s="72"/>
      <c r="C1173" s="985" t="str">
        <f t="shared" ref="C1173" si="298">""&amp;$C$17</f>
        <v/>
      </c>
      <c r="D1173" s="986"/>
      <c r="E1173" s="986"/>
      <c r="F1173" s="986"/>
      <c r="G1173" s="986"/>
      <c r="H1173" s="987"/>
      <c r="I1173" s="985" t="str">
        <f t="shared" ref="I1173" si="299">""&amp;I1105</f>
        <v/>
      </c>
      <c r="J1173" s="986"/>
      <c r="K1173" s="986"/>
      <c r="L1173" s="986"/>
      <c r="M1173" s="986"/>
      <c r="N1173" s="986"/>
      <c r="O1173" s="987"/>
      <c r="P1173" s="45"/>
      <c r="R1173" s="45"/>
      <c r="S1173" s="45"/>
      <c r="T1173" s="45"/>
      <c r="U1173" s="45"/>
      <c r="V1173" s="45"/>
      <c r="W1173" s="45"/>
      <c r="X1173" s="45"/>
      <c r="Y1173" s="45"/>
      <c r="Z1173" s="45"/>
      <c r="AA1173" s="45"/>
      <c r="AB1173" s="45"/>
    </row>
    <row r="1174" spans="1:28" s="62" customFormat="1" ht="4.5" customHeight="1" x14ac:dyDescent="0.25">
      <c r="A1174" s="63">
        <f t="shared" ref="A1174" si="300">$A$4</f>
        <v>4.5</v>
      </c>
      <c r="B1174" s="807"/>
      <c r="C1174" s="807"/>
      <c r="D1174" s="807"/>
      <c r="E1174" s="807"/>
      <c r="F1174" s="807"/>
      <c r="G1174" s="807"/>
      <c r="H1174" s="807"/>
      <c r="I1174" s="807"/>
      <c r="J1174" s="807"/>
      <c r="K1174" s="807"/>
      <c r="L1174" s="807"/>
      <c r="M1174" s="807"/>
      <c r="N1174" s="807"/>
      <c r="O1174" s="807"/>
      <c r="P1174" s="45"/>
      <c r="R1174" s="45"/>
      <c r="S1174" s="45"/>
      <c r="T1174" s="45"/>
      <c r="U1174" s="45"/>
      <c r="V1174" s="45"/>
      <c r="W1174" s="45"/>
      <c r="X1174" s="45"/>
      <c r="Y1174" s="45"/>
      <c r="Z1174" s="45"/>
      <c r="AA1174" s="45"/>
      <c r="AB1174" s="45"/>
    </row>
    <row r="1175" spans="1:28" s="62" customFormat="1" ht="16.5" customHeight="1" x14ac:dyDescent="0.25">
      <c r="A1175" s="68">
        <f t="shared" ref="A1175" si="301">$A$8</f>
        <v>16.5</v>
      </c>
      <c r="B1175" s="808" t="s">
        <v>160</v>
      </c>
      <c r="C1175" s="809"/>
      <c r="D1175" s="809"/>
      <c r="E1175" s="809"/>
      <c r="F1175" s="809"/>
      <c r="G1175" s="809"/>
      <c r="H1175" s="809"/>
      <c r="I1175" s="809"/>
      <c r="J1175" s="809"/>
      <c r="K1175" s="809"/>
      <c r="L1175" s="809"/>
      <c r="M1175" s="809"/>
      <c r="N1175" s="809"/>
      <c r="O1175" s="810"/>
      <c r="P1175" s="45"/>
      <c r="R1175" s="45"/>
      <c r="S1175" s="45"/>
      <c r="T1175" s="45"/>
      <c r="U1175" s="45"/>
      <c r="V1175" s="45"/>
      <c r="W1175" s="45"/>
      <c r="X1175" s="45"/>
      <c r="Y1175" s="45"/>
      <c r="Z1175" s="45"/>
      <c r="AA1175" s="45"/>
      <c r="AB1175" s="45"/>
    </row>
    <row r="1176" spans="1:28" s="62" customFormat="1" ht="24.75" customHeight="1" x14ac:dyDescent="0.25">
      <c r="A1176" s="68">
        <f t="shared" ref="A1176" si="302">$A$8*1.5</f>
        <v>24.75</v>
      </c>
      <c r="B1176" s="211" t="s">
        <v>162</v>
      </c>
      <c r="C1176" s="844" t="s">
        <v>170</v>
      </c>
      <c r="D1176" s="981"/>
      <c r="E1176" s="982"/>
      <c r="F1176" s="212" t="s">
        <v>171</v>
      </c>
      <c r="G1176" s="212" t="s">
        <v>172</v>
      </c>
      <c r="H1176" s="211" t="s">
        <v>163</v>
      </c>
      <c r="I1176" s="844" t="s">
        <v>573</v>
      </c>
      <c r="J1176" s="982"/>
      <c r="K1176" s="210" t="s">
        <v>571</v>
      </c>
      <c r="L1176" s="210" t="s">
        <v>570</v>
      </c>
      <c r="M1176" s="210" t="s">
        <v>569</v>
      </c>
      <c r="N1176" s="844" t="s">
        <v>568</v>
      </c>
      <c r="O1176" s="815"/>
      <c r="P1176" s="45"/>
      <c r="R1176" s="45"/>
      <c r="S1176" s="45"/>
      <c r="T1176" s="45"/>
      <c r="U1176" s="45"/>
      <c r="V1176" s="45"/>
      <c r="W1176" s="45"/>
      <c r="X1176" s="45"/>
      <c r="Y1176" s="45"/>
      <c r="Z1176" s="45"/>
      <c r="AA1176" s="45"/>
      <c r="AB1176" s="45"/>
    </row>
    <row r="1177" spans="1:28" s="62" customFormat="1" ht="9" customHeight="1" x14ac:dyDescent="0.2">
      <c r="A1177" s="63">
        <f t="shared" ref="A1177" si="303">$A$2</f>
        <v>9</v>
      </c>
      <c r="B1177" s="76"/>
      <c r="C1177" s="983" t="s">
        <v>126</v>
      </c>
      <c r="D1177" s="983"/>
      <c r="E1177" s="983"/>
      <c r="F1177" s="211" t="s">
        <v>164</v>
      </c>
      <c r="G1177" s="211" t="s">
        <v>165</v>
      </c>
      <c r="H1177" s="211" t="s">
        <v>143</v>
      </c>
      <c r="I1177" s="983" t="s">
        <v>166</v>
      </c>
      <c r="J1177" s="983"/>
      <c r="K1177" s="211" t="s">
        <v>167</v>
      </c>
      <c r="L1177" s="211" t="s">
        <v>168</v>
      </c>
      <c r="M1177" s="211" t="s">
        <v>181</v>
      </c>
      <c r="N1177" s="983" t="s">
        <v>565</v>
      </c>
      <c r="O1177" s="983"/>
      <c r="P1177" s="45"/>
      <c r="R1177" s="45"/>
      <c r="S1177" s="45"/>
      <c r="T1177" s="45"/>
      <c r="U1177" s="45"/>
      <c r="V1177" s="45"/>
      <c r="W1177" s="45"/>
      <c r="X1177" s="45"/>
      <c r="Y1177" s="45"/>
      <c r="Z1177" s="45"/>
      <c r="AA1177" s="45"/>
      <c r="AB1177" s="45"/>
    </row>
    <row r="1178" spans="1:28" s="62" customFormat="1" ht="19.5" customHeight="1" x14ac:dyDescent="0.25">
      <c r="A1178" s="63">
        <f t="shared" ref="A1178:A1185" si="304">$A$6</f>
        <v>19.5</v>
      </c>
      <c r="B1178" s="78">
        <v>1</v>
      </c>
      <c r="C1178" s="972"/>
      <c r="D1178" s="973"/>
      <c r="E1178" s="974"/>
      <c r="F1178" s="124"/>
      <c r="G1178" s="124"/>
      <c r="H1178" s="126"/>
      <c r="I1178" s="975"/>
      <c r="J1178" s="976"/>
      <c r="K1178" s="124"/>
      <c r="L1178" s="125"/>
      <c r="M1178" s="125"/>
      <c r="N1178" s="977"/>
      <c r="O1178" s="978"/>
      <c r="P1178" s="45"/>
      <c r="R1178" s="45"/>
      <c r="S1178" s="45"/>
      <c r="T1178" s="45"/>
      <c r="U1178" s="45"/>
      <c r="V1178" s="45"/>
      <c r="W1178" s="45"/>
      <c r="X1178" s="45"/>
      <c r="Y1178" s="45"/>
      <c r="Z1178" s="45"/>
      <c r="AA1178" s="45"/>
      <c r="AB1178" s="45"/>
    </row>
    <row r="1179" spans="1:28" s="62" customFormat="1" ht="19.5" customHeight="1" x14ac:dyDescent="0.25">
      <c r="A1179" s="63">
        <f t="shared" si="304"/>
        <v>19.5</v>
      </c>
      <c r="B1179" s="78">
        <v>2</v>
      </c>
      <c r="C1179" s="972"/>
      <c r="D1179" s="973"/>
      <c r="E1179" s="974"/>
      <c r="F1179" s="124"/>
      <c r="G1179" s="124"/>
      <c r="H1179" s="126"/>
      <c r="I1179" s="975"/>
      <c r="J1179" s="976"/>
      <c r="K1179" s="124"/>
      <c r="L1179" s="125"/>
      <c r="M1179" s="125"/>
      <c r="N1179" s="977"/>
      <c r="O1179" s="978"/>
      <c r="P1179" s="45"/>
      <c r="R1179" s="45"/>
      <c r="S1179" s="45"/>
      <c r="T1179" s="45"/>
      <c r="U1179" s="45"/>
      <c r="V1179" s="45"/>
      <c r="W1179" s="45"/>
      <c r="X1179" s="45"/>
      <c r="Y1179" s="45"/>
      <c r="Z1179" s="45"/>
      <c r="AA1179" s="45"/>
      <c r="AB1179" s="45"/>
    </row>
    <row r="1180" spans="1:28" s="62" customFormat="1" ht="19.5" customHeight="1" x14ac:dyDescent="0.25">
      <c r="A1180" s="63">
        <f t="shared" si="304"/>
        <v>19.5</v>
      </c>
      <c r="B1180" s="78">
        <v>3</v>
      </c>
      <c r="C1180" s="972"/>
      <c r="D1180" s="973"/>
      <c r="E1180" s="974"/>
      <c r="F1180" s="124"/>
      <c r="G1180" s="124"/>
      <c r="H1180" s="126"/>
      <c r="I1180" s="975"/>
      <c r="J1180" s="976"/>
      <c r="K1180" s="124"/>
      <c r="L1180" s="125"/>
      <c r="M1180" s="125"/>
      <c r="N1180" s="977"/>
      <c r="O1180" s="978"/>
      <c r="P1180" s="45"/>
      <c r="R1180" s="45"/>
      <c r="S1180" s="45"/>
      <c r="T1180" s="45"/>
      <c r="U1180" s="45"/>
      <c r="V1180" s="45"/>
      <c r="W1180" s="45"/>
      <c r="X1180" s="45"/>
      <c r="Y1180" s="45"/>
      <c r="Z1180" s="45"/>
      <c r="AA1180" s="45"/>
      <c r="AB1180" s="45"/>
    </row>
    <row r="1181" spans="1:28" s="62" customFormat="1" ht="19.5" customHeight="1" x14ac:dyDescent="0.25">
      <c r="A1181" s="63">
        <f t="shared" si="304"/>
        <v>19.5</v>
      </c>
      <c r="B1181" s="78">
        <v>4</v>
      </c>
      <c r="C1181" s="972"/>
      <c r="D1181" s="973"/>
      <c r="E1181" s="974"/>
      <c r="F1181" s="124"/>
      <c r="G1181" s="124"/>
      <c r="H1181" s="126"/>
      <c r="I1181" s="975"/>
      <c r="J1181" s="976"/>
      <c r="K1181" s="124"/>
      <c r="L1181" s="125"/>
      <c r="M1181" s="125"/>
      <c r="N1181" s="977"/>
      <c r="O1181" s="978"/>
      <c r="P1181" s="45"/>
      <c r="R1181" s="45"/>
      <c r="S1181" s="45"/>
      <c r="T1181" s="45"/>
      <c r="U1181" s="45"/>
      <c r="V1181" s="45"/>
      <c r="W1181" s="45"/>
      <c r="X1181" s="45"/>
      <c r="Y1181" s="45"/>
      <c r="Z1181" s="45"/>
      <c r="AA1181" s="45"/>
      <c r="AB1181" s="45"/>
    </row>
    <row r="1182" spans="1:28" s="62" customFormat="1" ht="19.5" customHeight="1" x14ac:dyDescent="0.25">
      <c r="A1182" s="63">
        <f t="shared" si="304"/>
        <v>19.5</v>
      </c>
      <c r="B1182" s="78">
        <v>5</v>
      </c>
      <c r="C1182" s="972"/>
      <c r="D1182" s="973"/>
      <c r="E1182" s="974"/>
      <c r="F1182" s="124"/>
      <c r="G1182" s="124"/>
      <c r="H1182" s="126"/>
      <c r="I1182" s="975"/>
      <c r="J1182" s="976"/>
      <c r="K1182" s="124"/>
      <c r="L1182" s="125"/>
      <c r="M1182" s="125"/>
      <c r="N1182" s="977"/>
      <c r="O1182" s="978"/>
      <c r="P1182" s="45"/>
      <c r="R1182" s="45"/>
      <c r="S1182" s="45"/>
      <c r="T1182" s="45"/>
      <c r="U1182" s="45"/>
      <c r="V1182" s="45"/>
      <c r="W1182" s="45"/>
      <c r="X1182" s="45"/>
      <c r="Y1182" s="45"/>
      <c r="Z1182" s="45"/>
      <c r="AA1182" s="45"/>
      <c r="AB1182" s="45"/>
    </row>
    <row r="1183" spans="1:28" s="62" customFormat="1" ht="19.5" customHeight="1" x14ac:dyDescent="0.25">
      <c r="A1183" s="63">
        <f t="shared" si="304"/>
        <v>19.5</v>
      </c>
      <c r="B1183" s="78">
        <v>6</v>
      </c>
      <c r="C1183" s="972"/>
      <c r="D1183" s="973"/>
      <c r="E1183" s="974"/>
      <c r="F1183" s="124"/>
      <c r="G1183" s="124"/>
      <c r="H1183" s="126"/>
      <c r="I1183" s="975"/>
      <c r="J1183" s="976"/>
      <c r="K1183" s="124"/>
      <c r="L1183" s="125"/>
      <c r="M1183" s="125"/>
      <c r="N1183" s="977"/>
      <c r="O1183" s="978"/>
      <c r="P1183" s="45"/>
      <c r="R1183" s="45"/>
      <c r="S1183" s="45"/>
      <c r="T1183" s="45"/>
      <c r="U1183" s="45"/>
      <c r="V1183" s="45"/>
      <c r="W1183" s="45"/>
      <c r="X1183" s="45"/>
      <c r="Y1183" s="45"/>
      <c r="Z1183" s="45"/>
      <c r="AA1183" s="45"/>
      <c r="AB1183" s="45"/>
    </row>
    <row r="1184" spans="1:28" s="62" customFormat="1" ht="19.5" customHeight="1" x14ac:dyDescent="0.25">
      <c r="A1184" s="63">
        <f t="shared" si="304"/>
        <v>19.5</v>
      </c>
      <c r="B1184" s="78">
        <v>7</v>
      </c>
      <c r="C1184" s="972"/>
      <c r="D1184" s="973"/>
      <c r="E1184" s="974"/>
      <c r="F1184" s="124"/>
      <c r="G1184" s="124"/>
      <c r="H1184" s="126"/>
      <c r="I1184" s="975"/>
      <c r="J1184" s="976"/>
      <c r="K1184" s="124"/>
      <c r="L1184" s="125"/>
      <c r="M1184" s="125"/>
      <c r="N1184" s="977"/>
      <c r="O1184" s="978"/>
      <c r="P1184" s="45"/>
      <c r="R1184" s="45"/>
      <c r="S1184" s="45"/>
      <c r="T1184" s="45"/>
      <c r="U1184" s="45"/>
      <c r="V1184" s="45"/>
      <c r="W1184" s="45"/>
      <c r="X1184" s="45"/>
      <c r="Y1184" s="45"/>
      <c r="Z1184" s="45"/>
      <c r="AA1184" s="45"/>
      <c r="AB1184" s="45"/>
    </row>
    <row r="1185" spans="1:28" s="62" customFormat="1" ht="19.5" customHeight="1" x14ac:dyDescent="0.25">
      <c r="A1185" s="63">
        <f t="shared" si="304"/>
        <v>19.5</v>
      </c>
      <c r="B1185" s="78">
        <v>8</v>
      </c>
      <c r="C1185" s="972"/>
      <c r="D1185" s="973"/>
      <c r="E1185" s="974"/>
      <c r="F1185" s="124"/>
      <c r="G1185" s="124"/>
      <c r="H1185" s="126"/>
      <c r="I1185" s="975"/>
      <c r="J1185" s="976"/>
      <c r="K1185" s="124"/>
      <c r="L1185" s="125"/>
      <c r="M1185" s="125"/>
      <c r="N1185" s="977"/>
      <c r="O1185" s="978"/>
      <c r="P1185" s="45"/>
      <c r="R1185" s="45"/>
      <c r="S1185" s="45"/>
      <c r="T1185" s="45"/>
      <c r="U1185" s="45"/>
      <c r="V1185" s="45"/>
      <c r="W1185" s="45"/>
      <c r="X1185" s="45"/>
      <c r="Y1185" s="45"/>
      <c r="Z1185" s="45"/>
      <c r="AA1185" s="45"/>
      <c r="AB1185" s="45"/>
    </row>
    <row r="1186" spans="1:28" s="62" customFormat="1" ht="9" customHeight="1" x14ac:dyDescent="0.25">
      <c r="A1186" s="63">
        <f t="shared" ref="A1186:A1187" si="305">$A$2</f>
        <v>9</v>
      </c>
      <c r="B1186" s="45"/>
      <c r="C1186" s="45"/>
      <c r="D1186" s="45"/>
      <c r="E1186" s="45"/>
      <c r="F1186" s="45"/>
      <c r="G1186" s="45"/>
      <c r="H1186" s="45"/>
      <c r="I1186" s="45"/>
      <c r="J1186" s="45"/>
      <c r="K1186" s="45"/>
      <c r="L1186" s="45"/>
      <c r="M1186" s="45"/>
      <c r="N1186" s="45"/>
      <c r="O1186" s="45"/>
      <c r="P1186" s="45"/>
      <c r="R1186" s="45"/>
      <c r="S1186" s="45"/>
      <c r="T1186" s="45"/>
      <c r="U1186" s="45"/>
      <c r="V1186" s="45"/>
      <c r="W1186" s="45"/>
      <c r="X1186" s="45"/>
      <c r="Y1186" s="45"/>
      <c r="Z1186" s="45"/>
      <c r="AA1186" s="45"/>
      <c r="AB1186" s="45"/>
    </row>
    <row r="1187" spans="1:28" s="62" customFormat="1" ht="9" customHeight="1" x14ac:dyDescent="0.25">
      <c r="A1187" s="63">
        <f t="shared" si="305"/>
        <v>9</v>
      </c>
      <c r="B1187" s="45"/>
      <c r="C1187" s="45"/>
      <c r="D1187" s="45"/>
      <c r="E1187" s="45"/>
      <c r="F1187" s="45"/>
      <c r="G1187" s="45"/>
      <c r="H1187" s="45"/>
      <c r="I1187" s="45"/>
      <c r="J1187" s="45"/>
      <c r="K1187" s="45"/>
      <c r="L1187" s="45"/>
      <c r="M1187" s="45"/>
      <c r="N1187" s="45"/>
      <c r="O1187" s="45"/>
      <c r="P1187" s="45"/>
      <c r="R1187" s="45"/>
      <c r="S1187" s="45"/>
      <c r="T1187" s="45"/>
      <c r="U1187" s="45"/>
      <c r="V1187" s="45"/>
      <c r="W1187" s="45"/>
      <c r="X1187" s="45"/>
      <c r="Y1187" s="45"/>
      <c r="Z1187" s="45"/>
      <c r="AA1187" s="45"/>
      <c r="AB1187" s="45"/>
    </row>
    <row r="1188" spans="1:28" s="62" customFormat="1" ht="18" customHeight="1" x14ac:dyDescent="0.25">
      <c r="A1188" s="63">
        <f t="shared" ref="A1188" si="306">$A$2*2</f>
        <v>18</v>
      </c>
      <c r="B1188" s="79" t="s">
        <v>100</v>
      </c>
      <c r="C1188" s="979" t="s">
        <v>191</v>
      </c>
      <c r="D1188" s="979"/>
      <c r="E1188" s="979"/>
      <c r="F1188" s="979"/>
      <c r="G1188" s="979"/>
      <c r="H1188" s="979"/>
      <c r="I1188" s="979"/>
      <c r="J1188" s="979"/>
      <c r="K1188" s="979"/>
      <c r="L1188" s="979"/>
      <c r="M1188" s="979"/>
      <c r="N1188" s="979"/>
      <c r="O1188" s="979"/>
      <c r="P1188" s="45"/>
      <c r="R1188" s="45"/>
      <c r="S1188" s="45"/>
      <c r="T1188" s="45"/>
      <c r="U1188" s="45"/>
      <c r="V1188" s="45"/>
      <c r="W1188" s="45"/>
      <c r="X1188" s="45"/>
      <c r="Y1188" s="45"/>
      <c r="Z1188" s="45"/>
      <c r="AA1188" s="45"/>
      <c r="AB1188" s="45"/>
    </row>
    <row r="1189" spans="1:28" s="62" customFormat="1" ht="9" customHeight="1" x14ac:dyDescent="0.25">
      <c r="A1189" s="63">
        <f t="shared" ref="A1189:A1192" si="307">$A$2</f>
        <v>9</v>
      </c>
      <c r="B1189" s="79" t="s">
        <v>101</v>
      </c>
      <c r="C1189" s="980" t="s">
        <v>190</v>
      </c>
      <c r="D1189" s="980"/>
      <c r="E1189" s="980"/>
      <c r="F1189" s="980"/>
      <c r="G1189" s="980"/>
      <c r="H1189" s="980"/>
      <c r="I1189" s="980"/>
      <c r="J1189" s="980"/>
      <c r="K1189" s="980"/>
      <c r="L1189" s="980"/>
      <c r="M1189" s="980"/>
      <c r="N1189" s="980"/>
      <c r="O1189" s="980"/>
      <c r="P1189" s="45"/>
      <c r="R1189" s="45"/>
      <c r="S1189" s="45"/>
      <c r="T1189" s="45"/>
      <c r="U1189" s="45"/>
      <c r="V1189" s="45"/>
      <c r="W1189" s="45"/>
      <c r="X1189" s="45"/>
      <c r="Y1189" s="45"/>
      <c r="Z1189" s="45"/>
      <c r="AA1189" s="45"/>
      <c r="AB1189" s="45"/>
    </row>
    <row r="1190" spans="1:28" s="62" customFormat="1" ht="9" customHeight="1" x14ac:dyDescent="0.25">
      <c r="A1190" s="63">
        <f t="shared" si="307"/>
        <v>9</v>
      </c>
      <c r="B1190" s="79" t="s">
        <v>102</v>
      </c>
      <c r="C1190" s="979" t="s">
        <v>500</v>
      </c>
      <c r="D1190" s="979"/>
      <c r="E1190" s="979"/>
      <c r="F1190" s="979"/>
      <c r="G1190" s="979"/>
      <c r="H1190" s="979"/>
      <c r="I1190" s="979"/>
      <c r="J1190" s="979"/>
      <c r="K1190" s="979"/>
      <c r="L1190" s="979"/>
      <c r="M1190" s="979"/>
      <c r="N1190" s="979"/>
      <c r="O1190" s="979"/>
      <c r="P1190" s="45"/>
      <c r="R1190" s="45"/>
      <c r="S1190" s="45"/>
      <c r="T1190" s="45"/>
      <c r="U1190" s="45"/>
      <c r="V1190" s="45"/>
      <c r="W1190" s="45"/>
      <c r="X1190" s="45"/>
      <c r="Y1190" s="45"/>
      <c r="Z1190" s="45"/>
      <c r="AA1190" s="45"/>
      <c r="AB1190" s="45"/>
    </row>
    <row r="1191" spans="1:28" s="62" customFormat="1" ht="9" customHeight="1" x14ac:dyDescent="0.25">
      <c r="A1191" s="63">
        <f t="shared" si="307"/>
        <v>9</v>
      </c>
      <c r="B1191" s="79" t="s">
        <v>105</v>
      </c>
      <c r="C1191" s="979" t="s">
        <v>194</v>
      </c>
      <c r="D1191" s="979"/>
      <c r="E1191" s="979"/>
      <c r="F1191" s="979"/>
      <c r="G1191" s="979"/>
      <c r="H1191" s="979"/>
      <c r="I1191" s="979"/>
      <c r="J1191" s="979"/>
      <c r="K1191" s="979"/>
      <c r="L1191" s="979"/>
      <c r="M1191" s="979"/>
      <c r="N1191" s="979"/>
      <c r="O1191" s="979"/>
      <c r="P1191" s="45"/>
      <c r="R1191" s="45"/>
      <c r="S1191" s="45"/>
      <c r="T1191" s="45"/>
      <c r="U1191" s="45"/>
      <c r="V1191" s="45"/>
      <c r="W1191" s="45"/>
      <c r="X1191" s="45"/>
      <c r="Y1191" s="45"/>
      <c r="Z1191" s="45"/>
      <c r="AA1191" s="45"/>
      <c r="AB1191" s="45"/>
    </row>
    <row r="1192" spans="1:28" s="62" customFormat="1" ht="9" customHeight="1" x14ac:dyDescent="0.25">
      <c r="A1192" s="63">
        <f t="shared" si="307"/>
        <v>9</v>
      </c>
      <c r="B1192" s="79" t="s">
        <v>103</v>
      </c>
      <c r="C1192" s="979" t="s">
        <v>202</v>
      </c>
      <c r="D1192" s="979"/>
      <c r="E1192" s="979"/>
      <c r="F1192" s="979"/>
      <c r="G1192" s="979"/>
      <c r="H1192" s="979"/>
      <c r="I1192" s="979"/>
      <c r="J1192" s="979"/>
      <c r="K1192" s="979"/>
      <c r="L1192" s="979"/>
      <c r="M1192" s="979"/>
      <c r="N1192" s="979"/>
      <c r="O1192" s="979"/>
      <c r="P1192" s="45"/>
      <c r="R1192" s="45"/>
      <c r="S1192" s="45"/>
      <c r="T1192" s="45"/>
      <c r="U1192" s="45"/>
      <c r="V1192" s="45"/>
      <c r="W1192" s="45"/>
      <c r="X1192" s="45"/>
      <c r="Y1192" s="45"/>
      <c r="Z1192" s="45"/>
      <c r="AA1192" s="45"/>
      <c r="AB1192" s="45"/>
    </row>
    <row r="1193" spans="1:28" s="62" customFormat="1" ht="16.5" customHeight="1" x14ac:dyDescent="0.25">
      <c r="A1193" s="68">
        <f t="shared" ref="A1193" si="308">$A$8</f>
        <v>16.5</v>
      </c>
      <c r="B1193" s="45"/>
      <c r="C1193" s="984" t="str">
        <f ca="1">Wersja</f>
        <v>2020..6.15.0.44055</v>
      </c>
      <c r="D1193" s="984"/>
      <c r="E1193" s="69"/>
      <c r="F1193" s="69"/>
      <c r="G1193" s="69"/>
      <c r="H1193" s="69"/>
      <c r="I1193" s="45"/>
      <c r="J1193" s="45"/>
      <c r="K1193" s="45"/>
      <c r="L1193" s="45"/>
      <c r="M1193" s="45"/>
      <c r="N1193" s="80" t="s">
        <v>572</v>
      </c>
      <c r="O1193" s="81" t="s">
        <v>187</v>
      </c>
      <c r="P1193" s="45"/>
      <c r="R1193" s="45"/>
      <c r="S1193" s="45"/>
      <c r="T1193" s="45"/>
      <c r="U1193" s="45"/>
      <c r="V1193" s="45"/>
      <c r="W1193" s="45"/>
      <c r="X1193" s="45"/>
      <c r="Y1193" s="45"/>
      <c r="Z1193" s="45"/>
      <c r="AA1193" s="45"/>
      <c r="AB1193" s="45"/>
    </row>
    <row r="1194" spans="1:28" s="62" customFormat="1" ht="9" customHeight="1" x14ac:dyDescent="0.25">
      <c r="A1194" s="63">
        <f t="shared" ref="A1194:A1195" si="309">$A$2</f>
        <v>9</v>
      </c>
      <c r="B1194" s="45"/>
      <c r="C1194" s="45"/>
      <c r="D1194" s="45"/>
      <c r="E1194" s="45"/>
      <c r="F1194" s="45"/>
      <c r="G1194" s="45"/>
      <c r="H1194" s="45"/>
      <c r="I1194" s="45"/>
      <c r="J1194" s="45"/>
      <c r="K1194" s="45"/>
      <c r="L1194" s="45"/>
      <c r="M1194" s="45"/>
      <c r="N1194" s="45"/>
      <c r="O1194" s="45"/>
      <c r="P1194" s="45"/>
      <c r="R1194" s="45"/>
      <c r="S1194" s="45"/>
      <c r="T1194" s="45"/>
      <c r="U1194" s="45"/>
      <c r="V1194" s="45"/>
      <c r="W1194" s="45"/>
      <c r="X1194" s="45"/>
      <c r="Y1194" s="45"/>
      <c r="Z1194" s="45"/>
      <c r="AA1194" s="45"/>
      <c r="AB1194" s="45"/>
    </row>
    <row r="1195" spans="1:28" s="62" customFormat="1" ht="9" customHeight="1" x14ac:dyDescent="0.25">
      <c r="A1195" s="63">
        <f t="shared" si="309"/>
        <v>9</v>
      </c>
      <c r="B1195" s="797" t="s">
        <v>0</v>
      </c>
      <c r="C1195" s="797"/>
      <c r="D1195" s="797"/>
      <c r="E1195" s="797"/>
      <c r="F1195" s="797"/>
      <c r="G1195" s="797"/>
      <c r="H1195" s="797"/>
      <c r="I1195" s="797"/>
      <c r="J1195" s="797"/>
      <c r="K1195" s="797"/>
      <c r="L1195" s="797"/>
      <c r="M1195" s="797"/>
      <c r="N1195" s="797"/>
      <c r="O1195" s="797"/>
      <c r="P1195" s="45"/>
      <c r="R1195" s="45"/>
      <c r="S1195" s="45"/>
      <c r="T1195" s="45"/>
      <c r="U1195" s="45"/>
      <c r="V1195" s="45"/>
      <c r="W1195" s="45"/>
      <c r="X1195" s="45"/>
      <c r="Y1195" s="45"/>
      <c r="Z1195" s="45"/>
      <c r="AA1195" s="45"/>
      <c r="AB1195" s="45"/>
    </row>
    <row r="1196" spans="1:28" s="62" customFormat="1" ht="4.5" customHeight="1" x14ac:dyDescent="0.25">
      <c r="A1196" s="68">
        <v>4.5</v>
      </c>
      <c r="B1196" s="208"/>
      <c r="C1196" s="45"/>
      <c r="D1196" s="45"/>
      <c r="E1196" s="45"/>
      <c r="F1196" s="45"/>
      <c r="G1196" s="45"/>
      <c r="H1196" s="45"/>
      <c r="I1196" s="45"/>
      <c r="J1196" s="45"/>
      <c r="K1196" s="45"/>
      <c r="L1196" s="45"/>
      <c r="M1196" s="45"/>
      <c r="N1196" s="45"/>
      <c r="O1196" s="45"/>
      <c r="P1196" s="45"/>
      <c r="R1196" s="45"/>
      <c r="S1196" s="45"/>
      <c r="T1196" s="45"/>
      <c r="U1196" s="45"/>
      <c r="V1196" s="45"/>
      <c r="W1196" s="45"/>
      <c r="X1196" s="45"/>
      <c r="Y1196" s="45"/>
      <c r="Z1196" s="45"/>
      <c r="AA1196" s="45"/>
      <c r="AB1196" s="45"/>
    </row>
    <row r="1197" spans="1:28" s="62" customFormat="1" ht="24.75" customHeight="1" x14ac:dyDescent="0.25">
      <c r="A1197" s="68">
        <f t="shared" ref="A1197" si="310">$A$8*1.5</f>
        <v>24.75</v>
      </c>
      <c r="B1197" s="211" t="s">
        <v>162</v>
      </c>
      <c r="C1197" s="844" t="s">
        <v>170</v>
      </c>
      <c r="D1197" s="981"/>
      <c r="E1197" s="982"/>
      <c r="F1197" s="212" t="s">
        <v>171</v>
      </c>
      <c r="G1197" s="212" t="s">
        <v>172</v>
      </c>
      <c r="H1197" s="211" t="s">
        <v>163</v>
      </c>
      <c r="I1197" s="844" t="s">
        <v>573</v>
      </c>
      <c r="J1197" s="982"/>
      <c r="K1197" s="210" t="s">
        <v>571</v>
      </c>
      <c r="L1197" s="210" t="s">
        <v>570</v>
      </c>
      <c r="M1197" s="210" t="s">
        <v>569</v>
      </c>
      <c r="N1197" s="844" t="s">
        <v>568</v>
      </c>
      <c r="O1197" s="815"/>
      <c r="P1197" s="45"/>
      <c r="R1197" s="45"/>
      <c r="S1197" s="45"/>
      <c r="T1197" s="45"/>
      <c r="U1197" s="45"/>
      <c r="V1197" s="45"/>
      <c r="W1197" s="45"/>
      <c r="X1197" s="45"/>
      <c r="Y1197" s="45"/>
      <c r="Z1197" s="45"/>
      <c r="AA1197" s="45"/>
      <c r="AB1197" s="45"/>
    </row>
    <row r="1198" spans="1:28" s="62" customFormat="1" ht="9" customHeight="1" x14ac:dyDescent="0.2">
      <c r="A1198" s="63">
        <f t="shared" ref="A1198" si="311">$A$2</f>
        <v>9</v>
      </c>
      <c r="B1198" s="76"/>
      <c r="C1198" s="983" t="s">
        <v>126</v>
      </c>
      <c r="D1198" s="983"/>
      <c r="E1198" s="983"/>
      <c r="F1198" s="211" t="s">
        <v>164</v>
      </c>
      <c r="G1198" s="211" t="s">
        <v>165</v>
      </c>
      <c r="H1198" s="211" t="s">
        <v>143</v>
      </c>
      <c r="I1198" s="983" t="s">
        <v>166</v>
      </c>
      <c r="J1198" s="983"/>
      <c r="K1198" s="211" t="s">
        <v>167</v>
      </c>
      <c r="L1198" s="211" t="s">
        <v>168</v>
      </c>
      <c r="M1198" s="211" t="s">
        <v>181</v>
      </c>
      <c r="N1198" s="983" t="s">
        <v>565</v>
      </c>
      <c r="O1198" s="983"/>
      <c r="P1198" s="45"/>
      <c r="R1198" s="45"/>
      <c r="S1198" s="45"/>
      <c r="T1198" s="45"/>
      <c r="U1198" s="45"/>
      <c r="V1198" s="45"/>
      <c r="W1198" s="45"/>
      <c r="X1198" s="45"/>
      <c r="Y1198" s="45"/>
      <c r="Z1198" s="45"/>
      <c r="AA1198" s="45"/>
      <c r="AB1198" s="45"/>
    </row>
    <row r="1199" spans="1:28" s="62" customFormat="1" ht="19.5" customHeight="1" x14ac:dyDescent="0.25">
      <c r="A1199" s="63">
        <f t="shared" ref="A1199:A1218" si="312">$A$6</f>
        <v>19.5</v>
      </c>
      <c r="B1199" s="78">
        <v>9</v>
      </c>
      <c r="C1199" s="972"/>
      <c r="D1199" s="973"/>
      <c r="E1199" s="974"/>
      <c r="F1199" s="124"/>
      <c r="G1199" s="124"/>
      <c r="H1199" s="126"/>
      <c r="I1199" s="975"/>
      <c r="J1199" s="976"/>
      <c r="K1199" s="124"/>
      <c r="L1199" s="125"/>
      <c r="M1199" s="125"/>
      <c r="N1199" s="977"/>
      <c r="O1199" s="978"/>
      <c r="P1199" s="45"/>
      <c r="R1199" s="45"/>
      <c r="S1199" s="45"/>
      <c r="T1199" s="45"/>
      <c r="U1199" s="45"/>
      <c r="V1199" s="45"/>
      <c r="W1199" s="45"/>
      <c r="X1199" s="45"/>
      <c r="Y1199" s="45"/>
      <c r="Z1199" s="45"/>
      <c r="AA1199" s="45"/>
      <c r="AB1199" s="45"/>
    </row>
    <row r="1200" spans="1:28" s="62" customFormat="1" ht="19.5" customHeight="1" x14ac:dyDescent="0.25">
      <c r="A1200" s="63">
        <f t="shared" si="312"/>
        <v>19.5</v>
      </c>
      <c r="B1200" s="78">
        <f t="shared" ref="B1200:B1218" si="313">B1199+1</f>
        <v>10</v>
      </c>
      <c r="C1200" s="972"/>
      <c r="D1200" s="973"/>
      <c r="E1200" s="974"/>
      <c r="F1200" s="124"/>
      <c r="G1200" s="124"/>
      <c r="H1200" s="126"/>
      <c r="I1200" s="975"/>
      <c r="J1200" s="976"/>
      <c r="K1200" s="124"/>
      <c r="L1200" s="125"/>
      <c r="M1200" s="125"/>
      <c r="N1200" s="977"/>
      <c r="O1200" s="978"/>
      <c r="P1200" s="45"/>
      <c r="R1200" s="45"/>
      <c r="S1200" s="45"/>
      <c r="T1200" s="45"/>
      <c r="U1200" s="45"/>
      <c r="V1200" s="45"/>
      <c r="W1200" s="45"/>
      <c r="X1200" s="45"/>
      <c r="Y1200" s="45"/>
      <c r="Z1200" s="45"/>
      <c r="AA1200" s="45"/>
      <c r="AB1200" s="45"/>
    </row>
    <row r="1201" spans="1:28" s="62" customFormat="1" ht="19.5" customHeight="1" x14ac:dyDescent="0.25">
      <c r="A1201" s="63">
        <f t="shared" si="312"/>
        <v>19.5</v>
      </c>
      <c r="B1201" s="78">
        <f t="shared" si="313"/>
        <v>11</v>
      </c>
      <c r="C1201" s="972"/>
      <c r="D1201" s="973"/>
      <c r="E1201" s="974"/>
      <c r="F1201" s="124"/>
      <c r="G1201" s="124"/>
      <c r="H1201" s="126"/>
      <c r="I1201" s="975"/>
      <c r="J1201" s="976"/>
      <c r="K1201" s="124"/>
      <c r="L1201" s="125"/>
      <c r="M1201" s="125"/>
      <c r="N1201" s="977"/>
      <c r="O1201" s="978"/>
      <c r="P1201" s="45"/>
      <c r="R1201" s="45"/>
      <c r="S1201" s="45"/>
      <c r="T1201" s="45"/>
      <c r="U1201" s="45"/>
      <c r="V1201" s="45"/>
      <c r="W1201" s="45"/>
      <c r="X1201" s="45"/>
      <c r="Y1201" s="45"/>
      <c r="Z1201" s="45"/>
      <c r="AA1201" s="45"/>
      <c r="AB1201" s="45"/>
    </row>
    <row r="1202" spans="1:28" s="62" customFormat="1" ht="19.5" customHeight="1" x14ac:dyDescent="0.25">
      <c r="A1202" s="63">
        <f t="shared" si="312"/>
        <v>19.5</v>
      </c>
      <c r="B1202" s="78">
        <f t="shared" si="313"/>
        <v>12</v>
      </c>
      <c r="C1202" s="972"/>
      <c r="D1202" s="973"/>
      <c r="E1202" s="974"/>
      <c r="F1202" s="124"/>
      <c r="G1202" s="124"/>
      <c r="H1202" s="126"/>
      <c r="I1202" s="975"/>
      <c r="J1202" s="976"/>
      <c r="K1202" s="124"/>
      <c r="L1202" s="125"/>
      <c r="M1202" s="125"/>
      <c r="N1202" s="977"/>
      <c r="O1202" s="978"/>
      <c r="P1202" s="45"/>
      <c r="R1202" s="45"/>
      <c r="S1202" s="45"/>
      <c r="T1202" s="45"/>
      <c r="U1202" s="45"/>
      <c r="V1202" s="45"/>
      <c r="W1202" s="45"/>
      <c r="X1202" s="45"/>
      <c r="Y1202" s="45"/>
      <c r="Z1202" s="45"/>
      <c r="AA1202" s="45"/>
      <c r="AB1202" s="45"/>
    </row>
    <row r="1203" spans="1:28" s="62" customFormat="1" ht="19.5" customHeight="1" x14ac:dyDescent="0.25">
      <c r="A1203" s="63">
        <f t="shared" si="312"/>
        <v>19.5</v>
      </c>
      <c r="B1203" s="78">
        <f t="shared" si="313"/>
        <v>13</v>
      </c>
      <c r="C1203" s="972"/>
      <c r="D1203" s="973"/>
      <c r="E1203" s="974"/>
      <c r="F1203" s="124"/>
      <c r="G1203" s="124"/>
      <c r="H1203" s="126"/>
      <c r="I1203" s="975"/>
      <c r="J1203" s="976"/>
      <c r="K1203" s="124"/>
      <c r="L1203" s="125"/>
      <c r="M1203" s="125"/>
      <c r="N1203" s="977"/>
      <c r="O1203" s="978"/>
      <c r="P1203" s="45"/>
      <c r="R1203" s="45"/>
      <c r="S1203" s="45"/>
      <c r="T1203" s="45"/>
      <c r="U1203" s="45"/>
      <c r="V1203" s="45"/>
      <c r="W1203" s="45"/>
      <c r="X1203" s="45"/>
      <c r="Y1203" s="45"/>
      <c r="Z1203" s="45"/>
      <c r="AA1203" s="45"/>
      <c r="AB1203" s="45"/>
    </row>
    <row r="1204" spans="1:28" s="62" customFormat="1" ht="19.5" customHeight="1" x14ac:dyDescent="0.25">
      <c r="A1204" s="63">
        <f t="shared" si="312"/>
        <v>19.5</v>
      </c>
      <c r="B1204" s="78">
        <f t="shared" si="313"/>
        <v>14</v>
      </c>
      <c r="C1204" s="972"/>
      <c r="D1204" s="973"/>
      <c r="E1204" s="974"/>
      <c r="F1204" s="124"/>
      <c r="G1204" s="124"/>
      <c r="H1204" s="126"/>
      <c r="I1204" s="975"/>
      <c r="J1204" s="976"/>
      <c r="K1204" s="124"/>
      <c r="L1204" s="125"/>
      <c r="M1204" s="125"/>
      <c r="N1204" s="977"/>
      <c r="O1204" s="978"/>
      <c r="P1204" s="45"/>
      <c r="R1204" s="45"/>
      <c r="S1204" s="45"/>
      <c r="T1204" s="45"/>
      <c r="U1204" s="45"/>
      <c r="V1204" s="45"/>
      <c r="W1204" s="45"/>
      <c r="X1204" s="45"/>
      <c r="Y1204" s="45"/>
      <c r="Z1204" s="45"/>
      <c r="AA1204" s="45"/>
      <c r="AB1204" s="45"/>
    </row>
    <row r="1205" spans="1:28" s="62" customFormat="1" ht="19.5" customHeight="1" x14ac:dyDescent="0.25">
      <c r="A1205" s="63">
        <f t="shared" si="312"/>
        <v>19.5</v>
      </c>
      <c r="B1205" s="78">
        <f t="shared" si="313"/>
        <v>15</v>
      </c>
      <c r="C1205" s="972"/>
      <c r="D1205" s="973"/>
      <c r="E1205" s="974"/>
      <c r="F1205" s="124"/>
      <c r="G1205" s="124"/>
      <c r="H1205" s="126"/>
      <c r="I1205" s="975"/>
      <c r="J1205" s="976"/>
      <c r="K1205" s="124"/>
      <c r="L1205" s="125"/>
      <c r="M1205" s="125"/>
      <c r="N1205" s="977"/>
      <c r="O1205" s="978"/>
      <c r="P1205" s="45"/>
      <c r="R1205" s="45"/>
      <c r="S1205" s="45"/>
      <c r="T1205" s="45"/>
      <c r="U1205" s="45"/>
      <c r="V1205" s="45"/>
      <c r="W1205" s="45"/>
      <c r="X1205" s="45"/>
      <c r="Y1205" s="45"/>
      <c r="Z1205" s="45"/>
      <c r="AA1205" s="45"/>
      <c r="AB1205" s="45"/>
    </row>
    <row r="1206" spans="1:28" s="62" customFormat="1" ht="19.5" customHeight="1" x14ac:dyDescent="0.25">
      <c r="A1206" s="63">
        <f t="shared" si="312"/>
        <v>19.5</v>
      </c>
      <c r="B1206" s="78">
        <f t="shared" si="313"/>
        <v>16</v>
      </c>
      <c r="C1206" s="972"/>
      <c r="D1206" s="973"/>
      <c r="E1206" s="974"/>
      <c r="F1206" s="124"/>
      <c r="G1206" s="124"/>
      <c r="H1206" s="126"/>
      <c r="I1206" s="975"/>
      <c r="J1206" s="976"/>
      <c r="K1206" s="124"/>
      <c r="L1206" s="125"/>
      <c r="M1206" s="125"/>
      <c r="N1206" s="977"/>
      <c r="O1206" s="978"/>
      <c r="P1206" s="45"/>
      <c r="R1206" s="45"/>
      <c r="S1206" s="45"/>
      <c r="T1206" s="45"/>
      <c r="U1206" s="45"/>
      <c r="V1206" s="45"/>
      <c r="W1206" s="45"/>
      <c r="X1206" s="45"/>
      <c r="Y1206" s="45"/>
      <c r="Z1206" s="45"/>
      <c r="AA1206" s="45"/>
      <c r="AB1206" s="45"/>
    </row>
    <row r="1207" spans="1:28" s="62" customFormat="1" ht="19.5" customHeight="1" x14ac:dyDescent="0.25">
      <c r="A1207" s="63">
        <f t="shared" si="312"/>
        <v>19.5</v>
      </c>
      <c r="B1207" s="78">
        <f t="shared" si="313"/>
        <v>17</v>
      </c>
      <c r="C1207" s="972"/>
      <c r="D1207" s="973"/>
      <c r="E1207" s="974"/>
      <c r="F1207" s="124"/>
      <c r="G1207" s="124"/>
      <c r="H1207" s="126"/>
      <c r="I1207" s="975"/>
      <c r="J1207" s="976"/>
      <c r="K1207" s="124"/>
      <c r="L1207" s="125"/>
      <c r="M1207" s="125"/>
      <c r="N1207" s="977"/>
      <c r="O1207" s="978"/>
      <c r="P1207" s="45"/>
      <c r="R1207" s="45"/>
      <c r="S1207" s="45"/>
      <c r="T1207" s="45"/>
      <c r="U1207" s="45"/>
      <c r="V1207" s="45"/>
      <c r="W1207" s="45"/>
      <c r="X1207" s="45"/>
      <c r="Y1207" s="45"/>
      <c r="Z1207" s="45"/>
      <c r="AA1207" s="45"/>
      <c r="AB1207" s="45"/>
    </row>
    <row r="1208" spans="1:28" s="62" customFormat="1" ht="19.5" customHeight="1" x14ac:dyDescent="0.25">
      <c r="A1208" s="63">
        <f t="shared" si="312"/>
        <v>19.5</v>
      </c>
      <c r="B1208" s="78">
        <f t="shared" si="313"/>
        <v>18</v>
      </c>
      <c r="C1208" s="972"/>
      <c r="D1208" s="973"/>
      <c r="E1208" s="974"/>
      <c r="F1208" s="124"/>
      <c r="G1208" s="124"/>
      <c r="H1208" s="126"/>
      <c r="I1208" s="975"/>
      <c r="J1208" s="976"/>
      <c r="K1208" s="124"/>
      <c r="L1208" s="125"/>
      <c r="M1208" s="125"/>
      <c r="N1208" s="977"/>
      <c r="O1208" s="978"/>
      <c r="P1208" s="45"/>
      <c r="R1208" s="45"/>
      <c r="S1208" s="45"/>
      <c r="T1208" s="45"/>
      <c r="U1208" s="45"/>
      <c r="V1208" s="45"/>
      <c r="W1208" s="45"/>
      <c r="X1208" s="45"/>
      <c r="Y1208" s="45"/>
      <c r="Z1208" s="45"/>
      <c r="AA1208" s="45"/>
      <c r="AB1208" s="45"/>
    </row>
    <row r="1209" spans="1:28" s="62" customFormat="1" ht="19.5" customHeight="1" x14ac:dyDescent="0.25">
      <c r="A1209" s="63">
        <f t="shared" si="312"/>
        <v>19.5</v>
      </c>
      <c r="B1209" s="78">
        <f t="shared" si="313"/>
        <v>19</v>
      </c>
      <c r="C1209" s="972"/>
      <c r="D1209" s="973"/>
      <c r="E1209" s="974"/>
      <c r="F1209" s="124"/>
      <c r="G1209" s="124"/>
      <c r="H1209" s="126"/>
      <c r="I1209" s="975"/>
      <c r="J1209" s="976"/>
      <c r="K1209" s="124"/>
      <c r="L1209" s="125"/>
      <c r="M1209" s="125"/>
      <c r="N1209" s="977"/>
      <c r="O1209" s="978"/>
      <c r="P1209" s="45"/>
      <c r="R1209" s="45"/>
      <c r="S1209" s="45"/>
      <c r="T1209" s="45"/>
      <c r="U1209" s="45"/>
      <c r="V1209" s="45"/>
      <c r="W1209" s="45"/>
      <c r="X1209" s="45"/>
      <c r="Y1209" s="45"/>
      <c r="Z1209" s="45"/>
      <c r="AA1209" s="45"/>
      <c r="AB1209" s="45"/>
    </row>
    <row r="1210" spans="1:28" s="62" customFormat="1" ht="19.5" customHeight="1" x14ac:dyDescent="0.25">
      <c r="A1210" s="63">
        <f t="shared" si="312"/>
        <v>19.5</v>
      </c>
      <c r="B1210" s="78">
        <f t="shared" si="313"/>
        <v>20</v>
      </c>
      <c r="C1210" s="972"/>
      <c r="D1210" s="973"/>
      <c r="E1210" s="974"/>
      <c r="F1210" s="124"/>
      <c r="G1210" s="124"/>
      <c r="H1210" s="126"/>
      <c r="I1210" s="975"/>
      <c r="J1210" s="976"/>
      <c r="K1210" s="124"/>
      <c r="L1210" s="125"/>
      <c r="M1210" s="125"/>
      <c r="N1210" s="977"/>
      <c r="O1210" s="978"/>
      <c r="P1210" s="45"/>
      <c r="R1210" s="45"/>
      <c r="S1210" s="45"/>
      <c r="T1210" s="45"/>
      <c r="U1210" s="45"/>
      <c r="V1210" s="45"/>
      <c r="W1210" s="45"/>
      <c r="X1210" s="45"/>
      <c r="Y1210" s="45"/>
      <c r="Z1210" s="45"/>
      <c r="AA1210" s="45"/>
      <c r="AB1210" s="45"/>
    </row>
    <row r="1211" spans="1:28" s="62" customFormat="1" ht="19.5" customHeight="1" x14ac:dyDescent="0.25">
      <c r="A1211" s="63">
        <f t="shared" si="312"/>
        <v>19.5</v>
      </c>
      <c r="B1211" s="78">
        <f t="shared" si="313"/>
        <v>21</v>
      </c>
      <c r="C1211" s="972"/>
      <c r="D1211" s="973"/>
      <c r="E1211" s="974"/>
      <c r="F1211" s="124"/>
      <c r="G1211" s="124"/>
      <c r="H1211" s="126"/>
      <c r="I1211" s="975"/>
      <c r="J1211" s="976"/>
      <c r="K1211" s="124"/>
      <c r="L1211" s="125"/>
      <c r="M1211" s="125"/>
      <c r="N1211" s="977"/>
      <c r="O1211" s="978"/>
      <c r="P1211" s="45"/>
      <c r="R1211" s="45"/>
      <c r="S1211" s="45"/>
      <c r="T1211" s="45"/>
      <c r="U1211" s="45"/>
      <c r="V1211" s="45"/>
      <c r="W1211" s="45"/>
      <c r="X1211" s="45"/>
      <c r="Y1211" s="45"/>
      <c r="Z1211" s="45"/>
      <c r="AA1211" s="45"/>
      <c r="AB1211" s="45"/>
    </row>
    <row r="1212" spans="1:28" s="62" customFormat="1" ht="19.5" customHeight="1" x14ac:dyDescent="0.25">
      <c r="A1212" s="63">
        <f t="shared" si="312"/>
        <v>19.5</v>
      </c>
      <c r="B1212" s="78">
        <f t="shared" si="313"/>
        <v>22</v>
      </c>
      <c r="C1212" s="972"/>
      <c r="D1212" s="973"/>
      <c r="E1212" s="974"/>
      <c r="F1212" s="124"/>
      <c r="G1212" s="124"/>
      <c r="H1212" s="126"/>
      <c r="I1212" s="975"/>
      <c r="J1212" s="976"/>
      <c r="K1212" s="124"/>
      <c r="L1212" s="125"/>
      <c r="M1212" s="125"/>
      <c r="N1212" s="977"/>
      <c r="O1212" s="978"/>
      <c r="P1212" s="45"/>
      <c r="R1212" s="45"/>
      <c r="S1212" s="45"/>
      <c r="T1212" s="45"/>
      <c r="U1212" s="45"/>
      <c r="V1212" s="45"/>
      <c r="W1212" s="45"/>
      <c r="X1212" s="45"/>
      <c r="Y1212" s="45"/>
      <c r="Z1212" s="45"/>
      <c r="AA1212" s="45"/>
      <c r="AB1212" s="45"/>
    </row>
    <row r="1213" spans="1:28" s="62" customFormat="1" ht="19.5" customHeight="1" x14ac:dyDescent="0.25">
      <c r="A1213" s="63">
        <f t="shared" si="312"/>
        <v>19.5</v>
      </c>
      <c r="B1213" s="78">
        <f t="shared" si="313"/>
        <v>23</v>
      </c>
      <c r="C1213" s="972"/>
      <c r="D1213" s="973"/>
      <c r="E1213" s="974"/>
      <c r="F1213" s="124"/>
      <c r="G1213" s="124"/>
      <c r="H1213" s="126"/>
      <c r="I1213" s="975"/>
      <c r="J1213" s="976"/>
      <c r="K1213" s="124"/>
      <c r="L1213" s="125"/>
      <c r="M1213" s="125"/>
      <c r="N1213" s="977"/>
      <c r="O1213" s="978"/>
      <c r="P1213" s="45"/>
      <c r="R1213" s="45"/>
      <c r="S1213" s="45"/>
      <c r="T1213" s="45"/>
      <c r="U1213" s="45"/>
      <c r="V1213" s="45"/>
      <c r="W1213" s="45"/>
      <c r="X1213" s="45"/>
      <c r="Y1213" s="45"/>
      <c r="Z1213" s="45"/>
      <c r="AA1213" s="45"/>
      <c r="AB1213" s="45"/>
    </row>
    <row r="1214" spans="1:28" s="62" customFormat="1" ht="19.5" customHeight="1" x14ac:dyDescent="0.25">
      <c r="A1214" s="63">
        <f t="shared" si="312"/>
        <v>19.5</v>
      </c>
      <c r="B1214" s="78">
        <f t="shared" si="313"/>
        <v>24</v>
      </c>
      <c r="C1214" s="972"/>
      <c r="D1214" s="973"/>
      <c r="E1214" s="974"/>
      <c r="F1214" s="124"/>
      <c r="G1214" s="124"/>
      <c r="H1214" s="126"/>
      <c r="I1214" s="975"/>
      <c r="J1214" s="976"/>
      <c r="K1214" s="124"/>
      <c r="L1214" s="125"/>
      <c r="M1214" s="125"/>
      <c r="N1214" s="977"/>
      <c r="O1214" s="978"/>
      <c r="P1214" s="45"/>
      <c r="R1214" s="45"/>
      <c r="S1214" s="45"/>
      <c r="T1214" s="45"/>
      <c r="U1214" s="45"/>
      <c r="V1214" s="45"/>
      <c r="W1214" s="45"/>
      <c r="X1214" s="45"/>
      <c r="Y1214" s="45"/>
      <c r="Z1214" s="45"/>
      <c r="AA1214" s="45"/>
      <c r="AB1214" s="45"/>
    </row>
    <row r="1215" spans="1:28" s="62" customFormat="1" ht="19.5" customHeight="1" x14ac:dyDescent="0.25">
      <c r="A1215" s="63">
        <f t="shared" si="312"/>
        <v>19.5</v>
      </c>
      <c r="B1215" s="78">
        <f t="shared" si="313"/>
        <v>25</v>
      </c>
      <c r="C1215" s="972"/>
      <c r="D1215" s="973"/>
      <c r="E1215" s="974"/>
      <c r="F1215" s="124"/>
      <c r="G1215" s="124"/>
      <c r="H1215" s="126"/>
      <c r="I1215" s="975"/>
      <c r="J1215" s="976"/>
      <c r="K1215" s="124"/>
      <c r="L1215" s="125"/>
      <c r="M1215" s="125"/>
      <c r="N1215" s="977"/>
      <c r="O1215" s="978"/>
      <c r="P1215" s="45"/>
      <c r="R1215" s="45"/>
      <c r="S1215" s="45"/>
      <c r="T1215" s="45"/>
      <c r="U1215" s="45"/>
      <c r="V1215" s="45"/>
      <c r="W1215" s="45"/>
      <c r="X1215" s="45"/>
      <c r="Y1215" s="45"/>
      <c r="Z1215" s="45"/>
      <c r="AA1215" s="45"/>
      <c r="AB1215" s="45"/>
    </row>
    <row r="1216" spans="1:28" s="62" customFormat="1" ht="19.5" customHeight="1" x14ac:dyDescent="0.25">
      <c r="A1216" s="63">
        <f t="shared" si="312"/>
        <v>19.5</v>
      </c>
      <c r="B1216" s="78">
        <f t="shared" si="313"/>
        <v>26</v>
      </c>
      <c r="C1216" s="972"/>
      <c r="D1216" s="973"/>
      <c r="E1216" s="974"/>
      <c r="F1216" s="124"/>
      <c r="G1216" s="124"/>
      <c r="H1216" s="126"/>
      <c r="I1216" s="975"/>
      <c r="J1216" s="976"/>
      <c r="K1216" s="124"/>
      <c r="L1216" s="125"/>
      <c r="M1216" s="125"/>
      <c r="N1216" s="977"/>
      <c r="O1216" s="978"/>
      <c r="P1216" s="45"/>
      <c r="R1216" s="45"/>
      <c r="S1216" s="45"/>
      <c r="T1216" s="45"/>
      <c r="U1216" s="45"/>
      <c r="V1216" s="45"/>
      <c r="W1216" s="45"/>
      <c r="X1216" s="45"/>
      <c r="Y1216" s="45"/>
      <c r="Z1216" s="45"/>
      <c r="AA1216" s="45"/>
      <c r="AB1216" s="45"/>
    </row>
    <row r="1217" spans="1:28" s="62" customFormat="1" ht="19.5" customHeight="1" x14ac:dyDescent="0.25">
      <c r="A1217" s="63">
        <f t="shared" si="312"/>
        <v>19.5</v>
      </c>
      <c r="B1217" s="78">
        <f t="shared" si="313"/>
        <v>27</v>
      </c>
      <c r="C1217" s="972"/>
      <c r="D1217" s="973"/>
      <c r="E1217" s="974"/>
      <c r="F1217" s="124"/>
      <c r="G1217" s="124"/>
      <c r="H1217" s="126"/>
      <c r="I1217" s="975"/>
      <c r="J1217" s="976"/>
      <c r="K1217" s="124"/>
      <c r="L1217" s="125"/>
      <c r="M1217" s="125"/>
      <c r="N1217" s="977"/>
      <c r="O1217" s="978"/>
      <c r="P1217" s="45"/>
      <c r="R1217" s="45"/>
      <c r="S1217" s="45"/>
      <c r="T1217" s="45"/>
      <c r="U1217" s="45"/>
      <c r="V1217" s="45"/>
      <c r="W1217" s="45"/>
      <c r="X1217" s="45"/>
      <c r="Y1217" s="45"/>
      <c r="Z1217" s="45"/>
      <c r="AA1217" s="45"/>
      <c r="AB1217" s="45"/>
    </row>
    <row r="1218" spans="1:28" s="62" customFormat="1" ht="19.5" customHeight="1" x14ac:dyDescent="0.25">
      <c r="A1218" s="63">
        <f t="shared" si="312"/>
        <v>19.5</v>
      </c>
      <c r="B1218" s="78">
        <f t="shared" si="313"/>
        <v>28</v>
      </c>
      <c r="C1218" s="972"/>
      <c r="D1218" s="973"/>
      <c r="E1218" s="974"/>
      <c r="F1218" s="124"/>
      <c r="G1218" s="124"/>
      <c r="H1218" s="126"/>
      <c r="I1218" s="975"/>
      <c r="J1218" s="976"/>
      <c r="K1218" s="124"/>
      <c r="L1218" s="125"/>
      <c r="M1218" s="125"/>
      <c r="N1218" s="977"/>
      <c r="O1218" s="978"/>
      <c r="P1218" s="45"/>
      <c r="R1218" s="45"/>
      <c r="S1218" s="45"/>
      <c r="T1218" s="45"/>
      <c r="U1218" s="45"/>
      <c r="V1218" s="45"/>
      <c r="W1218" s="45"/>
      <c r="X1218" s="45"/>
      <c r="Y1218" s="45"/>
      <c r="Z1218" s="45"/>
      <c r="AA1218" s="45"/>
      <c r="AB1218" s="45"/>
    </row>
    <row r="1219" spans="1:28" s="62" customFormat="1" ht="9" customHeight="1" x14ac:dyDescent="0.25">
      <c r="A1219" s="63">
        <f t="shared" ref="A1219:A1227" si="314">$A$2</f>
        <v>9</v>
      </c>
      <c r="B1219" s="45"/>
      <c r="C1219" s="45"/>
      <c r="D1219" s="45"/>
      <c r="E1219" s="45"/>
      <c r="F1219" s="45"/>
      <c r="G1219" s="45"/>
      <c r="H1219" s="45"/>
      <c r="I1219" s="45"/>
      <c r="J1219" s="45"/>
      <c r="K1219" s="45"/>
      <c r="L1219" s="45"/>
      <c r="M1219" s="45"/>
      <c r="N1219" s="45"/>
      <c r="O1219" s="45"/>
      <c r="P1219" s="45"/>
      <c r="R1219" s="45"/>
      <c r="S1219" s="45"/>
      <c r="T1219" s="45"/>
      <c r="U1219" s="45"/>
      <c r="V1219" s="45"/>
      <c r="W1219" s="45"/>
      <c r="X1219" s="45"/>
      <c r="Y1219" s="45"/>
      <c r="Z1219" s="45"/>
      <c r="AA1219" s="45"/>
      <c r="AB1219" s="45"/>
    </row>
    <row r="1220" spans="1:28" ht="9" customHeight="1" x14ac:dyDescent="0.25">
      <c r="A1220" s="63">
        <f t="shared" si="314"/>
        <v>9</v>
      </c>
    </row>
    <row r="1221" spans="1:28" ht="9" customHeight="1" x14ac:dyDescent="0.25">
      <c r="A1221" s="63">
        <f t="shared" si="314"/>
        <v>9</v>
      </c>
    </row>
    <row r="1222" spans="1:28" ht="9" customHeight="1" x14ac:dyDescent="0.25">
      <c r="A1222" s="63">
        <f t="shared" si="314"/>
        <v>9</v>
      </c>
    </row>
    <row r="1223" spans="1:28" ht="9" customHeight="1" x14ac:dyDescent="0.25">
      <c r="A1223" s="63">
        <f t="shared" si="314"/>
        <v>9</v>
      </c>
    </row>
    <row r="1224" spans="1:28" ht="16.5" customHeight="1" x14ac:dyDescent="0.25">
      <c r="A1224" s="68">
        <f t="shared" ref="A1224" si="315">$A$8</f>
        <v>16.5</v>
      </c>
      <c r="C1224" s="80" t="s">
        <v>572</v>
      </c>
      <c r="D1224" s="81" t="s">
        <v>189</v>
      </c>
      <c r="M1224" s="1006" t="str">
        <f ca="1">Wersja</f>
        <v>2020..6.15.0.44055</v>
      </c>
      <c r="N1224" s="1006"/>
    </row>
    <row r="1225" spans="1:28" ht="9" customHeight="1" x14ac:dyDescent="0.25">
      <c r="A1225" s="63">
        <f t="shared" si="314"/>
        <v>9</v>
      </c>
    </row>
    <row r="1226" spans="1:28" ht="9" customHeight="1" x14ac:dyDescent="0.25">
      <c r="A1226" s="63">
        <f t="shared" si="314"/>
        <v>9</v>
      </c>
      <c r="B1226" s="796" t="s">
        <v>182</v>
      </c>
      <c r="C1226" s="796"/>
      <c r="D1226" s="796"/>
      <c r="E1226" s="796"/>
      <c r="F1226" s="796"/>
      <c r="G1226" s="796"/>
      <c r="H1226" s="796"/>
      <c r="I1226" s="796"/>
      <c r="J1226" s="796"/>
      <c r="K1226" s="796"/>
      <c r="L1226" s="796"/>
      <c r="M1226" s="796"/>
      <c r="N1226" s="796"/>
      <c r="O1226" s="796"/>
    </row>
    <row r="1227" spans="1:28" ht="9" customHeight="1" x14ac:dyDescent="0.25">
      <c r="A1227" s="63">
        <f t="shared" si="314"/>
        <v>9</v>
      </c>
      <c r="B1227" s="797" t="s">
        <v>0</v>
      </c>
      <c r="C1227" s="797"/>
      <c r="D1227" s="797"/>
      <c r="E1227" s="797"/>
      <c r="F1227" s="797"/>
      <c r="G1227" s="797"/>
      <c r="H1227" s="797"/>
      <c r="I1227" s="797"/>
      <c r="J1227" s="797"/>
      <c r="K1227" s="797"/>
      <c r="L1227" s="797"/>
      <c r="M1227" s="797"/>
      <c r="N1227" s="797"/>
      <c r="O1227" s="797"/>
    </row>
    <row r="1228" spans="1:28" ht="4.5" customHeight="1" x14ac:dyDescent="0.25">
      <c r="A1228" s="63">
        <f t="shared" ref="A1228" si="316">$A$4</f>
        <v>4.5</v>
      </c>
      <c r="B1228" s="208"/>
    </row>
    <row r="1229" spans="1:28" ht="9" customHeight="1" x14ac:dyDescent="0.25">
      <c r="A1229" s="63">
        <f t="shared" ref="A1229" si="317">$A$2</f>
        <v>9</v>
      </c>
      <c r="B1229" s="798" t="s">
        <v>475</v>
      </c>
      <c r="C1229" s="799"/>
      <c r="D1229" s="799"/>
      <c r="E1229" s="799"/>
      <c r="F1229" s="799"/>
      <c r="G1229" s="799"/>
      <c r="H1229" s="800"/>
      <c r="I1229" s="801" t="s">
        <v>1</v>
      </c>
      <c r="J1229" s="802"/>
      <c r="K1229" s="802"/>
      <c r="L1229" s="802"/>
      <c r="M1229" s="802"/>
      <c r="N1229" s="802"/>
      <c r="O1229" s="803"/>
    </row>
    <row r="1230" spans="1:28" ht="19.5" customHeight="1" x14ac:dyDescent="0.25">
      <c r="A1230" s="63">
        <f t="shared" ref="A1230" si="318">$A$6</f>
        <v>19.5</v>
      </c>
      <c r="B1230" s="65"/>
      <c r="C1230" s="988">
        <f t="shared" ref="C1230" si="319">$C$6</f>
        <v>0</v>
      </c>
      <c r="D1230" s="988"/>
      <c r="E1230" s="988"/>
      <c r="F1230" s="988"/>
      <c r="G1230" s="988"/>
      <c r="H1230" s="66"/>
      <c r="I1230" s="820"/>
      <c r="J1230" s="821"/>
      <c r="K1230" s="821"/>
      <c r="L1230" s="821"/>
      <c r="M1230" s="821"/>
      <c r="N1230" s="821"/>
      <c r="O1230" s="822"/>
    </row>
    <row r="1231" spans="1:28" ht="9" customHeight="1" x14ac:dyDescent="0.25">
      <c r="A1231" s="63">
        <f t="shared" ref="A1231" si="320">$A$2</f>
        <v>9</v>
      </c>
    </row>
    <row r="1232" spans="1:28" ht="16.5" customHeight="1" x14ac:dyDescent="0.25">
      <c r="A1232" s="68">
        <f t="shared" ref="A1232:A1234" si="321">$A$8</f>
        <v>16.5</v>
      </c>
      <c r="B1232" s="67" t="s">
        <v>554</v>
      </c>
    </row>
    <row r="1233" spans="1:28" ht="16.5" customHeight="1" x14ac:dyDescent="0.25">
      <c r="A1233" s="68">
        <f t="shared" si="321"/>
        <v>16.5</v>
      </c>
      <c r="B1233" s="989" t="s">
        <v>566</v>
      </c>
      <c r="C1233" s="989"/>
      <c r="D1233" s="989"/>
      <c r="E1233" s="989"/>
      <c r="F1233" s="989"/>
      <c r="G1233" s="989"/>
      <c r="H1233" s="989"/>
      <c r="I1233" s="989"/>
      <c r="J1233" s="989"/>
      <c r="K1233" s="989"/>
      <c r="L1233" s="989"/>
      <c r="M1233" s="989"/>
      <c r="N1233" s="989"/>
    </row>
    <row r="1234" spans="1:28" ht="16.5" customHeight="1" x14ac:dyDescent="0.25">
      <c r="A1234" s="68">
        <f t="shared" si="321"/>
        <v>16.5</v>
      </c>
      <c r="B1234" s="990" t="s">
        <v>564</v>
      </c>
      <c r="C1234" s="989"/>
      <c r="D1234" s="989"/>
      <c r="E1234" s="989"/>
      <c r="F1234" s="989"/>
      <c r="G1234" s="989"/>
      <c r="H1234" s="989"/>
      <c r="I1234" s="989"/>
      <c r="J1234" s="989"/>
      <c r="K1234" s="989"/>
      <c r="L1234" s="989"/>
      <c r="M1234" s="989"/>
      <c r="N1234" s="989"/>
    </row>
    <row r="1235" spans="1:28" ht="9" customHeight="1" x14ac:dyDescent="0.25">
      <c r="A1235" s="63">
        <f t="shared" ref="A1235" si="322">$A$2</f>
        <v>9</v>
      </c>
      <c r="C1235" s="69"/>
      <c r="D1235" s="69"/>
      <c r="E1235" s="69"/>
      <c r="F1235" s="69"/>
      <c r="G1235" s="69"/>
      <c r="N1235" s="281" t="s">
        <v>877</v>
      </c>
      <c r="O1235" s="213"/>
    </row>
    <row r="1236" spans="1:28" ht="19.5" customHeight="1" x14ac:dyDescent="0.25">
      <c r="A1236" s="63">
        <f t="shared" ref="A1236" si="323">$A$6</f>
        <v>19.5</v>
      </c>
      <c r="C1236" s="69"/>
      <c r="D1236" s="69"/>
      <c r="E1236" s="69"/>
      <c r="F1236" s="69"/>
      <c r="G1236" s="69"/>
      <c r="N1236" s="209">
        <f t="shared" ref="N1236" si="324">N1168+1</f>
        <v>19</v>
      </c>
      <c r="O1236" s="70"/>
      <c r="P1236" s="62"/>
      <c r="Q1236" s="62">
        <f t="shared" ref="Q1236" si="325">IF(COUNTA(C1246:J1253,C1267:J1286,L1267:O1286,L1246:O1253)=0,0,1)</f>
        <v>0</v>
      </c>
    </row>
    <row r="1237" spans="1:28" ht="4.5" customHeight="1" x14ac:dyDescent="0.25">
      <c r="A1237" s="63">
        <f t="shared" ref="A1237:A1238" si="326">$A$4</f>
        <v>4.5</v>
      </c>
      <c r="B1237" s="69"/>
      <c r="C1237" s="69"/>
      <c r="D1237" s="69"/>
      <c r="E1237" s="69"/>
      <c r="F1237" s="69"/>
      <c r="G1237" s="69"/>
    </row>
    <row r="1238" spans="1:28" ht="4.5" customHeight="1" x14ac:dyDescent="0.25">
      <c r="A1238" s="63">
        <f t="shared" si="326"/>
        <v>4.5</v>
      </c>
      <c r="B1238" s="807"/>
      <c r="C1238" s="807"/>
      <c r="D1238" s="807"/>
      <c r="E1238" s="807"/>
      <c r="F1238" s="807"/>
      <c r="G1238" s="807"/>
      <c r="H1238" s="807"/>
      <c r="I1238" s="807"/>
      <c r="J1238" s="807"/>
      <c r="K1238" s="807"/>
      <c r="L1238" s="807"/>
      <c r="M1238" s="807"/>
      <c r="N1238" s="807"/>
      <c r="O1238" s="807"/>
    </row>
    <row r="1239" spans="1:28" ht="24.75" customHeight="1" x14ac:dyDescent="0.25">
      <c r="A1239" s="68">
        <f t="shared" ref="A1239" si="327">$A$8*1.5</f>
        <v>24.75</v>
      </c>
      <c r="B1239" s="826" t="s">
        <v>563</v>
      </c>
      <c r="C1239" s="827"/>
      <c r="D1239" s="827"/>
      <c r="E1239" s="827"/>
      <c r="F1239" s="827"/>
      <c r="G1239" s="827"/>
      <c r="H1239" s="827"/>
      <c r="I1239" s="827"/>
      <c r="J1239" s="827"/>
      <c r="K1239" s="827"/>
      <c r="L1239" s="827"/>
      <c r="M1239" s="827"/>
      <c r="N1239" s="827"/>
      <c r="O1239" s="828"/>
    </row>
    <row r="1240" spans="1:28" ht="9" customHeight="1" x14ac:dyDescent="0.25">
      <c r="A1240" s="63">
        <f t="shared" ref="A1240" si="328">$A$2</f>
        <v>9</v>
      </c>
      <c r="B1240" s="71"/>
      <c r="C1240" s="804" t="s">
        <v>158</v>
      </c>
      <c r="D1240" s="805"/>
      <c r="E1240" s="805"/>
      <c r="F1240" s="805"/>
      <c r="G1240" s="805"/>
      <c r="H1240" s="806"/>
      <c r="I1240" s="804" t="s">
        <v>159</v>
      </c>
      <c r="J1240" s="805"/>
      <c r="K1240" s="805"/>
      <c r="L1240" s="805"/>
      <c r="M1240" s="805"/>
      <c r="N1240" s="805"/>
      <c r="O1240" s="806"/>
    </row>
    <row r="1241" spans="1:28" s="62" customFormat="1" ht="19.5" customHeight="1" x14ac:dyDescent="0.25">
      <c r="A1241" s="63">
        <f t="shared" ref="A1241" si="329">$A$6</f>
        <v>19.5</v>
      </c>
      <c r="B1241" s="72"/>
      <c r="C1241" s="985" t="str">
        <f t="shared" ref="C1241" si="330">""&amp;$C$17</f>
        <v/>
      </c>
      <c r="D1241" s="986"/>
      <c r="E1241" s="986"/>
      <c r="F1241" s="986"/>
      <c r="G1241" s="986"/>
      <c r="H1241" s="987"/>
      <c r="I1241" s="985" t="str">
        <f t="shared" ref="I1241" si="331">""&amp;I1173</f>
        <v/>
      </c>
      <c r="J1241" s="986"/>
      <c r="K1241" s="986"/>
      <c r="L1241" s="986"/>
      <c r="M1241" s="986"/>
      <c r="N1241" s="986"/>
      <c r="O1241" s="987"/>
      <c r="P1241" s="45"/>
      <c r="R1241" s="45"/>
      <c r="S1241" s="45"/>
      <c r="T1241" s="45"/>
      <c r="U1241" s="45"/>
      <c r="V1241" s="45"/>
      <c r="W1241" s="45"/>
      <c r="X1241" s="45"/>
      <c r="Y1241" s="45"/>
      <c r="Z1241" s="45"/>
      <c r="AA1241" s="45"/>
      <c r="AB1241" s="45"/>
    </row>
    <row r="1242" spans="1:28" s="62" customFormat="1" ht="4.5" customHeight="1" x14ac:dyDescent="0.25">
      <c r="A1242" s="63">
        <f t="shared" ref="A1242" si="332">$A$4</f>
        <v>4.5</v>
      </c>
      <c r="B1242" s="807"/>
      <c r="C1242" s="807"/>
      <c r="D1242" s="807"/>
      <c r="E1242" s="807"/>
      <c r="F1242" s="807"/>
      <c r="G1242" s="807"/>
      <c r="H1242" s="807"/>
      <c r="I1242" s="807"/>
      <c r="J1242" s="807"/>
      <c r="K1242" s="807"/>
      <c r="L1242" s="807"/>
      <c r="M1242" s="807"/>
      <c r="N1242" s="807"/>
      <c r="O1242" s="807"/>
      <c r="P1242" s="45"/>
      <c r="R1242" s="45"/>
      <c r="S1242" s="45"/>
      <c r="T1242" s="45"/>
      <c r="U1242" s="45"/>
      <c r="V1242" s="45"/>
      <c r="W1242" s="45"/>
      <c r="X1242" s="45"/>
      <c r="Y1242" s="45"/>
      <c r="Z1242" s="45"/>
      <c r="AA1242" s="45"/>
      <c r="AB1242" s="45"/>
    </row>
    <row r="1243" spans="1:28" s="62" customFormat="1" ht="16.5" customHeight="1" x14ac:dyDescent="0.25">
      <c r="A1243" s="68">
        <f t="shared" ref="A1243" si="333">$A$8</f>
        <v>16.5</v>
      </c>
      <c r="B1243" s="808" t="s">
        <v>160</v>
      </c>
      <c r="C1243" s="809"/>
      <c r="D1243" s="809"/>
      <c r="E1243" s="809"/>
      <c r="F1243" s="809"/>
      <c r="G1243" s="809"/>
      <c r="H1243" s="809"/>
      <c r="I1243" s="809"/>
      <c r="J1243" s="809"/>
      <c r="K1243" s="809"/>
      <c r="L1243" s="809"/>
      <c r="M1243" s="809"/>
      <c r="N1243" s="809"/>
      <c r="O1243" s="810"/>
      <c r="P1243" s="45"/>
      <c r="R1243" s="45"/>
      <c r="S1243" s="45"/>
      <c r="T1243" s="45"/>
      <c r="U1243" s="45"/>
      <c r="V1243" s="45"/>
      <c r="W1243" s="45"/>
      <c r="X1243" s="45"/>
      <c r="Y1243" s="45"/>
      <c r="Z1243" s="45"/>
      <c r="AA1243" s="45"/>
      <c r="AB1243" s="45"/>
    </row>
    <row r="1244" spans="1:28" s="62" customFormat="1" ht="24.75" customHeight="1" x14ac:dyDescent="0.25">
      <c r="A1244" s="68">
        <f t="shared" ref="A1244" si="334">$A$8*1.5</f>
        <v>24.75</v>
      </c>
      <c r="B1244" s="211" t="s">
        <v>162</v>
      </c>
      <c r="C1244" s="844" t="s">
        <v>170</v>
      </c>
      <c r="D1244" s="981"/>
      <c r="E1244" s="982"/>
      <c r="F1244" s="212" t="s">
        <v>171</v>
      </c>
      <c r="G1244" s="212" t="s">
        <v>172</v>
      </c>
      <c r="H1244" s="211" t="s">
        <v>163</v>
      </c>
      <c r="I1244" s="844" t="s">
        <v>573</v>
      </c>
      <c r="J1244" s="982"/>
      <c r="K1244" s="210" t="s">
        <v>571</v>
      </c>
      <c r="L1244" s="210" t="s">
        <v>570</v>
      </c>
      <c r="M1244" s="210" t="s">
        <v>569</v>
      </c>
      <c r="N1244" s="844" t="s">
        <v>568</v>
      </c>
      <c r="O1244" s="815"/>
      <c r="P1244" s="45"/>
      <c r="R1244" s="45"/>
      <c r="S1244" s="45"/>
      <c r="T1244" s="45"/>
      <c r="U1244" s="45"/>
      <c r="V1244" s="45"/>
      <c r="W1244" s="45"/>
      <c r="X1244" s="45"/>
      <c r="Y1244" s="45"/>
      <c r="Z1244" s="45"/>
      <c r="AA1244" s="45"/>
      <c r="AB1244" s="45"/>
    </row>
    <row r="1245" spans="1:28" s="62" customFormat="1" ht="9" customHeight="1" x14ac:dyDescent="0.2">
      <c r="A1245" s="63">
        <f t="shared" ref="A1245" si="335">$A$2</f>
        <v>9</v>
      </c>
      <c r="B1245" s="76"/>
      <c r="C1245" s="983" t="s">
        <v>126</v>
      </c>
      <c r="D1245" s="983"/>
      <c r="E1245" s="983"/>
      <c r="F1245" s="211" t="s">
        <v>164</v>
      </c>
      <c r="G1245" s="211" t="s">
        <v>165</v>
      </c>
      <c r="H1245" s="211" t="s">
        <v>143</v>
      </c>
      <c r="I1245" s="983" t="s">
        <v>166</v>
      </c>
      <c r="J1245" s="983"/>
      <c r="K1245" s="211" t="s">
        <v>167</v>
      </c>
      <c r="L1245" s="211" t="s">
        <v>168</v>
      </c>
      <c r="M1245" s="211" t="s">
        <v>181</v>
      </c>
      <c r="N1245" s="983" t="s">
        <v>565</v>
      </c>
      <c r="O1245" s="983"/>
      <c r="P1245" s="45"/>
      <c r="R1245" s="45"/>
      <c r="S1245" s="45"/>
      <c r="T1245" s="45"/>
      <c r="U1245" s="45"/>
      <c r="V1245" s="45"/>
      <c r="W1245" s="45"/>
      <c r="X1245" s="45"/>
      <c r="Y1245" s="45"/>
      <c r="Z1245" s="45"/>
      <c r="AA1245" s="45"/>
      <c r="AB1245" s="45"/>
    </row>
    <row r="1246" spans="1:28" s="62" customFormat="1" ht="19.5" customHeight="1" x14ac:dyDescent="0.25">
      <c r="A1246" s="63">
        <f t="shared" ref="A1246:A1253" si="336">$A$6</f>
        <v>19.5</v>
      </c>
      <c r="B1246" s="78">
        <v>1</v>
      </c>
      <c r="C1246" s="972"/>
      <c r="D1246" s="973"/>
      <c r="E1246" s="974"/>
      <c r="F1246" s="124"/>
      <c r="G1246" s="124"/>
      <c r="H1246" s="126"/>
      <c r="I1246" s="975"/>
      <c r="J1246" s="976"/>
      <c r="K1246" s="124"/>
      <c r="L1246" s="125"/>
      <c r="M1246" s="125"/>
      <c r="N1246" s="977"/>
      <c r="O1246" s="978"/>
      <c r="P1246" s="45"/>
      <c r="R1246" s="45"/>
      <c r="S1246" s="45"/>
      <c r="T1246" s="45"/>
      <c r="U1246" s="45"/>
      <c r="V1246" s="45"/>
      <c r="W1246" s="45"/>
      <c r="X1246" s="45"/>
      <c r="Y1246" s="45"/>
      <c r="Z1246" s="45"/>
      <c r="AA1246" s="45"/>
      <c r="AB1246" s="45"/>
    </row>
    <row r="1247" spans="1:28" s="62" customFormat="1" ht="19.5" customHeight="1" x14ac:dyDescent="0.25">
      <c r="A1247" s="63">
        <f t="shared" si="336"/>
        <v>19.5</v>
      </c>
      <c r="B1247" s="78">
        <v>2</v>
      </c>
      <c r="C1247" s="972"/>
      <c r="D1247" s="973"/>
      <c r="E1247" s="974"/>
      <c r="F1247" s="124"/>
      <c r="G1247" s="124"/>
      <c r="H1247" s="126"/>
      <c r="I1247" s="975"/>
      <c r="J1247" s="976"/>
      <c r="K1247" s="124"/>
      <c r="L1247" s="125"/>
      <c r="M1247" s="125"/>
      <c r="N1247" s="977"/>
      <c r="O1247" s="978"/>
      <c r="P1247" s="45"/>
      <c r="R1247" s="45"/>
      <c r="S1247" s="45"/>
      <c r="T1247" s="45"/>
      <c r="U1247" s="45"/>
      <c r="V1247" s="45"/>
      <c r="W1247" s="45"/>
      <c r="X1247" s="45"/>
      <c r="Y1247" s="45"/>
      <c r="Z1247" s="45"/>
      <c r="AA1247" s="45"/>
      <c r="AB1247" s="45"/>
    </row>
    <row r="1248" spans="1:28" s="62" customFormat="1" ht="19.5" customHeight="1" x14ac:dyDescent="0.25">
      <c r="A1248" s="63">
        <f t="shared" si="336"/>
        <v>19.5</v>
      </c>
      <c r="B1248" s="78">
        <v>3</v>
      </c>
      <c r="C1248" s="972"/>
      <c r="D1248" s="973"/>
      <c r="E1248" s="974"/>
      <c r="F1248" s="124"/>
      <c r="G1248" s="124"/>
      <c r="H1248" s="126"/>
      <c r="I1248" s="975"/>
      <c r="J1248" s="976"/>
      <c r="K1248" s="124"/>
      <c r="L1248" s="125"/>
      <c r="M1248" s="125"/>
      <c r="N1248" s="977"/>
      <c r="O1248" s="978"/>
      <c r="P1248" s="45"/>
      <c r="R1248" s="45"/>
      <c r="S1248" s="45"/>
      <c r="T1248" s="45"/>
      <c r="U1248" s="45"/>
      <c r="V1248" s="45"/>
      <c r="W1248" s="45"/>
      <c r="X1248" s="45"/>
      <c r="Y1248" s="45"/>
      <c r="Z1248" s="45"/>
      <c r="AA1248" s="45"/>
      <c r="AB1248" s="45"/>
    </row>
    <row r="1249" spans="1:28" s="62" customFormat="1" ht="19.5" customHeight="1" x14ac:dyDescent="0.25">
      <c r="A1249" s="63">
        <f t="shared" si="336"/>
        <v>19.5</v>
      </c>
      <c r="B1249" s="78">
        <v>4</v>
      </c>
      <c r="C1249" s="972"/>
      <c r="D1249" s="973"/>
      <c r="E1249" s="974"/>
      <c r="F1249" s="124"/>
      <c r="G1249" s="124"/>
      <c r="H1249" s="126"/>
      <c r="I1249" s="975"/>
      <c r="J1249" s="976"/>
      <c r="K1249" s="124"/>
      <c r="L1249" s="125"/>
      <c r="M1249" s="125"/>
      <c r="N1249" s="977"/>
      <c r="O1249" s="978"/>
      <c r="P1249" s="45"/>
      <c r="R1249" s="45"/>
      <c r="S1249" s="45"/>
      <c r="T1249" s="45"/>
      <c r="U1249" s="45"/>
      <c r="V1249" s="45"/>
      <c r="W1249" s="45"/>
      <c r="X1249" s="45"/>
      <c r="Y1249" s="45"/>
      <c r="Z1249" s="45"/>
      <c r="AA1249" s="45"/>
      <c r="AB1249" s="45"/>
    </row>
    <row r="1250" spans="1:28" s="62" customFormat="1" ht="19.5" customHeight="1" x14ac:dyDescent="0.25">
      <c r="A1250" s="63">
        <f t="shared" si="336"/>
        <v>19.5</v>
      </c>
      <c r="B1250" s="78">
        <v>5</v>
      </c>
      <c r="C1250" s="972"/>
      <c r="D1250" s="973"/>
      <c r="E1250" s="974"/>
      <c r="F1250" s="124"/>
      <c r="G1250" s="124"/>
      <c r="H1250" s="126"/>
      <c r="I1250" s="975"/>
      <c r="J1250" s="976"/>
      <c r="K1250" s="124"/>
      <c r="L1250" s="125"/>
      <c r="M1250" s="125"/>
      <c r="N1250" s="977"/>
      <c r="O1250" s="978"/>
      <c r="P1250" s="45"/>
      <c r="R1250" s="45"/>
      <c r="S1250" s="45"/>
      <c r="T1250" s="45"/>
      <c r="U1250" s="45"/>
      <c r="V1250" s="45"/>
      <c r="W1250" s="45"/>
      <c r="X1250" s="45"/>
      <c r="Y1250" s="45"/>
      <c r="Z1250" s="45"/>
      <c r="AA1250" s="45"/>
      <c r="AB1250" s="45"/>
    </row>
    <row r="1251" spans="1:28" s="62" customFormat="1" ht="19.5" customHeight="1" x14ac:dyDescent="0.25">
      <c r="A1251" s="63">
        <f t="shared" si="336"/>
        <v>19.5</v>
      </c>
      <c r="B1251" s="78">
        <v>6</v>
      </c>
      <c r="C1251" s="972"/>
      <c r="D1251" s="973"/>
      <c r="E1251" s="974"/>
      <c r="F1251" s="124"/>
      <c r="G1251" s="124"/>
      <c r="H1251" s="126"/>
      <c r="I1251" s="975"/>
      <c r="J1251" s="976"/>
      <c r="K1251" s="124"/>
      <c r="L1251" s="125"/>
      <c r="M1251" s="125"/>
      <c r="N1251" s="977"/>
      <c r="O1251" s="978"/>
      <c r="P1251" s="45"/>
      <c r="R1251" s="45"/>
      <c r="S1251" s="45"/>
      <c r="T1251" s="45"/>
      <c r="U1251" s="45"/>
      <c r="V1251" s="45"/>
      <c r="W1251" s="45"/>
      <c r="X1251" s="45"/>
      <c r="Y1251" s="45"/>
      <c r="Z1251" s="45"/>
      <c r="AA1251" s="45"/>
      <c r="AB1251" s="45"/>
    </row>
    <row r="1252" spans="1:28" s="62" customFormat="1" ht="19.5" customHeight="1" x14ac:dyDescent="0.25">
      <c r="A1252" s="63">
        <f t="shared" si="336"/>
        <v>19.5</v>
      </c>
      <c r="B1252" s="78">
        <v>7</v>
      </c>
      <c r="C1252" s="972"/>
      <c r="D1252" s="973"/>
      <c r="E1252" s="974"/>
      <c r="F1252" s="124"/>
      <c r="G1252" s="124"/>
      <c r="H1252" s="126"/>
      <c r="I1252" s="975"/>
      <c r="J1252" s="976"/>
      <c r="K1252" s="124"/>
      <c r="L1252" s="125"/>
      <c r="M1252" s="125"/>
      <c r="N1252" s="977"/>
      <c r="O1252" s="978"/>
      <c r="P1252" s="45"/>
      <c r="R1252" s="45"/>
      <c r="S1252" s="45"/>
      <c r="T1252" s="45"/>
      <c r="U1252" s="45"/>
      <c r="V1252" s="45"/>
      <c r="W1252" s="45"/>
      <c r="X1252" s="45"/>
      <c r="Y1252" s="45"/>
      <c r="Z1252" s="45"/>
      <c r="AA1252" s="45"/>
      <c r="AB1252" s="45"/>
    </row>
    <row r="1253" spans="1:28" s="62" customFormat="1" ht="19.5" customHeight="1" x14ac:dyDescent="0.25">
      <c r="A1253" s="63">
        <f t="shared" si="336"/>
        <v>19.5</v>
      </c>
      <c r="B1253" s="78">
        <v>8</v>
      </c>
      <c r="C1253" s="972"/>
      <c r="D1253" s="973"/>
      <c r="E1253" s="974"/>
      <c r="F1253" s="124"/>
      <c r="G1253" s="124"/>
      <c r="H1253" s="126"/>
      <c r="I1253" s="975"/>
      <c r="J1253" s="976"/>
      <c r="K1253" s="124"/>
      <c r="L1253" s="125"/>
      <c r="M1253" s="125"/>
      <c r="N1253" s="977"/>
      <c r="O1253" s="978"/>
      <c r="P1253" s="45"/>
      <c r="R1253" s="45"/>
      <c r="S1253" s="45"/>
      <c r="T1253" s="45"/>
      <c r="U1253" s="45"/>
      <c r="V1253" s="45"/>
      <c r="W1253" s="45"/>
      <c r="X1253" s="45"/>
      <c r="Y1253" s="45"/>
      <c r="Z1253" s="45"/>
      <c r="AA1253" s="45"/>
      <c r="AB1253" s="45"/>
    </row>
    <row r="1254" spans="1:28" s="62" customFormat="1" ht="9" customHeight="1" x14ac:dyDescent="0.25">
      <c r="A1254" s="63">
        <f t="shared" ref="A1254:A1255" si="337">$A$2</f>
        <v>9</v>
      </c>
      <c r="B1254" s="45"/>
      <c r="C1254" s="45"/>
      <c r="D1254" s="45"/>
      <c r="E1254" s="45"/>
      <c r="F1254" s="45"/>
      <c r="G1254" s="45"/>
      <c r="H1254" s="45"/>
      <c r="I1254" s="45"/>
      <c r="J1254" s="45"/>
      <c r="K1254" s="45"/>
      <c r="L1254" s="45"/>
      <c r="M1254" s="45"/>
      <c r="N1254" s="45"/>
      <c r="O1254" s="45"/>
      <c r="P1254" s="45"/>
      <c r="R1254" s="45"/>
      <c r="S1254" s="45"/>
      <c r="T1254" s="45"/>
      <c r="U1254" s="45"/>
      <c r="V1254" s="45"/>
      <c r="W1254" s="45"/>
      <c r="X1254" s="45"/>
      <c r="Y1254" s="45"/>
      <c r="Z1254" s="45"/>
      <c r="AA1254" s="45"/>
      <c r="AB1254" s="45"/>
    </row>
    <row r="1255" spans="1:28" s="62" customFormat="1" ht="9" customHeight="1" x14ac:dyDescent="0.25">
      <c r="A1255" s="63">
        <f t="shared" si="337"/>
        <v>9</v>
      </c>
      <c r="B1255" s="45"/>
      <c r="C1255" s="45"/>
      <c r="D1255" s="45"/>
      <c r="E1255" s="45"/>
      <c r="F1255" s="45"/>
      <c r="G1255" s="45"/>
      <c r="H1255" s="45"/>
      <c r="I1255" s="45"/>
      <c r="J1255" s="45"/>
      <c r="K1255" s="45"/>
      <c r="L1255" s="45"/>
      <c r="M1255" s="45"/>
      <c r="N1255" s="45"/>
      <c r="O1255" s="45"/>
      <c r="P1255" s="45"/>
      <c r="R1255" s="45"/>
      <c r="S1255" s="45"/>
      <c r="T1255" s="45"/>
      <c r="U1255" s="45"/>
      <c r="V1255" s="45"/>
      <c r="W1255" s="45"/>
      <c r="X1255" s="45"/>
      <c r="Y1255" s="45"/>
      <c r="Z1255" s="45"/>
      <c r="AA1255" s="45"/>
      <c r="AB1255" s="45"/>
    </row>
    <row r="1256" spans="1:28" s="62" customFormat="1" ht="18" customHeight="1" x14ac:dyDescent="0.25">
      <c r="A1256" s="63">
        <f t="shared" ref="A1256" si="338">$A$2*2</f>
        <v>18</v>
      </c>
      <c r="B1256" s="79" t="s">
        <v>100</v>
      </c>
      <c r="C1256" s="979" t="s">
        <v>191</v>
      </c>
      <c r="D1256" s="979"/>
      <c r="E1256" s="979"/>
      <c r="F1256" s="979"/>
      <c r="G1256" s="979"/>
      <c r="H1256" s="979"/>
      <c r="I1256" s="979"/>
      <c r="J1256" s="979"/>
      <c r="K1256" s="979"/>
      <c r="L1256" s="979"/>
      <c r="M1256" s="979"/>
      <c r="N1256" s="979"/>
      <c r="O1256" s="979"/>
      <c r="P1256" s="45"/>
      <c r="R1256" s="45"/>
      <c r="S1256" s="45"/>
      <c r="T1256" s="45"/>
      <c r="U1256" s="45"/>
      <c r="V1256" s="45"/>
      <c r="W1256" s="45"/>
      <c r="X1256" s="45"/>
      <c r="Y1256" s="45"/>
      <c r="Z1256" s="45"/>
      <c r="AA1256" s="45"/>
      <c r="AB1256" s="45"/>
    </row>
    <row r="1257" spans="1:28" s="62" customFormat="1" ht="9" customHeight="1" x14ac:dyDescent="0.25">
      <c r="A1257" s="63">
        <f t="shared" ref="A1257:A1260" si="339">$A$2</f>
        <v>9</v>
      </c>
      <c r="B1257" s="79" t="s">
        <v>101</v>
      </c>
      <c r="C1257" s="980" t="s">
        <v>190</v>
      </c>
      <c r="D1257" s="980"/>
      <c r="E1257" s="980"/>
      <c r="F1257" s="980"/>
      <c r="G1257" s="980"/>
      <c r="H1257" s="980"/>
      <c r="I1257" s="980"/>
      <c r="J1257" s="980"/>
      <c r="K1257" s="980"/>
      <c r="L1257" s="980"/>
      <c r="M1257" s="980"/>
      <c r="N1257" s="980"/>
      <c r="O1257" s="980"/>
      <c r="P1257" s="45"/>
      <c r="R1257" s="45"/>
      <c r="S1257" s="45"/>
      <c r="T1257" s="45"/>
      <c r="U1257" s="45"/>
      <c r="V1257" s="45"/>
      <c r="W1257" s="45"/>
      <c r="X1257" s="45"/>
      <c r="Y1257" s="45"/>
      <c r="Z1257" s="45"/>
      <c r="AA1257" s="45"/>
      <c r="AB1257" s="45"/>
    </row>
    <row r="1258" spans="1:28" s="62" customFormat="1" ht="9" customHeight="1" x14ac:dyDescent="0.25">
      <c r="A1258" s="63">
        <f t="shared" si="339"/>
        <v>9</v>
      </c>
      <c r="B1258" s="79" t="s">
        <v>102</v>
      </c>
      <c r="C1258" s="979" t="s">
        <v>500</v>
      </c>
      <c r="D1258" s="979"/>
      <c r="E1258" s="979"/>
      <c r="F1258" s="979"/>
      <c r="G1258" s="979"/>
      <c r="H1258" s="979"/>
      <c r="I1258" s="979"/>
      <c r="J1258" s="979"/>
      <c r="K1258" s="979"/>
      <c r="L1258" s="979"/>
      <c r="M1258" s="979"/>
      <c r="N1258" s="979"/>
      <c r="O1258" s="979"/>
      <c r="P1258" s="45"/>
      <c r="R1258" s="45"/>
      <c r="S1258" s="45"/>
      <c r="T1258" s="45"/>
      <c r="U1258" s="45"/>
      <c r="V1258" s="45"/>
      <c r="W1258" s="45"/>
      <c r="X1258" s="45"/>
      <c r="Y1258" s="45"/>
      <c r="Z1258" s="45"/>
      <c r="AA1258" s="45"/>
      <c r="AB1258" s="45"/>
    </row>
    <row r="1259" spans="1:28" s="62" customFormat="1" ht="9" customHeight="1" x14ac:dyDescent="0.25">
      <c r="A1259" s="63">
        <f t="shared" si="339"/>
        <v>9</v>
      </c>
      <c r="B1259" s="79" t="s">
        <v>105</v>
      </c>
      <c r="C1259" s="979" t="s">
        <v>194</v>
      </c>
      <c r="D1259" s="979"/>
      <c r="E1259" s="979"/>
      <c r="F1259" s="979"/>
      <c r="G1259" s="979"/>
      <c r="H1259" s="979"/>
      <c r="I1259" s="979"/>
      <c r="J1259" s="979"/>
      <c r="K1259" s="979"/>
      <c r="L1259" s="979"/>
      <c r="M1259" s="979"/>
      <c r="N1259" s="979"/>
      <c r="O1259" s="979"/>
      <c r="P1259" s="45"/>
      <c r="R1259" s="45"/>
      <c r="S1259" s="45"/>
      <c r="T1259" s="45"/>
      <c r="U1259" s="45"/>
      <c r="V1259" s="45"/>
      <c r="W1259" s="45"/>
      <c r="X1259" s="45"/>
      <c r="Y1259" s="45"/>
      <c r="Z1259" s="45"/>
      <c r="AA1259" s="45"/>
      <c r="AB1259" s="45"/>
    </row>
    <row r="1260" spans="1:28" s="62" customFormat="1" ht="9" customHeight="1" x14ac:dyDescent="0.25">
      <c r="A1260" s="63">
        <f t="shared" si="339"/>
        <v>9</v>
      </c>
      <c r="B1260" s="79" t="s">
        <v>103</v>
      </c>
      <c r="C1260" s="979" t="s">
        <v>202</v>
      </c>
      <c r="D1260" s="979"/>
      <c r="E1260" s="979"/>
      <c r="F1260" s="979"/>
      <c r="G1260" s="979"/>
      <c r="H1260" s="979"/>
      <c r="I1260" s="979"/>
      <c r="J1260" s="979"/>
      <c r="K1260" s="979"/>
      <c r="L1260" s="979"/>
      <c r="M1260" s="979"/>
      <c r="N1260" s="979"/>
      <c r="O1260" s="979"/>
      <c r="P1260" s="45"/>
      <c r="R1260" s="45"/>
      <c r="S1260" s="45"/>
      <c r="T1260" s="45"/>
      <c r="U1260" s="45"/>
      <c r="V1260" s="45"/>
      <c r="W1260" s="45"/>
      <c r="X1260" s="45"/>
      <c r="Y1260" s="45"/>
      <c r="Z1260" s="45"/>
      <c r="AA1260" s="45"/>
      <c r="AB1260" s="45"/>
    </row>
    <row r="1261" spans="1:28" s="62" customFormat="1" ht="16.5" customHeight="1" x14ac:dyDescent="0.25">
      <c r="A1261" s="68">
        <f t="shared" ref="A1261" si="340">$A$8</f>
        <v>16.5</v>
      </c>
      <c r="B1261" s="45"/>
      <c r="C1261" s="984" t="str">
        <f ca="1">Wersja</f>
        <v>2020..6.15.0.44055</v>
      </c>
      <c r="D1261" s="984"/>
      <c r="E1261" s="69"/>
      <c r="F1261" s="69"/>
      <c r="G1261" s="69"/>
      <c r="H1261" s="69"/>
      <c r="I1261" s="45"/>
      <c r="J1261" s="45"/>
      <c r="K1261" s="45"/>
      <c r="L1261" s="45"/>
      <c r="M1261" s="45"/>
      <c r="N1261" s="80" t="s">
        <v>572</v>
      </c>
      <c r="O1261" s="81" t="s">
        <v>187</v>
      </c>
      <c r="P1261" s="45"/>
      <c r="R1261" s="45"/>
      <c r="S1261" s="45"/>
      <c r="T1261" s="45"/>
      <c r="U1261" s="45"/>
      <c r="V1261" s="45"/>
      <c r="W1261" s="45"/>
      <c r="X1261" s="45"/>
      <c r="Y1261" s="45"/>
      <c r="Z1261" s="45"/>
      <c r="AA1261" s="45"/>
      <c r="AB1261" s="45"/>
    </row>
    <row r="1262" spans="1:28" s="62" customFormat="1" ht="9" customHeight="1" x14ac:dyDescent="0.25">
      <c r="A1262" s="63">
        <f t="shared" ref="A1262:A1263" si="341">$A$2</f>
        <v>9</v>
      </c>
      <c r="B1262" s="45"/>
      <c r="C1262" s="45"/>
      <c r="D1262" s="45"/>
      <c r="E1262" s="45"/>
      <c r="F1262" s="45"/>
      <c r="G1262" s="45"/>
      <c r="H1262" s="45"/>
      <c r="I1262" s="45"/>
      <c r="J1262" s="45"/>
      <c r="K1262" s="45"/>
      <c r="L1262" s="45"/>
      <c r="M1262" s="45"/>
      <c r="N1262" s="45"/>
      <c r="O1262" s="45"/>
      <c r="P1262" s="45"/>
      <c r="R1262" s="45"/>
      <c r="S1262" s="45"/>
      <c r="T1262" s="45"/>
      <c r="U1262" s="45"/>
      <c r="V1262" s="45"/>
      <c r="W1262" s="45"/>
      <c r="X1262" s="45"/>
      <c r="Y1262" s="45"/>
      <c r="Z1262" s="45"/>
      <c r="AA1262" s="45"/>
      <c r="AB1262" s="45"/>
    </row>
    <row r="1263" spans="1:28" s="62" customFormat="1" ht="9" customHeight="1" x14ac:dyDescent="0.25">
      <c r="A1263" s="63">
        <f t="shared" si="341"/>
        <v>9</v>
      </c>
      <c r="B1263" s="797" t="s">
        <v>0</v>
      </c>
      <c r="C1263" s="797"/>
      <c r="D1263" s="797"/>
      <c r="E1263" s="797"/>
      <c r="F1263" s="797"/>
      <c r="G1263" s="797"/>
      <c r="H1263" s="797"/>
      <c r="I1263" s="797"/>
      <c r="J1263" s="797"/>
      <c r="K1263" s="797"/>
      <c r="L1263" s="797"/>
      <c r="M1263" s="797"/>
      <c r="N1263" s="797"/>
      <c r="O1263" s="797"/>
      <c r="P1263" s="45"/>
      <c r="R1263" s="45"/>
      <c r="S1263" s="45"/>
      <c r="T1263" s="45"/>
      <c r="U1263" s="45"/>
      <c r="V1263" s="45"/>
      <c r="W1263" s="45"/>
      <c r="X1263" s="45"/>
      <c r="Y1263" s="45"/>
      <c r="Z1263" s="45"/>
      <c r="AA1263" s="45"/>
      <c r="AB1263" s="45"/>
    </row>
    <row r="1264" spans="1:28" s="62" customFormat="1" ht="4.5" customHeight="1" x14ac:dyDescent="0.25">
      <c r="A1264" s="68">
        <v>4.5</v>
      </c>
      <c r="B1264" s="208"/>
      <c r="C1264" s="45"/>
      <c r="D1264" s="45"/>
      <c r="E1264" s="45"/>
      <c r="F1264" s="45"/>
      <c r="G1264" s="45"/>
      <c r="H1264" s="45"/>
      <c r="I1264" s="45"/>
      <c r="J1264" s="45"/>
      <c r="K1264" s="45"/>
      <c r="L1264" s="45"/>
      <c r="M1264" s="45"/>
      <c r="N1264" s="45"/>
      <c r="O1264" s="45"/>
      <c r="P1264" s="45"/>
      <c r="R1264" s="45"/>
      <c r="S1264" s="45"/>
      <c r="T1264" s="45"/>
      <c r="U1264" s="45"/>
      <c r="V1264" s="45"/>
      <c r="W1264" s="45"/>
      <c r="X1264" s="45"/>
      <c r="Y1264" s="45"/>
      <c r="Z1264" s="45"/>
      <c r="AA1264" s="45"/>
      <c r="AB1264" s="45"/>
    </row>
    <row r="1265" spans="1:28" s="62" customFormat="1" ht="24.75" customHeight="1" x14ac:dyDescent="0.25">
      <c r="A1265" s="68">
        <f t="shared" ref="A1265" si="342">$A$8*1.5</f>
        <v>24.75</v>
      </c>
      <c r="B1265" s="211" t="s">
        <v>162</v>
      </c>
      <c r="C1265" s="844" t="s">
        <v>170</v>
      </c>
      <c r="D1265" s="981"/>
      <c r="E1265" s="982"/>
      <c r="F1265" s="212" t="s">
        <v>171</v>
      </c>
      <c r="G1265" s="212" t="s">
        <v>172</v>
      </c>
      <c r="H1265" s="211" t="s">
        <v>163</v>
      </c>
      <c r="I1265" s="844" t="s">
        <v>573</v>
      </c>
      <c r="J1265" s="982"/>
      <c r="K1265" s="210" t="s">
        <v>571</v>
      </c>
      <c r="L1265" s="210" t="s">
        <v>570</v>
      </c>
      <c r="M1265" s="210" t="s">
        <v>569</v>
      </c>
      <c r="N1265" s="844" t="s">
        <v>568</v>
      </c>
      <c r="O1265" s="815"/>
      <c r="P1265" s="45"/>
      <c r="R1265" s="45"/>
      <c r="S1265" s="45"/>
      <c r="T1265" s="45"/>
      <c r="U1265" s="45"/>
      <c r="V1265" s="45"/>
      <c r="W1265" s="45"/>
      <c r="X1265" s="45"/>
      <c r="Y1265" s="45"/>
      <c r="Z1265" s="45"/>
      <c r="AA1265" s="45"/>
      <c r="AB1265" s="45"/>
    </row>
    <row r="1266" spans="1:28" s="62" customFormat="1" ht="9" customHeight="1" x14ac:dyDescent="0.2">
      <c r="A1266" s="63">
        <f t="shared" ref="A1266" si="343">$A$2</f>
        <v>9</v>
      </c>
      <c r="B1266" s="76"/>
      <c r="C1266" s="983" t="s">
        <v>126</v>
      </c>
      <c r="D1266" s="983"/>
      <c r="E1266" s="983"/>
      <c r="F1266" s="211" t="s">
        <v>164</v>
      </c>
      <c r="G1266" s="211" t="s">
        <v>165</v>
      </c>
      <c r="H1266" s="211" t="s">
        <v>143</v>
      </c>
      <c r="I1266" s="983" t="s">
        <v>166</v>
      </c>
      <c r="J1266" s="983"/>
      <c r="K1266" s="211" t="s">
        <v>167</v>
      </c>
      <c r="L1266" s="211" t="s">
        <v>168</v>
      </c>
      <c r="M1266" s="211" t="s">
        <v>181</v>
      </c>
      <c r="N1266" s="983" t="s">
        <v>565</v>
      </c>
      <c r="O1266" s="983"/>
      <c r="P1266" s="45"/>
      <c r="R1266" s="45"/>
      <c r="S1266" s="45"/>
      <c r="T1266" s="45"/>
      <c r="U1266" s="45"/>
      <c r="V1266" s="45"/>
      <c r="W1266" s="45"/>
      <c r="X1266" s="45"/>
      <c r="Y1266" s="45"/>
      <c r="Z1266" s="45"/>
      <c r="AA1266" s="45"/>
      <c r="AB1266" s="45"/>
    </row>
    <row r="1267" spans="1:28" s="62" customFormat="1" ht="19.5" customHeight="1" x14ac:dyDescent="0.25">
      <c r="A1267" s="63">
        <f t="shared" ref="A1267:A1286" si="344">$A$6</f>
        <v>19.5</v>
      </c>
      <c r="B1267" s="78">
        <v>9</v>
      </c>
      <c r="C1267" s="972"/>
      <c r="D1267" s="973"/>
      <c r="E1267" s="974"/>
      <c r="F1267" s="124"/>
      <c r="G1267" s="124"/>
      <c r="H1267" s="126"/>
      <c r="I1267" s="975"/>
      <c r="J1267" s="976"/>
      <c r="K1267" s="124"/>
      <c r="L1267" s="125"/>
      <c r="M1267" s="125"/>
      <c r="N1267" s="977"/>
      <c r="O1267" s="978"/>
      <c r="P1267" s="45"/>
      <c r="R1267" s="45"/>
      <c r="S1267" s="45"/>
      <c r="T1267" s="45"/>
      <c r="U1267" s="45"/>
      <c r="V1267" s="45"/>
      <c r="W1267" s="45"/>
      <c r="X1267" s="45"/>
      <c r="Y1267" s="45"/>
      <c r="Z1267" s="45"/>
      <c r="AA1267" s="45"/>
      <c r="AB1267" s="45"/>
    </row>
    <row r="1268" spans="1:28" s="62" customFormat="1" ht="19.5" customHeight="1" x14ac:dyDescent="0.25">
      <c r="A1268" s="63">
        <f t="shared" si="344"/>
        <v>19.5</v>
      </c>
      <c r="B1268" s="78">
        <f t="shared" ref="B1268:B1286" si="345">B1267+1</f>
        <v>10</v>
      </c>
      <c r="C1268" s="972"/>
      <c r="D1268" s="973"/>
      <c r="E1268" s="974"/>
      <c r="F1268" s="124"/>
      <c r="G1268" s="124"/>
      <c r="H1268" s="126"/>
      <c r="I1268" s="975"/>
      <c r="J1268" s="976"/>
      <c r="K1268" s="124"/>
      <c r="L1268" s="125"/>
      <c r="M1268" s="125"/>
      <c r="N1268" s="977"/>
      <c r="O1268" s="978"/>
      <c r="P1268" s="45"/>
      <c r="R1268" s="45"/>
      <c r="S1268" s="45"/>
      <c r="T1268" s="45"/>
      <c r="U1268" s="45"/>
      <c r="V1268" s="45"/>
      <c r="W1268" s="45"/>
      <c r="X1268" s="45"/>
      <c r="Y1268" s="45"/>
      <c r="Z1268" s="45"/>
      <c r="AA1268" s="45"/>
      <c r="AB1268" s="45"/>
    </row>
    <row r="1269" spans="1:28" s="62" customFormat="1" ht="19.5" customHeight="1" x14ac:dyDescent="0.25">
      <c r="A1269" s="63">
        <f t="shared" si="344"/>
        <v>19.5</v>
      </c>
      <c r="B1269" s="78">
        <f t="shared" si="345"/>
        <v>11</v>
      </c>
      <c r="C1269" s="972"/>
      <c r="D1269" s="973"/>
      <c r="E1269" s="974"/>
      <c r="F1269" s="124"/>
      <c r="G1269" s="124"/>
      <c r="H1269" s="126"/>
      <c r="I1269" s="975"/>
      <c r="J1269" s="976"/>
      <c r="K1269" s="124"/>
      <c r="L1269" s="125"/>
      <c r="M1269" s="125"/>
      <c r="N1269" s="977"/>
      <c r="O1269" s="978"/>
      <c r="P1269" s="45"/>
      <c r="R1269" s="45"/>
      <c r="S1269" s="45"/>
      <c r="T1269" s="45"/>
      <c r="U1269" s="45"/>
      <c r="V1269" s="45"/>
      <c r="W1269" s="45"/>
      <c r="X1269" s="45"/>
      <c r="Y1269" s="45"/>
      <c r="Z1269" s="45"/>
      <c r="AA1269" s="45"/>
      <c r="AB1269" s="45"/>
    </row>
    <row r="1270" spans="1:28" s="62" customFormat="1" ht="19.5" customHeight="1" x14ac:dyDescent="0.25">
      <c r="A1270" s="63">
        <f t="shared" si="344"/>
        <v>19.5</v>
      </c>
      <c r="B1270" s="78">
        <f t="shared" si="345"/>
        <v>12</v>
      </c>
      <c r="C1270" s="972"/>
      <c r="D1270" s="973"/>
      <c r="E1270" s="974"/>
      <c r="F1270" s="124"/>
      <c r="G1270" s="124"/>
      <c r="H1270" s="126"/>
      <c r="I1270" s="975"/>
      <c r="J1270" s="976"/>
      <c r="K1270" s="124"/>
      <c r="L1270" s="125"/>
      <c r="M1270" s="125"/>
      <c r="N1270" s="977"/>
      <c r="O1270" s="978"/>
      <c r="P1270" s="45"/>
      <c r="R1270" s="45"/>
      <c r="S1270" s="45"/>
      <c r="T1270" s="45"/>
      <c r="U1270" s="45"/>
      <c r="V1270" s="45"/>
      <c r="W1270" s="45"/>
      <c r="X1270" s="45"/>
      <c r="Y1270" s="45"/>
      <c r="Z1270" s="45"/>
      <c r="AA1270" s="45"/>
      <c r="AB1270" s="45"/>
    </row>
    <row r="1271" spans="1:28" s="62" customFormat="1" ht="19.5" customHeight="1" x14ac:dyDescent="0.25">
      <c r="A1271" s="63">
        <f t="shared" si="344"/>
        <v>19.5</v>
      </c>
      <c r="B1271" s="78">
        <f t="shared" si="345"/>
        <v>13</v>
      </c>
      <c r="C1271" s="972"/>
      <c r="D1271" s="973"/>
      <c r="E1271" s="974"/>
      <c r="F1271" s="124"/>
      <c r="G1271" s="124"/>
      <c r="H1271" s="126"/>
      <c r="I1271" s="975"/>
      <c r="J1271" s="976"/>
      <c r="K1271" s="124"/>
      <c r="L1271" s="125"/>
      <c r="M1271" s="125"/>
      <c r="N1271" s="977"/>
      <c r="O1271" s="978"/>
      <c r="P1271" s="45"/>
      <c r="R1271" s="45"/>
      <c r="S1271" s="45"/>
      <c r="T1271" s="45"/>
      <c r="U1271" s="45"/>
      <c r="V1271" s="45"/>
      <c r="W1271" s="45"/>
      <c r="X1271" s="45"/>
      <c r="Y1271" s="45"/>
      <c r="Z1271" s="45"/>
      <c r="AA1271" s="45"/>
      <c r="AB1271" s="45"/>
    </row>
    <row r="1272" spans="1:28" s="62" customFormat="1" ht="19.5" customHeight="1" x14ac:dyDescent="0.25">
      <c r="A1272" s="63">
        <f t="shared" si="344"/>
        <v>19.5</v>
      </c>
      <c r="B1272" s="78">
        <f t="shared" si="345"/>
        <v>14</v>
      </c>
      <c r="C1272" s="972"/>
      <c r="D1272" s="973"/>
      <c r="E1272" s="974"/>
      <c r="F1272" s="124"/>
      <c r="G1272" s="124"/>
      <c r="H1272" s="126"/>
      <c r="I1272" s="975"/>
      <c r="J1272" s="976"/>
      <c r="K1272" s="124"/>
      <c r="L1272" s="125"/>
      <c r="M1272" s="125"/>
      <c r="N1272" s="977"/>
      <c r="O1272" s="978"/>
      <c r="P1272" s="45"/>
      <c r="R1272" s="45"/>
      <c r="S1272" s="45"/>
      <c r="T1272" s="45"/>
      <c r="U1272" s="45"/>
      <c r="V1272" s="45"/>
      <c r="W1272" s="45"/>
      <c r="X1272" s="45"/>
      <c r="Y1272" s="45"/>
      <c r="Z1272" s="45"/>
      <c r="AA1272" s="45"/>
      <c r="AB1272" s="45"/>
    </row>
    <row r="1273" spans="1:28" s="62" customFormat="1" ht="19.5" customHeight="1" x14ac:dyDescent="0.25">
      <c r="A1273" s="63">
        <f t="shared" si="344"/>
        <v>19.5</v>
      </c>
      <c r="B1273" s="78">
        <f t="shared" si="345"/>
        <v>15</v>
      </c>
      <c r="C1273" s="972"/>
      <c r="D1273" s="973"/>
      <c r="E1273" s="974"/>
      <c r="F1273" s="124"/>
      <c r="G1273" s="124"/>
      <c r="H1273" s="126"/>
      <c r="I1273" s="975"/>
      <c r="J1273" s="976"/>
      <c r="K1273" s="124"/>
      <c r="L1273" s="125"/>
      <c r="M1273" s="125"/>
      <c r="N1273" s="977"/>
      <c r="O1273" s="978"/>
      <c r="P1273" s="45"/>
      <c r="R1273" s="45"/>
      <c r="S1273" s="45"/>
      <c r="T1273" s="45"/>
      <c r="U1273" s="45"/>
      <c r="V1273" s="45"/>
      <c r="W1273" s="45"/>
      <c r="X1273" s="45"/>
      <c r="Y1273" s="45"/>
      <c r="Z1273" s="45"/>
      <c r="AA1273" s="45"/>
      <c r="AB1273" s="45"/>
    </row>
    <row r="1274" spans="1:28" s="62" customFormat="1" ht="19.5" customHeight="1" x14ac:dyDescent="0.25">
      <c r="A1274" s="63">
        <f t="shared" si="344"/>
        <v>19.5</v>
      </c>
      <c r="B1274" s="78">
        <f t="shared" si="345"/>
        <v>16</v>
      </c>
      <c r="C1274" s="972"/>
      <c r="D1274" s="973"/>
      <c r="E1274" s="974"/>
      <c r="F1274" s="124"/>
      <c r="G1274" s="124"/>
      <c r="H1274" s="126"/>
      <c r="I1274" s="975"/>
      <c r="J1274" s="976"/>
      <c r="K1274" s="124"/>
      <c r="L1274" s="125"/>
      <c r="M1274" s="125"/>
      <c r="N1274" s="977"/>
      <c r="O1274" s="978"/>
      <c r="P1274" s="45"/>
      <c r="R1274" s="45"/>
      <c r="S1274" s="45"/>
      <c r="T1274" s="45"/>
      <c r="U1274" s="45"/>
      <c r="V1274" s="45"/>
      <c r="W1274" s="45"/>
      <c r="X1274" s="45"/>
      <c r="Y1274" s="45"/>
      <c r="Z1274" s="45"/>
      <c r="AA1274" s="45"/>
      <c r="AB1274" s="45"/>
    </row>
    <row r="1275" spans="1:28" s="62" customFormat="1" ht="19.5" customHeight="1" x14ac:dyDescent="0.25">
      <c r="A1275" s="63">
        <f t="shared" si="344"/>
        <v>19.5</v>
      </c>
      <c r="B1275" s="78">
        <f t="shared" si="345"/>
        <v>17</v>
      </c>
      <c r="C1275" s="972"/>
      <c r="D1275" s="973"/>
      <c r="E1275" s="974"/>
      <c r="F1275" s="124"/>
      <c r="G1275" s="124"/>
      <c r="H1275" s="126"/>
      <c r="I1275" s="975"/>
      <c r="J1275" s="976"/>
      <c r="K1275" s="124"/>
      <c r="L1275" s="125"/>
      <c r="M1275" s="125"/>
      <c r="N1275" s="977"/>
      <c r="O1275" s="978"/>
      <c r="P1275" s="45"/>
      <c r="R1275" s="45"/>
      <c r="S1275" s="45"/>
      <c r="T1275" s="45"/>
      <c r="U1275" s="45"/>
      <c r="V1275" s="45"/>
      <c r="W1275" s="45"/>
      <c r="X1275" s="45"/>
      <c r="Y1275" s="45"/>
      <c r="Z1275" s="45"/>
      <c r="AA1275" s="45"/>
      <c r="AB1275" s="45"/>
    </row>
    <row r="1276" spans="1:28" s="62" customFormat="1" ht="19.5" customHeight="1" x14ac:dyDescent="0.25">
      <c r="A1276" s="63">
        <f t="shared" si="344"/>
        <v>19.5</v>
      </c>
      <c r="B1276" s="78">
        <f t="shared" si="345"/>
        <v>18</v>
      </c>
      <c r="C1276" s="972"/>
      <c r="D1276" s="973"/>
      <c r="E1276" s="974"/>
      <c r="F1276" s="124"/>
      <c r="G1276" s="124"/>
      <c r="H1276" s="126"/>
      <c r="I1276" s="975"/>
      <c r="J1276" s="976"/>
      <c r="K1276" s="124"/>
      <c r="L1276" s="125"/>
      <c r="M1276" s="125"/>
      <c r="N1276" s="977"/>
      <c r="O1276" s="978"/>
      <c r="P1276" s="45"/>
      <c r="R1276" s="45"/>
      <c r="S1276" s="45"/>
      <c r="T1276" s="45"/>
      <c r="U1276" s="45"/>
      <c r="V1276" s="45"/>
      <c r="W1276" s="45"/>
      <c r="X1276" s="45"/>
      <c r="Y1276" s="45"/>
      <c r="Z1276" s="45"/>
      <c r="AA1276" s="45"/>
      <c r="AB1276" s="45"/>
    </row>
    <row r="1277" spans="1:28" s="62" customFormat="1" ht="19.5" customHeight="1" x14ac:dyDescent="0.25">
      <c r="A1277" s="63">
        <f t="shared" si="344"/>
        <v>19.5</v>
      </c>
      <c r="B1277" s="78">
        <f t="shared" si="345"/>
        <v>19</v>
      </c>
      <c r="C1277" s="972"/>
      <c r="D1277" s="973"/>
      <c r="E1277" s="974"/>
      <c r="F1277" s="124"/>
      <c r="G1277" s="124"/>
      <c r="H1277" s="126"/>
      <c r="I1277" s="975"/>
      <c r="J1277" s="976"/>
      <c r="K1277" s="124"/>
      <c r="L1277" s="125"/>
      <c r="M1277" s="125"/>
      <c r="N1277" s="977"/>
      <c r="O1277" s="978"/>
      <c r="P1277" s="45"/>
      <c r="R1277" s="45"/>
      <c r="S1277" s="45"/>
      <c r="T1277" s="45"/>
      <c r="U1277" s="45"/>
      <c r="V1277" s="45"/>
      <c r="W1277" s="45"/>
      <c r="X1277" s="45"/>
      <c r="Y1277" s="45"/>
      <c r="Z1277" s="45"/>
      <c r="AA1277" s="45"/>
      <c r="AB1277" s="45"/>
    </row>
    <row r="1278" spans="1:28" s="62" customFormat="1" ht="19.5" customHeight="1" x14ac:dyDescent="0.25">
      <c r="A1278" s="63">
        <f t="shared" si="344"/>
        <v>19.5</v>
      </c>
      <c r="B1278" s="78">
        <f t="shared" si="345"/>
        <v>20</v>
      </c>
      <c r="C1278" s="972"/>
      <c r="D1278" s="973"/>
      <c r="E1278" s="974"/>
      <c r="F1278" s="124"/>
      <c r="G1278" s="124"/>
      <c r="H1278" s="126"/>
      <c r="I1278" s="975"/>
      <c r="J1278" s="976"/>
      <c r="K1278" s="124"/>
      <c r="L1278" s="125"/>
      <c r="M1278" s="125"/>
      <c r="N1278" s="977"/>
      <c r="O1278" s="978"/>
      <c r="P1278" s="45"/>
      <c r="R1278" s="45"/>
      <c r="S1278" s="45"/>
      <c r="T1278" s="45"/>
      <c r="U1278" s="45"/>
      <c r="V1278" s="45"/>
      <c r="W1278" s="45"/>
      <c r="X1278" s="45"/>
      <c r="Y1278" s="45"/>
      <c r="Z1278" s="45"/>
      <c r="AA1278" s="45"/>
      <c r="AB1278" s="45"/>
    </row>
    <row r="1279" spans="1:28" s="62" customFormat="1" ht="19.5" customHeight="1" x14ac:dyDescent="0.25">
      <c r="A1279" s="63">
        <f t="shared" si="344"/>
        <v>19.5</v>
      </c>
      <c r="B1279" s="78">
        <f t="shared" si="345"/>
        <v>21</v>
      </c>
      <c r="C1279" s="972"/>
      <c r="D1279" s="973"/>
      <c r="E1279" s="974"/>
      <c r="F1279" s="124"/>
      <c r="G1279" s="124"/>
      <c r="H1279" s="126"/>
      <c r="I1279" s="975"/>
      <c r="J1279" s="976"/>
      <c r="K1279" s="124"/>
      <c r="L1279" s="125"/>
      <c r="M1279" s="125"/>
      <c r="N1279" s="977"/>
      <c r="O1279" s="978"/>
      <c r="P1279" s="45"/>
      <c r="R1279" s="45"/>
      <c r="S1279" s="45"/>
      <c r="T1279" s="45"/>
      <c r="U1279" s="45"/>
      <c r="V1279" s="45"/>
      <c r="W1279" s="45"/>
      <c r="X1279" s="45"/>
      <c r="Y1279" s="45"/>
      <c r="Z1279" s="45"/>
      <c r="AA1279" s="45"/>
      <c r="AB1279" s="45"/>
    </row>
    <row r="1280" spans="1:28" s="62" customFormat="1" ht="19.5" customHeight="1" x14ac:dyDescent="0.25">
      <c r="A1280" s="63">
        <f t="shared" si="344"/>
        <v>19.5</v>
      </c>
      <c r="B1280" s="78">
        <f t="shared" si="345"/>
        <v>22</v>
      </c>
      <c r="C1280" s="972"/>
      <c r="D1280" s="973"/>
      <c r="E1280" s="974"/>
      <c r="F1280" s="124"/>
      <c r="G1280" s="124"/>
      <c r="H1280" s="126"/>
      <c r="I1280" s="975"/>
      <c r="J1280" s="976"/>
      <c r="K1280" s="124"/>
      <c r="L1280" s="125"/>
      <c r="M1280" s="125"/>
      <c r="N1280" s="977"/>
      <c r="O1280" s="978"/>
      <c r="P1280" s="45"/>
      <c r="R1280" s="45"/>
      <c r="S1280" s="45"/>
      <c r="T1280" s="45"/>
      <c r="U1280" s="45"/>
      <c r="V1280" s="45"/>
      <c r="W1280" s="45"/>
      <c r="X1280" s="45"/>
      <c r="Y1280" s="45"/>
      <c r="Z1280" s="45"/>
      <c r="AA1280" s="45"/>
      <c r="AB1280" s="45"/>
    </row>
    <row r="1281" spans="1:28" s="62" customFormat="1" ht="19.5" customHeight="1" x14ac:dyDescent="0.25">
      <c r="A1281" s="63">
        <f t="shared" si="344"/>
        <v>19.5</v>
      </c>
      <c r="B1281" s="78">
        <f t="shared" si="345"/>
        <v>23</v>
      </c>
      <c r="C1281" s="972"/>
      <c r="D1281" s="973"/>
      <c r="E1281" s="974"/>
      <c r="F1281" s="124"/>
      <c r="G1281" s="124"/>
      <c r="H1281" s="126"/>
      <c r="I1281" s="975"/>
      <c r="J1281" s="976"/>
      <c r="K1281" s="124"/>
      <c r="L1281" s="125"/>
      <c r="M1281" s="125"/>
      <c r="N1281" s="977"/>
      <c r="O1281" s="978"/>
      <c r="P1281" s="45"/>
      <c r="R1281" s="45"/>
      <c r="S1281" s="45"/>
      <c r="T1281" s="45"/>
      <c r="U1281" s="45"/>
      <c r="V1281" s="45"/>
      <c r="W1281" s="45"/>
      <c r="X1281" s="45"/>
      <c r="Y1281" s="45"/>
      <c r="Z1281" s="45"/>
      <c r="AA1281" s="45"/>
      <c r="AB1281" s="45"/>
    </row>
    <row r="1282" spans="1:28" s="62" customFormat="1" ht="19.5" customHeight="1" x14ac:dyDescent="0.25">
      <c r="A1282" s="63">
        <f t="shared" si="344"/>
        <v>19.5</v>
      </c>
      <c r="B1282" s="78">
        <f t="shared" si="345"/>
        <v>24</v>
      </c>
      <c r="C1282" s="972"/>
      <c r="D1282" s="973"/>
      <c r="E1282" s="974"/>
      <c r="F1282" s="124"/>
      <c r="G1282" s="124"/>
      <c r="H1282" s="126"/>
      <c r="I1282" s="975"/>
      <c r="J1282" s="976"/>
      <c r="K1282" s="124"/>
      <c r="L1282" s="125"/>
      <c r="M1282" s="125"/>
      <c r="N1282" s="977"/>
      <c r="O1282" s="978"/>
      <c r="P1282" s="45"/>
      <c r="R1282" s="45"/>
      <c r="S1282" s="45"/>
      <c r="T1282" s="45"/>
      <c r="U1282" s="45"/>
      <c r="V1282" s="45"/>
      <c r="W1282" s="45"/>
      <c r="X1282" s="45"/>
      <c r="Y1282" s="45"/>
      <c r="Z1282" s="45"/>
      <c r="AA1282" s="45"/>
      <c r="AB1282" s="45"/>
    </row>
    <row r="1283" spans="1:28" s="62" customFormat="1" ht="19.5" customHeight="1" x14ac:dyDescent="0.25">
      <c r="A1283" s="63">
        <f t="shared" si="344"/>
        <v>19.5</v>
      </c>
      <c r="B1283" s="78">
        <f t="shared" si="345"/>
        <v>25</v>
      </c>
      <c r="C1283" s="972"/>
      <c r="D1283" s="973"/>
      <c r="E1283" s="974"/>
      <c r="F1283" s="124"/>
      <c r="G1283" s="124"/>
      <c r="H1283" s="126"/>
      <c r="I1283" s="975"/>
      <c r="J1283" s="976"/>
      <c r="K1283" s="124"/>
      <c r="L1283" s="125"/>
      <c r="M1283" s="125"/>
      <c r="N1283" s="977"/>
      <c r="O1283" s="978"/>
      <c r="P1283" s="45"/>
      <c r="R1283" s="45"/>
      <c r="S1283" s="45"/>
      <c r="T1283" s="45"/>
      <c r="U1283" s="45"/>
      <c r="V1283" s="45"/>
      <c r="W1283" s="45"/>
      <c r="X1283" s="45"/>
      <c r="Y1283" s="45"/>
      <c r="Z1283" s="45"/>
      <c r="AA1283" s="45"/>
      <c r="AB1283" s="45"/>
    </row>
    <row r="1284" spans="1:28" s="62" customFormat="1" ht="19.5" customHeight="1" x14ac:dyDescent="0.25">
      <c r="A1284" s="63">
        <f t="shared" si="344"/>
        <v>19.5</v>
      </c>
      <c r="B1284" s="78">
        <f t="shared" si="345"/>
        <v>26</v>
      </c>
      <c r="C1284" s="972"/>
      <c r="D1284" s="973"/>
      <c r="E1284" s="974"/>
      <c r="F1284" s="124"/>
      <c r="G1284" s="124"/>
      <c r="H1284" s="126"/>
      <c r="I1284" s="975"/>
      <c r="J1284" s="976"/>
      <c r="K1284" s="124"/>
      <c r="L1284" s="125"/>
      <c r="M1284" s="125"/>
      <c r="N1284" s="977"/>
      <c r="O1284" s="978"/>
      <c r="P1284" s="45"/>
      <c r="R1284" s="45"/>
      <c r="S1284" s="45"/>
      <c r="T1284" s="45"/>
      <c r="U1284" s="45"/>
      <c r="V1284" s="45"/>
      <c r="W1284" s="45"/>
      <c r="X1284" s="45"/>
      <c r="Y1284" s="45"/>
      <c r="Z1284" s="45"/>
      <c r="AA1284" s="45"/>
      <c r="AB1284" s="45"/>
    </row>
    <row r="1285" spans="1:28" s="62" customFormat="1" ht="19.5" customHeight="1" x14ac:dyDescent="0.25">
      <c r="A1285" s="63">
        <f t="shared" si="344"/>
        <v>19.5</v>
      </c>
      <c r="B1285" s="78">
        <f t="shared" si="345"/>
        <v>27</v>
      </c>
      <c r="C1285" s="972"/>
      <c r="D1285" s="973"/>
      <c r="E1285" s="974"/>
      <c r="F1285" s="124"/>
      <c r="G1285" s="124"/>
      <c r="H1285" s="126"/>
      <c r="I1285" s="975"/>
      <c r="J1285" s="976"/>
      <c r="K1285" s="124"/>
      <c r="L1285" s="125"/>
      <c r="M1285" s="125"/>
      <c r="N1285" s="977"/>
      <c r="O1285" s="978"/>
      <c r="P1285" s="45"/>
      <c r="R1285" s="45"/>
      <c r="S1285" s="45"/>
      <c r="T1285" s="45"/>
      <c r="U1285" s="45"/>
      <c r="V1285" s="45"/>
      <c r="W1285" s="45"/>
      <c r="X1285" s="45"/>
      <c r="Y1285" s="45"/>
      <c r="Z1285" s="45"/>
      <c r="AA1285" s="45"/>
      <c r="AB1285" s="45"/>
    </row>
    <row r="1286" spans="1:28" s="62" customFormat="1" ht="19.5" customHeight="1" x14ac:dyDescent="0.25">
      <c r="A1286" s="63">
        <f t="shared" si="344"/>
        <v>19.5</v>
      </c>
      <c r="B1286" s="78">
        <f t="shared" si="345"/>
        <v>28</v>
      </c>
      <c r="C1286" s="972"/>
      <c r="D1286" s="973"/>
      <c r="E1286" s="974"/>
      <c r="F1286" s="124"/>
      <c r="G1286" s="124"/>
      <c r="H1286" s="126"/>
      <c r="I1286" s="975"/>
      <c r="J1286" s="976"/>
      <c r="K1286" s="124"/>
      <c r="L1286" s="125"/>
      <c r="M1286" s="125"/>
      <c r="N1286" s="977"/>
      <c r="O1286" s="978"/>
      <c r="P1286" s="45"/>
      <c r="R1286" s="45"/>
      <c r="S1286" s="45"/>
      <c r="T1286" s="45"/>
      <c r="U1286" s="45"/>
      <c r="V1286" s="45"/>
      <c r="W1286" s="45"/>
      <c r="X1286" s="45"/>
      <c r="Y1286" s="45"/>
      <c r="Z1286" s="45"/>
      <c r="AA1286" s="45"/>
      <c r="AB1286" s="45"/>
    </row>
    <row r="1287" spans="1:28" s="62" customFormat="1" ht="9" customHeight="1" x14ac:dyDescent="0.25">
      <c r="A1287" s="63">
        <f t="shared" ref="A1287:A1295" si="346">$A$2</f>
        <v>9</v>
      </c>
      <c r="B1287" s="45"/>
      <c r="C1287" s="45"/>
      <c r="D1287" s="45"/>
      <c r="E1287" s="45"/>
      <c r="F1287" s="45"/>
      <c r="G1287" s="45"/>
      <c r="H1287" s="45"/>
      <c r="I1287" s="45"/>
      <c r="J1287" s="45"/>
      <c r="K1287" s="45"/>
      <c r="L1287" s="45"/>
      <c r="M1287" s="45"/>
      <c r="N1287" s="45"/>
      <c r="O1287" s="45"/>
      <c r="P1287" s="45"/>
      <c r="R1287" s="45"/>
      <c r="S1287" s="45"/>
      <c r="T1287" s="45"/>
      <c r="U1287" s="45"/>
      <c r="V1287" s="45"/>
      <c r="W1287" s="45"/>
      <c r="X1287" s="45"/>
      <c r="Y1287" s="45"/>
      <c r="Z1287" s="45"/>
      <c r="AA1287" s="45"/>
      <c r="AB1287" s="45"/>
    </row>
    <row r="1288" spans="1:28" ht="9" customHeight="1" x14ac:dyDescent="0.25">
      <c r="A1288" s="63">
        <f t="shared" si="346"/>
        <v>9</v>
      </c>
    </row>
    <row r="1289" spans="1:28" ht="9" customHeight="1" x14ac:dyDescent="0.25">
      <c r="A1289" s="63">
        <f t="shared" si="346"/>
        <v>9</v>
      </c>
    </row>
    <row r="1290" spans="1:28" ht="9" customHeight="1" x14ac:dyDescent="0.25">
      <c r="A1290" s="63">
        <f t="shared" si="346"/>
        <v>9</v>
      </c>
    </row>
    <row r="1291" spans="1:28" ht="9" customHeight="1" x14ac:dyDescent="0.25">
      <c r="A1291" s="63">
        <f t="shared" si="346"/>
        <v>9</v>
      </c>
    </row>
    <row r="1292" spans="1:28" ht="16.5" customHeight="1" x14ac:dyDescent="0.25">
      <c r="A1292" s="68">
        <f t="shared" ref="A1292" si="347">$A$8</f>
        <v>16.5</v>
      </c>
      <c r="C1292" s="80" t="s">
        <v>572</v>
      </c>
      <c r="D1292" s="81" t="s">
        <v>189</v>
      </c>
      <c r="M1292" s="1006" t="str">
        <f ca="1">Wersja</f>
        <v>2020..6.15.0.44055</v>
      </c>
      <c r="N1292" s="1006"/>
    </row>
    <row r="1293" spans="1:28" ht="9" customHeight="1" x14ac:dyDescent="0.25">
      <c r="A1293" s="63">
        <f t="shared" si="346"/>
        <v>9</v>
      </c>
    </row>
    <row r="1294" spans="1:28" ht="9" customHeight="1" x14ac:dyDescent="0.25">
      <c r="A1294" s="63">
        <f t="shared" si="346"/>
        <v>9</v>
      </c>
      <c r="B1294" s="796" t="s">
        <v>182</v>
      </c>
      <c r="C1294" s="796"/>
      <c r="D1294" s="796"/>
      <c r="E1294" s="796"/>
      <c r="F1294" s="796"/>
      <c r="G1294" s="796"/>
      <c r="H1294" s="796"/>
      <c r="I1294" s="796"/>
      <c r="J1294" s="796"/>
      <c r="K1294" s="796"/>
      <c r="L1294" s="796"/>
      <c r="M1294" s="796"/>
      <c r="N1294" s="796"/>
      <c r="O1294" s="796"/>
    </row>
    <row r="1295" spans="1:28" ht="9" customHeight="1" x14ac:dyDescent="0.25">
      <c r="A1295" s="63">
        <f t="shared" si="346"/>
        <v>9</v>
      </c>
      <c r="B1295" s="797" t="s">
        <v>0</v>
      </c>
      <c r="C1295" s="797"/>
      <c r="D1295" s="797"/>
      <c r="E1295" s="797"/>
      <c r="F1295" s="797"/>
      <c r="G1295" s="797"/>
      <c r="H1295" s="797"/>
      <c r="I1295" s="797"/>
      <c r="J1295" s="797"/>
      <c r="K1295" s="797"/>
      <c r="L1295" s="797"/>
      <c r="M1295" s="797"/>
      <c r="N1295" s="797"/>
      <c r="O1295" s="797"/>
    </row>
    <row r="1296" spans="1:28" ht="4.5" customHeight="1" x14ac:dyDescent="0.25">
      <c r="A1296" s="63">
        <f t="shared" ref="A1296" si="348">$A$4</f>
        <v>4.5</v>
      </c>
      <c r="B1296" s="208"/>
    </row>
    <row r="1297" spans="1:28" ht="9" customHeight="1" x14ac:dyDescent="0.25">
      <c r="A1297" s="63">
        <f t="shared" ref="A1297" si="349">$A$2</f>
        <v>9</v>
      </c>
      <c r="B1297" s="798" t="s">
        <v>475</v>
      </c>
      <c r="C1297" s="799"/>
      <c r="D1297" s="799"/>
      <c r="E1297" s="799"/>
      <c r="F1297" s="799"/>
      <c r="G1297" s="799"/>
      <c r="H1297" s="800"/>
      <c r="I1297" s="801" t="s">
        <v>1</v>
      </c>
      <c r="J1297" s="802"/>
      <c r="K1297" s="802"/>
      <c r="L1297" s="802"/>
      <c r="M1297" s="802"/>
      <c r="N1297" s="802"/>
      <c r="O1297" s="803"/>
    </row>
    <row r="1298" spans="1:28" ht="19.5" customHeight="1" x14ac:dyDescent="0.25">
      <c r="A1298" s="63">
        <f t="shared" ref="A1298" si="350">$A$6</f>
        <v>19.5</v>
      </c>
      <c r="B1298" s="65"/>
      <c r="C1298" s="988">
        <f t="shared" ref="C1298" si="351">$C$6</f>
        <v>0</v>
      </c>
      <c r="D1298" s="988"/>
      <c r="E1298" s="988"/>
      <c r="F1298" s="988"/>
      <c r="G1298" s="988"/>
      <c r="H1298" s="66"/>
      <c r="I1298" s="820"/>
      <c r="J1298" s="821"/>
      <c r="K1298" s="821"/>
      <c r="L1298" s="821"/>
      <c r="M1298" s="821"/>
      <c r="N1298" s="821"/>
      <c r="O1298" s="822"/>
    </row>
    <row r="1299" spans="1:28" ht="9" customHeight="1" x14ac:dyDescent="0.25">
      <c r="A1299" s="63">
        <f t="shared" ref="A1299" si="352">$A$2</f>
        <v>9</v>
      </c>
    </row>
    <row r="1300" spans="1:28" ht="16.5" customHeight="1" x14ac:dyDescent="0.25">
      <c r="A1300" s="68">
        <f t="shared" ref="A1300:A1302" si="353">$A$8</f>
        <v>16.5</v>
      </c>
      <c r="B1300" s="67" t="s">
        <v>554</v>
      </c>
    </row>
    <row r="1301" spans="1:28" ht="16.5" customHeight="1" x14ac:dyDescent="0.25">
      <c r="A1301" s="68">
        <f t="shared" si="353"/>
        <v>16.5</v>
      </c>
      <c r="B1301" s="989" t="s">
        <v>566</v>
      </c>
      <c r="C1301" s="989"/>
      <c r="D1301" s="989"/>
      <c r="E1301" s="989"/>
      <c r="F1301" s="989"/>
      <c r="G1301" s="989"/>
      <c r="H1301" s="989"/>
      <c r="I1301" s="989"/>
      <c r="J1301" s="989"/>
      <c r="K1301" s="989"/>
      <c r="L1301" s="989"/>
      <c r="M1301" s="989"/>
      <c r="N1301" s="989"/>
    </row>
    <row r="1302" spans="1:28" ht="16.5" customHeight="1" x14ac:dyDescent="0.25">
      <c r="A1302" s="68">
        <f t="shared" si="353"/>
        <v>16.5</v>
      </c>
      <c r="B1302" s="990" t="s">
        <v>564</v>
      </c>
      <c r="C1302" s="989"/>
      <c r="D1302" s="989"/>
      <c r="E1302" s="989"/>
      <c r="F1302" s="989"/>
      <c r="G1302" s="989"/>
      <c r="H1302" s="989"/>
      <c r="I1302" s="989"/>
      <c r="J1302" s="989"/>
      <c r="K1302" s="989"/>
      <c r="L1302" s="989"/>
      <c r="M1302" s="989"/>
      <c r="N1302" s="989"/>
    </row>
    <row r="1303" spans="1:28" ht="9" customHeight="1" x14ac:dyDescent="0.25">
      <c r="A1303" s="63">
        <f t="shared" ref="A1303" si="354">$A$2</f>
        <v>9</v>
      </c>
      <c r="C1303" s="69"/>
      <c r="D1303" s="69"/>
      <c r="E1303" s="69"/>
      <c r="F1303" s="69"/>
      <c r="G1303" s="69"/>
      <c r="N1303" s="281" t="s">
        <v>877</v>
      </c>
      <c r="O1303" s="213"/>
    </row>
    <row r="1304" spans="1:28" ht="19.5" customHeight="1" x14ac:dyDescent="0.25">
      <c r="A1304" s="63">
        <f t="shared" ref="A1304" si="355">$A$6</f>
        <v>19.5</v>
      </c>
      <c r="C1304" s="69"/>
      <c r="D1304" s="69"/>
      <c r="E1304" s="69"/>
      <c r="F1304" s="69"/>
      <c r="G1304" s="69"/>
      <c r="N1304" s="209">
        <f t="shared" ref="N1304" si="356">N1236+1</f>
        <v>20</v>
      </c>
      <c r="O1304" s="70"/>
      <c r="P1304" s="62"/>
      <c r="Q1304" s="62">
        <f t="shared" ref="Q1304" si="357">IF(COUNTA(C1314:J1321,C1335:J1354,L1335:O1354,L1314:O1321)=0,0,1)</f>
        <v>0</v>
      </c>
    </row>
    <row r="1305" spans="1:28" ht="4.5" customHeight="1" x14ac:dyDescent="0.25">
      <c r="A1305" s="63">
        <f t="shared" ref="A1305:A1306" si="358">$A$4</f>
        <v>4.5</v>
      </c>
      <c r="B1305" s="69"/>
      <c r="C1305" s="69"/>
      <c r="D1305" s="69"/>
      <c r="E1305" s="69"/>
      <c r="F1305" s="69"/>
      <c r="G1305" s="69"/>
    </row>
    <row r="1306" spans="1:28" ht="4.5" customHeight="1" x14ac:dyDescent="0.25">
      <c r="A1306" s="63">
        <f t="shared" si="358"/>
        <v>4.5</v>
      </c>
      <c r="B1306" s="807"/>
      <c r="C1306" s="807"/>
      <c r="D1306" s="807"/>
      <c r="E1306" s="807"/>
      <c r="F1306" s="807"/>
      <c r="G1306" s="807"/>
      <c r="H1306" s="807"/>
      <c r="I1306" s="807"/>
      <c r="J1306" s="807"/>
      <c r="K1306" s="807"/>
      <c r="L1306" s="807"/>
      <c r="M1306" s="807"/>
      <c r="N1306" s="807"/>
      <c r="O1306" s="807"/>
    </row>
    <row r="1307" spans="1:28" ht="24.75" customHeight="1" x14ac:dyDescent="0.25">
      <c r="A1307" s="68">
        <f t="shared" ref="A1307" si="359">$A$8*1.5</f>
        <v>24.75</v>
      </c>
      <c r="B1307" s="826" t="s">
        <v>563</v>
      </c>
      <c r="C1307" s="827"/>
      <c r="D1307" s="827"/>
      <c r="E1307" s="827"/>
      <c r="F1307" s="827"/>
      <c r="G1307" s="827"/>
      <c r="H1307" s="827"/>
      <c r="I1307" s="827"/>
      <c r="J1307" s="827"/>
      <c r="K1307" s="827"/>
      <c r="L1307" s="827"/>
      <c r="M1307" s="827"/>
      <c r="N1307" s="827"/>
      <c r="O1307" s="828"/>
    </row>
    <row r="1308" spans="1:28" ht="9" customHeight="1" x14ac:dyDescent="0.25">
      <c r="A1308" s="63">
        <f t="shared" ref="A1308" si="360">$A$2</f>
        <v>9</v>
      </c>
      <c r="B1308" s="71"/>
      <c r="C1308" s="804" t="s">
        <v>158</v>
      </c>
      <c r="D1308" s="805"/>
      <c r="E1308" s="805"/>
      <c r="F1308" s="805"/>
      <c r="G1308" s="805"/>
      <c r="H1308" s="806"/>
      <c r="I1308" s="804" t="s">
        <v>159</v>
      </c>
      <c r="J1308" s="805"/>
      <c r="K1308" s="805"/>
      <c r="L1308" s="805"/>
      <c r="M1308" s="805"/>
      <c r="N1308" s="805"/>
      <c r="O1308" s="806"/>
    </row>
    <row r="1309" spans="1:28" s="62" customFormat="1" ht="19.5" customHeight="1" x14ac:dyDescent="0.25">
      <c r="A1309" s="63">
        <f t="shared" ref="A1309" si="361">$A$6</f>
        <v>19.5</v>
      </c>
      <c r="B1309" s="72"/>
      <c r="C1309" s="985" t="str">
        <f t="shared" ref="C1309" si="362">""&amp;$C$17</f>
        <v/>
      </c>
      <c r="D1309" s="986"/>
      <c r="E1309" s="986"/>
      <c r="F1309" s="986"/>
      <c r="G1309" s="986"/>
      <c r="H1309" s="987"/>
      <c r="I1309" s="985" t="str">
        <f t="shared" ref="I1309" si="363">""&amp;I1241</f>
        <v/>
      </c>
      <c r="J1309" s="986"/>
      <c r="K1309" s="986"/>
      <c r="L1309" s="986"/>
      <c r="M1309" s="986"/>
      <c r="N1309" s="986"/>
      <c r="O1309" s="987"/>
      <c r="P1309" s="45"/>
      <c r="R1309" s="45"/>
      <c r="S1309" s="45"/>
      <c r="T1309" s="45"/>
      <c r="U1309" s="45"/>
      <c r="V1309" s="45"/>
      <c r="W1309" s="45"/>
      <c r="X1309" s="45"/>
      <c r="Y1309" s="45"/>
      <c r="Z1309" s="45"/>
      <c r="AA1309" s="45"/>
      <c r="AB1309" s="45"/>
    </row>
    <row r="1310" spans="1:28" s="62" customFormat="1" ht="4.5" customHeight="1" x14ac:dyDescent="0.25">
      <c r="A1310" s="63">
        <f t="shared" ref="A1310" si="364">$A$4</f>
        <v>4.5</v>
      </c>
      <c r="B1310" s="807"/>
      <c r="C1310" s="807"/>
      <c r="D1310" s="807"/>
      <c r="E1310" s="807"/>
      <c r="F1310" s="807"/>
      <c r="G1310" s="807"/>
      <c r="H1310" s="807"/>
      <c r="I1310" s="807"/>
      <c r="J1310" s="807"/>
      <c r="K1310" s="807"/>
      <c r="L1310" s="807"/>
      <c r="M1310" s="807"/>
      <c r="N1310" s="807"/>
      <c r="O1310" s="807"/>
      <c r="P1310" s="45"/>
      <c r="R1310" s="45"/>
      <c r="S1310" s="45"/>
      <c r="T1310" s="45"/>
      <c r="U1310" s="45"/>
      <c r="V1310" s="45"/>
      <c r="W1310" s="45"/>
      <c r="X1310" s="45"/>
      <c r="Y1310" s="45"/>
      <c r="Z1310" s="45"/>
      <c r="AA1310" s="45"/>
      <c r="AB1310" s="45"/>
    </row>
    <row r="1311" spans="1:28" s="62" customFormat="1" ht="16.5" customHeight="1" x14ac:dyDescent="0.25">
      <c r="A1311" s="68">
        <f t="shared" ref="A1311" si="365">$A$8</f>
        <v>16.5</v>
      </c>
      <c r="B1311" s="808" t="s">
        <v>160</v>
      </c>
      <c r="C1311" s="809"/>
      <c r="D1311" s="809"/>
      <c r="E1311" s="809"/>
      <c r="F1311" s="809"/>
      <c r="G1311" s="809"/>
      <c r="H1311" s="809"/>
      <c r="I1311" s="809"/>
      <c r="J1311" s="809"/>
      <c r="K1311" s="809"/>
      <c r="L1311" s="809"/>
      <c r="M1311" s="809"/>
      <c r="N1311" s="809"/>
      <c r="O1311" s="810"/>
      <c r="P1311" s="45"/>
      <c r="R1311" s="45"/>
      <c r="S1311" s="45"/>
      <c r="T1311" s="45"/>
      <c r="U1311" s="45"/>
      <c r="V1311" s="45"/>
      <c r="W1311" s="45"/>
      <c r="X1311" s="45"/>
      <c r="Y1311" s="45"/>
      <c r="Z1311" s="45"/>
      <c r="AA1311" s="45"/>
      <c r="AB1311" s="45"/>
    </row>
    <row r="1312" spans="1:28" s="62" customFormat="1" ht="24.75" customHeight="1" x14ac:dyDescent="0.25">
      <c r="A1312" s="68">
        <f t="shared" ref="A1312" si="366">$A$8*1.5</f>
        <v>24.75</v>
      </c>
      <c r="B1312" s="211" t="s">
        <v>162</v>
      </c>
      <c r="C1312" s="844" t="s">
        <v>170</v>
      </c>
      <c r="D1312" s="981"/>
      <c r="E1312" s="982"/>
      <c r="F1312" s="212" t="s">
        <v>171</v>
      </c>
      <c r="G1312" s="212" t="s">
        <v>172</v>
      </c>
      <c r="H1312" s="211" t="s">
        <v>163</v>
      </c>
      <c r="I1312" s="844" t="s">
        <v>573</v>
      </c>
      <c r="J1312" s="982"/>
      <c r="K1312" s="210" t="s">
        <v>571</v>
      </c>
      <c r="L1312" s="210" t="s">
        <v>570</v>
      </c>
      <c r="M1312" s="210" t="s">
        <v>569</v>
      </c>
      <c r="N1312" s="844" t="s">
        <v>568</v>
      </c>
      <c r="O1312" s="815"/>
      <c r="P1312" s="45"/>
      <c r="R1312" s="45"/>
      <c r="S1312" s="45"/>
      <c r="T1312" s="45"/>
      <c r="U1312" s="45"/>
      <c r="V1312" s="45"/>
      <c r="W1312" s="45"/>
      <c r="X1312" s="45"/>
      <c r="Y1312" s="45"/>
      <c r="Z1312" s="45"/>
      <c r="AA1312" s="45"/>
      <c r="AB1312" s="45"/>
    </row>
    <row r="1313" spans="1:28" s="62" customFormat="1" ht="9" customHeight="1" x14ac:dyDescent="0.2">
      <c r="A1313" s="63">
        <f t="shared" ref="A1313" si="367">$A$2</f>
        <v>9</v>
      </c>
      <c r="B1313" s="76"/>
      <c r="C1313" s="983" t="s">
        <v>126</v>
      </c>
      <c r="D1313" s="983"/>
      <c r="E1313" s="983"/>
      <c r="F1313" s="211" t="s">
        <v>164</v>
      </c>
      <c r="G1313" s="211" t="s">
        <v>165</v>
      </c>
      <c r="H1313" s="211" t="s">
        <v>143</v>
      </c>
      <c r="I1313" s="983" t="s">
        <v>166</v>
      </c>
      <c r="J1313" s="983"/>
      <c r="K1313" s="211" t="s">
        <v>167</v>
      </c>
      <c r="L1313" s="211" t="s">
        <v>168</v>
      </c>
      <c r="M1313" s="211" t="s">
        <v>181</v>
      </c>
      <c r="N1313" s="983" t="s">
        <v>565</v>
      </c>
      <c r="O1313" s="983"/>
      <c r="P1313" s="45"/>
      <c r="R1313" s="45"/>
      <c r="S1313" s="45"/>
      <c r="T1313" s="45"/>
      <c r="U1313" s="45"/>
      <c r="V1313" s="45"/>
      <c r="W1313" s="45"/>
      <c r="X1313" s="45"/>
      <c r="Y1313" s="45"/>
      <c r="Z1313" s="45"/>
      <c r="AA1313" s="45"/>
      <c r="AB1313" s="45"/>
    </row>
    <row r="1314" spans="1:28" s="62" customFormat="1" ht="19.5" customHeight="1" x14ac:dyDescent="0.25">
      <c r="A1314" s="63">
        <f t="shared" ref="A1314:A1321" si="368">$A$6</f>
        <v>19.5</v>
      </c>
      <c r="B1314" s="78">
        <v>1</v>
      </c>
      <c r="C1314" s="972"/>
      <c r="D1314" s="973"/>
      <c r="E1314" s="974"/>
      <c r="F1314" s="124"/>
      <c r="G1314" s="124"/>
      <c r="H1314" s="126"/>
      <c r="I1314" s="975"/>
      <c r="J1314" s="976"/>
      <c r="K1314" s="124"/>
      <c r="L1314" s="125"/>
      <c r="M1314" s="125"/>
      <c r="N1314" s="977"/>
      <c r="O1314" s="978"/>
      <c r="P1314" s="45"/>
      <c r="R1314" s="45"/>
      <c r="S1314" s="45"/>
      <c r="T1314" s="45"/>
      <c r="U1314" s="45"/>
      <c r="V1314" s="45"/>
      <c r="W1314" s="45"/>
      <c r="X1314" s="45"/>
      <c r="Y1314" s="45"/>
      <c r="Z1314" s="45"/>
      <c r="AA1314" s="45"/>
      <c r="AB1314" s="45"/>
    </row>
    <row r="1315" spans="1:28" s="62" customFormat="1" ht="19.5" customHeight="1" x14ac:dyDescent="0.25">
      <c r="A1315" s="63">
        <f t="shared" si="368"/>
        <v>19.5</v>
      </c>
      <c r="B1315" s="78">
        <v>2</v>
      </c>
      <c r="C1315" s="972"/>
      <c r="D1315" s="973"/>
      <c r="E1315" s="974"/>
      <c r="F1315" s="124"/>
      <c r="G1315" s="124"/>
      <c r="H1315" s="126"/>
      <c r="I1315" s="975"/>
      <c r="J1315" s="976"/>
      <c r="K1315" s="124"/>
      <c r="L1315" s="125"/>
      <c r="M1315" s="125"/>
      <c r="N1315" s="977"/>
      <c r="O1315" s="978"/>
      <c r="P1315" s="45"/>
      <c r="R1315" s="45"/>
      <c r="S1315" s="45"/>
      <c r="T1315" s="45"/>
      <c r="U1315" s="45"/>
      <c r="V1315" s="45"/>
      <c r="W1315" s="45"/>
      <c r="X1315" s="45"/>
      <c r="Y1315" s="45"/>
      <c r="Z1315" s="45"/>
      <c r="AA1315" s="45"/>
      <c r="AB1315" s="45"/>
    </row>
    <row r="1316" spans="1:28" s="62" customFormat="1" ht="19.5" customHeight="1" x14ac:dyDescent="0.25">
      <c r="A1316" s="63">
        <f t="shared" si="368"/>
        <v>19.5</v>
      </c>
      <c r="B1316" s="78">
        <v>3</v>
      </c>
      <c r="C1316" s="972"/>
      <c r="D1316" s="973"/>
      <c r="E1316" s="974"/>
      <c r="F1316" s="124"/>
      <c r="G1316" s="124"/>
      <c r="H1316" s="126"/>
      <c r="I1316" s="975"/>
      <c r="J1316" s="976"/>
      <c r="K1316" s="124"/>
      <c r="L1316" s="125"/>
      <c r="M1316" s="125"/>
      <c r="N1316" s="977"/>
      <c r="O1316" s="978"/>
      <c r="P1316" s="45"/>
      <c r="R1316" s="45"/>
      <c r="S1316" s="45"/>
      <c r="T1316" s="45"/>
      <c r="U1316" s="45"/>
      <c r="V1316" s="45"/>
      <c r="W1316" s="45"/>
      <c r="X1316" s="45"/>
      <c r="Y1316" s="45"/>
      <c r="Z1316" s="45"/>
      <c r="AA1316" s="45"/>
      <c r="AB1316" s="45"/>
    </row>
    <row r="1317" spans="1:28" s="62" customFormat="1" ht="19.5" customHeight="1" x14ac:dyDescent="0.25">
      <c r="A1317" s="63">
        <f t="shared" si="368"/>
        <v>19.5</v>
      </c>
      <c r="B1317" s="78">
        <v>4</v>
      </c>
      <c r="C1317" s="972"/>
      <c r="D1317" s="973"/>
      <c r="E1317" s="974"/>
      <c r="F1317" s="124"/>
      <c r="G1317" s="124"/>
      <c r="H1317" s="126"/>
      <c r="I1317" s="975"/>
      <c r="J1317" s="976"/>
      <c r="K1317" s="124"/>
      <c r="L1317" s="125"/>
      <c r="M1317" s="125"/>
      <c r="N1317" s="977"/>
      <c r="O1317" s="978"/>
      <c r="P1317" s="45"/>
      <c r="R1317" s="45"/>
      <c r="S1317" s="45"/>
      <c r="T1317" s="45"/>
      <c r="U1317" s="45"/>
      <c r="V1317" s="45"/>
      <c r="W1317" s="45"/>
      <c r="X1317" s="45"/>
      <c r="Y1317" s="45"/>
      <c r="Z1317" s="45"/>
      <c r="AA1317" s="45"/>
      <c r="AB1317" s="45"/>
    </row>
    <row r="1318" spans="1:28" s="62" customFormat="1" ht="19.5" customHeight="1" x14ac:dyDescent="0.25">
      <c r="A1318" s="63">
        <f t="shared" si="368"/>
        <v>19.5</v>
      </c>
      <c r="B1318" s="78">
        <v>5</v>
      </c>
      <c r="C1318" s="972"/>
      <c r="D1318" s="973"/>
      <c r="E1318" s="974"/>
      <c r="F1318" s="124"/>
      <c r="G1318" s="124"/>
      <c r="H1318" s="126"/>
      <c r="I1318" s="975"/>
      <c r="J1318" s="976"/>
      <c r="K1318" s="124"/>
      <c r="L1318" s="125"/>
      <c r="M1318" s="125"/>
      <c r="N1318" s="977"/>
      <c r="O1318" s="978"/>
      <c r="P1318" s="45"/>
      <c r="R1318" s="45"/>
      <c r="S1318" s="45"/>
      <c r="T1318" s="45"/>
      <c r="U1318" s="45"/>
      <c r="V1318" s="45"/>
      <c r="W1318" s="45"/>
      <c r="X1318" s="45"/>
      <c r="Y1318" s="45"/>
      <c r="Z1318" s="45"/>
      <c r="AA1318" s="45"/>
      <c r="AB1318" s="45"/>
    </row>
    <row r="1319" spans="1:28" s="62" customFormat="1" ht="19.5" customHeight="1" x14ac:dyDescent="0.25">
      <c r="A1319" s="63">
        <f t="shared" si="368"/>
        <v>19.5</v>
      </c>
      <c r="B1319" s="78">
        <v>6</v>
      </c>
      <c r="C1319" s="972"/>
      <c r="D1319" s="973"/>
      <c r="E1319" s="974"/>
      <c r="F1319" s="124"/>
      <c r="G1319" s="124"/>
      <c r="H1319" s="126"/>
      <c r="I1319" s="975"/>
      <c r="J1319" s="976"/>
      <c r="K1319" s="124"/>
      <c r="L1319" s="125"/>
      <c r="M1319" s="125"/>
      <c r="N1319" s="977"/>
      <c r="O1319" s="978"/>
      <c r="P1319" s="45"/>
      <c r="R1319" s="45"/>
      <c r="S1319" s="45"/>
      <c r="T1319" s="45"/>
      <c r="U1319" s="45"/>
      <c r="V1319" s="45"/>
      <c r="W1319" s="45"/>
      <c r="X1319" s="45"/>
      <c r="Y1319" s="45"/>
      <c r="Z1319" s="45"/>
      <c r="AA1319" s="45"/>
      <c r="AB1319" s="45"/>
    </row>
    <row r="1320" spans="1:28" s="62" customFormat="1" ht="19.5" customHeight="1" x14ac:dyDescent="0.25">
      <c r="A1320" s="63">
        <f t="shared" si="368"/>
        <v>19.5</v>
      </c>
      <c r="B1320" s="78">
        <v>7</v>
      </c>
      <c r="C1320" s="972"/>
      <c r="D1320" s="973"/>
      <c r="E1320" s="974"/>
      <c r="F1320" s="124"/>
      <c r="G1320" s="124"/>
      <c r="H1320" s="126"/>
      <c r="I1320" s="975"/>
      <c r="J1320" s="976"/>
      <c r="K1320" s="124"/>
      <c r="L1320" s="125"/>
      <c r="M1320" s="125"/>
      <c r="N1320" s="977"/>
      <c r="O1320" s="978"/>
      <c r="P1320" s="45"/>
      <c r="R1320" s="45"/>
      <c r="S1320" s="45"/>
      <c r="T1320" s="45"/>
      <c r="U1320" s="45"/>
      <c r="V1320" s="45"/>
      <c r="W1320" s="45"/>
      <c r="X1320" s="45"/>
      <c r="Y1320" s="45"/>
      <c r="Z1320" s="45"/>
      <c r="AA1320" s="45"/>
      <c r="AB1320" s="45"/>
    </row>
    <row r="1321" spans="1:28" s="62" customFormat="1" ht="19.5" customHeight="1" x14ac:dyDescent="0.25">
      <c r="A1321" s="63">
        <f t="shared" si="368"/>
        <v>19.5</v>
      </c>
      <c r="B1321" s="78">
        <v>8</v>
      </c>
      <c r="C1321" s="972"/>
      <c r="D1321" s="973"/>
      <c r="E1321" s="974"/>
      <c r="F1321" s="124"/>
      <c r="G1321" s="124"/>
      <c r="H1321" s="126"/>
      <c r="I1321" s="975"/>
      <c r="J1321" s="976"/>
      <c r="K1321" s="124"/>
      <c r="L1321" s="125"/>
      <c r="M1321" s="125"/>
      <c r="N1321" s="977"/>
      <c r="O1321" s="978"/>
      <c r="P1321" s="45"/>
      <c r="R1321" s="45"/>
      <c r="S1321" s="45"/>
      <c r="T1321" s="45"/>
      <c r="U1321" s="45"/>
      <c r="V1321" s="45"/>
      <c r="W1321" s="45"/>
      <c r="X1321" s="45"/>
      <c r="Y1321" s="45"/>
      <c r="Z1321" s="45"/>
      <c r="AA1321" s="45"/>
      <c r="AB1321" s="45"/>
    </row>
    <row r="1322" spans="1:28" s="62" customFormat="1" ht="9" customHeight="1" x14ac:dyDescent="0.25">
      <c r="A1322" s="63">
        <f t="shared" ref="A1322:A1323" si="369">$A$2</f>
        <v>9</v>
      </c>
      <c r="B1322" s="45"/>
      <c r="C1322" s="45"/>
      <c r="D1322" s="45"/>
      <c r="E1322" s="45"/>
      <c r="F1322" s="45"/>
      <c r="G1322" s="45"/>
      <c r="H1322" s="45"/>
      <c r="I1322" s="45"/>
      <c r="J1322" s="45"/>
      <c r="K1322" s="45"/>
      <c r="L1322" s="45"/>
      <c r="M1322" s="45"/>
      <c r="N1322" s="45"/>
      <c r="O1322" s="45"/>
      <c r="P1322" s="45"/>
      <c r="R1322" s="45"/>
      <c r="S1322" s="45"/>
      <c r="T1322" s="45"/>
      <c r="U1322" s="45"/>
      <c r="V1322" s="45"/>
      <c r="W1322" s="45"/>
      <c r="X1322" s="45"/>
      <c r="Y1322" s="45"/>
      <c r="Z1322" s="45"/>
      <c r="AA1322" s="45"/>
      <c r="AB1322" s="45"/>
    </row>
    <row r="1323" spans="1:28" s="62" customFormat="1" ht="9" customHeight="1" x14ac:dyDescent="0.25">
      <c r="A1323" s="63">
        <f t="shared" si="369"/>
        <v>9</v>
      </c>
      <c r="B1323" s="45"/>
      <c r="C1323" s="45"/>
      <c r="D1323" s="45"/>
      <c r="E1323" s="45"/>
      <c r="F1323" s="45"/>
      <c r="G1323" s="45"/>
      <c r="H1323" s="45"/>
      <c r="I1323" s="45"/>
      <c r="J1323" s="45"/>
      <c r="K1323" s="45"/>
      <c r="L1323" s="45"/>
      <c r="M1323" s="45"/>
      <c r="N1323" s="45"/>
      <c r="O1323" s="45"/>
      <c r="P1323" s="45"/>
      <c r="R1323" s="45"/>
      <c r="S1323" s="45"/>
      <c r="T1323" s="45"/>
      <c r="U1323" s="45"/>
      <c r="V1323" s="45"/>
      <c r="W1323" s="45"/>
      <c r="X1323" s="45"/>
      <c r="Y1323" s="45"/>
      <c r="Z1323" s="45"/>
      <c r="AA1323" s="45"/>
      <c r="AB1323" s="45"/>
    </row>
    <row r="1324" spans="1:28" s="62" customFormat="1" ht="18" customHeight="1" x14ac:dyDescent="0.25">
      <c r="A1324" s="63">
        <f t="shared" ref="A1324" si="370">$A$2*2</f>
        <v>18</v>
      </c>
      <c r="B1324" s="79" t="s">
        <v>100</v>
      </c>
      <c r="C1324" s="979" t="s">
        <v>191</v>
      </c>
      <c r="D1324" s="979"/>
      <c r="E1324" s="979"/>
      <c r="F1324" s="979"/>
      <c r="G1324" s="979"/>
      <c r="H1324" s="979"/>
      <c r="I1324" s="979"/>
      <c r="J1324" s="979"/>
      <c r="K1324" s="979"/>
      <c r="L1324" s="979"/>
      <c r="M1324" s="979"/>
      <c r="N1324" s="979"/>
      <c r="O1324" s="979"/>
      <c r="P1324" s="45"/>
      <c r="R1324" s="45"/>
      <c r="S1324" s="45"/>
      <c r="T1324" s="45"/>
      <c r="U1324" s="45"/>
      <c r="V1324" s="45"/>
      <c r="W1324" s="45"/>
      <c r="X1324" s="45"/>
      <c r="Y1324" s="45"/>
      <c r="Z1324" s="45"/>
      <c r="AA1324" s="45"/>
      <c r="AB1324" s="45"/>
    </row>
    <row r="1325" spans="1:28" s="62" customFormat="1" ht="9" customHeight="1" x14ac:dyDescent="0.25">
      <c r="A1325" s="63">
        <f t="shared" ref="A1325:A1328" si="371">$A$2</f>
        <v>9</v>
      </c>
      <c r="B1325" s="79" t="s">
        <v>101</v>
      </c>
      <c r="C1325" s="980" t="s">
        <v>190</v>
      </c>
      <c r="D1325" s="980"/>
      <c r="E1325" s="980"/>
      <c r="F1325" s="980"/>
      <c r="G1325" s="980"/>
      <c r="H1325" s="980"/>
      <c r="I1325" s="980"/>
      <c r="J1325" s="980"/>
      <c r="K1325" s="980"/>
      <c r="L1325" s="980"/>
      <c r="M1325" s="980"/>
      <c r="N1325" s="980"/>
      <c r="O1325" s="980"/>
      <c r="P1325" s="45"/>
      <c r="R1325" s="45"/>
      <c r="S1325" s="45"/>
      <c r="T1325" s="45"/>
      <c r="U1325" s="45"/>
      <c r="V1325" s="45"/>
      <c r="W1325" s="45"/>
      <c r="X1325" s="45"/>
      <c r="Y1325" s="45"/>
      <c r="Z1325" s="45"/>
      <c r="AA1325" s="45"/>
      <c r="AB1325" s="45"/>
    </row>
    <row r="1326" spans="1:28" s="62" customFormat="1" ht="9" customHeight="1" x14ac:dyDescent="0.25">
      <c r="A1326" s="63">
        <f t="shared" si="371"/>
        <v>9</v>
      </c>
      <c r="B1326" s="79" t="s">
        <v>102</v>
      </c>
      <c r="C1326" s="979" t="s">
        <v>500</v>
      </c>
      <c r="D1326" s="979"/>
      <c r="E1326" s="979"/>
      <c r="F1326" s="979"/>
      <c r="G1326" s="979"/>
      <c r="H1326" s="979"/>
      <c r="I1326" s="979"/>
      <c r="J1326" s="979"/>
      <c r="K1326" s="979"/>
      <c r="L1326" s="979"/>
      <c r="M1326" s="979"/>
      <c r="N1326" s="979"/>
      <c r="O1326" s="979"/>
      <c r="P1326" s="45"/>
      <c r="R1326" s="45"/>
      <c r="S1326" s="45"/>
      <c r="T1326" s="45"/>
      <c r="U1326" s="45"/>
      <c r="V1326" s="45"/>
      <c r="W1326" s="45"/>
      <c r="X1326" s="45"/>
      <c r="Y1326" s="45"/>
      <c r="Z1326" s="45"/>
      <c r="AA1326" s="45"/>
      <c r="AB1326" s="45"/>
    </row>
    <row r="1327" spans="1:28" s="62" customFormat="1" ht="9" customHeight="1" x14ac:dyDescent="0.25">
      <c r="A1327" s="63">
        <f t="shared" si="371"/>
        <v>9</v>
      </c>
      <c r="B1327" s="79" t="s">
        <v>105</v>
      </c>
      <c r="C1327" s="979" t="s">
        <v>194</v>
      </c>
      <c r="D1327" s="979"/>
      <c r="E1327" s="979"/>
      <c r="F1327" s="979"/>
      <c r="G1327" s="979"/>
      <c r="H1327" s="979"/>
      <c r="I1327" s="979"/>
      <c r="J1327" s="979"/>
      <c r="K1327" s="979"/>
      <c r="L1327" s="979"/>
      <c r="M1327" s="979"/>
      <c r="N1327" s="979"/>
      <c r="O1327" s="979"/>
      <c r="P1327" s="45"/>
      <c r="R1327" s="45"/>
      <c r="S1327" s="45"/>
      <c r="T1327" s="45"/>
      <c r="U1327" s="45"/>
      <c r="V1327" s="45"/>
      <c r="W1327" s="45"/>
      <c r="X1327" s="45"/>
      <c r="Y1327" s="45"/>
      <c r="Z1327" s="45"/>
      <c r="AA1327" s="45"/>
      <c r="AB1327" s="45"/>
    </row>
    <row r="1328" spans="1:28" s="62" customFormat="1" ht="9" customHeight="1" x14ac:dyDescent="0.25">
      <c r="A1328" s="63">
        <f t="shared" si="371"/>
        <v>9</v>
      </c>
      <c r="B1328" s="79" t="s">
        <v>103</v>
      </c>
      <c r="C1328" s="979" t="s">
        <v>202</v>
      </c>
      <c r="D1328" s="979"/>
      <c r="E1328" s="979"/>
      <c r="F1328" s="979"/>
      <c r="G1328" s="979"/>
      <c r="H1328" s="979"/>
      <c r="I1328" s="979"/>
      <c r="J1328" s="979"/>
      <c r="K1328" s="979"/>
      <c r="L1328" s="979"/>
      <c r="M1328" s="979"/>
      <c r="N1328" s="979"/>
      <c r="O1328" s="979"/>
      <c r="P1328" s="45"/>
      <c r="R1328" s="45"/>
      <c r="S1328" s="45"/>
      <c r="T1328" s="45"/>
      <c r="U1328" s="45"/>
      <c r="V1328" s="45"/>
      <c r="W1328" s="45"/>
      <c r="X1328" s="45"/>
      <c r="Y1328" s="45"/>
      <c r="Z1328" s="45"/>
      <c r="AA1328" s="45"/>
      <c r="AB1328" s="45"/>
    </row>
    <row r="1329" spans="1:28" s="62" customFormat="1" ht="16.5" customHeight="1" x14ac:dyDescent="0.25">
      <c r="A1329" s="68">
        <f t="shared" ref="A1329" si="372">$A$8</f>
        <v>16.5</v>
      </c>
      <c r="B1329" s="45"/>
      <c r="C1329" s="984" t="str">
        <f ca="1">Wersja</f>
        <v>2020..6.15.0.44055</v>
      </c>
      <c r="D1329" s="984"/>
      <c r="E1329" s="69"/>
      <c r="F1329" s="69"/>
      <c r="G1329" s="69"/>
      <c r="H1329" s="69"/>
      <c r="I1329" s="45"/>
      <c r="J1329" s="45"/>
      <c r="K1329" s="45"/>
      <c r="L1329" s="45"/>
      <c r="M1329" s="45"/>
      <c r="N1329" s="80" t="s">
        <v>572</v>
      </c>
      <c r="O1329" s="81" t="s">
        <v>187</v>
      </c>
      <c r="P1329" s="45"/>
      <c r="R1329" s="45"/>
      <c r="S1329" s="45"/>
      <c r="T1329" s="45"/>
      <c r="U1329" s="45"/>
      <c r="V1329" s="45"/>
      <c r="W1329" s="45"/>
      <c r="X1329" s="45"/>
      <c r="Y1329" s="45"/>
      <c r="Z1329" s="45"/>
      <c r="AA1329" s="45"/>
      <c r="AB1329" s="45"/>
    </row>
    <row r="1330" spans="1:28" s="62" customFormat="1" ht="9" customHeight="1" x14ac:dyDescent="0.25">
      <c r="A1330" s="63">
        <f t="shared" ref="A1330:A1331" si="373">$A$2</f>
        <v>9</v>
      </c>
      <c r="B1330" s="45"/>
      <c r="C1330" s="45"/>
      <c r="D1330" s="45"/>
      <c r="E1330" s="45"/>
      <c r="F1330" s="45"/>
      <c r="G1330" s="45"/>
      <c r="H1330" s="45"/>
      <c r="I1330" s="45"/>
      <c r="J1330" s="45"/>
      <c r="K1330" s="45"/>
      <c r="L1330" s="45"/>
      <c r="M1330" s="45"/>
      <c r="N1330" s="45"/>
      <c r="O1330" s="45"/>
      <c r="P1330" s="45"/>
      <c r="R1330" s="45"/>
      <c r="S1330" s="45"/>
      <c r="T1330" s="45"/>
      <c r="U1330" s="45"/>
      <c r="V1330" s="45"/>
      <c r="W1330" s="45"/>
      <c r="X1330" s="45"/>
      <c r="Y1330" s="45"/>
      <c r="Z1330" s="45"/>
      <c r="AA1330" s="45"/>
      <c r="AB1330" s="45"/>
    </row>
    <row r="1331" spans="1:28" s="62" customFormat="1" ht="9" customHeight="1" x14ac:dyDescent="0.25">
      <c r="A1331" s="63">
        <f t="shared" si="373"/>
        <v>9</v>
      </c>
      <c r="B1331" s="797" t="s">
        <v>0</v>
      </c>
      <c r="C1331" s="797"/>
      <c r="D1331" s="797"/>
      <c r="E1331" s="797"/>
      <c r="F1331" s="797"/>
      <c r="G1331" s="797"/>
      <c r="H1331" s="797"/>
      <c r="I1331" s="797"/>
      <c r="J1331" s="797"/>
      <c r="K1331" s="797"/>
      <c r="L1331" s="797"/>
      <c r="M1331" s="797"/>
      <c r="N1331" s="797"/>
      <c r="O1331" s="797"/>
      <c r="P1331" s="45"/>
      <c r="R1331" s="45"/>
      <c r="S1331" s="45"/>
      <c r="T1331" s="45"/>
      <c r="U1331" s="45"/>
      <c r="V1331" s="45"/>
      <c r="W1331" s="45"/>
      <c r="X1331" s="45"/>
      <c r="Y1331" s="45"/>
      <c r="Z1331" s="45"/>
      <c r="AA1331" s="45"/>
      <c r="AB1331" s="45"/>
    </row>
    <row r="1332" spans="1:28" s="62" customFormat="1" ht="4.5" customHeight="1" x14ac:dyDescent="0.25">
      <c r="A1332" s="68">
        <v>4.5</v>
      </c>
      <c r="B1332" s="208"/>
      <c r="C1332" s="45"/>
      <c r="D1332" s="45"/>
      <c r="E1332" s="45"/>
      <c r="F1332" s="45"/>
      <c r="G1332" s="45"/>
      <c r="H1332" s="45"/>
      <c r="I1332" s="45"/>
      <c r="J1332" s="45"/>
      <c r="K1332" s="45"/>
      <c r="L1332" s="45"/>
      <c r="M1332" s="45"/>
      <c r="N1332" s="45"/>
      <c r="O1332" s="45"/>
      <c r="P1332" s="45"/>
      <c r="R1332" s="45"/>
      <c r="S1332" s="45"/>
      <c r="T1332" s="45"/>
      <c r="U1332" s="45"/>
      <c r="V1332" s="45"/>
      <c r="W1332" s="45"/>
      <c r="X1332" s="45"/>
      <c r="Y1332" s="45"/>
      <c r="Z1332" s="45"/>
      <c r="AA1332" s="45"/>
      <c r="AB1332" s="45"/>
    </row>
    <row r="1333" spans="1:28" s="62" customFormat="1" ht="24.75" customHeight="1" x14ac:dyDescent="0.25">
      <c r="A1333" s="68">
        <f t="shared" ref="A1333" si="374">$A$8*1.5</f>
        <v>24.75</v>
      </c>
      <c r="B1333" s="211" t="s">
        <v>162</v>
      </c>
      <c r="C1333" s="844" t="s">
        <v>170</v>
      </c>
      <c r="D1333" s="981"/>
      <c r="E1333" s="982"/>
      <c r="F1333" s="212" t="s">
        <v>171</v>
      </c>
      <c r="G1333" s="212" t="s">
        <v>172</v>
      </c>
      <c r="H1333" s="211" t="s">
        <v>163</v>
      </c>
      <c r="I1333" s="844" t="s">
        <v>573</v>
      </c>
      <c r="J1333" s="982"/>
      <c r="K1333" s="210" t="s">
        <v>571</v>
      </c>
      <c r="L1333" s="210" t="s">
        <v>570</v>
      </c>
      <c r="M1333" s="210" t="s">
        <v>569</v>
      </c>
      <c r="N1333" s="844" t="s">
        <v>568</v>
      </c>
      <c r="O1333" s="815"/>
      <c r="P1333" s="45"/>
      <c r="R1333" s="45"/>
      <c r="S1333" s="45"/>
      <c r="T1333" s="45"/>
      <c r="U1333" s="45"/>
      <c r="V1333" s="45"/>
      <c r="W1333" s="45"/>
      <c r="X1333" s="45"/>
      <c r="Y1333" s="45"/>
      <c r="Z1333" s="45"/>
      <c r="AA1333" s="45"/>
      <c r="AB1333" s="45"/>
    </row>
    <row r="1334" spans="1:28" s="62" customFormat="1" ht="9" customHeight="1" x14ac:dyDescent="0.2">
      <c r="A1334" s="63">
        <f t="shared" ref="A1334" si="375">$A$2</f>
        <v>9</v>
      </c>
      <c r="B1334" s="76"/>
      <c r="C1334" s="983" t="s">
        <v>126</v>
      </c>
      <c r="D1334" s="983"/>
      <c r="E1334" s="983"/>
      <c r="F1334" s="211" t="s">
        <v>164</v>
      </c>
      <c r="G1334" s="211" t="s">
        <v>165</v>
      </c>
      <c r="H1334" s="211" t="s">
        <v>143</v>
      </c>
      <c r="I1334" s="983" t="s">
        <v>166</v>
      </c>
      <c r="J1334" s="983"/>
      <c r="K1334" s="211" t="s">
        <v>167</v>
      </c>
      <c r="L1334" s="211" t="s">
        <v>168</v>
      </c>
      <c r="M1334" s="211" t="s">
        <v>181</v>
      </c>
      <c r="N1334" s="983" t="s">
        <v>565</v>
      </c>
      <c r="O1334" s="983"/>
      <c r="P1334" s="45"/>
      <c r="R1334" s="45"/>
      <c r="S1334" s="45"/>
      <c r="T1334" s="45"/>
      <c r="U1334" s="45"/>
      <c r="V1334" s="45"/>
      <c r="W1334" s="45"/>
      <c r="X1334" s="45"/>
      <c r="Y1334" s="45"/>
      <c r="Z1334" s="45"/>
      <c r="AA1334" s="45"/>
      <c r="AB1334" s="45"/>
    </row>
    <row r="1335" spans="1:28" s="62" customFormat="1" ht="19.5" customHeight="1" x14ac:dyDescent="0.25">
      <c r="A1335" s="63">
        <f t="shared" ref="A1335:A1354" si="376">$A$6</f>
        <v>19.5</v>
      </c>
      <c r="B1335" s="78">
        <v>9</v>
      </c>
      <c r="C1335" s="972"/>
      <c r="D1335" s="973"/>
      <c r="E1335" s="974"/>
      <c r="F1335" s="124"/>
      <c r="G1335" s="124"/>
      <c r="H1335" s="126"/>
      <c r="I1335" s="975"/>
      <c r="J1335" s="976"/>
      <c r="K1335" s="124"/>
      <c r="L1335" s="125"/>
      <c r="M1335" s="125"/>
      <c r="N1335" s="977"/>
      <c r="O1335" s="978"/>
      <c r="P1335" s="45"/>
      <c r="R1335" s="45"/>
      <c r="S1335" s="45"/>
      <c r="T1335" s="45"/>
      <c r="U1335" s="45"/>
      <c r="V1335" s="45"/>
      <c r="W1335" s="45"/>
      <c r="X1335" s="45"/>
      <c r="Y1335" s="45"/>
      <c r="Z1335" s="45"/>
      <c r="AA1335" s="45"/>
      <c r="AB1335" s="45"/>
    </row>
    <row r="1336" spans="1:28" s="62" customFormat="1" ht="19.5" customHeight="1" x14ac:dyDescent="0.25">
      <c r="A1336" s="63">
        <f t="shared" si="376"/>
        <v>19.5</v>
      </c>
      <c r="B1336" s="78">
        <f t="shared" ref="B1336:B1354" si="377">B1335+1</f>
        <v>10</v>
      </c>
      <c r="C1336" s="972"/>
      <c r="D1336" s="973"/>
      <c r="E1336" s="974"/>
      <c r="F1336" s="124"/>
      <c r="G1336" s="124"/>
      <c r="H1336" s="126"/>
      <c r="I1336" s="975"/>
      <c r="J1336" s="976"/>
      <c r="K1336" s="124"/>
      <c r="L1336" s="125"/>
      <c r="M1336" s="125"/>
      <c r="N1336" s="977"/>
      <c r="O1336" s="978"/>
      <c r="P1336" s="45"/>
      <c r="R1336" s="45"/>
      <c r="S1336" s="45"/>
      <c r="T1336" s="45"/>
      <c r="U1336" s="45"/>
      <c r="V1336" s="45"/>
      <c r="W1336" s="45"/>
      <c r="X1336" s="45"/>
      <c r="Y1336" s="45"/>
      <c r="Z1336" s="45"/>
      <c r="AA1336" s="45"/>
      <c r="AB1336" s="45"/>
    </row>
    <row r="1337" spans="1:28" s="62" customFormat="1" ht="19.5" customHeight="1" x14ac:dyDescent="0.25">
      <c r="A1337" s="63">
        <f t="shared" si="376"/>
        <v>19.5</v>
      </c>
      <c r="B1337" s="78">
        <f t="shared" si="377"/>
        <v>11</v>
      </c>
      <c r="C1337" s="972"/>
      <c r="D1337" s="973"/>
      <c r="E1337" s="974"/>
      <c r="F1337" s="124"/>
      <c r="G1337" s="124"/>
      <c r="H1337" s="126"/>
      <c r="I1337" s="975"/>
      <c r="J1337" s="976"/>
      <c r="K1337" s="124"/>
      <c r="L1337" s="125"/>
      <c r="M1337" s="125"/>
      <c r="N1337" s="977"/>
      <c r="O1337" s="978"/>
      <c r="P1337" s="45"/>
      <c r="R1337" s="45"/>
      <c r="S1337" s="45"/>
      <c r="T1337" s="45"/>
      <c r="U1337" s="45"/>
      <c r="V1337" s="45"/>
      <c r="W1337" s="45"/>
      <c r="X1337" s="45"/>
      <c r="Y1337" s="45"/>
      <c r="Z1337" s="45"/>
      <c r="AA1337" s="45"/>
      <c r="AB1337" s="45"/>
    </row>
    <row r="1338" spans="1:28" s="62" customFormat="1" ht="19.5" customHeight="1" x14ac:dyDescent="0.25">
      <c r="A1338" s="63">
        <f t="shared" si="376"/>
        <v>19.5</v>
      </c>
      <c r="B1338" s="78">
        <f t="shared" si="377"/>
        <v>12</v>
      </c>
      <c r="C1338" s="972"/>
      <c r="D1338" s="973"/>
      <c r="E1338" s="974"/>
      <c r="F1338" s="124"/>
      <c r="G1338" s="124"/>
      <c r="H1338" s="126"/>
      <c r="I1338" s="975"/>
      <c r="J1338" s="976"/>
      <c r="K1338" s="124"/>
      <c r="L1338" s="125"/>
      <c r="M1338" s="125"/>
      <c r="N1338" s="977"/>
      <c r="O1338" s="978"/>
      <c r="P1338" s="45"/>
      <c r="R1338" s="45"/>
      <c r="S1338" s="45"/>
      <c r="T1338" s="45"/>
      <c r="U1338" s="45"/>
      <c r="V1338" s="45"/>
      <c r="W1338" s="45"/>
      <c r="X1338" s="45"/>
      <c r="Y1338" s="45"/>
      <c r="Z1338" s="45"/>
      <c r="AA1338" s="45"/>
      <c r="AB1338" s="45"/>
    </row>
    <row r="1339" spans="1:28" s="62" customFormat="1" ht="19.5" customHeight="1" x14ac:dyDescent="0.25">
      <c r="A1339" s="63">
        <f t="shared" si="376"/>
        <v>19.5</v>
      </c>
      <c r="B1339" s="78">
        <f t="shared" si="377"/>
        <v>13</v>
      </c>
      <c r="C1339" s="972"/>
      <c r="D1339" s="973"/>
      <c r="E1339" s="974"/>
      <c r="F1339" s="124"/>
      <c r="G1339" s="124"/>
      <c r="H1339" s="126"/>
      <c r="I1339" s="975"/>
      <c r="J1339" s="976"/>
      <c r="K1339" s="124"/>
      <c r="L1339" s="125"/>
      <c r="M1339" s="125"/>
      <c r="N1339" s="977"/>
      <c r="O1339" s="978"/>
      <c r="P1339" s="45"/>
      <c r="R1339" s="45"/>
      <c r="S1339" s="45"/>
      <c r="T1339" s="45"/>
      <c r="U1339" s="45"/>
      <c r="V1339" s="45"/>
      <c r="W1339" s="45"/>
      <c r="X1339" s="45"/>
      <c r="Y1339" s="45"/>
      <c r="Z1339" s="45"/>
      <c r="AA1339" s="45"/>
      <c r="AB1339" s="45"/>
    </row>
    <row r="1340" spans="1:28" s="62" customFormat="1" ht="19.5" customHeight="1" x14ac:dyDescent="0.25">
      <c r="A1340" s="63">
        <f t="shared" si="376"/>
        <v>19.5</v>
      </c>
      <c r="B1340" s="78">
        <f t="shared" si="377"/>
        <v>14</v>
      </c>
      <c r="C1340" s="972"/>
      <c r="D1340" s="973"/>
      <c r="E1340" s="974"/>
      <c r="F1340" s="124"/>
      <c r="G1340" s="124"/>
      <c r="H1340" s="126"/>
      <c r="I1340" s="975"/>
      <c r="J1340" s="976"/>
      <c r="K1340" s="124"/>
      <c r="L1340" s="125"/>
      <c r="M1340" s="125"/>
      <c r="N1340" s="977"/>
      <c r="O1340" s="978"/>
      <c r="P1340" s="45"/>
      <c r="R1340" s="45"/>
      <c r="S1340" s="45"/>
      <c r="T1340" s="45"/>
      <c r="U1340" s="45"/>
      <c r="V1340" s="45"/>
      <c r="W1340" s="45"/>
      <c r="X1340" s="45"/>
      <c r="Y1340" s="45"/>
      <c r="Z1340" s="45"/>
      <c r="AA1340" s="45"/>
      <c r="AB1340" s="45"/>
    </row>
    <row r="1341" spans="1:28" s="62" customFormat="1" ht="19.5" customHeight="1" x14ac:dyDescent="0.25">
      <c r="A1341" s="63">
        <f t="shared" si="376"/>
        <v>19.5</v>
      </c>
      <c r="B1341" s="78">
        <f t="shared" si="377"/>
        <v>15</v>
      </c>
      <c r="C1341" s="972"/>
      <c r="D1341" s="973"/>
      <c r="E1341" s="974"/>
      <c r="F1341" s="124"/>
      <c r="G1341" s="124"/>
      <c r="H1341" s="126"/>
      <c r="I1341" s="975"/>
      <c r="J1341" s="976"/>
      <c r="K1341" s="124"/>
      <c r="L1341" s="125"/>
      <c r="M1341" s="125"/>
      <c r="N1341" s="977"/>
      <c r="O1341" s="978"/>
      <c r="P1341" s="45"/>
      <c r="R1341" s="45"/>
      <c r="S1341" s="45"/>
      <c r="T1341" s="45"/>
      <c r="U1341" s="45"/>
      <c r="V1341" s="45"/>
      <c r="W1341" s="45"/>
      <c r="X1341" s="45"/>
      <c r="Y1341" s="45"/>
      <c r="Z1341" s="45"/>
      <c r="AA1341" s="45"/>
      <c r="AB1341" s="45"/>
    </row>
    <row r="1342" spans="1:28" s="62" customFormat="1" ht="19.5" customHeight="1" x14ac:dyDescent="0.25">
      <c r="A1342" s="63">
        <f t="shared" si="376"/>
        <v>19.5</v>
      </c>
      <c r="B1342" s="78">
        <f t="shared" si="377"/>
        <v>16</v>
      </c>
      <c r="C1342" s="972"/>
      <c r="D1342" s="973"/>
      <c r="E1342" s="974"/>
      <c r="F1342" s="124"/>
      <c r="G1342" s="124"/>
      <c r="H1342" s="126"/>
      <c r="I1342" s="975"/>
      <c r="J1342" s="976"/>
      <c r="K1342" s="124"/>
      <c r="L1342" s="125"/>
      <c r="M1342" s="125"/>
      <c r="N1342" s="977"/>
      <c r="O1342" s="978"/>
      <c r="P1342" s="45"/>
      <c r="R1342" s="45"/>
      <c r="S1342" s="45"/>
      <c r="T1342" s="45"/>
      <c r="U1342" s="45"/>
      <c r="V1342" s="45"/>
      <c r="W1342" s="45"/>
      <c r="X1342" s="45"/>
      <c r="Y1342" s="45"/>
      <c r="Z1342" s="45"/>
      <c r="AA1342" s="45"/>
      <c r="AB1342" s="45"/>
    </row>
    <row r="1343" spans="1:28" s="62" customFormat="1" ht="19.5" customHeight="1" x14ac:dyDescent="0.25">
      <c r="A1343" s="63">
        <f t="shared" si="376"/>
        <v>19.5</v>
      </c>
      <c r="B1343" s="78">
        <f t="shared" si="377"/>
        <v>17</v>
      </c>
      <c r="C1343" s="972"/>
      <c r="D1343" s="973"/>
      <c r="E1343" s="974"/>
      <c r="F1343" s="124"/>
      <c r="G1343" s="124"/>
      <c r="H1343" s="126"/>
      <c r="I1343" s="975"/>
      <c r="J1343" s="976"/>
      <c r="K1343" s="124"/>
      <c r="L1343" s="125"/>
      <c r="M1343" s="125"/>
      <c r="N1343" s="977"/>
      <c r="O1343" s="978"/>
      <c r="P1343" s="45"/>
      <c r="R1343" s="45"/>
      <c r="S1343" s="45"/>
      <c r="T1343" s="45"/>
      <c r="U1343" s="45"/>
      <c r="V1343" s="45"/>
      <c r="W1343" s="45"/>
      <c r="X1343" s="45"/>
      <c r="Y1343" s="45"/>
      <c r="Z1343" s="45"/>
      <c r="AA1343" s="45"/>
      <c r="AB1343" s="45"/>
    </row>
    <row r="1344" spans="1:28" s="62" customFormat="1" ht="19.5" customHeight="1" x14ac:dyDescent="0.25">
      <c r="A1344" s="63">
        <f t="shared" si="376"/>
        <v>19.5</v>
      </c>
      <c r="B1344" s="78">
        <f t="shared" si="377"/>
        <v>18</v>
      </c>
      <c r="C1344" s="972"/>
      <c r="D1344" s="973"/>
      <c r="E1344" s="974"/>
      <c r="F1344" s="124"/>
      <c r="G1344" s="124"/>
      <c r="H1344" s="126"/>
      <c r="I1344" s="975"/>
      <c r="J1344" s="976"/>
      <c r="K1344" s="124"/>
      <c r="L1344" s="125"/>
      <c r="M1344" s="125"/>
      <c r="N1344" s="977"/>
      <c r="O1344" s="978"/>
      <c r="P1344" s="45"/>
      <c r="R1344" s="45"/>
      <c r="S1344" s="45"/>
      <c r="T1344" s="45"/>
      <c r="U1344" s="45"/>
      <c r="V1344" s="45"/>
      <c r="W1344" s="45"/>
      <c r="X1344" s="45"/>
      <c r="Y1344" s="45"/>
      <c r="Z1344" s="45"/>
      <c r="AA1344" s="45"/>
      <c r="AB1344" s="45"/>
    </row>
    <row r="1345" spans="1:28" s="62" customFormat="1" ht="19.5" customHeight="1" x14ac:dyDescent="0.25">
      <c r="A1345" s="63">
        <f t="shared" si="376"/>
        <v>19.5</v>
      </c>
      <c r="B1345" s="78">
        <f t="shared" si="377"/>
        <v>19</v>
      </c>
      <c r="C1345" s="972"/>
      <c r="D1345" s="973"/>
      <c r="E1345" s="974"/>
      <c r="F1345" s="124"/>
      <c r="G1345" s="124"/>
      <c r="H1345" s="126"/>
      <c r="I1345" s="975"/>
      <c r="J1345" s="976"/>
      <c r="K1345" s="124"/>
      <c r="L1345" s="125"/>
      <c r="M1345" s="125"/>
      <c r="N1345" s="977"/>
      <c r="O1345" s="978"/>
      <c r="P1345" s="45"/>
      <c r="R1345" s="45"/>
      <c r="S1345" s="45"/>
      <c r="T1345" s="45"/>
      <c r="U1345" s="45"/>
      <c r="V1345" s="45"/>
      <c r="W1345" s="45"/>
      <c r="X1345" s="45"/>
      <c r="Y1345" s="45"/>
      <c r="Z1345" s="45"/>
      <c r="AA1345" s="45"/>
      <c r="AB1345" s="45"/>
    </row>
    <row r="1346" spans="1:28" s="62" customFormat="1" ht="19.5" customHeight="1" x14ac:dyDescent="0.25">
      <c r="A1346" s="63">
        <f t="shared" si="376"/>
        <v>19.5</v>
      </c>
      <c r="B1346" s="78">
        <f t="shared" si="377"/>
        <v>20</v>
      </c>
      <c r="C1346" s="972"/>
      <c r="D1346" s="973"/>
      <c r="E1346" s="974"/>
      <c r="F1346" s="124"/>
      <c r="G1346" s="124"/>
      <c r="H1346" s="126"/>
      <c r="I1346" s="975"/>
      <c r="J1346" s="976"/>
      <c r="K1346" s="124"/>
      <c r="L1346" s="125"/>
      <c r="M1346" s="125"/>
      <c r="N1346" s="977"/>
      <c r="O1346" s="978"/>
      <c r="P1346" s="45"/>
      <c r="R1346" s="45"/>
      <c r="S1346" s="45"/>
      <c r="T1346" s="45"/>
      <c r="U1346" s="45"/>
      <c r="V1346" s="45"/>
      <c r="W1346" s="45"/>
      <c r="X1346" s="45"/>
      <c r="Y1346" s="45"/>
      <c r="Z1346" s="45"/>
      <c r="AA1346" s="45"/>
      <c r="AB1346" s="45"/>
    </row>
    <row r="1347" spans="1:28" s="62" customFormat="1" ht="19.5" customHeight="1" x14ac:dyDescent="0.25">
      <c r="A1347" s="63">
        <f t="shared" si="376"/>
        <v>19.5</v>
      </c>
      <c r="B1347" s="78">
        <f t="shared" si="377"/>
        <v>21</v>
      </c>
      <c r="C1347" s="972"/>
      <c r="D1347" s="973"/>
      <c r="E1347" s="974"/>
      <c r="F1347" s="124"/>
      <c r="G1347" s="124"/>
      <c r="H1347" s="126"/>
      <c r="I1347" s="975"/>
      <c r="J1347" s="976"/>
      <c r="K1347" s="124"/>
      <c r="L1347" s="125"/>
      <c r="M1347" s="125"/>
      <c r="N1347" s="977"/>
      <c r="O1347" s="978"/>
      <c r="P1347" s="45"/>
      <c r="R1347" s="45"/>
      <c r="S1347" s="45"/>
      <c r="T1347" s="45"/>
      <c r="U1347" s="45"/>
      <c r="V1347" s="45"/>
      <c r="W1347" s="45"/>
      <c r="X1347" s="45"/>
      <c r="Y1347" s="45"/>
      <c r="Z1347" s="45"/>
      <c r="AA1347" s="45"/>
      <c r="AB1347" s="45"/>
    </row>
    <row r="1348" spans="1:28" s="62" customFormat="1" ht="19.5" customHeight="1" x14ac:dyDescent="0.25">
      <c r="A1348" s="63">
        <f t="shared" si="376"/>
        <v>19.5</v>
      </c>
      <c r="B1348" s="78">
        <f t="shared" si="377"/>
        <v>22</v>
      </c>
      <c r="C1348" s="972"/>
      <c r="D1348" s="973"/>
      <c r="E1348" s="974"/>
      <c r="F1348" s="124"/>
      <c r="G1348" s="124"/>
      <c r="H1348" s="126"/>
      <c r="I1348" s="975"/>
      <c r="J1348" s="976"/>
      <c r="K1348" s="124"/>
      <c r="L1348" s="125"/>
      <c r="M1348" s="125"/>
      <c r="N1348" s="977"/>
      <c r="O1348" s="978"/>
      <c r="P1348" s="45"/>
      <c r="R1348" s="45"/>
      <c r="S1348" s="45"/>
      <c r="T1348" s="45"/>
      <c r="U1348" s="45"/>
      <c r="V1348" s="45"/>
      <c r="W1348" s="45"/>
      <c r="X1348" s="45"/>
      <c r="Y1348" s="45"/>
      <c r="Z1348" s="45"/>
      <c r="AA1348" s="45"/>
      <c r="AB1348" s="45"/>
    </row>
    <row r="1349" spans="1:28" s="62" customFormat="1" ht="19.5" customHeight="1" x14ac:dyDescent="0.25">
      <c r="A1349" s="63">
        <f t="shared" si="376"/>
        <v>19.5</v>
      </c>
      <c r="B1349" s="78">
        <f t="shared" si="377"/>
        <v>23</v>
      </c>
      <c r="C1349" s="972"/>
      <c r="D1349" s="973"/>
      <c r="E1349" s="974"/>
      <c r="F1349" s="124"/>
      <c r="G1349" s="124"/>
      <c r="H1349" s="126"/>
      <c r="I1349" s="975"/>
      <c r="J1349" s="976"/>
      <c r="K1349" s="124"/>
      <c r="L1349" s="125"/>
      <c r="M1349" s="125"/>
      <c r="N1349" s="977"/>
      <c r="O1349" s="978"/>
      <c r="P1349" s="45"/>
      <c r="R1349" s="45"/>
      <c r="S1349" s="45"/>
      <c r="T1349" s="45"/>
      <c r="U1349" s="45"/>
      <c r="V1349" s="45"/>
      <c r="W1349" s="45"/>
      <c r="X1349" s="45"/>
      <c r="Y1349" s="45"/>
      <c r="Z1349" s="45"/>
      <c r="AA1349" s="45"/>
      <c r="AB1349" s="45"/>
    </row>
    <row r="1350" spans="1:28" s="62" customFormat="1" ht="19.5" customHeight="1" x14ac:dyDescent="0.25">
      <c r="A1350" s="63">
        <f t="shared" si="376"/>
        <v>19.5</v>
      </c>
      <c r="B1350" s="78">
        <f t="shared" si="377"/>
        <v>24</v>
      </c>
      <c r="C1350" s="972"/>
      <c r="D1350" s="973"/>
      <c r="E1350" s="974"/>
      <c r="F1350" s="124"/>
      <c r="G1350" s="124"/>
      <c r="H1350" s="126"/>
      <c r="I1350" s="975"/>
      <c r="J1350" s="976"/>
      <c r="K1350" s="124"/>
      <c r="L1350" s="125"/>
      <c r="M1350" s="125"/>
      <c r="N1350" s="977"/>
      <c r="O1350" s="978"/>
      <c r="P1350" s="45"/>
      <c r="R1350" s="45"/>
      <c r="S1350" s="45"/>
      <c r="T1350" s="45"/>
      <c r="U1350" s="45"/>
      <c r="V1350" s="45"/>
      <c r="W1350" s="45"/>
      <c r="X1350" s="45"/>
      <c r="Y1350" s="45"/>
      <c r="Z1350" s="45"/>
      <c r="AA1350" s="45"/>
      <c r="AB1350" s="45"/>
    </row>
    <row r="1351" spans="1:28" s="62" customFormat="1" ht="19.5" customHeight="1" x14ac:dyDescent="0.25">
      <c r="A1351" s="63">
        <f t="shared" si="376"/>
        <v>19.5</v>
      </c>
      <c r="B1351" s="78">
        <f t="shared" si="377"/>
        <v>25</v>
      </c>
      <c r="C1351" s="972"/>
      <c r="D1351" s="973"/>
      <c r="E1351" s="974"/>
      <c r="F1351" s="124"/>
      <c r="G1351" s="124"/>
      <c r="H1351" s="126"/>
      <c r="I1351" s="975"/>
      <c r="J1351" s="976"/>
      <c r="K1351" s="124"/>
      <c r="L1351" s="125"/>
      <c r="M1351" s="125"/>
      <c r="N1351" s="977"/>
      <c r="O1351" s="978"/>
      <c r="P1351" s="45"/>
      <c r="R1351" s="45"/>
      <c r="S1351" s="45"/>
      <c r="T1351" s="45"/>
      <c r="U1351" s="45"/>
      <c r="V1351" s="45"/>
      <c r="W1351" s="45"/>
      <c r="X1351" s="45"/>
      <c r="Y1351" s="45"/>
      <c r="Z1351" s="45"/>
      <c r="AA1351" s="45"/>
      <c r="AB1351" s="45"/>
    </row>
    <row r="1352" spans="1:28" s="62" customFormat="1" ht="19.5" customHeight="1" x14ac:dyDescent="0.25">
      <c r="A1352" s="63">
        <f t="shared" si="376"/>
        <v>19.5</v>
      </c>
      <c r="B1352" s="78">
        <f t="shared" si="377"/>
        <v>26</v>
      </c>
      <c r="C1352" s="972"/>
      <c r="D1352" s="973"/>
      <c r="E1352" s="974"/>
      <c r="F1352" s="124"/>
      <c r="G1352" s="124"/>
      <c r="H1352" s="126"/>
      <c r="I1352" s="975"/>
      <c r="J1352" s="976"/>
      <c r="K1352" s="124"/>
      <c r="L1352" s="125"/>
      <c r="M1352" s="125"/>
      <c r="N1352" s="977"/>
      <c r="O1352" s="978"/>
      <c r="P1352" s="45"/>
      <c r="R1352" s="45"/>
      <c r="S1352" s="45"/>
      <c r="T1352" s="45"/>
      <c r="U1352" s="45"/>
      <c r="V1352" s="45"/>
      <c r="W1352" s="45"/>
      <c r="X1352" s="45"/>
      <c r="Y1352" s="45"/>
      <c r="Z1352" s="45"/>
      <c r="AA1352" s="45"/>
      <c r="AB1352" s="45"/>
    </row>
    <row r="1353" spans="1:28" s="62" customFormat="1" ht="19.5" customHeight="1" x14ac:dyDescent="0.25">
      <c r="A1353" s="63">
        <f t="shared" si="376"/>
        <v>19.5</v>
      </c>
      <c r="B1353" s="78">
        <f t="shared" si="377"/>
        <v>27</v>
      </c>
      <c r="C1353" s="972"/>
      <c r="D1353" s="973"/>
      <c r="E1353" s="974"/>
      <c r="F1353" s="124"/>
      <c r="G1353" s="124"/>
      <c r="H1353" s="126"/>
      <c r="I1353" s="975"/>
      <c r="J1353" s="976"/>
      <c r="K1353" s="124"/>
      <c r="L1353" s="125"/>
      <c r="M1353" s="125"/>
      <c r="N1353" s="977"/>
      <c r="O1353" s="978"/>
      <c r="P1353" s="45"/>
      <c r="R1353" s="45"/>
      <c r="S1353" s="45"/>
      <c r="T1353" s="45"/>
      <c r="U1353" s="45"/>
      <c r="V1353" s="45"/>
      <c r="W1353" s="45"/>
      <c r="X1353" s="45"/>
      <c r="Y1353" s="45"/>
      <c r="Z1353" s="45"/>
      <c r="AA1353" s="45"/>
      <c r="AB1353" s="45"/>
    </row>
    <row r="1354" spans="1:28" s="62" customFormat="1" ht="19.5" customHeight="1" x14ac:dyDescent="0.25">
      <c r="A1354" s="63">
        <f t="shared" si="376"/>
        <v>19.5</v>
      </c>
      <c r="B1354" s="78">
        <f t="shared" si="377"/>
        <v>28</v>
      </c>
      <c r="C1354" s="972"/>
      <c r="D1354" s="973"/>
      <c r="E1354" s="974"/>
      <c r="F1354" s="124"/>
      <c r="G1354" s="124"/>
      <c r="H1354" s="126"/>
      <c r="I1354" s="975"/>
      <c r="J1354" s="976"/>
      <c r="K1354" s="124"/>
      <c r="L1354" s="125"/>
      <c r="M1354" s="125"/>
      <c r="N1354" s="977"/>
      <c r="O1354" s="978"/>
      <c r="P1354" s="45"/>
      <c r="R1354" s="45"/>
      <c r="S1354" s="45"/>
      <c r="T1354" s="45"/>
      <c r="U1354" s="45"/>
      <c r="V1354" s="45"/>
      <c r="W1354" s="45"/>
      <c r="X1354" s="45"/>
      <c r="Y1354" s="45"/>
      <c r="Z1354" s="45"/>
      <c r="AA1354" s="45"/>
      <c r="AB1354" s="45"/>
    </row>
    <row r="1355" spans="1:28" s="62" customFormat="1" ht="9" customHeight="1" x14ac:dyDescent="0.25">
      <c r="A1355" s="63">
        <f t="shared" ref="A1355:A1363" si="378">$A$2</f>
        <v>9</v>
      </c>
      <c r="B1355" s="45"/>
      <c r="C1355" s="45"/>
      <c r="D1355" s="45"/>
      <c r="E1355" s="45"/>
      <c r="F1355" s="45"/>
      <c r="G1355" s="45"/>
      <c r="H1355" s="45"/>
      <c r="I1355" s="45"/>
      <c r="J1355" s="45"/>
      <c r="K1355" s="45"/>
      <c r="L1355" s="45"/>
      <c r="M1355" s="45"/>
      <c r="N1355" s="45"/>
      <c r="O1355" s="45"/>
      <c r="P1355" s="45"/>
      <c r="R1355" s="45"/>
      <c r="S1355" s="45"/>
      <c r="T1355" s="45"/>
      <c r="U1355" s="45"/>
      <c r="V1355" s="45"/>
      <c r="W1355" s="45"/>
      <c r="X1355" s="45"/>
      <c r="Y1355" s="45"/>
      <c r="Z1355" s="45"/>
      <c r="AA1355" s="45"/>
      <c r="AB1355" s="45"/>
    </row>
    <row r="1356" spans="1:28" ht="9" customHeight="1" x14ac:dyDescent="0.25">
      <c r="A1356" s="63">
        <f t="shared" si="378"/>
        <v>9</v>
      </c>
    </row>
    <row r="1357" spans="1:28" ht="9" customHeight="1" x14ac:dyDescent="0.25">
      <c r="A1357" s="63">
        <f t="shared" si="378"/>
        <v>9</v>
      </c>
    </row>
    <row r="1358" spans="1:28" ht="9" customHeight="1" x14ac:dyDescent="0.25">
      <c r="A1358" s="63">
        <f t="shared" si="378"/>
        <v>9</v>
      </c>
    </row>
    <row r="1359" spans="1:28" ht="9" customHeight="1" x14ac:dyDescent="0.25">
      <c r="A1359" s="63">
        <f t="shared" si="378"/>
        <v>9</v>
      </c>
    </row>
    <row r="1360" spans="1:28" ht="16.5" customHeight="1" x14ac:dyDescent="0.25">
      <c r="A1360" s="68">
        <f t="shared" ref="A1360" si="379">$A$8</f>
        <v>16.5</v>
      </c>
      <c r="C1360" s="80" t="s">
        <v>572</v>
      </c>
      <c r="D1360" s="81" t="s">
        <v>189</v>
      </c>
      <c r="M1360" s="1006" t="str">
        <f ca="1">Wersja</f>
        <v>2020..6.15.0.44055</v>
      </c>
      <c r="N1360" s="1006"/>
    </row>
    <row r="1361" spans="1:17" ht="9" customHeight="1" x14ac:dyDescent="0.25">
      <c r="A1361" s="63">
        <f t="shared" si="378"/>
        <v>9</v>
      </c>
    </row>
    <row r="1362" spans="1:17" ht="9" customHeight="1" x14ac:dyDescent="0.25">
      <c r="A1362" s="63">
        <f t="shared" si="378"/>
        <v>9</v>
      </c>
      <c r="B1362" s="796" t="s">
        <v>182</v>
      </c>
      <c r="C1362" s="796"/>
      <c r="D1362" s="796"/>
      <c r="E1362" s="796"/>
      <c r="F1362" s="796"/>
      <c r="G1362" s="796"/>
      <c r="H1362" s="796"/>
      <c r="I1362" s="796"/>
      <c r="J1362" s="796"/>
      <c r="K1362" s="796"/>
      <c r="L1362" s="796"/>
      <c r="M1362" s="796"/>
      <c r="N1362" s="796"/>
      <c r="O1362" s="796"/>
    </row>
    <row r="1363" spans="1:17" ht="9" customHeight="1" x14ac:dyDescent="0.25">
      <c r="A1363" s="63">
        <f t="shared" si="378"/>
        <v>9</v>
      </c>
      <c r="B1363" s="797" t="s">
        <v>0</v>
      </c>
      <c r="C1363" s="797"/>
      <c r="D1363" s="797"/>
      <c r="E1363" s="797"/>
      <c r="F1363" s="797"/>
      <c r="G1363" s="797"/>
      <c r="H1363" s="797"/>
      <c r="I1363" s="797"/>
      <c r="J1363" s="797"/>
      <c r="K1363" s="797"/>
      <c r="L1363" s="797"/>
      <c r="M1363" s="797"/>
      <c r="N1363" s="797"/>
      <c r="O1363" s="797"/>
    </row>
    <row r="1364" spans="1:17" ht="4.5" customHeight="1" x14ac:dyDescent="0.25">
      <c r="A1364" s="63">
        <f t="shared" ref="A1364" si="380">$A$4</f>
        <v>4.5</v>
      </c>
      <c r="B1364" s="208"/>
    </row>
    <row r="1365" spans="1:17" ht="9" customHeight="1" x14ac:dyDescent="0.25">
      <c r="A1365" s="63">
        <f t="shared" ref="A1365" si="381">$A$2</f>
        <v>9</v>
      </c>
      <c r="B1365" s="798" t="s">
        <v>475</v>
      </c>
      <c r="C1365" s="799"/>
      <c r="D1365" s="799"/>
      <c r="E1365" s="799"/>
      <c r="F1365" s="799"/>
      <c r="G1365" s="799"/>
      <c r="H1365" s="800"/>
      <c r="I1365" s="801" t="s">
        <v>1</v>
      </c>
      <c r="J1365" s="802"/>
      <c r="K1365" s="802"/>
      <c r="L1365" s="802"/>
      <c r="M1365" s="802"/>
      <c r="N1365" s="802"/>
      <c r="O1365" s="803"/>
    </row>
    <row r="1366" spans="1:17" ht="19.5" customHeight="1" x14ac:dyDescent="0.25">
      <c r="A1366" s="63">
        <f t="shared" ref="A1366" si="382">$A$6</f>
        <v>19.5</v>
      </c>
      <c r="B1366" s="65"/>
      <c r="C1366" s="988">
        <f t="shared" ref="C1366" si="383">$C$6</f>
        <v>0</v>
      </c>
      <c r="D1366" s="988"/>
      <c r="E1366" s="988"/>
      <c r="F1366" s="988"/>
      <c r="G1366" s="988"/>
      <c r="H1366" s="66"/>
      <c r="I1366" s="820"/>
      <c r="J1366" s="821"/>
      <c r="K1366" s="821"/>
      <c r="L1366" s="821"/>
      <c r="M1366" s="821"/>
      <c r="N1366" s="821"/>
      <c r="O1366" s="822"/>
    </row>
    <row r="1367" spans="1:17" ht="9" customHeight="1" x14ac:dyDescent="0.25">
      <c r="A1367" s="63">
        <f t="shared" ref="A1367" si="384">$A$2</f>
        <v>9</v>
      </c>
    </row>
    <row r="1368" spans="1:17" ht="16.5" customHeight="1" x14ac:dyDescent="0.25">
      <c r="A1368" s="68">
        <f t="shared" ref="A1368:A1370" si="385">$A$8</f>
        <v>16.5</v>
      </c>
      <c r="B1368" s="67" t="s">
        <v>554</v>
      </c>
    </row>
    <row r="1369" spans="1:17" ht="16.5" customHeight="1" x14ac:dyDescent="0.25">
      <c r="A1369" s="68">
        <f t="shared" si="385"/>
        <v>16.5</v>
      </c>
      <c r="B1369" s="989" t="s">
        <v>566</v>
      </c>
      <c r="C1369" s="989"/>
      <c r="D1369" s="989"/>
      <c r="E1369" s="989"/>
      <c r="F1369" s="989"/>
      <c r="G1369" s="989"/>
      <c r="H1369" s="989"/>
      <c r="I1369" s="989"/>
      <c r="J1369" s="989"/>
      <c r="K1369" s="989"/>
      <c r="L1369" s="989"/>
      <c r="M1369" s="989"/>
      <c r="N1369" s="989"/>
    </row>
    <row r="1370" spans="1:17" ht="16.5" customHeight="1" x14ac:dyDescent="0.25">
      <c r="A1370" s="68">
        <f t="shared" si="385"/>
        <v>16.5</v>
      </c>
      <c r="B1370" s="990" t="s">
        <v>564</v>
      </c>
      <c r="C1370" s="989"/>
      <c r="D1370" s="989"/>
      <c r="E1370" s="989"/>
      <c r="F1370" s="989"/>
      <c r="G1370" s="989"/>
      <c r="H1370" s="989"/>
      <c r="I1370" s="989"/>
      <c r="J1370" s="989"/>
      <c r="K1370" s="989"/>
      <c r="L1370" s="989"/>
      <c r="M1370" s="989"/>
      <c r="N1370" s="989"/>
    </row>
    <row r="1371" spans="1:17" ht="9" customHeight="1" x14ac:dyDescent="0.25">
      <c r="A1371" s="63">
        <f t="shared" ref="A1371" si="386">$A$2</f>
        <v>9</v>
      </c>
      <c r="C1371" s="69"/>
      <c r="D1371" s="69"/>
      <c r="E1371" s="69"/>
      <c r="F1371" s="69"/>
      <c r="G1371" s="69"/>
      <c r="N1371" s="281" t="s">
        <v>877</v>
      </c>
      <c r="O1371" s="213"/>
    </row>
    <row r="1372" spans="1:17" ht="19.5" customHeight="1" x14ac:dyDescent="0.25">
      <c r="A1372" s="63">
        <f t="shared" ref="A1372" si="387">$A$6</f>
        <v>19.5</v>
      </c>
      <c r="C1372" s="69"/>
      <c r="D1372" s="69"/>
      <c r="E1372" s="69"/>
      <c r="F1372" s="69"/>
      <c r="G1372" s="69"/>
      <c r="N1372" s="209">
        <f t="shared" ref="N1372" si="388">N1304+1</f>
        <v>21</v>
      </c>
      <c r="O1372" s="70"/>
      <c r="P1372" s="62"/>
      <c r="Q1372" s="62">
        <f t="shared" ref="Q1372" si="389">IF(COUNTA(C1382:J1389,C1403:J1422,L1403:O1422,L1382:O1389)=0,0,1)</f>
        <v>0</v>
      </c>
    </row>
    <row r="1373" spans="1:17" ht="4.5" customHeight="1" x14ac:dyDescent="0.25">
      <c r="A1373" s="63">
        <f t="shared" ref="A1373:A1374" si="390">$A$4</f>
        <v>4.5</v>
      </c>
      <c r="B1373" s="69"/>
      <c r="C1373" s="69"/>
      <c r="D1373" s="69"/>
      <c r="E1373" s="69"/>
      <c r="F1373" s="69"/>
      <c r="G1373" s="69"/>
    </row>
    <row r="1374" spans="1:17" ht="4.5" customHeight="1" x14ac:dyDescent="0.25">
      <c r="A1374" s="63">
        <f t="shared" si="390"/>
        <v>4.5</v>
      </c>
      <c r="B1374" s="807"/>
      <c r="C1374" s="807"/>
      <c r="D1374" s="807"/>
      <c r="E1374" s="807"/>
      <c r="F1374" s="807"/>
      <c r="G1374" s="807"/>
      <c r="H1374" s="807"/>
      <c r="I1374" s="807"/>
      <c r="J1374" s="807"/>
      <c r="K1374" s="807"/>
      <c r="L1374" s="807"/>
      <c r="M1374" s="807"/>
      <c r="N1374" s="807"/>
      <c r="O1374" s="807"/>
    </row>
    <row r="1375" spans="1:17" ht="24.75" customHeight="1" x14ac:dyDescent="0.25">
      <c r="A1375" s="68">
        <f t="shared" ref="A1375" si="391">$A$8*1.5</f>
        <v>24.75</v>
      </c>
      <c r="B1375" s="826" t="s">
        <v>563</v>
      </c>
      <c r="C1375" s="827"/>
      <c r="D1375" s="827"/>
      <c r="E1375" s="827"/>
      <c r="F1375" s="827"/>
      <c r="G1375" s="827"/>
      <c r="H1375" s="827"/>
      <c r="I1375" s="827"/>
      <c r="J1375" s="827"/>
      <c r="K1375" s="827"/>
      <c r="L1375" s="827"/>
      <c r="M1375" s="827"/>
      <c r="N1375" s="827"/>
      <c r="O1375" s="828"/>
    </row>
    <row r="1376" spans="1:17" ht="9" customHeight="1" x14ac:dyDescent="0.25">
      <c r="A1376" s="63">
        <f t="shared" ref="A1376" si="392">$A$2</f>
        <v>9</v>
      </c>
      <c r="B1376" s="71"/>
      <c r="C1376" s="804" t="s">
        <v>158</v>
      </c>
      <c r="D1376" s="805"/>
      <c r="E1376" s="805"/>
      <c r="F1376" s="805"/>
      <c r="G1376" s="805"/>
      <c r="H1376" s="806"/>
      <c r="I1376" s="804" t="s">
        <v>159</v>
      </c>
      <c r="J1376" s="805"/>
      <c r="K1376" s="805"/>
      <c r="L1376" s="805"/>
      <c r="M1376" s="805"/>
      <c r="N1376" s="805"/>
      <c r="O1376" s="806"/>
    </row>
    <row r="1377" spans="1:28" s="62" customFormat="1" ht="19.5" customHeight="1" x14ac:dyDescent="0.25">
      <c r="A1377" s="63">
        <f t="shared" ref="A1377" si="393">$A$6</f>
        <v>19.5</v>
      </c>
      <c r="B1377" s="72"/>
      <c r="C1377" s="985" t="str">
        <f t="shared" ref="C1377" si="394">""&amp;$C$17</f>
        <v/>
      </c>
      <c r="D1377" s="986"/>
      <c r="E1377" s="986"/>
      <c r="F1377" s="986"/>
      <c r="G1377" s="986"/>
      <c r="H1377" s="987"/>
      <c r="I1377" s="985" t="str">
        <f t="shared" ref="I1377" si="395">""&amp;I1309</f>
        <v/>
      </c>
      <c r="J1377" s="986"/>
      <c r="K1377" s="986"/>
      <c r="L1377" s="986"/>
      <c r="M1377" s="986"/>
      <c r="N1377" s="986"/>
      <c r="O1377" s="987"/>
      <c r="P1377" s="45"/>
      <c r="R1377" s="45"/>
      <c r="S1377" s="45"/>
      <c r="T1377" s="45"/>
      <c r="U1377" s="45"/>
      <c r="V1377" s="45"/>
      <c r="W1377" s="45"/>
      <c r="X1377" s="45"/>
      <c r="Y1377" s="45"/>
      <c r="Z1377" s="45"/>
      <c r="AA1377" s="45"/>
      <c r="AB1377" s="45"/>
    </row>
    <row r="1378" spans="1:28" s="62" customFormat="1" ht="4.5" customHeight="1" x14ac:dyDescent="0.25">
      <c r="A1378" s="63">
        <f t="shared" ref="A1378" si="396">$A$4</f>
        <v>4.5</v>
      </c>
      <c r="B1378" s="807"/>
      <c r="C1378" s="807"/>
      <c r="D1378" s="807"/>
      <c r="E1378" s="807"/>
      <c r="F1378" s="807"/>
      <c r="G1378" s="807"/>
      <c r="H1378" s="807"/>
      <c r="I1378" s="807"/>
      <c r="J1378" s="807"/>
      <c r="K1378" s="807"/>
      <c r="L1378" s="807"/>
      <c r="M1378" s="807"/>
      <c r="N1378" s="807"/>
      <c r="O1378" s="807"/>
      <c r="P1378" s="45"/>
      <c r="R1378" s="45"/>
      <c r="S1378" s="45"/>
      <c r="T1378" s="45"/>
      <c r="U1378" s="45"/>
      <c r="V1378" s="45"/>
      <c r="W1378" s="45"/>
      <c r="X1378" s="45"/>
      <c r="Y1378" s="45"/>
      <c r="Z1378" s="45"/>
      <c r="AA1378" s="45"/>
      <c r="AB1378" s="45"/>
    </row>
    <row r="1379" spans="1:28" s="62" customFormat="1" ht="16.5" customHeight="1" x14ac:dyDescent="0.25">
      <c r="A1379" s="68">
        <f t="shared" ref="A1379" si="397">$A$8</f>
        <v>16.5</v>
      </c>
      <c r="B1379" s="808" t="s">
        <v>160</v>
      </c>
      <c r="C1379" s="809"/>
      <c r="D1379" s="809"/>
      <c r="E1379" s="809"/>
      <c r="F1379" s="809"/>
      <c r="G1379" s="809"/>
      <c r="H1379" s="809"/>
      <c r="I1379" s="809"/>
      <c r="J1379" s="809"/>
      <c r="K1379" s="809"/>
      <c r="L1379" s="809"/>
      <c r="M1379" s="809"/>
      <c r="N1379" s="809"/>
      <c r="O1379" s="810"/>
      <c r="P1379" s="45"/>
      <c r="R1379" s="45"/>
      <c r="S1379" s="45"/>
      <c r="T1379" s="45"/>
      <c r="U1379" s="45"/>
      <c r="V1379" s="45"/>
      <c r="W1379" s="45"/>
      <c r="X1379" s="45"/>
      <c r="Y1379" s="45"/>
      <c r="Z1379" s="45"/>
      <c r="AA1379" s="45"/>
      <c r="AB1379" s="45"/>
    </row>
    <row r="1380" spans="1:28" s="62" customFormat="1" ht="24.75" customHeight="1" x14ac:dyDescent="0.25">
      <c r="A1380" s="68">
        <f t="shared" ref="A1380" si="398">$A$8*1.5</f>
        <v>24.75</v>
      </c>
      <c r="B1380" s="211" t="s">
        <v>162</v>
      </c>
      <c r="C1380" s="844" t="s">
        <v>170</v>
      </c>
      <c r="D1380" s="981"/>
      <c r="E1380" s="982"/>
      <c r="F1380" s="212" t="s">
        <v>171</v>
      </c>
      <c r="G1380" s="212" t="s">
        <v>172</v>
      </c>
      <c r="H1380" s="211" t="s">
        <v>163</v>
      </c>
      <c r="I1380" s="844" t="s">
        <v>573</v>
      </c>
      <c r="J1380" s="982"/>
      <c r="K1380" s="210" t="s">
        <v>571</v>
      </c>
      <c r="L1380" s="210" t="s">
        <v>570</v>
      </c>
      <c r="M1380" s="210" t="s">
        <v>569</v>
      </c>
      <c r="N1380" s="844" t="s">
        <v>568</v>
      </c>
      <c r="O1380" s="815"/>
      <c r="P1380" s="45"/>
      <c r="R1380" s="45"/>
      <c r="S1380" s="45"/>
      <c r="T1380" s="45"/>
      <c r="U1380" s="45"/>
      <c r="V1380" s="45"/>
      <c r="W1380" s="45"/>
      <c r="X1380" s="45"/>
      <c r="Y1380" s="45"/>
      <c r="Z1380" s="45"/>
      <c r="AA1380" s="45"/>
      <c r="AB1380" s="45"/>
    </row>
    <row r="1381" spans="1:28" s="62" customFormat="1" ht="9" customHeight="1" x14ac:dyDescent="0.2">
      <c r="A1381" s="63">
        <f t="shared" ref="A1381" si="399">$A$2</f>
        <v>9</v>
      </c>
      <c r="B1381" s="76"/>
      <c r="C1381" s="983" t="s">
        <v>126</v>
      </c>
      <c r="D1381" s="983"/>
      <c r="E1381" s="983"/>
      <c r="F1381" s="211" t="s">
        <v>164</v>
      </c>
      <c r="G1381" s="211" t="s">
        <v>165</v>
      </c>
      <c r="H1381" s="211" t="s">
        <v>143</v>
      </c>
      <c r="I1381" s="983" t="s">
        <v>166</v>
      </c>
      <c r="J1381" s="983"/>
      <c r="K1381" s="211" t="s">
        <v>167</v>
      </c>
      <c r="L1381" s="211" t="s">
        <v>168</v>
      </c>
      <c r="M1381" s="211" t="s">
        <v>181</v>
      </c>
      <c r="N1381" s="983" t="s">
        <v>565</v>
      </c>
      <c r="O1381" s="983"/>
      <c r="P1381" s="45"/>
      <c r="R1381" s="45"/>
      <c r="S1381" s="45"/>
      <c r="T1381" s="45"/>
      <c r="U1381" s="45"/>
      <c r="V1381" s="45"/>
      <c r="W1381" s="45"/>
      <c r="X1381" s="45"/>
      <c r="Y1381" s="45"/>
      <c r="Z1381" s="45"/>
      <c r="AA1381" s="45"/>
      <c r="AB1381" s="45"/>
    </row>
    <row r="1382" spans="1:28" s="62" customFormat="1" ht="19.5" customHeight="1" x14ac:dyDescent="0.25">
      <c r="A1382" s="63">
        <f t="shared" ref="A1382:A1389" si="400">$A$6</f>
        <v>19.5</v>
      </c>
      <c r="B1382" s="78">
        <v>1</v>
      </c>
      <c r="C1382" s="972"/>
      <c r="D1382" s="973"/>
      <c r="E1382" s="974"/>
      <c r="F1382" s="124"/>
      <c r="G1382" s="124"/>
      <c r="H1382" s="126"/>
      <c r="I1382" s="975"/>
      <c r="J1382" s="976"/>
      <c r="K1382" s="124"/>
      <c r="L1382" s="125"/>
      <c r="M1382" s="125"/>
      <c r="N1382" s="977"/>
      <c r="O1382" s="978"/>
      <c r="P1382" s="45"/>
      <c r="R1382" s="45"/>
      <c r="S1382" s="45"/>
      <c r="T1382" s="45"/>
      <c r="U1382" s="45"/>
      <c r="V1382" s="45"/>
      <c r="W1382" s="45"/>
      <c r="X1382" s="45"/>
      <c r="Y1382" s="45"/>
      <c r="Z1382" s="45"/>
      <c r="AA1382" s="45"/>
      <c r="AB1382" s="45"/>
    </row>
    <row r="1383" spans="1:28" s="62" customFormat="1" ht="19.5" customHeight="1" x14ac:dyDescent="0.25">
      <c r="A1383" s="63">
        <f t="shared" si="400"/>
        <v>19.5</v>
      </c>
      <c r="B1383" s="78">
        <v>2</v>
      </c>
      <c r="C1383" s="972"/>
      <c r="D1383" s="973"/>
      <c r="E1383" s="974"/>
      <c r="F1383" s="124"/>
      <c r="G1383" s="124"/>
      <c r="H1383" s="126"/>
      <c r="I1383" s="975"/>
      <c r="J1383" s="976"/>
      <c r="K1383" s="124"/>
      <c r="L1383" s="125"/>
      <c r="M1383" s="125"/>
      <c r="N1383" s="977"/>
      <c r="O1383" s="978"/>
      <c r="P1383" s="45"/>
      <c r="R1383" s="45"/>
      <c r="S1383" s="45"/>
      <c r="T1383" s="45"/>
      <c r="U1383" s="45"/>
      <c r="V1383" s="45"/>
      <c r="W1383" s="45"/>
      <c r="X1383" s="45"/>
      <c r="Y1383" s="45"/>
      <c r="Z1383" s="45"/>
      <c r="AA1383" s="45"/>
      <c r="AB1383" s="45"/>
    </row>
    <row r="1384" spans="1:28" s="62" customFormat="1" ht="19.5" customHeight="1" x14ac:dyDescent="0.25">
      <c r="A1384" s="63">
        <f t="shared" si="400"/>
        <v>19.5</v>
      </c>
      <c r="B1384" s="78">
        <v>3</v>
      </c>
      <c r="C1384" s="972"/>
      <c r="D1384" s="973"/>
      <c r="E1384" s="974"/>
      <c r="F1384" s="124"/>
      <c r="G1384" s="124"/>
      <c r="H1384" s="126"/>
      <c r="I1384" s="975"/>
      <c r="J1384" s="976"/>
      <c r="K1384" s="124"/>
      <c r="L1384" s="125"/>
      <c r="M1384" s="125"/>
      <c r="N1384" s="977"/>
      <c r="O1384" s="978"/>
      <c r="P1384" s="45"/>
      <c r="R1384" s="45"/>
      <c r="S1384" s="45"/>
      <c r="T1384" s="45"/>
      <c r="U1384" s="45"/>
      <c r="V1384" s="45"/>
      <c r="W1384" s="45"/>
      <c r="X1384" s="45"/>
      <c r="Y1384" s="45"/>
      <c r="Z1384" s="45"/>
      <c r="AA1384" s="45"/>
      <c r="AB1384" s="45"/>
    </row>
    <row r="1385" spans="1:28" s="62" customFormat="1" ht="19.5" customHeight="1" x14ac:dyDescent="0.25">
      <c r="A1385" s="63">
        <f t="shared" si="400"/>
        <v>19.5</v>
      </c>
      <c r="B1385" s="78">
        <v>4</v>
      </c>
      <c r="C1385" s="972"/>
      <c r="D1385" s="973"/>
      <c r="E1385" s="974"/>
      <c r="F1385" s="124"/>
      <c r="G1385" s="124"/>
      <c r="H1385" s="126"/>
      <c r="I1385" s="975"/>
      <c r="J1385" s="976"/>
      <c r="K1385" s="124"/>
      <c r="L1385" s="125"/>
      <c r="M1385" s="125"/>
      <c r="N1385" s="977"/>
      <c r="O1385" s="978"/>
      <c r="P1385" s="45"/>
      <c r="R1385" s="45"/>
      <c r="S1385" s="45"/>
      <c r="T1385" s="45"/>
      <c r="U1385" s="45"/>
      <c r="V1385" s="45"/>
      <c r="W1385" s="45"/>
      <c r="X1385" s="45"/>
      <c r="Y1385" s="45"/>
      <c r="Z1385" s="45"/>
      <c r="AA1385" s="45"/>
      <c r="AB1385" s="45"/>
    </row>
    <row r="1386" spans="1:28" s="62" customFormat="1" ht="19.5" customHeight="1" x14ac:dyDescent="0.25">
      <c r="A1386" s="63">
        <f t="shared" si="400"/>
        <v>19.5</v>
      </c>
      <c r="B1386" s="78">
        <v>5</v>
      </c>
      <c r="C1386" s="972"/>
      <c r="D1386" s="973"/>
      <c r="E1386" s="974"/>
      <c r="F1386" s="124"/>
      <c r="G1386" s="124"/>
      <c r="H1386" s="126"/>
      <c r="I1386" s="975"/>
      <c r="J1386" s="976"/>
      <c r="K1386" s="124"/>
      <c r="L1386" s="125"/>
      <c r="M1386" s="125"/>
      <c r="N1386" s="977"/>
      <c r="O1386" s="978"/>
      <c r="P1386" s="45"/>
      <c r="R1386" s="45"/>
      <c r="S1386" s="45"/>
      <c r="T1386" s="45"/>
      <c r="U1386" s="45"/>
      <c r="V1386" s="45"/>
      <c r="W1386" s="45"/>
      <c r="X1386" s="45"/>
      <c r="Y1386" s="45"/>
      <c r="Z1386" s="45"/>
      <c r="AA1386" s="45"/>
      <c r="AB1386" s="45"/>
    </row>
    <row r="1387" spans="1:28" s="62" customFormat="1" ht="19.5" customHeight="1" x14ac:dyDescent="0.25">
      <c r="A1387" s="63">
        <f t="shared" si="400"/>
        <v>19.5</v>
      </c>
      <c r="B1387" s="78">
        <v>6</v>
      </c>
      <c r="C1387" s="972"/>
      <c r="D1387" s="973"/>
      <c r="E1387" s="974"/>
      <c r="F1387" s="124"/>
      <c r="G1387" s="124"/>
      <c r="H1387" s="126"/>
      <c r="I1387" s="975"/>
      <c r="J1387" s="976"/>
      <c r="K1387" s="124"/>
      <c r="L1387" s="125"/>
      <c r="M1387" s="125"/>
      <c r="N1387" s="977"/>
      <c r="O1387" s="978"/>
      <c r="P1387" s="45"/>
      <c r="R1387" s="45"/>
      <c r="S1387" s="45"/>
      <c r="T1387" s="45"/>
      <c r="U1387" s="45"/>
      <c r="V1387" s="45"/>
      <c r="W1387" s="45"/>
      <c r="X1387" s="45"/>
      <c r="Y1387" s="45"/>
      <c r="Z1387" s="45"/>
      <c r="AA1387" s="45"/>
      <c r="AB1387" s="45"/>
    </row>
    <row r="1388" spans="1:28" s="62" customFormat="1" ht="19.5" customHeight="1" x14ac:dyDescent="0.25">
      <c r="A1388" s="63">
        <f t="shared" si="400"/>
        <v>19.5</v>
      </c>
      <c r="B1388" s="78">
        <v>7</v>
      </c>
      <c r="C1388" s="972"/>
      <c r="D1388" s="973"/>
      <c r="E1388" s="974"/>
      <c r="F1388" s="124"/>
      <c r="G1388" s="124"/>
      <c r="H1388" s="126"/>
      <c r="I1388" s="975"/>
      <c r="J1388" s="976"/>
      <c r="K1388" s="124"/>
      <c r="L1388" s="125"/>
      <c r="M1388" s="125"/>
      <c r="N1388" s="977"/>
      <c r="O1388" s="978"/>
      <c r="P1388" s="45"/>
      <c r="R1388" s="45"/>
      <c r="S1388" s="45"/>
      <c r="T1388" s="45"/>
      <c r="U1388" s="45"/>
      <c r="V1388" s="45"/>
      <c r="W1388" s="45"/>
      <c r="X1388" s="45"/>
      <c r="Y1388" s="45"/>
      <c r="Z1388" s="45"/>
      <c r="AA1388" s="45"/>
      <c r="AB1388" s="45"/>
    </row>
    <row r="1389" spans="1:28" s="62" customFormat="1" ht="19.5" customHeight="1" x14ac:dyDescent="0.25">
      <c r="A1389" s="63">
        <f t="shared" si="400"/>
        <v>19.5</v>
      </c>
      <c r="B1389" s="78">
        <v>8</v>
      </c>
      <c r="C1389" s="972"/>
      <c r="D1389" s="973"/>
      <c r="E1389" s="974"/>
      <c r="F1389" s="124"/>
      <c r="G1389" s="124"/>
      <c r="H1389" s="126"/>
      <c r="I1389" s="975"/>
      <c r="J1389" s="976"/>
      <c r="K1389" s="124"/>
      <c r="L1389" s="125"/>
      <c r="M1389" s="125"/>
      <c r="N1389" s="977"/>
      <c r="O1389" s="978"/>
      <c r="P1389" s="45"/>
      <c r="R1389" s="45"/>
      <c r="S1389" s="45"/>
      <c r="T1389" s="45"/>
      <c r="U1389" s="45"/>
      <c r="V1389" s="45"/>
      <c r="W1389" s="45"/>
      <c r="X1389" s="45"/>
      <c r="Y1389" s="45"/>
      <c r="Z1389" s="45"/>
      <c r="AA1389" s="45"/>
      <c r="AB1389" s="45"/>
    </row>
    <row r="1390" spans="1:28" s="62" customFormat="1" ht="9" customHeight="1" x14ac:dyDescent="0.25">
      <c r="A1390" s="63">
        <f t="shared" ref="A1390:A1391" si="401">$A$2</f>
        <v>9</v>
      </c>
      <c r="B1390" s="45"/>
      <c r="C1390" s="45"/>
      <c r="D1390" s="45"/>
      <c r="E1390" s="45"/>
      <c r="F1390" s="45"/>
      <c r="G1390" s="45"/>
      <c r="H1390" s="45"/>
      <c r="I1390" s="45"/>
      <c r="J1390" s="45"/>
      <c r="K1390" s="45"/>
      <c r="L1390" s="45"/>
      <c r="M1390" s="45"/>
      <c r="N1390" s="45"/>
      <c r="O1390" s="45"/>
      <c r="P1390" s="45"/>
      <c r="R1390" s="45"/>
      <c r="S1390" s="45"/>
      <c r="T1390" s="45"/>
      <c r="U1390" s="45"/>
      <c r="V1390" s="45"/>
      <c r="W1390" s="45"/>
      <c r="X1390" s="45"/>
      <c r="Y1390" s="45"/>
      <c r="Z1390" s="45"/>
      <c r="AA1390" s="45"/>
      <c r="AB1390" s="45"/>
    </row>
    <row r="1391" spans="1:28" s="62" customFormat="1" ht="9" customHeight="1" x14ac:dyDescent="0.25">
      <c r="A1391" s="63">
        <f t="shared" si="401"/>
        <v>9</v>
      </c>
      <c r="B1391" s="45"/>
      <c r="C1391" s="45"/>
      <c r="D1391" s="45"/>
      <c r="E1391" s="45"/>
      <c r="F1391" s="45"/>
      <c r="G1391" s="45"/>
      <c r="H1391" s="45"/>
      <c r="I1391" s="45"/>
      <c r="J1391" s="45"/>
      <c r="K1391" s="45"/>
      <c r="L1391" s="45"/>
      <c r="M1391" s="45"/>
      <c r="N1391" s="45"/>
      <c r="O1391" s="45"/>
      <c r="P1391" s="45"/>
      <c r="R1391" s="45"/>
      <c r="S1391" s="45"/>
      <c r="T1391" s="45"/>
      <c r="U1391" s="45"/>
      <c r="V1391" s="45"/>
      <c r="W1391" s="45"/>
      <c r="X1391" s="45"/>
      <c r="Y1391" s="45"/>
      <c r="Z1391" s="45"/>
      <c r="AA1391" s="45"/>
      <c r="AB1391" s="45"/>
    </row>
    <row r="1392" spans="1:28" s="62" customFormat="1" ht="18" customHeight="1" x14ac:dyDescent="0.25">
      <c r="A1392" s="63">
        <f t="shared" ref="A1392" si="402">$A$2*2</f>
        <v>18</v>
      </c>
      <c r="B1392" s="79" t="s">
        <v>100</v>
      </c>
      <c r="C1392" s="979" t="s">
        <v>191</v>
      </c>
      <c r="D1392" s="979"/>
      <c r="E1392" s="979"/>
      <c r="F1392" s="979"/>
      <c r="G1392" s="979"/>
      <c r="H1392" s="979"/>
      <c r="I1392" s="979"/>
      <c r="J1392" s="979"/>
      <c r="K1392" s="979"/>
      <c r="L1392" s="979"/>
      <c r="M1392" s="979"/>
      <c r="N1392" s="979"/>
      <c r="O1392" s="979"/>
      <c r="P1392" s="45"/>
      <c r="R1392" s="45"/>
      <c r="S1392" s="45"/>
      <c r="T1392" s="45"/>
      <c r="U1392" s="45"/>
      <c r="V1392" s="45"/>
      <c r="W1392" s="45"/>
      <c r="X1392" s="45"/>
      <c r="Y1392" s="45"/>
      <c r="Z1392" s="45"/>
      <c r="AA1392" s="45"/>
      <c r="AB1392" s="45"/>
    </row>
    <row r="1393" spans="1:28" s="62" customFormat="1" ht="9" customHeight="1" x14ac:dyDescent="0.25">
      <c r="A1393" s="63">
        <f t="shared" ref="A1393:A1396" si="403">$A$2</f>
        <v>9</v>
      </c>
      <c r="B1393" s="79" t="s">
        <v>101</v>
      </c>
      <c r="C1393" s="980" t="s">
        <v>190</v>
      </c>
      <c r="D1393" s="980"/>
      <c r="E1393" s="980"/>
      <c r="F1393" s="980"/>
      <c r="G1393" s="980"/>
      <c r="H1393" s="980"/>
      <c r="I1393" s="980"/>
      <c r="J1393" s="980"/>
      <c r="K1393" s="980"/>
      <c r="L1393" s="980"/>
      <c r="M1393" s="980"/>
      <c r="N1393" s="980"/>
      <c r="O1393" s="980"/>
      <c r="P1393" s="45"/>
      <c r="R1393" s="45"/>
      <c r="S1393" s="45"/>
      <c r="T1393" s="45"/>
      <c r="U1393" s="45"/>
      <c r="V1393" s="45"/>
      <c r="W1393" s="45"/>
      <c r="X1393" s="45"/>
      <c r="Y1393" s="45"/>
      <c r="Z1393" s="45"/>
      <c r="AA1393" s="45"/>
      <c r="AB1393" s="45"/>
    </row>
    <row r="1394" spans="1:28" s="62" customFormat="1" ht="9" customHeight="1" x14ac:dyDescent="0.25">
      <c r="A1394" s="63">
        <f t="shared" si="403"/>
        <v>9</v>
      </c>
      <c r="B1394" s="79" t="s">
        <v>102</v>
      </c>
      <c r="C1394" s="979" t="s">
        <v>500</v>
      </c>
      <c r="D1394" s="979"/>
      <c r="E1394" s="979"/>
      <c r="F1394" s="979"/>
      <c r="G1394" s="979"/>
      <c r="H1394" s="979"/>
      <c r="I1394" s="979"/>
      <c r="J1394" s="979"/>
      <c r="K1394" s="979"/>
      <c r="L1394" s="979"/>
      <c r="M1394" s="979"/>
      <c r="N1394" s="979"/>
      <c r="O1394" s="979"/>
      <c r="P1394" s="45"/>
      <c r="R1394" s="45"/>
      <c r="S1394" s="45"/>
      <c r="T1394" s="45"/>
      <c r="U1394" s="45"/>
      <c r="V1394" s="45"/>
      <c r="W1394" s="45"/>
      <c r="X1394" s="45"/>
      <c r="Y1394" s="45"/>
      <c r="Z1394" s="45"/>
      <c r="AA1394" s="45"/>
      <c r="AB1394" s="45"/>
    </row>
    <row r="1395" spans="1:28" s="62" customFormat="1" ht="9" customHeight="1" x14ac:dyDescent="0.25">
      <c r="A1395" s="63">
        <f t="shared" si="403"/>
        <v>9</v>
      </c>
      <c r="B1395" s="79" t="s">
        <v>105</v>
      </c>
      <c r="C1395" s="979" t="s">
        <v>194</v>
      </c>
      <c r="D1395" s="979"/>
      <c r="E1395" s="979"/>
      <c r="F1395" s="979"/>
      <c r="G1395" s="979"/>
      <c r="H1395" s="979"/>
      <c r="I1395" s="979"/>
      <c r="J1395" s="979"/>
      <c r="K1395" s="979"/>
      <c r="L1395" s="979"/>
      <c r="M1395" s="979"/>
      <c r="N1395" s="979"/>
      <c r="O1395" s="979"/>
      <c r="P1395" s="45"/>
      <c r="R1395" s="45"/>
      <c r="S1395" s="45"/>
      <c r="T1395" s="45"/>
      <c r="U1395" s="45"/>
      <c r="V1395" s="45"/>
      <c r="W1395" s="45"/>
      <c r="X1395" s="45"/>
      <c r="Y1395" s="45"/>
      <c r="Z1395" s="45"/>
      <c r="AA1395" s="45"/>
      <c r="AB1395" s="45"/>
    </row>
    <row r="1396" spans="1:28" s="62" customFormat="1" ht="9" customHeight="1" x14ac:dyDescent="0.25">
      <c r="A1396" s="63">
        <f t="shared" si="403"/>
        <v>9</v>
      </c>
      <c r="B1396" s="79" t="s">
        <v>103</v>
      </c>
      <c r="C1396" s="979" t="s">
        <v>202</v>
      </c>
      <c r="D1396" s="979"/>
      <c r="E1396" s="979"/>
      <c r="F1396" s="979"/>
      <c r="G1396" s="979"/>
      <c r="H1396" s="979"/>
      <c r="I1396" s="979"/>
      <c r="J1396" s="979"/>
      <c r="K1396" s="979"/>
      <c r="L1396" s="979"/>
      <c r="M1396" s="979"/>
      <c r="N1396" s="979"/>
      <c r="O1396" s="979"/>
      <c r="P1396" s="45"/>
      <c r="R1396" s="45"/>
      <c r="S1396" s="45"/>
      <c r="T1396" s="45"/>
      <c r="U1396" s="45"/>
      <c r="V1396" s="45"/>
      <c r="W1396" s="45"/>
      <c r="X1396" s="45"/>
      <c r="Y1396" s="45"/>
      <c r="Z1396" s="45"/>
      <c r="AA1396" s="45"/>
      <c r="AB1396" s="45"/>
    </row>
    <row r="1397" spans="1:28" s="62" customFormat="1" ht="16.5" customHeight="1" x14ac:dyDescent="0.25">
      <c r="A1397" s="68">
        <f t="shared" ref="A1397" si="404">$A$8</f>
        <v>16.5</v>
      </c>
      <c r="B1397" s="45"/>
      <c r="C1397" s="984" t="str">
        <f ca="1">Wersja</f>
        <v>2020..6.15.0.44055</v>
      </c>
      <c r="D1397" s="984"/>
      <c r="E1397" s="69"/>
      <c r="F1397" s="69"/>
      <c r="G1397" s="69"/>
      <c r="H1397" s="69"/>
      <c r="I1397" s="45"/>
      <c r="J1397" s="45"/>
      <c r="K1397" s="45"/>
      <c r="L1397" s="45"/>
      <c r="M1397" s="45"/>
      <c r="N1397" s="80" t="s">
        <v>572</v>
      </c>
      <c r="O1397" s="81" t="s">
        <v>187</v>
      </c>
      <c r="P1397" s="45"/>
      <c r="R1397" s="45"/>
      <c r="S1397" s="45"/>
      <c r="T1397" s="45"/>
      <c r="U1397" s="45"/>
      <c r="V1397" s="45"/>
      <c r="W1397" s="45"/>
      <c r="X1397" s="45"/>
      <c r="Y1397" s="45"/>
      <c r="Z1397" s="45"/>
      <c r="AA1397" s="45"/>
      <c r="AB1397" s="45"/>
    </row>
    <row r="1398" spans="1:28" s="62" customFormat="1" ht="9" customHeight="1" x14ac:dyDescent="0.25">
      <c r="A1398" s="63">
        <f t="shared" ref="A1398:A1399" si="405">$A$2</f>
        <v>9</v>
      </c>
      <c r="B1398" s="45"/>
      <c r="C1398" s="45"/>
      <c r="D1398" s="45"/>
      <c r="E1398" s="45"/>
      <c r="F1398" s="45"/>
      <c r="G1398" s="45"/>
      <c r="H1398" s="45"/>
      <c r="I1398" s="45"/>
      <c r="J1398" s="45"/>
      <c r="K1398" s="45"/>
      <c r="L1398" s="45"/>
      <c r="M1398" s="45"/>
      <c r="N1398" s="45"/>
      <c r="O1398" s="45"/>
      <c r="P1398" s="45"/>
      <c r="R1398" s="45"/>
      <c r="S1398" s="45"/>
      <c r="T1398" s="45"/>
      <c r="U1398" s="45"/>
      <c r="V1398" s="45"/>
      <c r="W1398" s="45"/>
      <c r="X1398" s="45"/>
      <c r="Y1398" s="45"/>
      <c r="Z1398" s="45"/>
      <c r="AA1398" s="45"/>
      <c r="AB1398" s="45"/>
    </row>
    <row r="1399" spans="1:28" s="62" customFormat="1" ht="9" customHeight="1" x14ac:dyDescent="0.25">
      <c r="A1399" s="63">
        <f t="shared" si="405"/>
        <v>9</v>
      </c>
      <c r="B1399" s="797" t="s">
        <v>0</v>
      </c>
      <c r="C1399" s="797"/>
      <c r="D1399" s="797"/>
      <c r="E1399" s="797"/>
      <c r="F1399" s="797"/>
      <c r="G1399" s="797"/>
      <c r="H1399" s="797"/>
      <c r="I1399" s="797"/>
      <c r="J1399" s="797"/>
      <c r="K1399" s="797"/>
      <c r="L1399" s="797"/>
      <c r="M1399" s="797"/>
      <c r="N1399" s="797"/>
      <c r="O1399" s="797"/>
      <c r="P1399" s="45"/>
      <c r="R1399" s="45"/>
      <c r="S1399" s="45"/>
      <c r="T1399" s="45"/>
      <c r="U1399" s="45"/>
      <c r="V1399" s="45"/>
      <c r="W1399" s="45"/>
      <c r="X1399" s="45"/>
      <c r="Y1399" s="45"/>
      <c r="Z1399" s="45"/>
      <c r="AA1399" s="45"/>
      <c r="AB1399" s="45"/>
    </row>
    <row r="1400" spans="1:28" s="62" customFormat="1" ht="4.5" customHeight="1" x14ac:dyDescent="0.25">
      <c r="A1400" s="68">
        <v>4.5</v>
      </c>
      <c r="B1400" s="271"/>
      <c r="C1400" s="45"/>
      <c r="D1400" s="45"/>
      <c r="E1400" s="45"/>
      <c r="F1400" s="45"/>
      <c r="G1400" s="45"/>
      <c r="H1400" s="45"/>
      <c r="I1400" s="45"/>
      <c r="J1400" s="45"/>
      <c r="K1400" s="45"/>
      <c r="L1400" s="45"/>
      <c r="M1400" s="45"/>
      <c r="N1400" s="45"/>
      <c r="O1400" s="45"/>
      <c r="P1400" s="45"/>
      <c r="R1400" s="45"/>
      <c r="S1400" s="45"/>
      <c r="T1400" s="45"/>
      <c r="U1400" s="45"/>
      <c r="V1400" s="45"/>
      <c r="W1400" s="45"/>
      <c r="X1400" s="45"/>
      <c r="Y1400" s="45"/>
      <c r="Z1400" s="45"/>
      <c r="AA1400" s="45"/>
      <c r="AB1400" s="45"/>
    </row>
    <row r="1401" spans="1:28" s="62" customFormat="1" ht="24.75" customHeight="1" x14ac:dyDescent="0.25">
      <c r="A1401" s="68">
        <f t="shared" ref="A1401" si="406">$A$8*1.5</f>
        <v>24.75</v>
      </c>
      <c r="B1401" s="273" t="s">
        <v>162</v>
      </c>
      <c r="C1401" s="844" t="s">
        <v>170</v>
      </c>
      <c r="D1401" s="981"/>
      <c r="E1401" s="982"/>
      <c r="F1401" s="274" t="s">
        <v>171</v>
      </c>
      <c r="G1401" s="274" t="s">
        <v>172</v>
      </c>
      <c r="H1401" s="273" t="s">
        <v>163</v>
      </c>
      <c r="I1401" s="844" t="s">
        <v>573</v>
      </c>
      <c r="J1401" s="982"/>
      <c r="K1401" s="272" t="s">
        <v>571</v>
      </c>
      <c r="L1401" s="272" t="s">
        <v>570</v>
      </c>
      <c r="M1401" s="272" t="s">
        <v>569</v>
      </c>
      <c r="N1401" s="844" t="s">
        <v>568</v>
      </c>
      <c r="O1401" s="815"/>
      <c r="P1401" s="45"/>
      <c r="R1401" s="45"/>
      <c r="S1401" s="45"/>
      <c r="T1401" s="45"/>
      <c r="U1401" s="45"/>
      <c r="V1401" s="45"/>
      <c r="W1401" s="45"/>
      <c r="X1401" s="45"/>
      <c r="Y1401" s="45"/>
      <c r="Z1401" s="45"/>
      <c r="AA1401" s="45"/>
      <c r="AB1401" s="45"/>
    </row>
    <row r="1402" spans="1:28" s="62" customFormat="1" ht="9" customHeight="1" x14ac:dyDescent="0.2">
      <c r="A1402" s="63">
        <f t="shared" ref="A1402" si="407">$A$2</f>
        <v>9</v>
      </c>
      <c r="B1402" s="76"/>
      <c r="C1402" s="983" t="s">
        <v>126</v>
      </c>
      <c r="D1402" s="983"/>
      <c r="E1402" s="983"/>
      <c r="F1402" s="273" t="s">
        <v>164</v>
      </c>
      <c r="G1402" s="273" t="s">
        <v>165</v>
      </c>
      <c r="H1402" s="273" t="s">
        <v>143</v>
      </c>
      <c r="I1402" s="983" t="s">
        <v>166</v>
      </c>
      <c r="J1402" s="983"/>
      <c r="K1402" s="273" t="s">
        <v>167</v>
      </c>
      <c r="L1402" s="273" t="s">
        <v>168</v>
      </c>
      <c r="M1402" s="273" t="s">
        <v>181</v>
      </c>
      <c r="N1402" s="983" t="s">
        <v>565</v>
      </c>
      <c r="O1402" s="983"/>
      <c r="P1402" s="45"/>
      <c r="R1402" s="45"/>
      <c r="S1402" s="45"/>
      <c r="T1402" s="45"/>
      <c r="U1402" s="45"/>
      <c r="V1402" s="45"/>
      <c r="W1402" s="45"/>
      <c r="X1402" s="45"/>
      <c r="Y1402" s="45"/>
      <c r="Z1402" s="45"/>
      <c r="AA1402" s="45"/>
      <c r="AB1402" s="45"/>
    </row>
    <row r="1403" spans="1:28" s="62" customFormat="1" ht="19.5" customHeight="1" x14ac:dyDescent="0.25">
      <c r="A1403" s="63">
        <f t="shared" ref="A1403:A1422" si="408">$A$6</f>
        <v>19.5</v>
      </c>
      <c r="B1403" s="78">
        <v>9</v>
      </c>
      <c r="C1403" s="972"/>
      <c r="D1403" s="973"/>
      <c r="E1403" s="974"/>
      <c r="F1403" s="124"/>
      <c r="G1403" s="124"/>
      <c r="H1403" s="126"/>
      <c r="I1403" s="975"/>
      <c r="J1403" s="976"/>
      <c r="K1403" s="124"/>
      <c r="L1403" s="125"/>
      <c r="M1403" s="125"/>
      <c r="N1403" s="977"/>
      <c r="O1403" s="978"/>
      <c r="P1403" s="45"/>
      <c r="R1403" s="45"/>
      <c r="S1403" s="45"/>
      <c r="T1403" s="45"/>
      <c r="U1403" s="45"/>
      <c r="V1403" s="45"/>
      <c r="W1403" s="45"/>
      <c r="X1403" s="45"/>
      <c r="Y1403" s="45"/>
      <c r="Z1403" s="45"/>
      <c r="AA1403" s="45"/>
      <c r="AB1403" s="45"/>
    </row>
    <row r="1404" spans="1:28" s="62" customFormat="1" ht="19.5" customHeight="1" x14ac:dyDescent="0.25">
      <c r="A1404" s="63">
        <f t="shared" si="408"/>
        <v>19.5</v>
      </c>
      <c r="B1404" s="78">
        <f t="shared" ref="B1404:B1422" si="409">B1403+1</f>
        <v>10</v>
      </c>
      <c r="C1404" s="972"/>
      <c r="D1404" s="973"/>
      <c r="E1404" s="974"/>
      <c r="F1404" s="124"/>
      <c r="G1404" s="124"/>
      <c r="H1404" s="126"/>
      <c r="I1404" s="975"/>
      <c r="J1404" s="976"/>
      <c r="K1404" s="124"/>
      <c r="L1404" s="125"/>
      <c r="M1404" s="125"/>
      <c r="N1404" s="977"/>
      <c r="O1404" s="978"/>
      <c r="P1404" s="45"/>
      <c r="R1404" s="45"/>
      <c r="S1404" s="45"/>
      <c r="T1404" s="45"/>
      <c r="U1404" s="45"/>
      <c r="V1404" s="45"/>
      <c r="W1404" s="45"/>
      <c r="X1404" s="45"/>
      <c r="Y1404" s="45"/>
      <c r="Z1404" s="45"/>
      <c r="AA1404" s="45"/>
      <c r="AB1404" s="45"/>
    </row>
    <row r="1405" spans="1:28" s="62" customFormat="1" ht="19.5" customHeight="1" x14ac:dyDescent="0.25">
      <c r="A1405" s="63">
        <f t="shared" si="408"/>
        <v>19.5</v>
      </c>
      <c r="B1405" s="78">
        <f t="shared" si="409"/>
        <v>11</v>
      </c>
      <c r="C1405" s="972"/>
      <c r="D1405" s="973"/>
      <c r="E1405" s="974"/>
      <c r="F1405" s="124"/>
      <c r="G1405" s="124"/>
      <c r="H1405" s="126"/>
      <c r="I1405" s="975"/>
      <c r="J1405" s="976"/>
      <c r="K1405" s="124"/>
      <c r="L1405" s="125"/>
      <c r="M1405" s="125"/>
      <c r="N1405" s="977"/>
      <c r="O1405" s="978"/>
      <c r="P1405" s="45"/>
      <c r="R1405" s="45"/>
      <c r="S1405" s="45"/>
      <c r="T1405" s="45"/>
      <c r="U1405" s="45"/>
      <c r="V1405" s="45"/>
      <c r="W1405" s="45"/>
      <c r="X1405" s="45"/>
      <c r="Y1405" s="45"/>
      <c r="Z1405" s="45"/>
      <c r="AA1405" s="45"/>
      <c r="AB1405" s="45"/>
    </row>
    <row r="1406" spans="1:28" s="62" customFormat="1" ht="19.5" customHeight="1" x14ac:dyDescent="0.25">
      <c r="A1406" s="63">
        <f t="shared" si="408"/>
        <v>19.5</v>
      </c>
      <c r="B1406" s="78">
        <f t="shared" si="409"/>
        <v>12</v>
      </c>
      <c r="C1406" s="972"/>
      <c r="D1406" s="973"/>
      <c r="E1406" s="974"/>
      <c r="F1406" s="124"/>
      <c r="G1406" s="124"/>
      <c r="H1406" s="126"/>
      <c r="I1406" s="975"/>
      <c r="J1406" s="976"/>
      <c r="K1406" s="124"/>
      <c r="L1406" s="125"/>
      <c r="M1406" s="125"/>
      <c r="N1406" s="977"/>
      <c r="O1406" s="978"/>
      <c r="P1406" s="45"/>
      <c r="R1406" s="45"/>
      <c r="S1406" s="45"/>
      <c r="T1406" s="45"/>
      <c r="U1406" s="45"/>
      <c r="V1406" s="45"/>
      <c r="W1406" s="45"/>
      <c r="X1406" s="45"/>
      <c r="Y1406" s="45"/>
      <c r="Z1406" s="45"/>
      <c r="AA1406" s="45"/>
      <c r="AB1406" s="45"/>
    </row>
    <row r="1407" spans="1:28" s="62" customFormat="1" ht="19.5" customHeight="1" x14ac:dyDescent="0.25">
      <c r="A1407" s="63">
        <f t="shared" si="408"/>
        <v>19.5</v>
      </c>
      <c r="B1407" s="78">
        <f t="shared" si="409"/>
        <v>13</v>
      </c>
      <c r="C1407" s="972"/>
      <c r="D1407" s="973"/>
      <c r="E1407" s="974"/>
      <c r="F1407" s="124"/>
      <c r="G1407" s="124"/>
      <c r="H1407" s="126"/>
      <c r="I1407" s="975"/>
      <c r="J1407" s="976"/>
      <c r="K1407" s="124"/>
      <c r="L1407" s="125"/>
      <c r="M1407" s="125"/>
      <c r="N1407" s="977"/>
      <c r="O1407" s="978"/>
      <c r="P1407" s="45"/>
      <c r="R1407" s="45"/>
      <c r="S1407" s="45"/>
      <c r="T1407" s="45"/>
      <c r="U1407" s="45"/>
      <c r="V1407" s="45"/>
      <c r="W1407" s="45"/>
      <c r="X1407" s="45"/>
      <c r="Y1407" s="45"/>
      <c r="Z1407" s="45"/>
      <c r="AA1407" s="45"/>
      <c r="AB1407" s="45"/>
    </row>
    <row r="1408" spans="1:28" s="62" customFormat="1" ht="19.5" customHeight="1" x14ac:dyDescent="0.25">
      <c r="A1408" s="63">
        <f t="shared" si="408"/>
        <v>19.5</v>
      </c>
      <c r="B1408" s="78">
        <f t="shared" si="409"/>
        <v>14</v>
      </c>
      <c r="C1408" s="972"/>
      <c r="D1408" s="973"/>
      <c r="E1408" s="974"/>
      <c r="F1408" s="124"/>
      <c r="G1408" s="124"/>
      <c r="H1408" s="126"/>
      <c r="I1408" s="975"/>
      <c r="J1408" s="976"/>
      <c r="K1408" s="124"/>
      <c r="L1408" s="125"/>
      <c r="M1408" s="125"/>
      <c r="N1408" s="977"/>
      <c r="O1408" s="978"/>
      <c r="P1408" s="45"/>
      <c r="R1408" s="45"/>
      <c r="S1408" s="45"/>
      <c r="T1408" s="45"/>
      <c r="U1408" s="45"/>
      <c r="V1408" s="45"/>
      <c r="W1408" s="45"/>
      <c r="X1408" s="45"/>
      <c r="Y1408" s="45"/>
      <c r="Z1408" s="45"/>
      <c r="AA1408" s="45"/>
      <c r="AB1408" s="45"/>
    </row>
    <row r="1409" spans="1:28" s="62" customFormat="1" ht="19.5" customHeight="1" x14ac:dyDescent="0.25">
      <c r="A1409" s="63">
        <f t="shared" si="408"/>
        <v>19.5</v>
      </c>
      <c r="B1409" s="78">
        <f t="shared" si="409"/>
        <v>15</v>
      </c>
      <c r="C1409" s="972"/>
      <c r="D1409" s="973"/>
      <c r="E1409" s="974"/>
      <c r="F1409" s="124"/>
      <c r="G1409" s="124"/>
      <c r="H1409" s="126"/>
      <c r="I1409" s="975"/>
      <c r="J1409" s="976"/>
      <c r="K1409" s="124"/>
      <c r="L1409" s="125"/>
      <c r="M1409" s="125"/>
      <c r="N1409" s="977"/>
      <c r="O1409" s="978"/>
      <c r="P1409" s="45"/>
      <c r="R1409" s="45"/>
      <c r="S1409" s="45"/>
      <c r="T1409" s="45"/>
      <c r="U1409" s="45"/>
      <c r="V1409" s="45"/>
      <c r="W1409" s="45"/>
      <c r="X1409" s="45"/>
      <c r="Y1409" s="45"/>
      <c r="Z1409" s="45"/>
      <c r="AA1409" s="45"/>
      <c r="AB1409" s="45"/>
    </row>
    <row r="1410" spans="1:28" s="62" customFormat="1" ht="19.5" customHeight="1" x14ac:dyDescent="0.25">
      <c r="A1410" s="63">
        <f t="shared" si="408"/>
        <v>19.5</v>
      </c>
      <c r="B1410" s="78">
        <f t="shared" si="409"/>
        <v>16</v>
      </c>
      <c r="C1410" s="972"/>
      <c r="D1410" s="973"/>
      <c r="E1410" s="974"/>
      <c r="F1410" s="124"/>
      <c r="G1410" s="124"/>
      <c r="H1410" s="126"/>
      <c r="I1410" s="975"/>
      <c r="J1410" s="976"/>
      <c r="K1410" s="124"/>
      <c r="L1410" s="125"/>
      <c r="M1410" s="125"/>
      <c r="N1410" s="977"/>
      <c r="O1410" s="978"/>
      <c r="P1410" s="45"/>
      <c r="R1410" s="45"/>
      <c r="S1410" s="45"/>
      <c r="T1410" s="45"/>
      <c r="U1410" s="45"/>
      <c r="V1410" s="45"/>
      <c r="W1410" s="45"/>
      <c r="X1410" s="45"/>
      <c r="Y1410" s="45"/>
      <c r="Z1410" s="45"/>
      <c r="AA1410" s="45"/>
      <c r="AB1410" s="45"/>
    </row>
    <row r="1411" spans="1:28" s="62" customFormat="1" ht="19.5" customHeight="1" x14ac:dyDescent="0.25">
      <c r="A1411" s="63">
        <f t="shared" si="408"/>
        <v>19.5</v>
      </c>
      <c r="B1411" s="78">
        <f t="shared" si="409"/>
        <v>17</v>
      </c>
      <c r="C1411" s="972"/>
      <c r="D1411" s="973"/>
      <c r="E1411" s="974"/>
      <c r="F1411" s="124"/>
      <c r="G1411" s="124"/>
      <c r="H1411" s="126"/>
      <c r="I1411" s="975"/>
      <c r="J1411" s="976"/>
      <c r="K1411" s="124"/>
      <c r="L1411" s="125"/>
      <c r="M1411" s="125"/>
      <c r="N1411" s="977"/>
      <c r="O1411" s="978"/>
      <c r="P1411" s="45"/>
      <c r="R1411" s="45"/>
      <c r="S1411" s="45"/>
      <c r="T1411" s="45"/>
      <c r="U1411" s="45"/>
      <c r="V1411" s="45"/>
      <c r="W1411" s="45"/>
      <c r="X1411" s="45"/>
      <c r="Y1411" s="45"/>
      <c r="Z1411" s="45"/>
      <c r="AA1411" s="45"/>
      <c r="AB1411" s="45"/>
    </row>
    <row r="1412" spans="1:28" s="62" customFormat="1" ht="19.5" customHeight="1" x14ac:dyDescent="0.25">
      <c r="A1412" s="63">
        <f t="shared" si="408"/>
        <v>19.5</v>
      </c>
      <c r="B1412" s="78">
        <f t="shared" si="409"/>
        <v>18</v>
      </c>
      <c r="C1412" s="972"/>
      <c r="D1412" s="973"/>
      <c r="E1412" s="974"/>
      <c r="F1412" s="124"/>
      <c r="G1412" s="124"/>
      <c r="H1412" s="126"/>
      <c r="I1412" s="975"/>
      <c r="J1412" s="976"/>
      <c r="K1412" s="124"/>
      <c r="L1412" s="125"/>
      <c r="M1412" s="125"/>
      <c r="N1412" s="977"/>
      <c r="O1412" s="978"/>
      <c r="P1412" s="45"/>
      <c r="R1412" s="45"/>
      <c r="S1412" s="45"/>
      <c r="T1412" s="45"/>
      <c r="U1412" s="45"/>
      <c r="V1412" s="45"/>
      <c r="W1412" s="45"/>
      <c r="X1412" s="45"/>
      <c r="Y1412" s="45"/>
      <c r="Z1412" s="45"/>
      <c r="AA1412" s="45"/>
      <c r="AB1412" s="45"/>
    </row>
    <row r="1413" spans="1:28" s="62" customFormat="1" ht="19.5" customHeight="1" x14ac:dyDescent="0.25">
      <c r="A1413" s="63">
        <f t="shared" si="408"/>
        <v>19.5</v>
      </c>
      <c r="B1413" s="78">
        <f t="shared" si="409"/>
        <v>19</v>
      </c>
      <c r="C1413" s="972"/>
      <c r="D1413" s="973"/>
      <c r="E1413" s="974"/>
      <c r="F1413" s="124"/>
      <c r="G1413" s="124"/>
      <c r="H1413" s="126"/>
      <c r="I1413" s="975"/>
      <c r="J1413" s="976"/>
      <c r="K1413" s="124"/>
      <c r="L1413" s="125"/>
      <c r="M1413" s="125"/>
      <c r="N1413" s="977"/>
      <c r="O1413" s="978"/>
      <c r="P1413" s="45"/>
      <c r="R1413" s="45"/>
      <c r="S1413" s="45"/>
      <c r="T1413" s="45"/>
      <c r="U1413" s="45"/>
      <c r="V1413" s="45"/>
      <c r="W1413" s="45"/>
      <c r="X1413" s="45"/>
      <c r="Y1413" s="45"/>
      <c r="Z1413" s="45"/>
      <c r="AA1413" s="45"/>
      <c r="AB1413" s="45"/>
    </row>
    <row r="1414" spans="1:28" s="62" customFormat="1" ht="19.5" customHeight="1" x14ac:dyDescent="0.25">
      <c r="A1414" s="63">
        <f t="shared" si="408"/>
        <v>19.5</v>
      </c>
      <c r="B1414" s="78">
        <f t="shared" si="409"/>
        <v>20</v>
      </c>
      <c r="C1414" s="972"/>
      <c r="D1414" s="973"/>
      <c r="E1414" s="974"/>
      <c r="F1414" s="124"/>
      <c r="G1414" s="124"/>
      <c r="H1414" s="126"/>
      <c r="I1414" s="975"/>
      <c r="J1414" s="976"/>
      <c r="K1414" s="124"/>
      <c r="L1414" s="125"/>
      <c r="M1414" s="125"/>
      <c r="N1414" s="977"/>
      <c r="O1414" s="978"/>
      <c r="P1414" s="45"/>
      <c r="R1414" s="45"/>
      <c r="S1414" s="45"/>
      <c r="T1414" s="45"/>
      <c r="U1414" s="45"/>
      <c r="V1414" s="45"/>
      <c r="W1414" s="45"/>
      <c r="X1414" s="45"/>
      <c r="Y1414" s="45"/>
      <c r="Z1414" s="45"/>
      <c r="AA1414" s="45"/>
      <c r="AB1414" s="45"/>
    </row>
    <row r="1415" spans="1:28" s="62" customFormat="1" ht="19.5" customHeight="1" x14ac:dyDescent="0.25">
      <c r="A1415" s="63">
        <f t="shared" si="408"/>
        <v>19.5</v>
      </c>
      <c r="B1415" s="78">
        <f t="shared" si="409"/>
        <v>21</v>
      </c>
      <c r="C1415" s="972"/>
      <c r="D1415" s="973"/>
      <c r="E1415" s="974"/>
      <c r="F1415" s="124"/>
      <c r="G1415" s="124"/>
      <c r="H1415" s="126"/>
      <c r="I1415" s="975"/>
      <c r="J1415" s="976"/>
      <c r="K1415" s="124"/>
      <c r="L1415" s="125"/>
      <c r="M1415" s="125"/>
      <c r="N1415" s="977"/>
      <c r="O1415" s="978"/>
      <c r="P1415" s="45"/>
      <c r="R1415" s="45"/>
      <c r="S1415" s="45"/>
      <c r="T1415" s="45"/>
      <c r="U1415" s="45"/>
      <c r="V1415" s="45"/>
      <c r="W1415" s="45"/>
      <c r="X1415" s="45"/>
      <c r="Y1415" s="45"/>
      <c r="Z1415" s="45"/>
      <c r="AA1415" s="45"/>
      <c r="AB1415" s="45"/>
    </row>
    <row r="1416" spans="1:28" s="62" customFormat="1" ht="19.5" customHeight="1" x14ac:dyDescent="0.25">
      <c r="A1416" s="63">
        <f t="shared" si="408"/>
        <v>19.5</v>
      </c>
      <c r="B1416" s="78">
        <f t="shared" si="409"/>
        <v>22</v>
      </c>
      <c r="C1416" s="972"/>
      <c r="D1416" s="973"/>
      <c r="E1416" s="974"/>
      <c r="F1416" s="124"/>
      <c r="G1416" s="124"/>
      <c r="H1416" s="126"/>
      <c r="I1416" s="975"/>
      <c r="J1416" s="976"/>
      <c r="K1416" s="124"/>
      <c r="L1416" s="125"/>
      <c r="M1416" s="125"/>
      <c r="N1416" s="977"/>
      <c r="O1416" s="978"/>
      <c r="P1416" s="45"/>
      <c r="R1416" s="45"/>
      <c r="S1416" s="45"/>
      <c r="T1416" s="45"/>
      <c r="U1416" s="45"/>
      <c r="V1416" s="45"/>
      <c r="W1416" s="45"/>
      <c r="X1416" s="45"/>
      <c r="Y1416" s="45"/>
      <c r="Z1416" s="45"/>
      <c r="AA1416" s="45"/>
      <c r="AB1416" s="45"/>
    </row>
    <row r="1417" spans="1:28" s="62" customFormat="1" ht="19.5" customHeight="1" x14ac:dyDescent="0.25">
      <c r="A1417" s="63">
        <f t="shared" si="408"/>
        <v>19.5</v>
      </c>
      <c r="B1417" s="78">
        <f t="shared" si="409"/>
        <v>23</v>
      </c>
      <c r="C1417" s="972"/>
      <c r="D1417" s="973"/>
      <c r="E1417" s="974"/>
      <c r="F1417" s="124"/>
      <c r="G1417" s="124"/>
      <c r="H1417" s="126"/>
      <c r="I1417" s="975"/>
      <c r="J1417" s="976"/>
      <c r="K1417" s="124"/>
      <c r="L1417" s="125"/>
      <c r="M1417" s="125"/>
      <c r="N1417" s="977"/>
      <c r="O1417" s="978"/>
      <c r="P1417" s="45"/>
      <c r="R1417" s="45"/>
      <c r="S1417" s="45"/>
      <c r="T1417" s="45"/>
      <c r="U1417" s="45"/>
      <c r="V1417" s="45"/>
      <c r="W1417" s="45"/>
      <c r="X1417" s="45"/>
      <c r="Y1417" s="45"/>
      <c r="Z1417" s="45"/>
      <c r="AA1417" s="45"/>
      <c r="AB1417" s="45"/>
    </row>
    <row r="1418" spans="1:28" s="62" customFormat="1" ht="19.5" customHeight="1" x14ac:dyDescent="0.25">
      <c r="A1418" s="63">
        <f t="shared" si="408"/>
        <v>19.5</v>
      </c>
      <c r="B1418" s="78">
        <f t="shared" si="409"/>
        <v>24</v>
      </c>
      <c r="C1418" s="972"/>
      <c r="D1418" s="973"/>
      <c r="E1418" s="974"/>
      <c r="F1418" s="124"/>
      <c r="G1418" s="124"/>
      <c r="H1418" s="126"/>
      <c r="I1418" s="975"/>
      <c r="J1418" s="976"/>
      <c r="K1418" s="124"/>
      <c r="L1418" s="125"/>
      <c r="M1418" s="125"/>
      <c r="N1418" s="977"/>
      <c r="O1418" s="978"/>
      <c r="P1418" s="45"/>
      <c r="R1418" s="45"/>
      <c r="S1418" s="45"/>
      <c r="T1418" s="45"/>
      <c r="U1418" s="45"/>
      <c r="V1418" s="45"/>
      <c r="W1418" s="45"/>
      <c r="X1418" s="45"/>
      <c r="Y1418" s="45"/>
      <c r="Z1418" s="45"/>
      <c r="AA1418" s="45"/>
      <c r="AB1418" s="45"/>
    </row>
    <row r="1419" spans="1:28" s="62" customFormat="1" ht="19.5" customHeight="1" x14ac:dyDescent="0.25">
      <c r="A1419" s="63">
        <f t="shared" si="408"/>
        <v>19.5</v>
      </c>
      <c r="B1419" s="78">
        <f t="shared" si="409"/>
        <v>25</v>
      </c>
      <c r="C1419" s="972"/>
      <c r="D1419" s="973"/>
      <c r="E1419" s="974"/>
      <c r="F1419" s="124"/>
      <c r="G1419" s="124"/>
      <c r="H1419" s="126"/>
      <c r="I1419" s="975"/>
      <c r="J1419" s="976"/>
      <c r="K1419" s="124"/>
      <c r="L1419" s="125"/>
      <c r="M1419" s="125"/>
      <c r="N1419" s="977"/>
      <c r="O1419" s="978"/>
      <c r="P1419" s="45"/>
      <c r="R1419" s="45"/>
      <c r="S1419" s="45"/>
      <c r="T1419" s="45"/>
      <c r="U1419" s="45"/>
      <c r="V1419" s="45"/>
      <c r="W1419" s="45"/>
      <c r="X1419" s="45"/>
      <c r="Y1419" s="45"/>
      <c r="Z1419" s="45"/>
      <c r="AA1419" s="45"/>
      <c r="AB1419" s="45"/>
    </row>
    <row r="1420" spans="1:28" s="62" customFormat="1" ht="19.5" customHeight="1" x14ac:dyDescent="0.25">
      <c r="A1420" s="63">
        <f t="shared" si="408"/>
        <v>19.5</v>
      </c>
      <c r="B1420" s="78">
        <f t="shared" si="409"/>
        <v>26</v>
      </c>
      <c r="C1420" s="972"/>
      <c r="D1420" s="973"/>
      <c r="E1420" s="974"/>
      <c r="F1420" s="124"/>
      <c r="G1420" s="124"/>
      <c r="H1420" s="126"/>
      <c r="I1420" s="975"/>
      <c r="J1420" s="976"/>
      <c r="K1420" s="124"/>
      <c r="L1420" s="125"/>
      <c r="M1420" s="125"/>
      <c r="N1420" s="977"/>
      <c r="O1420" s="978"/>
      <c r="P1420" s="45"/>
      <c r="R1420" s="45"/>
      <c r="S1420" s="45"/>
      <c r="T1420" s="45"/>
      <c r="U1420" s="45"/>
      <c r="V1420" s="45"/>
      <c r="W1420" s="45"/>
      <c r="X1420" s="45"/>
      <c r="Y1420" s="45"/>
      <c r="Z1420" s="45"/>
      <c r="AA1420" s="45"/>
      <c r="AB1420" s="45"/>
    </row>
    <row r="1421" spans="1:28" s="62" customFormat="1" ht="19.5" customHeight="1" x14ac:dyDescent="0.25">
      <c r="A1421" s="63">
        <f t="shared" si="408"/>
        <v>19.5</v>
      </c>
      <c r="B1421" s="78">
        <f t="shared" si="409"/>
        <v>27</v>
      </c>
      <c r="C1421" s="972"/>
      <c r="D1421" s="973"/>
      <c r="E1421" s="974"/>
      <c r="F1421" s="124"/>
      <c r="G1421" s="124"/>
      <c r="H1421" s="126"/>
      <c r="I1421" s="975"/>
      <c r="J1421" s="976"/>
      <c r="K1421" s="124"/>
      <c r="L1421" s="125"/>
      <c r="M1421" s="125"/>
      <c r="N1421" s="977"/>
      <c r="O1421" s="978"/>
      <c r="P1421" s="45"/>
      <c r="R1421" s="45"/>
      <c r="S1421" s="45"/>
      <c r="T1421" s="45"/>
      <c r="U1421" s="45"/>
      <c r="V1421" s="45"/>
      <c r="W1421" s="45"/>
      <c r="X1421" s="45"/>
      <c r="Y1421" s="45"/>
      <c r="Z1421" s="45"/>
      <c r="AA1421" s="45"/>
      <c r="AB1421" s="45"/>
    </row>
    <row r="1422" spans="1:28" s="62" customFormat="1" ht="19.5" customHeight="1" x14ac:dyDescent="0.25">
      <c r="A1422" s="63">
        <f t="shared" si="408"/>
        <v>19.5</v>
      </c>
      <c r="B1422" s="78">
        <f t="shared" si="409"/>
        <v>28</v>
      </c>
      <c r="C1422" s="972"/>
      <c r="D1422" s="973"/>
      <c r="E1422" s="974"/>
      <c r="F1422" s="124"/>
      <c r="G1422" s="124"/>
      <c r="H1422" s="126"/>
      <c r="I1422" s="975"/>
      <c r="J1422" s="976"/>
      <c r="K1422" s="124"/>
      <c r="L1422" s="125"/>
      <c r="M1422" s="125"/>
      <c r="N1422" s="977"/>
      <c r="O1422" s="978"/>
      <c r="P1422" s="45"/>
      <c r="R1422" s="45"/>
      <c r="S1422" s="45"/>
      <c r="T1422" s="45"/>
      <c r="U1422" s="45"/>
      <c r="V1422" s="45"/>
      <c r="W1422" s="45"/>
      <c r="X1422" s="45"/>
      <c r="Y1422" s="45"/>
      <c r="Z1422" s="45"/>
      <c r="AA1422" s="45"/>
      <c r="AB1422" s="45"/>
    </row>
    <row r="1423" spans="1:28" s="62" customFormat="1" ht="9" customHeight="1" x14ac:dyDescent="0.25">
      <c r="A1423" s="63">
        <f t="shared" ref="A1423:A1431" si="410">$A$2</f>
        <v>9</v>
      </c>
      <c r="B1423" s="45"/>
      <c r="C1423" s="45"/>
      <c r="D1423" s="45"/>
      <c r="E1423" s="45"/>
      <c r="F1423" s="45"/>
      <c r="G1423" s="45"/>
      <c r="H1423" s="45"/>
      <c r="I1423" s="45"/>
      <c r="J1423" s="45"/>
      <c r="K1423" s="45"/>
      <c r="L1423" s="45"/>
      <c r="M1423" s="45"/>
      <c r="N1423" s="45"/>
      <c r="O1423" s="45"/>
      <c r="P1423" s="45"/>
      <c r="R1423" s="45"/>
      <c r="S1423" s="45"/>
      <c r="T1423" s="45"/>
      <c r="U1423" s="45"/>
      <c r="V1423" s="45"/>
      <c r="W1423" s="45"/>
      <c r="X1423" s="45"/>
      <c r="Y1423" s="45"/>
      <c r="Z1423" s="45"/>
      <c r="AA1423" s="45"/>
      <c r="AB1423" s="45"/>
    </row>
    <row r="1424" spans="1:28" ht="9" customHeight="1" x14ac:dyDescent="0.25">
      <c r="A1424" s="63">
        <f t="shared" si="410"/>
        <v>9</v>
      </c>
    </row>
    <row r="1425" spans="1:17" ht="9" customHeight="1" x14ac:dyDescent="0.25">
      <c r="A1425" s="63">
        <f t="shared" si="410"/>
        <v>9</v>
      </c>
    </row>
    <row r="1426" spans="1:17" ht="9" customHeight="1" x14ac:dyDescent="0.25">
      <c r="A1426" s="63">
        <f t="shared" si="410"/>
        <v>9</v>
      </c>
    </row>
    <row r="1427" spans="1:17" ht="9" customHeight="1" x14ac:dyDescent="0.25">
      <c r="A1427" s="63">
        <f t="shared" si="410"/>
        <v>9</v>
      </c>
    </row>
    <row r="1428" spans="1:17" ht="16.5" customHeight="1" x14ac:dyDescent="0.25">
      <c r="A1428" s="68">
        <f t="shared" ref="A1428" si="411">$A$8</f>
        <v>16.5</v>
      </c>
      <c r="C1428" s="80" t="s">
        <v>572</v>
      </c>
      <c r="D1428" s="81" t="s">
        <v>189</v>
      </c>
      <c r="M1428" s="1006" t="str">
        <f ca="1">Wersja</f>
        <v>2020..6.15.0.44055</v>
      </c>
      <c r="N1428" s="1006"/>
    </row>
    <row r="1429" spans="1:17" ht="9" customHeight="1" x14ac:dyDescent="0.25">
      <c r="A1429" s="63">
        <f t="shared" si="410"/>
        <v>9</v>
      </c>
    </row>
    <row r="1430" spans="1:17" ht="9" customHeight="1" x14ac:dyDescent="0.25">
      <c r="A1430" s="63">
        <f t="shared" si="410"/>
        <v>9</v>
      </c>
      <c r="B1430" s="796" t="s">
        <v>182</v>
      </c>
      <c r="C1430" s="796"/>
      <c r="D1430" s="796"/>
      <c r="E1430" s="796"/>
      <c r="F1430" s="796"/>
      <c r="G1430" s="796"/>
      <c r="H1430" s="796"/>
      <c r="I1430" s="796"/>
      <c r="J1430" s="796"/>
      <c r="K1430" s="796"/>
      <c r="L1430" s="796"/>
      <c r="M1430" s="796"/>
      <c r="N1430" s="796"/>
      <c r="O1430" s="796"/>
    </row>
    <row r="1431" spans="1:17" ht="9" customHeight="1" x14ac:dyDescent="0.25">
      <c r="A1431" s="63">
        <f t="shared" si="410"/>
        <v>9</v>
      </c>
      <c r="B1431" s="797" t="s">
        <v>0</v>
      </c>
      <c r="C1431" s="797"/>
      <c r="D1431" s="797"/>
      <c r="E1431" s="797"/>
      <c r="F1431" s="797"/>
      <c r="G1431" s="797"/>
      <c r="H1431" s="797"/>
      <c r="I1431" s="797"/>
      <c r="J1431" s="797"/>
      <c r="K1431" s="797"/>
      <c r="L1431" s="797"/>
      <c r="M1431" s="797"/>
      <c r="N1431" s="797"/>
      <c r="O1431" s="797"/>
    </row>
    <row r="1432" spans="1:17" ht="4.5" customHeight="1" x14ac:dyDescent="0.25">
      <c r="A1432" s="63">
        <f t="shared" ref="A1432" si="412">$A$4</f>
        <v>4.5</v>
      </c>
      <c r="B1432" s="208"/>
    </row>
    <row r="1433" spans="1:17" ht="9" customHeight="1" x14ac:dyDescent="0.25">
      <c r="A1433" s="63">
        <f t="shared" ref="A1433" si="413">$A$2</f>
        <v>9</v>
      </c>
      <c r="B1433" s="798" t="s">
        <v>475</v>
      </c>
      <c r="C1433" s="799"/>
      <c r="D1433" s="799"/>
      <c r="E1433" s="799"/>
      <c r="F1433" s="799"/>
      <c r="G1433" s="799"/>
      <c r="H1433" s="800"/>
      <c r="I1433" s="801" t="s">
        <v>1</v>
      </c>
      <c r="J1433" s="802"/>
      <c r="K1433" s="802"/>
      <c r="L1433" s="802"/>
      <c r="M1433" s="802"/>
      <c r="N1433" s="802"/>
      <c r="O1433" s="803"/>
    </row>
    <row r="1434" spans="1:17" ht="19.5" customHeight="1" x14ac:dyDescent="0.25">
      <c r="A1434" s="63">
        <f t="shared" ref="A1434" si="414">$A$6</f>
        <v>19.5</v>
      </c>
      <c r="B1434" s="65"/>
      <c r="C1434" s="988">
        <f t="shared" ref="C1434" si="415">$C$6</f>
        <v>0</v>
      </c>
      <c r="D1434" s="988"/>
      <c r="E1434" s="988"/>
      <c r="F1434" s="988"/>
      <c r="G1434" s="988"/>
      <c r="H1434" s="66"/>
      <c r="I1434" s="820"/>
      <c r="J1434" s="821"/>
      <c r="K1434" s="821"/>
      <c r="L1434" s="821"/>
      <c r="M1434" s="821"/>
      <c r="N1434" s="821"/>
      <c r="O1434" s="822"/>
    </row>
    <row r="1435" spans="1:17" ht="9" customHeight="1" x14ac:dyDescent="0.25">
      <c r="A1435" s="63">
        <f t="shared" ref="A1435" si="416">$A$2</f>
        <v>9</v>
      </c>
    </row>
    <row r="1436" spans="1:17" ht="16.5" customHeight="1" x14ac:dyDescent="0.25">
      <c r="A1436" s="68">
        <f t="shared" ref="A1436:A1438" si="417">$A$8</f>
        <v>16.5</v>
      </c>
      <c r="B1436" s="67" t="s">
        <v>554</v>
      </c>
    </row>
    <row r="1437" spans="1:17" ht="16.5" customHeight="1" x14ac:dyDescent="0.25">
      <c r="A1437" s="68">
        <f t="shared" si="417"/>
        <v>16.5</v>
      </c>
      <c r="B1437" s="989" t="s">
        <v>566</v>
      </c>
      <c r="C1437" s="989"/>
      <c r="D1437" s="989"/>
      <c r="E1437" s="989"/>
      <c r="F1437" s="989"/>
      <c r="G1437" s="989"/>
      <c r="H1437" s="989"/>
      <c r="I1437" s="989"/>
      <c r="J1437" s="989"/>
      <c r="K1437" s="989"/>
      <c r="L1437" s="989"/>
      <c r="M1437" s="989"/>
      <c r="N1437" s="989"/>
    </row>
    <row r="1438" spans="1:17" ht="16.5" customHeight="1" x14ac:dyDescent="0.25">
      <c r="A1438" s="68">
        <f t="shared" si="417"/>
        <v>16.5</v>
      </c>
      <c r="B1438" s="990" t="s">
        <v>564</v>
      </c>
      <c r="C1438" s="989"/>
      <c r="D1438" s="989"/>
      <c r="E1438" s="989"/>
      <c r="F1438" s="989"/>
      <c r="G1438" s="989"/>
      <c r="H1438" s="989"/>
      <c r="I1438" s="989"/>
      <c r="J1438" s="989"/>
      <c r="K1438" s="989"/>
      <c r="L1438" s="989"/>
      <c r="M1438" s="989"/>
      <c r="N1438" s="989"/>
    </row>
    <row r="1439" spans="1:17" ht="9" customHeight="1" x14ac:dyDescent="0.25">
      <c r="A1439" s="63">
        <f t="shared" ref="A1439" si="418">$A$2</f>
        <v>9</v>
      </c>
      <c r="C1439" s="69"/>
      <c r="D1439" s="69"/>
      <c r="E1439" s="69"/>
      <c r="F1439" s="69"/>
      <c r="G1439" s="69"/>
      <c r="N1439" s="281" t="s">
        <v>877</v>
      </c>
      <c r="O1439" s="213"/>
    </row>
    <row r="1440" spans="1:17" ht="19.5" customHeight="1" x14ac:dyDescent="0.25">
      <c r="A1440" s="63">
        <f t="shared" ref="A1440" si="419">$A$6</f>
        <v>19.5</v>
      </c>
      <c r="C1440" s="69"/>
      <c r="D1440" s="69"/>
      <c r="E1440" s="69"/>
      <c r="F1440" s="69"/>
      <c r="G1440" s="69"/>
      <c r="N1440" s="209">
        <f t="shared" ref="N1440" si="420">N1372+1</f>
        <v>22</v>
      </c>
      <c r="O1440" s="70"/>
      <c r="P1440" s="62"/>
      <c r="Q1440" s="62">
        <f t="shared" ref="Q1440" si="421">IF(COUNTA(C1450:J1457,C1471:J1490,L1471:O1490,L1450:O1457)=0,0,1)</f>
        <v>0</v>
      </c>
    </row>
    <row r="1441" spans="1:28" ht="4.5" customHeight="1" x14ac:dyDescent="0.25">
      <c r="A1441" s="63">
        <f t="shared" ref="A1441:A1442" si="422">$A$4</f>
        <v>4.5</v>
      </c>
      <c r="B1441" s="69"/>
      <c r="C1441" s="69"/>
      <c r="D1441" s="69"/>
      <c r="E1441" s="69"/>
      <c r="F1441" s="69"/>
      <c r="G1441" s="69"/>
    </row>
    <row r="1442" spans="1:28" ht="4.5" customHeight="1" x14ac:dyDescent="0.25">
      <c r="A1442" s="63">
        <f t="shared" si="422"/>
        <v>4.5</v>
      </c>
      <c r="B1442" s="807"/>
      <c r="C1442" s="807"/>
      <c r="D1442" s="807"/>
      <c r="E1442" s="807"/>
      <c r="F1442" s="807"/>
      <c r="G1442" s="807"/>
      <c r="H1442" s="807"/>
      <c r="I1442" s="807"/>
      <c r="J1442" s="807"/>
      <c r="K1442" s="807"/>
      <c r="L1442" s="807"/>
      <c r="M1442" s="807"/>
      <c r="N1442" s="807"/>
      <c r="O1442" s="807"/>
    </row>
    <row r="1443" spans="1:28" ht="24.75" customHeight="1" x14ac:dyDescent="0.25">
      <c r="A1443" s="68">
        <f t="shared" ref="A1443" si="423">$A$8*1.5</f>
        <v>24.75</v>
      </c>
      <c r="B1443" s="826" t="s">
        <v>563</v>
      </c>
      <c r="C1443" s="827"/>
      <c r="D1443" s="827"/>
      <c r="E1443" s="827"/>
      <c r="F1443" s="827"/>
      <c r="G1443" s="827"/>
      <c r="H1443" s="827"/>
      <c r="I1443" s="827"/>
      <c r="J1443" s="827"/>
      <c r="K1443" s="827"/>
      <c r="L1443" s="827"/>
      <c r="M1443" s="827"/>
      <c r="N1443" s="827"/>
      <c r="O1443" s="828"/>
    </row>
    <row r="1444" spans="1:28" ht="9" customHeight="1" x14ac:dyDescent="0.25">
      <c r="A1444" s="63">
        <f t="shared" ref="A1444" si="424">$A$2</f>
        <v>9</v>
      </c>
      <c r="B1444" s="71"/>
      <c r="C1444" s="804" t="s">
        <v>158</v>
      </c>
      <c r="D1444" s="805"/>
      <c r="E1444" s="805"/>
      <c r="F1444" s="805"/>
      <c r="G1444" s="805"/>
      <c r="H1444" s="806"/>
      <c r="I1444" s="804" t="s">
        <v>159</v>
      </c>
      <c r="J1444" s="805"/>
      <c r="K1444" s="805"/>
      <c r="L1444" s="805"/>
      <c r="M1444" s="805"/>
      <c r="N1444" s="805"/>
      <c r="O1444" s="806"/>
    </row>
    <row r="1445" spans="1:28" s="62" customFormat="1" ht="19.5" customHeight="1" x14ac:dyDescent="0.25">
      <c r="A1445" s="63">
        <f t="shared" ref="A1445" si="425">$A$6</f>
        <v>19.5</v>
      </c>
      <c r="B1445" s="72"/>
      <c r="C1445" s="985" t="str">
        <f t="shared" ref="C1445" si="426">""&amp;$C$17</f>
        <v/>
      </c>
      <c r="D1445" s="986"/>
      <c r="E1445" s="986"/>
      <c r="F1445" s="986"/>
      <c r="G1445" s="986"/>
      <c r="H1445" s="987"/>
      <c r="I1445" s="985" t="str">
        <f t="shared" ref="I1445" si="427">""&amp;I1377</f>
        <v/>
      </c>
      <c r="J1445" s="986"/>
      <c r="K1445" s="986"/>
      <c r="L1445" s="986"/>
      <c r="M1445" s="986"/>
      <c r="N1445" s="986"/>
      <c r="O1445" s="987"/>
      <c r="P1445" s="45"/>
      <c r="R1445" s="45"/>
      <c r="S1445" s="45"/>
      <c r="T1445" s="45"/>
      <c r="U1445" s="45"/>
      <c r="V1445" s="45"/>
      <c r="W1445" s="45"/>
      <c r="X1445" s="45"/>
      <c r="Y1445" s="45"/>
      <c r="Z1445" s="45"/>
      <c r="AA1445" s="45"/>
      <c r="AB1445" s="45"/>
    </row>
    <row r="1446" spans="1:28" s="62" customFormat="1" ht="4.5" customHeight="1" x14ac:dyDescent="0.25">
      <c r="A1446" s="63">
        <f t="shared" ref="A1446" si="428">$A$4</f>
        <v>4.5</v>
      </c>
      <c r="B1446" s="807"/>
      <c r="C1446" s="807"/>
      <c r="D1446" s="807"/>
      <c r="E1446" s="807"/>
      <c r="F1446" s="807"/>
      <c r="G1446" s="807"/>
      <c r="H1446" s="807"/>
      <c r="I1446" s="807"/>
      <c r="J1446" s="807"/>
      <c r="K1446" s="807"/>
      <c r="L1446" s="807"/>
      <c r="M1446" s="807"/>
      <c r="N1446" s="807"/>
      <c r="O1446" s="807"/>
      <c r="P1446" s="45"/>
      <c r="R1446" s="45"/>
      <c r="S1446" s="45"/>
      <c r="T1446" s="45"/>
      <c r="U1446" s="45"/>
      <c r="V1446" s="45"/>
      <c r="W1446" s="45"/>
      <c r="X1446" s="45"/>
      <c r="Y1446" s="45"/>
      <c r="Z1446" s="45"/>
      <c r="AA1446" s="45"/>
      <c r="AB1446" s="45"/>
    </row>
    <row r="1447" spans="1:28" s="62" customFormat="1" ht="16.5" customHeight="1" x14ac:dyDescent="0.25">
      <c r="A1447" s="68">
        <f t="shared" ref="A1447" si="429">$A$8</f>
        <v>16.5</v>
      </c>
      <c r="B1447" s="808" t="s">
        <v>160</v>
      </c>
      <c r="C1447" s="809"/>
      <c r="D1447" s="809"/>
      <c r="E1447" s="809"/>
      <c r="F1447" s="809"/>
      <c r="G1447" s="809"/>
      <c r="H1447" s="809"/>
      <c r="I1447" s="809"/>
      <c r="J1447" s="809"/>
      <c r="K1447" s="809"/>
      <c r="L1447" s="809"/>
      <c r="M1447" s="809"/>
      <c r="N1447" s="809"/>
      <c r="O1447" s="810"/>
      <c r="P1447" s="45"/>
      <c r="R1447" s="45"/>
      <c r="S1447" s="45"/>
      <c r="T1447" s="45"/>
      <c r="U1447" s="45"/>
      <c r="V1447" s="45"/>
      <c r="W1447" s="45"/>
      <c r="X1447" s="45"/>
      <c r="Y1447" s="45"/>
      <c r="Z1447" s="45"/>
      <c r="AA1447" s="45"/>
      <c r="AB1447" s="45"/>
    </row>
    <row r="1448" spans="1:28" s="62" customFormat="1" ht="24.75" customHeight="1" x14ac:dyDescent="0.25">
      <c r="A1448" s="68">
        <f t="shared" ref="A1448" si="430">$A$8*1.5</f>
        <v>24.75</v>
      </c>
      <c r="B1448" s="211" t="s">
        <v>162</v>
      </c>
      <c r="C1448" s="844" t="s">
        <v>170</v>
      </c>
      <c r="D1448" s="981"/>
      <c r="E1448" s="982"/>
      <c r="F1448" s="212" t="s">
        <v>171</v>
      </c>
      <c r="G1448" s="212" t="s">
        <v>172</v>
      </c>
      <c r="H1448" s="211" t="s">
        <v>163</v>
      </c>
      <c r="I1448" s="844" t="s">
        <v>573</v>
      </c>
      <c r="J1448" s="982"/>
      <c r="K1448" s="210" t="s">
        <v>571</v>
      </c>
      <c r="L1448" s="210" t="s">
        <v>570</v>
      </c>
      <c r="M1448" s="210" t="s">
        <v>569</v>
      </c>
      <c r="N1448" s="844" t="s">
        <v>568</v>
      </c>
      <c r="O1448" s="815"/>
      <c r="P1448" s="45"/>
      <c r="R1448" s="45"/>
      <c r="S1448" s="45"/>
      <c r="T1448" s="45"/>
      <c r="U1448" s="45"/>
      <c r="V1448" s="45"/>
      <c r="W1448" s="45"/>
      <c r="X1448" s="45"/>
      <c r="Y1448" s="45"/>
      <c r="Z1448" s="45"/>
      <c r="AA1448" s="45"/>
      <c r="AB1448" s="45"/>
    </row>
    <row r="1449" spans="1:28" s="62" customFormat="1" ht="9" customHeight="1" x14ac:dyDescent="0.2">
      <c r="A1449" s="63">
        <f t="shared" ref="A1449" si="431">$A$2</f>
        <v>9</v>
      </c>
      <c r="B1449" s="76"/>
      <c r="C1449" s="983" t="s">
        <v>126</v>
      </c>
      <c r="D1449" s="983"/>
      <c r="E1449" s="983"/>
      <c r="F1449" s="211" t="s">
        <v>164</v>
      </c>
      <c r="G1449" s="211" t="s">
        <v>165</v>
      </c>
      <c r="H1449" s="211" t="s">
        <v>143</v>
      </c>
      <c r="I1449" s="983" t="s">
        <v>166</v>
      </c>
      <c r="J1449" s="983"/>
      <c r="K1449" s="211" t="s">
        <v>167</v>
      </c>
      <c r="L1449" s="211" t="s">
        <v>168</v>
      </c>
      <c r="M1449" s="211" t="s">
        <v>181</v>
      </c>
      <c r="N1449" s="983" t="s">
        <v>565</v>
      </c>
      <c r="O1449" s="983"/>
      <c r="P1449" s="45"/>
      <c r="R1449" s="45"/>
      <c r="S1449" s="45"/>
      <c r="T1449" s="45"/>
      <c r="U1449" s="45"/>
      <c r="V1449" s="45"/>
      <c r="W1449" s="45"/>
      <c r="X1449" s="45"/>
      <c r="Y1449" s="45"/>
      <c r="Z1449" s="45"/>
      <c r="AA1449" s="45"/>
      <c r="AB1449" s="45"/>
    </row>
    <row r="1450" spans="1:28" s="62" customFormat="1" ht="19.5" customHeight="1" x14ac:dyDescent="0.25">
      <c r="A1450" s="63">
        <f t="shared" ref="A1450:A1457" si="432">$A$6</f>
        <v>19.5</v>
      </c>
      <c r="B1450" s="78">
        <v>1</v>
      </c>
      <c r="C1450" s="972"/>
      <c r="D1450" s="973"/>
      <c r="E1450" s="974"/>
      <c r="F1450" s="124"/>
      <c r="G1450" s="124"/>
      <c r="H1450" s="126"/>
      <c r="I1450" s="975"/>
      <c r="J1450" s="976"/>
      <c r="K1450" s="124"/>
      <c r="L1450" s="125"/>
      <c r="M1450" s="125"/>
      <c r="N1450" s="977"/>
      <c r="O1450" s="978"/>
      <c r="P1450" s="45"/>
      <c r="R1450" s="45"/>
      <c r="S1450" s="45"/>
      <c r="T1450" s="45"/>
      <c r="U1450" s="45"/>
      <c r="V1450" s="45"/>
      <c r="W1450" s="45"/>
      <c r="X1450" s="45"/>
      <c r="Y1450" s="45"/>
      <c r="Z1450" s="45"/>
      <c r="AA1450" s="45"/>
      <c r="AB1450" s="45"/>
    </row>
    <row r="1451" spans="1:28" s="62" customFormat="1" ht="19.5" customHeight="1" x14ac:dyDescent="0.25">
      <c r="A1451" s="63">
        <f t="shared" si="432"/>
        <v>19.5</v>
      </c>
      <c r="B1451" s="78">
        <v>2</v>
      </c>
      <c r="C1451" s="972"/>
      <c r="D1451" s="973"/>
      <c r="E1451" s="974"/>
      <c r="F1451" s="124"/>
      <c r="G1451" s="124"/>
      <c r="H1451" s="126"/>
      <c r="I1451" s="975"/>
      <c r="J1451" s="976"/>
      <c r="K1451" s="124"/>
      <c r="L1451" s="125"/>
      <c r="M1451" s="125"/>
      <c r="N1451" s="977"/>
      <c r="O1451" s="978"/>
      <c r="P1451" s="45"/>
      <c r="R1451" s="45"/>
      <c r="S1451" s="45"/>
      <c r="T1451" s="45"/>
      <c r="U1451" s="45"/>
      <c r="V1451" s="45"/>
      <c r="W1451" s="45"/>
      <c r="X1451" s="45"/>
      <c r="Y1451" s="45"/>
      <c r="Z1451" s="45"/>
      <c r="AA1451" s="45"/>
      <c r="AB1451" s="45"/>
    </row>
    <row r="1452" spans="1:28" s="62" customFormat="1" ht="19.5" customHeight="1" x14ac:dyDescent="0.25">
      <c r="A1452" s="63">
        <f t="shared" si="432"/>
        <v>19.5</v>
      </c>
      <c r="B1452" s="78">
        <v>3</v>
      </c>
      <c r="C1452" s="972"/>
      <c r="D1452" s="973"/>
      <c r="E1452" s="974"/>
      <c r="F1452" s="124"/>
      <c r="G1452" s="124"/>
      <c r="H1452" s="126"/>
      <c r="I1452" s="975"/>
      <c r="J1452" s="976"/>
      <c r="K1452" s="124"/>
      <c r="L1452" s="125"/>
      <c r="M1452" s="125"/>
      <c r="N1452" s="977"/>
      <c r="O1452" s="978"/>
      <c r="P1452" s="45"/>
      <c r="R1452" s="45"/>
      <c r="S1452" s="45"/>
      <c r="T1452" s="45"/>
      <c r="U1452" s="45"/>
      <c r="V1452" s="45"/>
      <c r="W1452" s="45"/>
      <c r="X1452" s="45"/>
      <c r="Y1452" s="45"/>
      <c r="Z1452" s="45"/>
      <c r="AA1452" s="45"/>
      <c r="AB1452" s="45"/>
    </row>
    <row r="1453" spans="1:28" s="62" customFormat="1" ht="19.5" customHeight="1" x14ac:dyDescent="0.25">
      <c r="A1453" s="63">
        <f t="shared" si="432"/>
        <v>19.5</v>
      </c>
      <c r="B1453" s="78">
        <v>4</v>
      </c>
      <c r="C1453" s="972"/>
      <c r="D1453" s="973"/>
      <c r="E1453" s="974"/>
      <c r="F1453" s="124"/>
      <c r="G1453" s="124"/>
      <c r="H1453" s="126"/>
      <c r="I1453" s="975"/>
      <c r="J1453" s="976"/>
      <c r="K1453" s="124"/>
      <c r="L1453" s="125"/>
      <c r="M1453" s="125"/>
      <c r="N1453" s="977"/>
      <c r="O1453" s="978"/>
      <c r="P1453" s="45"/>
      <c r="R1453" s="45"/>
      <c r="S1453" s="45"/>
      <c r="T1453" s="45"/>
      <c r="U1453" s="45"/>
      <c r="V1453" s="45"/>
      <c r="W1453" s="45"/>
      <c r="X1453" s="45"/>
      <c r="Y1453" s="45"/>
      <c r="Z1453" s="45"/>
      <c r="AA1453" s="45"/>
      <c r="AB1453" s="45"/>
    </row>
    <row r="1454" spans="1:28" s="62" customFormat="1" ht="19.5" customHeight="1" x14ac:dyDescent="0.25">
      <c r="A1454" s="63">
        <f t="shared" si="432"/>
        <v>19.5</v>
      </c>
      <c r="B1454" s="78">
        <v>5</v>
      </c>
      <c r="C1454" s="972"/>
      <c r="D1454" s="973"/>
      <c r="E1454" s="974"/>
      <c r="F1454" s="124"/>
      <c r="G1454" s="124"/>
      <c r="H1454" s="126"/>
      <c r="I1454" s="975"/>
      <c r="J1454" s="976"/>
      <c r="K1454" s="124"/>
      <c r="L1454" s="125"/>
      <c r="M1454" s="125"/>
      <c r="N1454" s="977"/>
      <c r="O1454" s="978"/>
      <c r="P1454" s="45"/>
      <c r="R1454" s="45"/>
      <c r="S1454" s="45"/>
      <c r="T1454" s="45"/>
      <c r="U1454" s="45"/>
      <c r="V1454" s="45"/>
      <c r="W1454" s="45"/>
      <c r="X1454" s="45"/>
      <c r="Y1454" s="45"/>
      <c r="Z1454" s="45"/>
      <c r="AA1454" s="45"/>
      <c r="AB1454" s="45"/>
    </row>
    <row r="1455" spans="1:28" s="62" customFormat="1" ht="19.5" customHeight="1" x14ac:dyDescent="0.25">
      <c r="A1455" s="63">
        <f t="shared" si="432"/>
        <v>19.5</v>
      </c>
      <c r="B1455" s="78">
        <v>6</v>
      </c>
      <c r="C1455" s="972"/>
      <c r="D1455" s="973"/>
      <c r="E1455" s="974"/>
      <c r="F1455" s="124"/>
      <c r="G1455" s="124"/>
      <c r="H1455" s="126"/>
      <c r="I1455" s="975"/>
      <c r="J1455" s="976"/>
      <c r="K1455" s="124"/>
      <c r="L1455" s="125"/>
      <c r="M1455" s="125"/>
      <c r="N1455" s="977"/>
      <c r="O1455" s="978"/>
      <c r="P1455" s="45"/>
      <c r="R1455" s="45"/>
      <c r="S1455" s="45"/>
      <c r="T1455" s="45"/>
      <c r="U1455" s="45"/>
      <c r="V1455" s="45"/>
      <c r="W1455" s="45"/>
      <c r="X1455" s="45"/>
      <c r="Y1455" s="45"/>
      <c r="Z1455" s="45"/>
      <c r="AA1455" s="45"/>
      <c r="AB1455" s="45"/>
    </row>
    <row r="1456" spans="1:28" s="62" customFormat="1" ht="19.5" customHeight="1" x14ac:dyDescent="0.25">
      <c r="A1456" s="63">
        <f t="shared" si="432"/>
        <v>19.5</v>
      </c>
      <c r="B1456" s="78">
        <v>7</v>
      </c>
      <c r="C1456" s="972"/>
      <c r="D1456" s="973"/>
      <c r="E1456" s="974"/>
      <c r="F1456" s="124"/>
      <c r="G1456" s="124"/>
      <c r="H1456" s="126"/>
      <c r="I1456" s="975"/>
      <c r="J1456" s="976"/>
      <c r="K1456" s="124"/>
      <c r="L1456" s="125"/>
      <c r="M1456" s="125"/>
      <c r="N1456" s="977"/>
      <c r="O1456" s="978"/>
      <c r="P1456" s="45"/>
      <c r="R1456" s="45"/>
      <c r="S1456" s="45"/>
      <c r="T1456" s="45"/>
      <c r="U1456" s="45"/>
      <c r="V1456" s="45"/>
      <c r="W1456" s="45"/>
      <c r="X1456" s="45"/>
      <c r="Y1456" s="45"/>
      <c r="Z1456" s="45"/>
      <c r="AA1456" s="45"/>
      <c r="AB1456" s="45"/>
    </row>
    <row r="1457" spans="1:28" s="62" customFormat="1" ht="19.5" customHeight="1" x14ac:dyDescent="0.25">
      <c r="A1457" s="63">
        <f t="shared" si="432"/>
        <v>19.5</v>
      </c>
      <c r="B1457" s="78">
        <v>8</v>
      </c>
      <c r="C1457" s="972"/>
      <c r="D1457" s="973"/>
      <c r="E1457" s="974"/>
      <c r="F1457" s="124"/>
      <c r="G1457" s="124"/>
      <c r="H1457" s="126"/>
      <c r="I1457" s="975"/>
      <c r="J1457" s="976"/>
      <c r="K1457" s="124"/>
      <c r="L1457" s="125"/>
      <c r="M1457" s="125"/>
      <c r="N1457" s="977"/>
      <c r="O1457" s="978"/>
      <c r="P1457" s="45"/>
      <c r="R1457" s="45"/>
      <c r="S1457" s="45"/>
      <c r="T1457" s="45"/>
      <c r="U1457" s="45"/>
      <c r="V1457" s="45"/>
      <c r="W1457" s="45"/>
      <c r="X1457" s="45"/>
      <c r="Y1457" s="45"/>
      <c r="Z1457" s="45"/>
      <c r="AA1457" s="45"/>
      <c r="AB1457" s="45"/>
    </row>
    <row r="1458" spans="1:28" s="62" customFormat="1" ht="9" customHeight="1" x14ac:dyDescent="0.25">
      <c r="A1458" s="63">
        <f t="shared" ref="A1458:A1459" si="433">$A$2</f>
        <v>9</v>
      </c>
      <c r="B1458" s="45"/>
      <c r="C1458" s="45"/>
      <c r="D1458" s="45"/>
      <c r="E1458" s="45"/>
      <c r="F1458" s="45"/>
      <c r="G1458" s="45"/>
      <c r="H1458" s="45"/>
      <c r="I1458" s="45"/>
      <c r="J1458" s="45"/>
      <c r="K1458" s="45"/>
      <c r="L1458" s="45"/>
      <c r="M1458" s="45"/>
      <c r="N1458" s="45"/>
      <c r="O1458" s="45"/>
      <c r="P1458" s="45"/>
      <c r="R1458" s="45"/>
      <c r="S1458" s="45"/>
      <c r="T1458" s="45"/>
      <c r="U1458" s="45"/>
      <c r="V1458" s="45"/>
      <c r="W1458" s="45"/>
      <c r="X1458" s="45"/>
      <c r="Y1458" s="45"/>
      <c r="Z1458" s="45"/>
      <c r="AA1458" s="45"/>
      <c r="AB1458" s="45"/>
    </row>
    <row r="1459" spans="1:28" s="62" customFormat="1" ht="9" customHeight="1" x14ac:dyDescent="0.25">
      <c r="A1459" s="63">
        <f t="shared" si="433"/>
        <v>9</v>
      </c>
      <c r="B1459" s="45"/>
      <c r="C1459" s="45"/>
      <c r="D1459" s="45"/>
      <c r="E1459" s="45"/>
      <c r="F1459" s="45"/>
      <c r="G1459" s="45"/>
      <c r="H1459" s="45"/>
      <c r="I1459" s="45"/>
      <c r="J1459" s="45"/>
      <c r="K1459" s="45"/>
      <c r="L1459" s="45"/>
      <c r="M1459" s="45"/>
      <c r="N1459" s="45"/>
      <c r="O1459" s="45"/>
      <c r="P1459" s="45"/>
      <c r="R1459" s="45"/>
      <c r="S1459" s="45"/>
      <c r="T1459" s="45"/>
      <c r="U1459" s="45"/>
      <c r="V1459" s="45"/>
      <c r="W1459" s="45"/>
      <c r="X1459" s="45"/>
      <c r="Y1459" s="45"/>
      <c r="Z1459" s="45"/>
      <c r="AA1459" s="45"/>
      <c r="AB1459" s="45"/>
    </row>
    <row r="1460" spans="1:28" s="62" customFormat="1" ht="18" customHeight="1" x14ac:dyDescent="0.25">
      <c r="A1460" s="63">
        <f t="shared" ref="A1460" si="434">$A$2*2</f>
        <v>18</v>
      </c>
      <c r="B1460" s="79" t="s">
        <v>100</v>
      </c>
      <c r="C1460" s="979" t="s">
        <v>191</v>
      </c>
      <c r="D1460" s="979"/>
      <c r="E1460" s="979"/>
      <c r="F1460" s="979"/>
      <c r="G1460" s="979"/>
      <c r="H1460" s="979"/>
      <c r="I1460" s="979"/>
      <c r="J1460" s="979"/>
      <c r="K1460" s="979"/>
      <c r="L1460" s="979"/>
      <c r="M1460" s="979"/>
      <c r="N1460" s="979"/>
      <c r="O1460" s="979"/>
      <c r="P1460" s="45"/>
      <c r="R1460" s="45"/>
      <c r="S1460" s="45"/>
      <c r="T1460" s="45"/>
      <c r="U1460" s="45"/>
      <c r="V1460" s="45"/>
      <c r="W1460" s="45"/>
      <c r="X1460" s="45"/>
      <c r="Y1460" s="45"/>
      <c r="Z1460" s="45"/>
      <c r="AA1460" s="45"/>
      <c r="AB1460" s="45"/>
    </row>
    <row r="1461" spans="1:28" s="62" customFormat="1" ht="9" customHeight="1" x14ac:dyDescent="0.25">
      <c r="A1461" s="63">
        <f t="shared" ref="A1461:A1464" si="435">$A$2</f>
        <v>9</v>
      </c>
      <c r="B1461" s="79" t="s">
        <v>101</v>
      </c>
      <c r="C1461" s="980" t="s">
        <v>190</v>
      </c>
      <c r="D1461" s="980"/>
      <c r="E1461" s="980"/>
      <c r="F1461" s="980"/>
      <c r="G1461" s="980"/>
      <c r="H1461" s="980"/>
      <c r="I1461" s="980"/>
      <c r="J1461" s="980"/>
      <c r="K1461" s="980"/>
      <c r="L1461" s="980"/>
      <c r="M1461" s="980"/>
      <c r="N1461" s="980"/>
      <c r="O1461" s="980"/>
      <c r="P1461" s="45"/>
      <c r="R1461" s="45"/>
      <c r="S1461" s="45"/>
      <c r="T1461" s="45"/>
      <c r="U1461" s="45"/>
      <c r="V1461" s="45"/>
      <c r="W1461" s="45"/>
      <c r="X1461" s="45"/>
      <c r="Y1461" s="45"/>
      <c r="Z1461" s="45"/>
      <c r="AA1461" s="45"/>
      <c r="AB1461" s="45"/>
    </row>
    <row r="1462" spans="1:28" s="62" customFormat="1" ht="9" customHeight="1" x14ac:dyDescent="0.25">
      <c r="A1462" s="63">
        <f t="shared" si="435"/>
        <v>9</v>
      </c>
      <c r="B1462" s="79" t="s">
        <v>102</v>
      </c>
      <c r="C1462" s="979" t="s">
        <v>500</v>
      </c>
      <c r="D1462" s="979"/>
      <c r="E1462" s="979"/>
      <c r="F1462" s="979"/>
      <c r="G1462" s="979"/>
      <c r="H1462" s="979"/>
      <c r="I1462" s="979"/>
      <c r="J1462" s="979"/>
      <c r="K1462" s="979"/>
      <c r="L1462" s="979"/>
      <c r="M1462" s="979"/>
      <c r="N1462" s="979"/>
      <c r="O1462" s="979"/>
      <c r="P1462" s="45"/>
      <c r="R1462" s="45"/>
      <c r="S1462" s="45"/>
      <c r="T1462" s="45"/>
      <c r="U1462" s="45"/>
      <c r="V1462" s="45"/>
      <c r="W1462" s="45"/>
      <c r="X1462" s="45"/>
      <c r="Y1462" s="45"/>
      <c r="Z1462" s="45"/>
      <c r="AA1462" s="45"/>
      <c r="AB1462" s="45"/>
    </row>
    <row r="1463" spans="1:28" s="62" customFormat="1" ht="9" customHeight="1" x14ac:dyDescent="0.25">
      <c r="A1463" s="63">
        <f t="shared" si="435"/>
        <v>9</v>
      </c>
      <c r="B1463" s="79" t="s">
        <v>105</v>
      </c>
      <c r="C1463" s="979" t="s">
        <v>194</v>
      </c>
      <c r="D1463" s="979"/>
      <c r="E1463" s="979"/>
      <c r="F1463" s="979"/>
      <c r="G1463" s="979"/>
      <c r="H1463" s="979"/>
      <c r="I1463" s="979"/>
      <c r="J1463" s="979"/>
      <c r="K1463" s="979"/>
      <c r="L1463" s="979"/>
      <c r="M1463" s="979"/>
      <c r="N1463" s="979"/>
      <c r="O1463" s="979"/>
      <c r="P1463" s="45"/>
      <c r="R1463" s="45"/>
      <c r="S1463" s="45"/>
      <c r="T1463" s="45"/>
      <c r="U1463" s="45"/>
      <c r="V1463" s="45"/>
      <c r="W1463" s="45"/>
      <c r="X1463" s="45"/>
      <c r="Y1463" s="45"/>
      <c r="Z1463" s="45"/>
      <c r="AA1463" s="45"/>
      <c r="AB1463" s="45"/>
    </row>
    <row r="1464" spans="1:28" s="62" customFormat="1" ht="9" customHeight="1" x14ac:dyDescent="0.25">
      <c r="A1464" s="63">
        <f t="shared" si="435"/>
        <v>9</v>
      </c>
      <c r="B1464" s="79" t="s">
        <v>103</v>
      </c>
      <c r="C1464" s="979" t="s">
        <v>202</v>
      </c>
      <c r="D1464" s="979"/>
      <c r="E1464" s="979"/>
      <c r="F1464" s="979"/>
      <c r="G1464" s="979"/>
      <c r="H1464" s="979"/>
      <c r="I1464" s="979"/>
      <c r="J1464" s="979"/>
      <c r="K1464" s="979"/>
      <c r="L1464" s="979"/>
      <c r="M1464" s="979"/>
      <c r="N1464" s="979"/>
      <c r="O1464" s="979"/>
      <c r="P1464" s="45"/>
      <c r="R1464" s="45"/>
      <c r="S1464" s="45"/>
      <c r="T1464" s="45"/>
      <c r="U1464" s="45"/>
      <c r="V1464" s="45"/>
      <c r="W1464" s="45"/>
      <c r="X1464" s="45"/>
      <c r="Y1464" s="45"/>
      <c r="Z1464" s="45"/>
      <c r="AA1464" s="45"/>
      <c r="AB1464" s="45"/>
    </row>
    <row r="1465" spans="1:28" s="62" customFormat="1" ht="16.5" customHeight="1" x14ac:dyDescent="0.25">
      <c r="A1465" s="68">
        <f t="shared" ref="A1465" si="436">$A$8</f>
        <v>16.5</v>
      </c>
      <c r="B1465" s="45"/>
      <c r="C1465" s="984" t="str">
        <f ca="1">Wersja</f>
        <v>2020..6.15.0.44055</v>
      </c>
      <c r="D1465" s="984"/>
      <c r="E1465" s="69"/>
      <c r="F1465" s="69"/>
      <c r="G1465" s="69"/>
      <c r="H1465" s="69"/>
      <c r="I1465" s="45"/>
      <c r="J1465" s="45"/>
      <c r="K1465" s="45"/>
      <c r="L1465" s="45"/>
      <c r="M1465" s="45"/>
      <c r="N1465" s="80" t="s">
        <v>572</v>
      </c>
      <c r="O1465" s="81" t="s">
        <v>187</v>
      </c>
      <c r="P1465" s="45"/>
      <c r="R1465" s="45"/>
      <c r="S1465" s="45"/>
      <c r="T1465" s="45"/>
      <c r="U1465" s="45"/>
      <c r="V1465" s="45"/>
      <c r="W1465" s="45"/>
      <c r="X1465" s="45"/>
      <c r="Y1465" s="45"/>
      <c r="Z1465" s="45"/>
      <c r="AA1465" s="45"/>
      <c r="AB1465" s="45"/>
    </row>
    <row r="1466" spans="1:28" s="62" customFormat="1" ht="9" customHeight="1" x14ac:dyDescent="0.25">
      <c r="A1466" s="63">
        <f t="shared" ref="A1466:A1467" si="437">$A$2</f>
        <v>9</v>
      </c>
      <c r="B1466" s="45"/>
      <c r="C1466" s="45"/>
      <c r="D1466" s="45"/>
      <c r="E1466" s="45"/>
      <c r="F1466" s="45"/>
      <c r="G1466" s="45"/>
      <c r="H1466" s="45"/>
      <c r="I1466" s="45"/>
      <c r="J1466" s="45"/>
      <c r="K1466" s="45"/>
      <c r="L1466" s="45"/>
      <c r="M1466" s="45"/>
      <c r="N1466" s="45"/>
      <c r="O1466" s="45"/>
      <c r="P1466" s="45"/>
      <c r="R1466" s="45"/>
      <c r="S1466" s="45"/>
      <c r="T1466" s="45"/>
      <c r="U1466" s="45"/>
      <c r="V1466" s="45"/>
      <c r="W1466" s="45"/>
      <c r="X1466" s="45"/>
      <c r="Y1466" s="45"/>
      <c r="Z1466" s="45"/>
      <c r="AA1466" s="45"/>
      <c r="AB1466" s="45"/>
    </row>
    <row r="1467" spans="1:28" s="62" customFormat="1" ht="9" customHeight="1" x14ac:dyDescent="0.25">
      <c r="A1467" s="63">
        <f t="shared" si="437"/>
        <v>9</v>
      </c>
      <c r="B1467" s="797" t="s">
        <v>0</v>
      </c>
      <c r="C1467" s="797"/>
      <c r="D1467" s="797"/>
      <c r="E1467" s="797"/>
      <c r="F1467" s="797"/>
      <c r="G1467" s="797"/>
      <c r="H1467" s="797"/>
      <c r="I1467" s="797"/>
      <c r="J1467" s="797"/>
      <c r="K1467" s="797"/>
      <c r="L1467" s="797"/>
      <c r="M1467" s="797"/>
      <c r="N1467" s="797"/>
      <c r="O1467" s="797"/>
      <c r="P1467" s="45"/>
      <c r="R1467" s="45"/>
      <c r="S1467" s="45"/>
      <c r="T1467" s="45"/>
      <c r="U1467" s="45"/>
      <c r="V1467" s="45"/>
      <c r="W1467" s="45"/>
      <c r="X1467" s="45"/>
      <c r="Y1467" s="45"/>
      <c r="Z1467" s="45"/>
      <c r="AA1467" s="45"/>
      <c r="AB1467" s="45"/>
    </row>
    <row r="1468" spans="1:28" s="62" customFormat="1" ht="4.5" customHeight="1" x14ac:dyDescent="0.25">
      <c r="A1468" s="68">
        <v>4.5</v>
      </c>
      <c r="B1468" s="271"/>
      <c r="C1468" s="45"/>
      <c r="D1468" s="45"/>
      <c r="E1468" s="45"/>
      <c r="F1468" s="45"/>
      <c r="G1468" s="45"/>
      <c r="H1468" s="45"/>
      <c r="I1468" s="45"/>
      <c r="J1468" s="45"/>
      <c r="K1468" s="45"/>
      <c r="L1468" s="45"/>
      <c r="M1468" s="45"/>
      <c r="N1468" s="45"/>
      <c r="O1468" s="45"/>
      <c r="P1468" s="45"/>
      <c r="R1468" s="45"/>
      <c r="S1468" s="45"/>
      <c r="T1468" s="45"/>
      <c r="U1468" s="45"/>
      <c r="V1468" s="45"/>
      <c r="W1468" s="45"/>
      <c r="X1468" s="45"/>
      <c r="Y1468" s="45"/>
      <c r="Z1468" s="45"/>
      <c r="AA1468" s="45"/>
      <c r="AB1468" s="45"/>
    </row>
    <row r="1469" spans="1:28" s="62" customFormat="1" ht="24.75" customHeight="1" x14ac:dyDescent="0.25">
      <c r="A1469" s="68">
        <f t="shared" ref="A1469" si="438">$A$8*1.5</f>
        <v>24.75</v>
      </c>
      <c r="B1469" s="273" t="s">
        <v>162</v>
      </c>
      <c r="C1469" s="844" t="s">
        <v>170</v>
      </c>
      <c r="D1469" s="981"/>
      <c r="E1469" s="982"/>
      <c r="F1469" s="274" t="s">
        <v>171</v>
      </c>
      <c r="G1469" s="274" t="s">
        <v>172</v>
      </c>
      <c r="H1469" s="273" t="s">
        <v>163</v>
      </c>
      <c r="I1469" s="844" t="s">
        <v>573</v>
      </c>
      <c r="J1469" s="982"/>
      <c r="K1469" s="272" t="s">
        <v>571</v>
      </c>
      <c r="L1469" s="272" t="s">
        <v>570</v>
      </c>
      <c r="M1469" s="272" t="s">
        <v>569</v>
      </c>
      <c r="N1469" s="844" t="s">
        <v>568</v>
      </c>
      <c r="O1469" s="815"/>
      <c r="P1469" s="45"/>
      <c r="R1469" s="45"/>
      <c r="S1469" s="45"/>
      <c r="T1469" s="45"/>
      <c r="U1469" s="45"/>
      <c r="V1469" s="45"/>
      <c r="W1469" s="45"/>
      <c r="X1469" s="45"/>
      <c r="Y1469" s="45"/>
      <c r="Z1469" s="45"/>
      <c r="AA1469" s="45"/>
      <c r="AB1469" s="45"/>
    </row>
    <row r="1470" spans="1:28" s="62" customFormat="1" ht="9" customHeight="1" x14ac:dyDescent="0.2">
      <c r="A1470" s="63">
        <f t="shared" ref="A1470" si="439">$A$2</f>
        <v>9</v>
      </c>
      <c r="B1470" s="76"/>
      <c r="C1470" s="983" t="s">
        <v>126</v>
      </c>
      <c r="D1470" s="983"/>
      <c r="E1470" s="983"/>
      <c r="F1470" s="273" t="s">
        <v>164</v>
      </c>
      <c r="G1470" s="273" t="s">
        <v>165</v>
      </c>
      <c r="H1470" s="273" t="s">
        <v>143</v>
      </c>
      <c r="I1470" s="983" t="s">
        <v>166</v>
      </c>
      <c r="J1470" s="983"/>
      <c r="K1470" s="273" t="s">
        <v>167</v>
      </c>
      <c r="L1470" s="273" t="s">
        <v>168</v>
      </c>
      <c r="M1470" s="273" t="s">
        <v>181</v>
      </c>
      <c r="N1470" s="983" t="s">
        <v>565</v>
      </c>
      <c r="O1470" s="983"/>
      <c r="P1470" s="45"/>
      <c r="R1470" s="45"/>
      <c r="S1470" s="45"/>
      <c r="T1470" s="45"/>
      <c r="U1470" s="45"/>
      <c r="V1470" s="45"/>
      <c r="W1470" s="45"/>
      <c r="X1470" s="45"/>
      <c r="Y1470" s="45"/>
      <c r="Z1470" s="45"/>
      <c r="AA1470" s="45"/>
      <c r="AB1470" s="45"/>
    </row>
    <row r="1471" spans="1:28" s="62" customFormat="1" ht="19.5" customHeight="1" x14ac:dyDescent="0.25">
      <c r="A1471" s="63">
        <f t="shared" ref="A1471:A1490" si="440">$A$6</f>
        <v>19.5</v>
      </c>
      <c r="B1471" s="78">
        <v>9</v>
      </c>
      <c r="C1471" s="972"/>
      <c r="D1471" s="973"/>
      <c r="E1471" s="974"/>
      <c r="F1471" s="124"/>
      <c r="G1471" s="124"/>
      <c r="H1471" s="126"/>
      <c r="I1471" s="975"/>
      <c r="J1471" s="976"/>
      <c r="K1471" s="124"/>
      <c r="L1471" s="125"/>
      <c r="M1471" s="125"/>
      <c r="N1471" s="977"/>
      <c r="O1471" s="978"/>
      <c r="P1471" s="45"/>
      <c r="R1471" s="45"/>
      <c r="S1471" s="45"/>
      <c r="T1471" s="45"/>
      <c r="U1471" s="45"/>
      <c r="V1471" s="45"/>
      <c r="W1471" s="45"/>
      <c r="X1471" s="45"/>
      <c r="Y1471" s="45"/>
      <c r="Z1471" s="45"/>
      <c r="AA1471" s="45"/>
      <c r="AB1471" s="45"/>
    </row>
    <row r="1472" spans="1:28" s="62" customFormat="1" ht="19.5" customHeight="1" x14ac:dyDescent="0.25">
      <c r="A1472" s="63">
        <f t="shared" si="440"/>
        <v>19.5</v>
      </c>
      <c r="B1472" s="78">
        <f t="shared" ref="B1472:B1490" si="441">B1471+1</f>
        <v>10</v>
      </c>
      <c r="C1472" s="972"/>
      <c r="D1472" s="973"/>
      <c r="E1472" s="974"/>
      <c r="F1472" s="124"/>
      <c r="G1472" s="124"/>
      <c r="H1472" s="126"/>
      <c r="I1472" s="975"/>
      <c r="J1472" s="976"/>
      <c r="K1472" s="124"/>
      <c r="L1472" s="125"/>
      <c r="M1472" s="125"/>
      <c r="N1472" s="977"/>
      <c r="O1472" s="978"/>
      <c r="P1472" s="45"/>
      <c r="R1472" s="45"/>
      <c r="S1472" s="45"/>
      <c r="T1472" s="45"/>
      <c r="U1472" s="45"/>
      <c r="V1472" s="45"/>
      <c r="W1472" s="45"/>
      <c r="X1472" s="45"/>
      <c r="Y1472" s="45"/>
      <c r="Z1472" s="45"/>
      <c r="AA1472" s="45"/>
      <c r="AB1472" s="45"/>
    </row>
    <row r="1473" spans="1:28" s="62" customFormat="1" ht="19.5" customHeight="1" x14ac:dyDescent="0.25">
      <c r="A1473" s="63">
        <f t="shared" si="440"/>
        <v>19.5</v>
      </c>
      <c r="B1473" s="78">
        <f t="shared" si="441"/>
        <v>11</v>
      </c>
      <c r="C1473" s="972"/>
      <c r="D1473" s="973"/>
      <c r="E1473" s="974"/>
      <c r="F1473" s="124"/>
      <c r="G1473" s="124"/>
      <c r="H1473" s="126"/>
      <c r="I1473" s="975"/>
      <c r="J1473" s="976"/>
      <c r="K1473" s="124"/>
      <c r="L1473" s="125"/>
      <c r="M1473" s="125"/>
      <c r="N1473" s="977"/>
      <c r="O1473" s="978"/>
      <c r="P1473" s="45"/>
      <c r="R1473" s="45"/>
      <c r="S1473" s="45"/>
      <c r="T1473" s="45"/>
      <c r="U1473" s="45"/>
      <c r="V1473" s="45"/>
      <c r="W1473" s="45"/>
      <c r="X1473" s="45"/>
      <c r="Y1473" s="45"/>
      <c r="Z1473" s="45"/>
      <c r="AA1473" s="45"/>
      <c r="AB1473" s="45"/>
    </row>
    <row r="1474" spans="1:28" s="62" customFormat="1" ht="19.5" customHeight="1" x14ac:dyDescent="0.25">
      <c r="A1474" s="63">
        <f t="shared" si="440"/>
        <v>19.5</v>
      </c>
      <c r="B1474" s="78">
        <f t="shared" si="441"/>
        <v>12</v>
      </c>
      <c r="C1474" s="972"/>
      <c r="D1474" s="973"/>
      <c r="E1474" s="974"/>
      <c r="F1474" s="124"/>
      <c r="G1474" s="124"/>
      <c r="H1474" s="126"/>
      <c r="I1474" s="975"/>
      <c r="J1474" s="976"/>
      <c r="K1474" s="124"/>
      <c r="L1474" s="125"/>
      <c r="M1474" s="125"/>
      <c r="N1474" s="977"/>
      <c r="O1474" s="978"/>
      <c r="P1474" s="45"/>
      <c r="R1474" s="45"/>
      <c r="S1474" s="45"/>
      <c r="T1474" s="45"/>
      <c r="U1474" s="45"/>
      <c r="V1474" s="45"/>
      <c r="W1474" s="45"/>
      <c r="X1474" s="45"/>
      <c r="Y1474" s="45"/>
      <c r="Z1474" s="45"/>
      <c r="AA1474" s="45"/>
      <c r="AB1474" s="45"/>
    </row>
    <row r="1475" spans="1:28" s="62" customFormat="1" ht="19.5" customHeight="1" x14ac:dyDescent="0.25">
      <c r="A1475" s="63">
        <f t="shared" si="440"/>
        <v>19.5</v>
      </c>
      <c r="B1475" s="78">
        <f t="shared" si="441"/>
        <v>13</v>
      </c>
      <c r="C1475" s="972"/>
      <c r="D1475" s="973"/>
      <c r="E1475" s="974"/>
      <c r="F1475" s="124"/>
      <c r="G1475" s="124"/>
      <c r="H1475" s="126"/>
      <c r="I1475" s="975"/>
      <c r="J1475" s="976"/>
      <c r="K1475" s="124"/>
      <c r="L1475" s="125"/>
      <c r="M1475" s="125"/>
      <c r="N1475" s="977"/>
      <c r="O1475" s="978"/>
      <c r="P1475" s="45"/>
      <c r="R1475" s="45"/>
      <c r="S1475" s="45"/>
      <c r="T1475" s="45"/>
      <c r="U1475" s="45"/>
      <c r="V1475" s="45"/>
      <c r="W1475" s="45"/>
      <c r="X1475" s="45"/>
      <c r="Y1475" s="45"/>
      <c r="Z1475" s="45"/>
      <c r="AA1475" s="45"/>
      <c r="AB1475" s="45"/>
    </row>
    <row r="1476" spans="1:28" s="62" customFormat="1" ht="19.5" customHeight="1" x14ac:dyDescent="0.25">
      <c r="A1476" s="63">
        <f t="shared" si="440"/>
        <v>19.5</v>
      </c>
      <c r="B1476" s="78">
        <f t="shared" si="441"/>
        <v>14</v>
      </c>
      <c r="C1476" s="972"/>
      <c r="D1476" s="973"/>
      <c r="E1476" s="974"/>
      <c r="F1476" s="124"/>
      <c r="G1476" s="124"/>
      <c r="H1476" s="126"/>
      <c r="I1476" s="975"/>
      <c r="J1476" s="976"/>
      <c r="K1476" s="124"/>
      <c r="L1476" s="125"/>
      <c r="M1476" s="125"/>
      <c r="N1476" s="977"/>
      <c r="O1476" s="978"/>
      <c r="P1476" s="45"/>
      <c r="R1476" s="45"/>
      <c r="S1476" s="45"/>
      <c r="T1476" s="45"/>
      <c r="U1476" s="45"/>
      <c r="V1476" s="45"/>
      <c r="W1476" s="45"/>
      <c r="X1476" s="45"/>
      <c r="Y1476" s="45"/>
      <c r="Z1476" s="45"/>
      <c r="AA1476" s="45"/>
      <c r="AB1476" s="45"/>
    </row>
    <row r="1477" spans="1:28" s="62" customFormat="1" ht="19.5" customHeight="1" x14ac:dyDescent="0.25">
      <c r="A1477" s="63">
        <f t="shared" si="440"/>
        <v>19.5</v>
      </c>
      <c r="B1477" s="78">
        <f t="shared" si="441"/>
        <v>15</v>
      </c>
      <c r="C1477" s="972"/>
      <c r="D1477" s="973"/>
      <c r="E1477" s="974"/>
      <c r="F1477" s="124"/>
      <c r="G1477" s="124"/>
      <c r="H1477" s="126"/>
      <c r="I1477" s="975"/>
      <c r="J1477" s="976"/>
      <c r="K1477" s="124"/>
      <c r="L1477" s="125"/>
      <c r="M1477" s="125"/>
      <c r="N1477" s="977"/>
      <c r="O1477" s="978"/>
      <c r="P1477" s="45"/>
      <c r="R1477" s="45"/>
      <c r="S1477" s="45"/>
      <c r="T1477" s="45"/>
      <c r="U1477" s="45"/>
      <c r="V1477" s="45"/>
      <c r="W1477" s="45"/>
      <c r="X1477" s="45"/>
      <c r="Y1477" s="45"/>
      <c r="Z1477" s="45"/>
      <c r="AA1477" s="45"/>
      <c r="AB1477" s="45"/>
    </row>
    <row r="1478" spans="1:28" s="62" customFormat="1" ht="19.5" customHeight="1" x14ac:dyDescent="0.25">
      <c r="A1478" s="63">
        <f t="shared" si="440"/>
        <v>19.5</v>
      </c>
      <c r="B1478" s="78">
        <f t="shared" si="441"/>
        <v>16</v>
      </c>
      <c r="C1478" s="972"/>
      <c r="D1478" s="973"/>
      <c r="E1478" s="974"/>
      <c r="F1478" s="124"/>
      <c r="G1478" s="124"/>
      <c r="H1478" s="126"/>
      <c r="I1478" s="975"/>
      <c r="J1478" s="976"/>
      <c r="K1478" s="124"/>
      <c r="L1478" s="125"/>
      <c r="M1478" s="125"/>
      <c r="N1478" s="977"/>
      <c r="O1478" s="978"/>
      <c r="P1478" s="45"/>
      <c r="R1478" s="45"/>
      <c r="S1478" s="45"/>
      <c r="T1478" s="45"/>
      <c r="U1478" s="45"/>
      <c r="V1478" s="45"/>
      <c r="W1478" s="45"/>
      <c r="X1478" s="45"/>
      <c r="Y1478" s="45"/>
      <c r="Z1478" s="45"/>
      <c r="AA1478" s="45"/>
      <c r="AB1478" s="45"/>
    </row>
    <row r="1479" spans="1:28" s="62" customFormat="1" ht="19.5" customHeight="1" x14ac:dyDescent="0.25">
      <c r="A1479" s="63">
        <f t="shared" si="440"/>
        <v>19.5</v>
      </c>
      <c r="B1479" s="78">
        <f t="shared" si="441"/>
        <v>17</v>
      </c>
      <c r="C1479" s="972"/>
      <c r="D1479" s="973"/>
      <c r="E1479" s="974"/>
      <c r="F1479" s="124"/>
      <c r="G1479" s="124"/>
      <c r="H1479" s="126"/>
      <c r="I1479" s="975"/>
      <c r="J1479" s="976"/>
      <c r="K1479" s="124"/>
      <c r="L1479" s="125"/>
      <c r="M1479" s="125"/>
      <c r="N1479" s="977"/>
      <c r="O1479" s="978"/>
      <c r="P1479" s="45"/>
      <c r="R1479" s="45"/>
      <c r="S1479" s="45"/>
      <c r="T1479" s="45"/>
      <c r="U1479" s="45"/>
      <c r="V1479" s="45"/>
      <c r="W1479" s="45"/>
      <c r="X1479" s="45"/>
      <c r="Y1479" s="45"/>
      <c r="Z1479" s="45"/>
      <c r="AA1479" s="45"/>
      <c r="AB1479" s="45"/>
    </row>
    <row r="1480" spans="1:28" s="62" customFormat="1" ht="19.5" customHeight="1" x14ac:dyDescent="0.25">
      <c r="A1480" s="63">
        <f t="shared" si="440"/>
        <v>19.5</v>
      </c>
      <c r="B1480" s="78">
        <f t="shared" si="441"/>
        <v>18</v>
      </c>
      <c r="C1480" s="972"/>
      <c r="D1480" s="973"/>
      <c r="E1480" s="974"/>
      <c r="F1480" s="124"/>
      <c r="G1480" s="124"/>
      <c r="H1480" s="126"/>
      <c r="I1480" s="975"/>
      <c r="J1480" s="976"/>
      <c r="K1480" s="124"/>
      <c r="L1480" s="125"/>
      <c r="M1480" s="125"/>
      <c r="N1480" s="977"/>
      <c r="O1480" s="978"/>
      <c r="P1480" s="45"/>
      <c r="R1480" s="45"/>
      <c r="S1480" s="45"/>
      <c r="T1480" s="45"/>
      <c r="U1480" s="45"/>
      <c r="V1480" s="45"/>
      <c r="W1480" s="45"/>
      <c r="X1480" s="45"/>
      <c r="Y1480" s="45"/>
      <c r="Z1480" s="45"/>
      <c r="AA1480" s="45"/>
      <c r="AB1480" s="45"/>
    </row>
    <row r="1481" spans="1:28" s="62" customFormat="1" ht="19.5" customHeight="1" x14ac:dyDescent="0.25">
      <c r="A1481" s="63">
        <f t="shared" si="440"/>
        <v>19.5</v>
      </c>
      <c r="B1481" s="78">
        <f t="shared" si="441"/>
        <v>19</v>
      </c>
      <c r="C1481" s="972"/>
      <c r="D1481" s="973"/>
      <c r="E1481" s="974"/>
      <c r="F1481" s="124"/>
      <c r="G1481" s="124"/>
      <c r="H1481" s="126"/>
      <c r="I1481" s="975"/>
      <c r="J1481" s="976"/>
      <c r="K1481" s="124"/>
      <c r="L1481" s="125"/>
      <c r="M1481" s="125"/>
      <c r="N1481" s="977"/>
      <c r="O1481" s="978"/>
      <c r="P1481" s="45"/>
      <c r="R1481" s="45"/>
      <c r="S1481" s="45"/>
      <c r="T1481" s="45"/>
      <c r="U1481" s="45"/>
      <c r="V1481" s="45"/>
      <c r="W1481" s="45"/>
      <c r="X1481" s="45"/>
      <c r="Y1481" s="45"/>
      <c r="Z1481" s="45"/>
      <c r="AA1481" s="45"/>
      <c r="AB1481" s="45"/>
    </row>
    <row r="1482" spans="1:28" s="62" customFormat="1" ht="19.5" customHeight="1" x14ac:dyDescent="0.25">
      <c r="A1482" s="63">
        <f t="shared" si="440"/>
        <v>19.5</v>
      </c>
      <c r="B1482" s="78">
        <f t="shared" si="441"/>
        <v>20</v>
      </c>
      <c r="C1482" s="972"/>
      <c r="D1482" s="973"/>
      <c r="E1482" s="974"/>
      <c r="F1482" s="124"/>
      <c r="G1482" s="124"/>
      <c r="H1482" s="126"/>
      <c r="I1482" s="975"/>
      <c r="J1482" s="976"/>
      <c r="K1482" s="124"/>
      <c r="L1482" s="125"/>
      <c r="M1482" s="125"/>
      <c r="N1482" s="977"/>
      <c r="O1482" s="978"/>
      <c r="P1482" s="45"/>
      <c r="R1482" s="45"/>
      <c r="S1482" s="45"/>
      <c r="T1482" s="45"/>
      <c r="U1482" s="45"/>
      <c r="V1482" s="45"/>
      <c r="W1482" s="45"/>
      <c r="X1482" s="45"/>
      <c r="Y1482" s="45"/>
      <c r="Z1482" s="45"/>
      <c r="AA1482" s="45"/>
      <c r="AB1482" s="45"/>
    </row>
    <row r="1483" spans="1:28" s="62" customFormat="1" ht="19.5" customHeight="1" x14ac:dyDescent="0.25">
      <c r="A1483" s="63">
        <f t="shared" si="440"/>
        <v>19.5</v>
      </c>
      <c r="B1483" s="78">
        <f t="shared" si="441"/>
        <v>21</v>
      </c>
      <c r="C1483" s="972"/>
      <c r="D1483" s="973"/>
      <c r="E1483" s="974"/>
      <c r="F1483" s="124"/>
      <c r="G1483" s="124"/>
      <c r="H1483" s="126"/>
      <c r="I1483" s="975"/>
      <c r="J1483" s="976"/>
      <c r="K1483" s="124"/>
      <c r="L1483" s="125"/>
      <c r="M1483" s="125"/>
      <c r="N1483" s="977"/>
      <c r="O1483" s="978"/>
      <c r="P1483" s="45"/>
      <c r="R1483" s="45"/>
      <c r="S1483" s="45"/>
      <c r="T1483" s="45"/>
      <c r="U1483" s="45"/>
      <c r="V1483" s="45"/>
      <c r="W1483" s="45"/>
      <c r="X1483" s="45"/>
      <c r="Y1483" s="45"/>
      <c r="Z1483" s="45"/>
      <c r="AA1483" s="45"/>
      <c r="AB1483" s="45"/>
    </row>
    <row r="1484" spans="1:28" s="62" customFormat="1" ht="19.5" customHeight="1" x14ac:dyDescent="0.25">
      <c r="A1484" s="63">
        <f t="shared" si="440"/>
        <v>19.5</v>
      </c>
      <c r="B1484" s="78">
        <f t="shared" si="441"/>
        <v>22</v>
      </c>
      <c r="C1484" s="972"/>
      <c r="D1484" s="973"/>
      <c r="E1484" s="974"/>
      <c r="F1484" s="124"/>
      <c r="G1484" s="124"/>
      <c r="H1484" s="126"/>
      <c r="I1484" s="975"/>
      <c r="J1484" s="976"/>
      <c r="K1484" s="124"/>
      <c r="L1484" s="125"/>
      <c r="M1484" s="125"/>
      <c r="N1484" s="977"/>
      <c r="O1484" s="978"/>
      <c r="P1484" s="45"/>
      <c r="R1484" s="45"/>
      <c r="S1484" s="45"/>
      <c r="T1484" s="45"/>
      <c r="U1484" s="45"/>
      <c r="V1484" s="45"/>
      <c r="W1484" s="45"/>
      <c r="X1484" s="45"/>
      <c r="Y1484" s="45"/>
      <c r="Z1484" s="45"/>
      <c r="AA1484" s="45"/>
      <c r="AB1484" s="45"/>
    </row>
    <row r="1485" spans="1:28" s="62" customFormat="1" ht="19.5" customHeight="1" x14ac:dyDescent="0.25">
      <c r="A1485" s="63">
        <f t="shared" si="440"/>
        <v>19.5</v>
      </c>
      <c r="B1485" s="78">
        <f t="shared" si="441"/>
        <v>23</v>
      </c>
      <c r="C1485" s="972"/>
      <c r="D1485" s="973"/>
      <c r="E1485" s="974"/>
      <c r="F1485" s="124"/>
      <c r="G1485" s="124"/>
      <c r="H1485" s="126"/>
      <c r="I1485" s="975"/>
      <c r="J1485" s="976"/>
      <c r="K1485" s="124"/>
      <c r="L1485" s="125"/>
      <c r="M1485" s="125"/>
      <c r="N1485" s="977"/>
      <c r="O1485" s="978"/>
      <c r="P1485" s="45"/>
      <c r="R1485" s="45"/>
      <c r="S1485" s="45"/>
      <c r="T1485" s="45"/>
      <c r="U1485" s="45"/>
      <c r="V1485" s="45"/>
      <c r="W1485" s="45"/>
      <c r="X1485" s="45"/>
      <c r="Y1485" s="45"/>
      <c r="Z1485" s="45"/>
      <c r="AA1485" s="45"/>
      <c r="AB1485" s="45"/>
    </row>
    <row r="1486" spans="1:28" s="62" customFormat="1" ht="19.5" customHeight="1" x14ac:dyDescent="0.25">
      <c r="A1486" s="63">
        <f t="shared" si="440"/>
        <v>19.5</v>
      </c>
      <c r="B1486" s="78">
        <f t="shared" si="441"/>
        <v>24</v>
      </c>
      <c r="C1486" s="972"/>
      <c r="D1486" s="973"/>
      <c r="E1486" s="974"/>
      <c r="F1486" s="124"/>
      <c r="G1486" s="124"/>
      <c r="H1486" s="126"/>
      <c r="I1486" s="975"/>
      <c r="J1486" s="976"/>
      <c r="K1486" s="124"/>
      <c r="L1486" s="125"/>
      <c r="M1486" s="125"/>
      <c r="N1486" s="977"/>
      <c r="O1486" s="978"/>
      <c r="P1486" s="45"/>
      <c r="R1486" s="45"/>
      <c r="S1486" s="45"/>
      <c r="T1486" s="45"/>
      <c r="U1486" s="45"/>
      <c r="V1486" s="45"/>
      <c r="W1486" s="45"/>
      <c r="X1486" s="45"/>
      <c r="Y1486" s="45"/>
      <c r="Z1486" s="45"/>
      <c r="AA1486" s="45"/>
      <c r="AB1486" s="45"/>
    </row>
    <row r="1487" spans="1:28" s="62" customFormat="1" ht="19.5" customHeight="1" x14ac:dyDescent="0.25">
      <c r="A1487" s="63">
        <f t="shared" si="440"/>
        <v>19.5</v>
      </c>
      <c r="B1487" s="78">
        <f t="shared" si="441"/>
        <v>25</v>
      </c>
      <c r="C1487" s="972"/>
      <c r="D1487" s="973"/>
      <c r="E1487" s="974"/>
      <c r="F1487" s="124"/>
      <c r="G1487" s="124"/>
      <c r="H1487" s="126"/>
      <c r="I1487" s="975"/>
      <c r="J1487" s="976"/>
      <c r="K1487" s="124"/>
      <c r="L1487" s="125"/>
      <c r="M1487" s="125"/>
      <c r="N1487" s="977"/>
      <c r="O1487" s="978"/>
      <c r="P1487" s="45"/>
      <c r="R1487" s="45"/>
      <c r="S1487" s="45"/>
      <c r="T1487" s="45"/>
      <c r="U1487" s="45"/>
      <c r="V1487" s="45"/>
      <c r="W1487" s="45"/>
      <c r="X1487" s="45"/>
      <c r="Y1487" s="45"/>
      <c r="Z1487" s="45"/>
      <c r="AA1487" s="45"/>
      <c r="AB1487" s="45"/>
    </row>
    <row r="1488" spans="1:28" s="62" customFormat="1" ht="19.5" customHeight="1" x14ac:dyDescent="0.25">
      <c r="A1488" s="63">
        <f t="shared" si="440"/>
        <v>19.5</v>
      </c>
      <c r="B1488" s="78">
        <f t="shared" si="441"/>
        <v>26</v>
      </c>
      <c r="C1488" s="972"/>
      <c r="D1488" s="973"/>
      <c r="E1488" s="974"/>
      <c r="F1488" s="124"/>
      <c r="G1488" s="124"/>
      <c r="H1488" s="126"/>
      <c r="I1488" s="975"/>
      <c r="J1488" s="976"/>
      <c r="K1488" s="124"/>
      <c r="L1488" s="125"/>
      <c r="M1488" s="125"/>
      <c r="N1488" s="977"/>
      <c r="O1488" s="978"/>
      <c r="P1488" s="45"/>
      <c r="R1488" s="45"/>
      <c r="S1488" s="45"/>
      <c r="T1488" s="45"/>
      <c r="U1488" s="45"/>
      <c r="V1488" s="45"/>
      <c r="W1488" s="45"/>
      <c r="X1488" s="45"/>
      <c r="Y1488" s="45"/>
      <c r="Z1488" s="45"/>
      <c r="AA1488" s="45"/>
      <c r="AB1488" s="45"/>
    </row>
    <row r="1489" spans="1:28" s="62" customFormat="1" ht="19.5" customHeight="1" x14ac:dyDescent="0.25">
      <c r="A1489" s="63">
        <f t="shared" si="440"/>
        <v>19.5</v>
      </c>
      <c r="B1489" s="78">
        <f t="shared" si="441"/>
        <v>27</v>
      </c>
      <c r="C1489" s="972"/>
      <c r="D1489" s="973"/>
      <c r="E1489" s="974"/>
      <c r="F1489" s="124"/>
      <c r="G1489" s="124"/>
      <c r="H1489" s="126"/>
      <c r="I1489" s="975"/>
      <c r="J1489" s="976"/>
      <c r="K1489" s="124"/>
      <c r="L1489" s="125"/>
      <c r="M1489" s="125"/>
      <c r="N1489" s="977"/>
      <c r="O1489" s="978"/>
      <c r="P1489" s="45"/>
      <c r="R1489" s="45"/>
      <c r="S1489" s="45"/>
      <c r="T1489" s="45"/>
      <c r="U1489" s="45"/>
      <c r="V1489" s="45"/>
      <c r="W1489" s="45"/>
      <c r="X1489" s="45"/>
      <c r="Y1489" s="45"/>
      <c r="Z1489" s="45"/>
      <c r="AA1489" s="45"/>
      <c r="AB1489" s="45"/>
    </row>
    <row r="1490" spans="1:28" s="62" customFormat="1" ht="19.5" customHeight="1" x14ac:dyDescent="0.25">
      <c r="A1490" s="63">
        <f t="shared" si="440"/>
        <v>19.5</v>
      </c>
      <c r="B1490" s="78">
        <f t="shared" si="441"/>
        <v>28</v>
      </c>
      <c r="C1490" s="972"/>
      <c r="D1490" s="973"/>
      <c r="E1490" s="974"/>
      <c r="F1490" s="124"/>
      <c r="G1490" s="124"/>
      <c r="H1490" s="126"/>
      <c r="I1490" s="975"/>
      <c r="J1490" s="976"/>
      <c r="K1490" s="124"/>
      <c r="L1490" s="125"/>
      <c r="M1490" s="125"/>
      <c r="N1490" s="977"/>
      <c r="O1490" s="978"/>
      <c r="P1490" s="45"/>
      <c r="R1490" s="45"/>
      <c r="S1490" s="45"/>
      <c r="T1490" s="45"/>
      <c r="U1490" s="45"/>
      <c r="V1490" s="45"/>
      <c r="W1490" s="45"/>
      <c r="X1490" s="45"/>
      <c r="Y1490" s="45"/>
      <c r="Z1490" s="45"/>
      <c r="AA1490" s="45"/>
      <c r="AB1490" s="45"/>
    </row>
    <row r="1491" spans="1:28" s="62" customFormat="1" ht="9" customHeight="1" x14ac:dyDescent="0.25">
      <c r="A1491" s="63">
        <f t="shared" ref="A1491:A1499" si="442">$A$2</f>
        <v>9</v>
      </c>
      <c r="B1491" s="45"/>
      <c r="C1491" s="45"/>
      <c r="D1491" s="45"/>
      <c r="E1491" s="45"/>
      <c r="F1491" s="45"/>
      <c r="G1491" s="45"/>
      <c r="H1491" s="45"/>
      <c r="I1491" s="45"/>
      <c r="J1491" s="45"/>
      <c r="K1491" s="45"/>
      <c r="L1491" s="45"/>
      <c r="M1491" s="45"/>
      <c r="N1491" s="45"/>
      <c r="O1491" s="45"/>
      <c r="P1491" s="45"/>
      <c r="R1491" s="45"/>
      <c r="S1491" s="45"/>
      <c r="T1491" s="45"/>
      <c r="U1491" s="45"/>
      <c r="V1491" s="45"/>
      <c r="W1491" s="45"/>
      <c r="X1491" s="45"/>
      <c r="Y1491" s="45"/>
      <c r="Z1491" s="45"/>
      <c r="AA1491" s="45"/>
      <c r="AB1491" s="45"/>
    </row>
    <row r="1492" spans="1:28" ht="9" customHeight="1" x14ac:dyDescent="0.25">
      <c r="A1492" s="63">
        <f t="shared" si="442"/>
        <v>9</v>
      </c>
    </row>
    <row r="1493" spans="1:28" ht="9" customHeight="1" x14ac:dyDescent="0.25">
      <c r="A1493" s="63">
        <f t="shared" si="442"/>
        <v>9</v>
      </c>
    </row>
    <row r="1494" spans="1:28" ht="9" customHeight="1" x14ac:dyDescent="0.25">
      <c r="A1494" s="63">
        <f t="shared" si="442"/>
        <v>9</v>
      </c>
    </row>
    <row r="1495" spans="1:28" ht="9" customHeight="1" x14ac:dyDescent="0.25">
      <c r="A1495" s="63">
        <f t="shared" si="442"/>
        <v>9</v>
      </c>
    </row>
    <row r="1496" spans="1:28" ht="16.5" customHeight="1" x14ac:dyDescent="0.25">
      <c r="A1496" s="68">
        <f t="shared" ref="A1496" si="443">$A$8</f>
        <v>16.5</v>
      </c>
      <c r="C1496" s="80" t="s">
        <v>572</v>
      </c>
      <c r="D1496" s="81" t="s">
        <v>189</v>
      </c>
      <c r="M1496" s="1006" t="str">
        <f ca="1">Wersja</f>
        <v>2020..6.15.0.44055</v>
      </c>
      <c r="N1496" s="1006"/>
    </row>
    <row r="1497" spans="1:28" ht="9" customHeight="1" x14ac:dyDescent="0.25">
      <c r="A1497" s="63">
        <f t="shared" si="442"/>
        <v>9</v>
      </c>
    </row>
    <row r="1498" spans="1:28" ht="9" customHeight="1" x14ac:dyDescent="0.25">
      <c r="A1498" s="63">
        <f t="shared" si="442"/>
        <v>9</v>
      </c>
      <c r="B1498" s="796" t="s">
        <v>182</v>
      </c>
      <c r="C1498" s="796"/>
      <c r="D1498" s="796"/>
      <c r="E1498" s="796"/>
      <c r="F1498" s="796"/>
      <c r="G1498" s="796"/>
      <c r="H1498" s="796"/>
      <c r="I1498" s="796"/>
      <c r="J1498" s="796"/>
      <c r="K1498" s="796"/>
      <c r="L1498" s="796"/>
      <c r="M1498" s="796"/>
      <c r="N1498" s="796"/>
      <c r="O1498" s="796"/>
    </row>
    <row r="1499" spans="1:28" ht="9" customHeight="1" x14ac:dyDescent="0.25">
      <c r="A1499" s="63">
        <f t="shared" si="442"/>
        <v>9</v>
      </c>
      <c r="B1499" s="797" t="s">
        <v>0</v>
      </c>
      <c r="C1499" s="797"/>
      <c r="D1499" s="797"/>
      <c r="E1499" s="797"/>
      <c r="F1499" s="797"/>
      <c r="G1499" s="797"/>
      <c r="H1499" s="797"/>
      <c r="I1499" s="797"/>
      <c r="J1499" s="797"/>
      <c r="K1499" s="797"/>
      <c r="L1499" s="797"/>
      <c r="M1499" s="797"/>
      <c r="N1499" s="797"/>
      <c r="O1499" s="797"/>
    </row>
    <row r="1500" spans="1:28" ht="4.5" customHeight="1" x14ac:dyDescent="0.25">
      <c r="A1500" s="63">
        <f t="shared" ref="A1500" si="444">$A$4</f>
        <v>4.5</v>
      </c>
      <c r="B1500" s="208"/>
    </row>
    <row r="1501" spans="1:28" ht="9" customHeight="1" x14ac:dyDescent="0.25">
      <c r="A1501" s="63">
        <f t="shared" ref="A1501" si="445">$A$2</f>
        <v>9</v>
      </c>
      <c r="B1501" s="798" t="s">
        <v>475</v>
      </c>
      <c r="C1501" s="799"/>
      <c r="D1501" s="799"/>
      <c r="E1501" s="799"/>
      <c r="F1501" s="799"/>
      <c r="G1501" s="799"/>
      <c r="H1501" s="800"/>
      <c r="I1501" s="801" t="s">
        <v>1</v>
      </c>
      <c r="J1501" s="802"/>
      <c r="K1501" s="802"/>
      <c r="L1501" s="802"/>
      <c r="M1501" s="802"/>
      <c r="N1501" s="802"/>
      <c r="O1501" s="803"/>
    </row>
    <row r="1502" spans="1:28" ht="19.5" customHeight="1" x14ac:dyDescent="0.25">
      <c r="A1502" s="63">
        <f t="shared" ref="A1502" si="446">$A$6</f>
        <v>19.5</v>
      </c>
      <c r="B1502" s="65"/>
      <c r="C1502" s="988">
        <f t="shared" ref="C1502" si="447">$C$6</f>
        <v>0</v>
      </c>
      <c r="D1502" s="988"/>
      <c r="E1502" s="988"/>
      <c r="F1502" s="988"/>
      <c r="G1502" s="988"/>
      <c r="H1502" s="66"/>
      <c r="I1502" s="820"/>
      <c r="J1502" s="821"/>
      <c r="K1502" s="821"/>
      <c r="L1502" s="821"/>
      <c r="M1502" s="821"/>
      <c r="N1502" s="821"/>
      <c r="O1502" s="822"/>
    </row>
    <row r="1503" spans="1:28" ht="9" customHeight="1" x14ac:dyDescent="0.25">
      <c r="A1503" s="63">
        <f t="shared" ref="A1503" si="448">$A$2</f>
        <v>9</v>
      </c>
    </row>
    <row r="1504" spans="1:28" ht="16.5" customHeight="1" x14ac:dyDescent="0.25">
      <c r="A1504" s="68">
        <f t="shared" ref="A1504:A1506" si="449">$A$8</f>
        <v>16.5</v>
      </c>
      <c r="B1504" s="67" t="s">
        <v>554</v>
      </c>
    </row>
    <row r="1505" spans="1:28" ht="16.5" customHeight="1" x14ac:dyDescent="0.25">
      <c r="A1505" s="68">
        <f t="shared" si="449"/>
        <v>16.5</v>
      </c>
      <c r="B1505" s="989" t="s">
        <v>566</v>
      </c>
      <c r="C1505" s="989"/>
      <c r="D1505" s="989"/>
      <c r="E1505" s="989"/>
      <c r="F1505" s="989"/>
      <c r="G1505" s="989"/>
      <c r="H1505" s="989"/>
      <c r="I1505" s="989"/>
      <c r="J1505" s="989"/>
      <c r="K1505" s="989"/>
      <c r="L1505" s="989"/>
      <c r="M1505" s="989"/>
      <c r="N1505" s="989"/>
    </row>
    <row r="1506" spans="1:28" ht="16.5" customHeight="1" x14ac:dyDescent="0.25">
      <c r="A1506" s="68">
        <f t="shared" si="449"/>
        <v>16.5</v>
      </c>
      <c r="B1506" s="990" t="s">
        <v>564</v>
      </c>
      <c r="C1506" s="989"/>
      <c r="D1506" s="989"/>
      <c r="E1506" s="989"/>
      <c r="F1506" s="989"/>
      <c r="G1506" s="989"/>
      <c r="H1506" s="989"/>
      <c r="I1506" s="989"/>
      <c r="J1506" s="989"/>
      <c r="K1506" s="989"/>
      <c r="L1506" s="989"/>
      <c r="M1506" s="989"/>
      <c r="N1506" s="989"/>
    </row>
    <row r="1507" spans="1:28" ht="9" customHeight="1" x14ac:dyDescent="0.25">
      <c r="A1507" s="63">
        <f t="shared" ref="A1507" si="450">$A$2</f>
        <v>9</v>
      </c>
      <c r="C1507" s="69"/>
      <c r="D1507" s="69"/>
      <c r="E1507" s="69"/>
      <c r="F1507" s="69"/>
      <c r="G1507" s="69"/>
      <c r="N1507" s="281" t="s">
        <v>877</v>
      </c>
      <c r="O1507" s="213"/>
    </row>
    <row r="1508" spans="1:28" ht="19.5" customHeight="1" x14ac:dyDescent="0.25">
      <c r="A1508" s="63">
        <f t="shared" ref="A1508" si="451">$A$6</f>
        <v>19.5</v>
      </c>
      <c r="C1508" s="69"/>
      <c r="D1508" s="69"/>
      <c r="E1508" s="69"/>
      <c r="F1508" s="69"/>
      <c r="G1508" s="69"/>
      <c r="N1508" s="209">
        <f t="shared" ref="N1508" si="452">N1440+1</f>
        <v>23</v>
      </c>
      <c r="O1508" s="70"/>
      <c r="P1508" s="62"/>
      <c r="Q1508" s="62">
        <f t="shared" ref="Q1508" si="453">IF(COUNTA(C1518:J1525,C1539:J1558,L1539:O1558,L1518:O1525)=0,0,1)</f>
        <v>0</v>
      </c>
    </row>
    <row r="1509" spans="1:28" ht="4.5" customHeight="1" x14ac:dyDescent="0.25">
      <c r="A1509" s="63">
        <f t="shared" ref="A1509:A1510" si="454">$A$4</f>
        <v>4.5</v>
      </c>
      <c r="B1509" s="69"/>
      <c r="C1509" s="69"/>
      <c r="D1509" s="69"/>
      <c r="E1509" s="69"/>
      <c r="F1509" s="69"/>
      <c r="G1509" s="69"/>
    </row>
    <row r="1510" spans="1:28" ht="4.5" customHeight="1" x14ac:dyDescent="0.25">
      <c r="A1510" s="63">
        <f t="shared" si="454"/>
        <v>4.5</v>
      </c>
      <c r="B1510" s="807"/>
      <c r="C1510" s="807"/>
      <c r="D1510" s="807"/>
      <c r="E1510" s="807"/>
      <c r="F1510" s="807"/>
      <c r="G1510" s="807"/>
      <c r="H1510" s="807"/>
      <c r="I1510" s="807"/>
      <c r="J1510" s="807"/>
      <c r="K1510" s="807"/>
      <c r="L1510" s="807"/>
      <c r="M1510" s="807"/>
      <c r="N1510" s="807"/>
      <c r="O1510" s="807"/>
    </row>
    <row r="1511" spans="1:28" ht="24.75" customHeight="1" x14ac:dyDescent="0.25">
      <c r="A1511" s="68">
        <f t="shared" ref="A1511" si="455">$A$8*1.5</f>
        <v>24.75</v>
      </c>
      <c r="B1511" s="826" t="s">
        <v>563</v>
      </c>
      <c r="C1511" s="827"/>
      <c r="D1511" s="827"/>
      <c r="E1511" s="827"/>
      <c r="F1511" s="827"/>
      <c r="G1511" s="827"/>
      <c r="H1511" s="827"/>
      <c r="I1511" s="827"/>
      <c r="J1511" s="827"/>
      <c r="K1511" s="827"/>
      <c r="L1511" s="827"/>
      <c r="M1511" s="827"/>
      <c r="N1511" s="827"/>
      <c r="O1511" s="828"/>
    </row>
    <row r="1512" spans="1:28" ht="9" customHeight="1" x14ac:dyDescent="0.25">
      <c r="A1512" s="63">
        <f t="shared" ref="A1512" si="456">$A$2</f>
        <v>9</v>
      </c>
      <c r="B1512" s="71"/>
      <c r="C1512" s="804" t="s">
        <v>158</v>
      </c>
      <c r="D1512" s="805"/>
      <c r="E1512" s="805"/>
      <c r="F1512" s="805"/>
      <c r="G1512" s="805"/>
      <c r="H1512" s="806"/>
      <c r="I1512" s="804" t="s">
        <v>159</v>
      </c>
      <c r="J1512" s="805"/>
      <c r="K1512" s="805"/>
      <c r="L1512" s="805"/>
      <c r="M1512" s="805"/>
      <c r="N1512" s="805"/>
      <c r="O1512" s="806"/>
    </row>
    <row r="1513" spans="1:28" s="62" customFormat="1" ht="19.5" customHeight="1" x14ac:dyDescent="0.25">
      <c r="A1513" s="63">
        <f t="shared" ref="A1513" si="457">$A$6</f>
        <v>19.5</v>
      </c>
      <c r="B1513" s="72"/>
      <c r="C1513" s="985" t="str">
        <f t="shared" ref="C1513" si="458">""&amp;$C$17</f>
        <v/>
      </c>
      <c r="D1513" s="986"/>
      <c r="E1513" s="986"/>
      <c r="F1513" s="986"/>
      <c r="G1513" s="986"/>
      <c r="H1513" s="987"/>
      <c r="I1513" s="985" t="str">
        <f t="shared" ref="I1513" si="459">""&amp;I1445</f>
        <v/>
      </c>
      <c r="J1513" s="986"/>
      <c r="K1513" s="986"/>
      <c r="L1513" s="986"/>
      <c r="M1513" s="986"/>
      <c r="N1513" s="986"/>
      <c r="O1513" s="987"/>
      <c r="P1513" s="45"/>
      <c r="R1513" s="45"/>
      <c r="S1513" s="45"/>
      <c r="T1513" s="45"/>
      <c r="U1513" s="45"/>
      <c r="V1513" s="45"/>
      <c r="W1513" s="45"/>
      <c r="X1513" s="45"/>
      <c r="Y1513" s="45"/>
      <c r="Z1513" s="45"/>
      <c r="AA1513" s="45"/>
      <c r="AB1513" s="45"/>
    </row>
    <row r="1514" spans="1:28" s="62" customFormat="1" ht="4.5" customHeight="1" x14ac:dyDescent="0.25">
      <c r="A1514" s="63">
        <f t="shared" ref="A1514" si="460">$A$4</f>
        <v>4.5</v>
      </c>
      <c r="B1514" s="807"/>
      <c r="C1514" s="807"/>
      <c r="D1514" s="807"/>
      <c r="E1514" s="807"/>
      <c r="F1514" s="807"/>
      <c r="G1514" s="807"/>
      <c r="H1514" s="807"/>
      <c r="I1514" s="807"/>
      <c r="J1514" s="807"/>
      <c r="K1514" s="807"/>
      <c r="L1514" s="807"/>
      <c r="M1514" s="807"/>
      <c r="N1514" s="807"/>
      <c r="O1514" s="807"/>
      <c r="P1514" s="45"/>
      <c r="R1514" s="45"/>
      <c r="S1514" s="45"/>
      <c r="T1514" s="45"/>
      <c r="U1514" s="45"/>
      <c r="V1514" s="45"/>
      <c r="W1514" s="45"/>
      <c r="X1514" s="45"/>
      <c r="Y1514" s="45"/>
      <c r="Z1514" s="45"/>
      <c r="AA1514" s="45"/>
      <c r="AB1514" s="45"/>
    </row>
    <row r="1515" spans="1:28" s="62" customFormat="1" ht="16.5" customHeight="1" x14ac:dyDescent="0.25">
      <c r="A1515" s="68">
        <f t="shared" ref="A1515" si="461">$A$8</f>
        <v>16.5</v>
      </c>
      <c r="B1515" s="808" t="s">
        <v>160</v>
      </c>
      <c r="C1515" s="809"/>
      <c r="D1515" s="809"/>
      <c r="E1515" s="809"/>
      <c r="F1515" s="809"/>
      <c r="G1515" s="809"/>
      <c r="H1515" s="809"/>
      <c r="I1515" s="809"/>
      <c r="J1515" s="809"/>
      <c r="K1515" s="809"/>
      <c r="L1515" s="809"/>
      <c r="M1515" s="809"/>
      <c r="N1515" s="809"/>
      <c r="O1515" s="810"/>
      <c r="P1515" s="45"/>
      <c r="R1515" s="45"/>
      <c r="S1515" s="45"/>
      <c r="T1515" s="45"/>
      <c r="U1515" s="45"/>
      <c r="V1515" s="45"/>
      <c r="W1515" s="45"/>
      <c r="X1515" s="45"/>
      <c r="Y1515" s="45"/>
      <c r="Z1515" s="45"/>
      <c r="AA1515" s="45"/>
      <c r="AB1515" s="45"/>
    </row>
    <row r="1516" spans="1:28" s="62" customFormat="1" ht="24.75" customHeight="1" x14ac:dyDescent="0.25">
      <c r="A1516" s="68">
        <f t="shared" ref="A1516" si="462">$A$8*1.5</f>
        <v>24.75</v>
      </c>
      <c r="B1516" s="211" t="s">
        <v>162</v>
      </c>
      <c r="C1516" s="844" t="s">
        <v>170</v>
      </c>
      <c r="D1516" s="981"/>
      <c r="E1516" s="982"/>
      <c r="F1516" s="212" t="s">
        <v>171</v>
      </c>
      <c r="G1516" s="212" t="s">
        <v>172</v>
      </c>
      <c r="H1516" s="211" t="s">
        <v>163</v>
      </c>
      <c r="I1516" s="844" t="s">
        <v>573</v>
      </c>
      <c r="J1516" s="982"/>
      <c r="K1516" s="210" t="s">
        <v>571</v>
      </c>
      <c r="L1516" s="210" t="s">
        <v>570</v>
      </c>
      <c r="M1516" s="210" t="s">
        <v>569</v>
      </c>
      <c r="N1516" s="844" t="s">
        <v>568</v>
      </c>
      <c r="O1516" s="815"/>
      <c r="P1516" s="45"/>
      <c r="R1516" s="45"/>
      <c r="S1516" s="45"/>
      <c r="T1516" s="45"/>
      <c r="U1516" s="45"/>
      <c r="V1516" s="45"/>
      <c r="W1516" s="45"/>
      <c r="X1516" s="45"/>
      <c r="Y1516" s="45"/>
      <c r="Z1516" s="45"/>
      <c r="AA1516" s="45"/>
      <c r="AB1516" s="45"/>
    </row>
    <row r="1517" spans="1:28" s="62" customFormat="1" ht="9" customHeight="1" x14ac:dyDescent="0.2">
      <c r="A1517" s="63">
        <f t="shared" ref="A1517" si="463">$A$2</f>
        <v>9</v>
      </c>
      <c r="B1517" s="76"/>
      <c r="C1517" s="983" t="s">
        <v>126</v>
      </c>
      <c r="D1517" s="983"/>
      <c r="E1517" s="983"/>
      <c r="F1517" s="211" t="s">
        <v>164</v>
      </c>
      <c r="G1517" s="211" t="s">
        <v>165</v>
      </c>
      <c r="H1517" s="211" t="s">
        <v>143</v>
      </c>
      <c r="I1517" s="983" t="s">
        <v>166</v>
      </c>
      <c r="J1517" s="983"/>
      <c r="K1517" s="211" t="s">
        <v>167</v>
      </c>
      <c r="L1517" s="211" t="s">
        <v>168</v>
      </c>
      <c r="M1517" s="211" t="s">
        <v>181</v>
      </c>
      <c r="N1517" s="983" t="s">
        <v>565</v>
      </c>
      <c r="O1517" s="983"/>
      <c r="P1517" s="45"/>
      <c r="R1517" s="45"/>
      <c r="S1517" s="45"/>
      <c r="T1517" s="45"/>
      <c r="U1517" s="45"/>
      <c r="V1517" s="45"/>
      <c r="W1517" s="45"/>
      <c r="X1517" s="45"/>
      <c r="Y1517" s="45"/>
      <c r="Z1517" s="45"/>
      <c r="AA1517" s="45"/>
      <c r="AB1517" s="45"/>
    </row>
    <row r="1518" spans="1:28" s="62" customFormat="1" ht="19.5" customHeight="1" x14ac:dyDescent="0.25">
      <c r="A1518" s="63">
        <f t="shared" ref="A1518:A1525" si="464">$A$6</f>
        <v>19.5</v>
      </c>
      <c r="B1518" s="78">
        <v>1</v>
      </c>
      <c r="C1518" s="972"/>
      <c r="D1518" s="973"/>
      <c r="E1518" s="974"/>
      <c r="F1518" s="124"/>
      <c r="G1518" s="124"/>
      <c r="H1518" s="126"/>
      <c r="I1518" s="975"/>
      <c r="J1518" s="976"/>
      <c r="K1518" s="124"/>
      <c r="L1518" s="125"/>
      <c r="M1518" s="125"/>
      <c r="N1518" s="977"/>
      <c r="O1518" s="978"/>
      <c r="P1518" s="45"/>
      <c r="R1518" s="45"/>
      <c r="S1518" s="45"/>
      <c r="T1518" s="45"/>
      <c r="U1518" s="45"/>
      <c r="V1518" s="45"/>
      <c r="W1518" s="45"/>
      <c r="X1518" s="45"/>
      <c r="Y1518" s="45"/>
      <c r="Z1518" s="45"/>
      <c r="AA1518" s="45"/>
      <c r="AB1518" s="45"/>
    </row>
    <row r="1519" spans="1:28" s="62" customFormat="1" ht="19.5" customHeight="1" x14ac:dyDescent="0.25">
      <c r="A1519" s="63">
        <f t="shared" si="464"/>
        <v>19.5</v>
      </c>
      <c r="B1519" s="78">
        <v>2</v>
      </c>
      <c r="C1519" s="972"/>
      <c r="D1519" s="973"/>
      <c r="E1519" s="974"/>
      <c r="F1519" s="124"/>
      <c r="G1519" s="124"/>
      <c r="H1519" s="126"/>
      <c r="I1519" s="975"/>
      <c r="J1519" s="976"/>
      <c r="K1519" s="124"/>
      <c r="L1519" s="125"/>
      <c r="M1519" s="125"/>
      <c r="N1519" s="977"/>
      <c r="O1519" s="978"/>
      <c r="P1519" s="45"/>
      <c r="R1519" s="45"/>
      <c r="S1519" s="45"/>
      <c r="T1519" s="45"/>
      <c r="U1519" s="45"/>
      <c r="V1519" s="45"/>
      <c r="W1519" s="45"/>
      <c r="X1519" s="45"/>
      <c r="Y1519" s="45"/>
      <c r="Z1519" s="45"/>
      <c r="AA1519" s="45"/>
      <c r="AB1519" s="45"/>
    </row>
    <row r="1520" spans="1:28" s="62" customFormat="1" ht="19.5" customHeight="1" x14ac:dyDescent="0.25">
      <c r="A1520" s="63">
        <f t="shared" si="464"/>
        <v>19.5</v>
      </c>
      <c r="B1520" s="78">
        <v>3</v>
      </c>
      <c r="C1520" s="972"/>
      <c r="D1520" s="973"/>
      <c r="E1520" s="974"/>
      <c r="F1520" s="124"/>
      <c r="G1520" s="124"/>
      <c r="H1520" s="126"/>
      <c r="I1520" s="975"/>
      <c r="J1520" s="976"/>
      <c r="K1520" s="124"/>
      <c r="L1520" s="125"/>
      <c r="M1520" s="125"/>
      <c r="N1520" s="977"/>
      <c r="O1520" s="978"/>
      <c r="P1520" s="45"/>
      <c r="R1520" s="45"/>
      <c r="S1520" s="45"/>
      <c r="T1520" s="45"/>
      <c r="U1520" s="45"/>
      <c r="V1520" s="45"/>
      <c r="W1520" s="45"/>
      <c r="X1520" s="45"/>
      <c r="Y1520" s="45"/>
      <c r="Z1520" s="45"/>
      <c r="AA1520" s="45"/>
      <c r="AB1520" s="45"/>
    </row>
    <row r="1521" spans="1:28" s="62" customFormat="1" ht="19.5" customHeight="1" x14ac:dyDescent="0.25">
      <c r="A1521" s="63">
        <f t="shared" si="464"/>
        <v>19.5</v>
      </c>
      <c r="B1521" s="78">
        <v>4</v>
      </c>
      <c r="C1521" s="972"/>
      <c r="D1521" s="973"/>
      <c r="E1521" s="974"/>
      <c r="F1521" s="124"/>
      <c r="G1521" s="124"/>
      <c r="H1521" s="126"/>
      <c r="I1521" s="975"/>
      <c r="J1521" s="976"/>
      <c r="K1521" s="124"/>
      <c r="L1521" s="125"/>
      <c r="M1521" s="125"/>
      <c r="N1521" s="977"/>
      <c r="O1521" s="978"/>
      <c r="P1521" s="45"/>
      <c r="R1521" s="45"/>
      <c r="S1521" s="45"/>
      <c r="T1521" s="45"/>
      <c r="U1521" s="45"/>
      <c r="V1521" s="45"/>
      <c r="W1521" s="45"/>
      <c r="X1521" s="45"/>
      <c r="Y1521" s="45"/>
      <c r="Z1521" s="45"/>
      <c r="AA1521" s="45"/>
      <c r="AB1521" s="45"/>
    </row>
    <row r="1522" spans="1:28" s="62" customFormat="1" ht="19.5" customHeight="1" x14ac:dyDescent="0.25">
      <c r="A1522" s="63">
        <f t="shared" si="464"/>
        <v>19.5</v>
      </c>
      <c r="B1522" s="78">
        <v>5</v>
      </c>
      <c r="C1522" s="972"/>
      <c r="D1522" s="973"/>
      <c r="E1522" s="974"/>
      <c r="F1522" s="124"/>
      <c r="G1522" s="124"/>
      <c r="H1522" s="126"/>
      <c r="I1522" s="975"/>
      <c r="J1522" s="976"/>
      <c r="K1522" s="124"/>
      <c r="L1522" s="125"/>
      <c r="M1522" s="125"/>
      <c r="N1522" s="977"/>
      <c r="O1522" s="978"/>
      <c r="P1522" s="45"/>
      <c r="R1522" s="45"/>
      <c r="S1522" s="45"/>
      <c r="T1522" s="45"/>
      <c r="U1522" s="45"/>
      <c r="V1522" s="45"/>
      <c r="W1522" s="45"/>
      <c r="X1522" s="45"/>
      <c r="Y1522" s="45"/>
      <c r="Z1522" s="45"/>
      <c r="AA1522" s="45"/>
      <c r="AB1522" s="45"/>
    </row>
    <row r="1523" spans="1:28" s="62" customFormat="1" ht="19.5" customHeight="1" x14ac:dyDescent="0.25">
      <c r="A1523" s="63">
        <f t="shared" si="464"/>
        <v>19.5</v>
      </c>
      <c r="B1523" s="78">
        <v>6</v>
      </c>
      <c r="C1523" s="972"/>
      <c r="D1523" s="973"/>
      <c r="E1523" s="974"/>
      <c r="F1523" s="124"/>
      <c r="G1523" s="124"/>
      <c r="H1523" s="126"/>
      <c r="I1523" s="975"/>
      <c r="J1523" s="976"/>
      <c r="K1523" s="124"/>
      <c r="L1523" s="125"/>
      <c r="M1523" s="125"/>
      <c r="N1523" s="977"/>
      <c r="O1523" s="978"/>
      <c r="P1523" s="45"/>
      <c r="R1523" s="45"/>
      <c r="S1523" s="45"/>
      <c r="T1523" s="45"/>
      <c r="U1523" s="45"/>
      <c r="V1523" s="45"/>
      <c r="W1523" s="45"/>
      <c r="X1523" s="45"/>
      <c r="Y1523" s="45"/>
      <c r="Z1523" s="45"/>
      <c r="AA1523" s="45"/>
      <c r="AB1523" s="45"/>
    </row>
    <row r="1524" spans="1:28" s="62" customFormat="1" ht="19.5" customHeight="1" x14ac:dyDescent="0.25">
      <c r="A1524" s="63">
        <f t="shared" si="464"/>
        <v>19.5</v>
      </c>
      <c r="B1524" s="78">
        <v>7</v>
      </c>
      <c r="C1524" s="972"/>
      <c r="D1524" s="973"/>
      <c r="E1524" s="974"/>
      <c r="F1524" s="124"/>
      <c r="G1524" s="124"/>
      <c r="H1524" s="126"/>
      <c r="I1524" s="975"/>
      <c r="J1524" s="976"/>
      <c r="K1524" s="124"/>
      <c r="L1524" s="125"/>
      <c r="M1524" s="125"/>
      <c r="N1524" s="977"/>
      <c r="O1524" s="978"/>
      <c r="P1524" s="45"/>
      <c r="R1524" s="45"/>
      <c r="S1524" s="45"/>
      <c r="T1524" s="45"/>
      <c r="U1524" s="45"/>
      <c r="V1524" s="45"/>
      <c r="W1524" s="45"/>
      <c r="X1524" s="45"/>
      <c r="Y1524" s="45"/>
      <c r="Z1524" s="45"/>
      <c r="AA1524" s="45"/>
      <c r="AB1524" s="45"/>
    </row>
    <row r="1525" spans="1:28" s="62" customFormat="1" ht="19.5" customHeight="1" x14ac:dyDescent="0.25">
      <c r="A1525" s="63">
        <f t="shared" si="464"/>
        <v>19.5</v>
      </c>
      <c r="B1525" s="78">
        <v>8</v>
      </c>
      <c r="C1525" s="972"/>
      <c r="D1525" s="973"/>
      <c r="E1525" s="974"/>
      <c r="F1525" s="124"/>
      <c r="G1525" s="124"/>
      <c r="H1525" s="126"/>
      <c r="I1525" s="975"/>
      <c r="J1525" s="976"/>
      <c r="K1525" s="124"/>
      <c r="L1525" s="125"/>
      <c r="M1525" s="125"/>
      <c r="N1525" s="977"/>
      <c r="O1525" s="978"/>
      <c r="P1525" s="45"/>
      <c r="R1525" s="45"/>
      <c r="S1525" s="45"/>
      <c r="T1525" s="45"/>
      <c r="U1525" s="45"/>
      <c r="V1525" s="45"/>
      <c r="W1525" s="45"/>
      <c r="X1525" s="45"/>
      <c r="Y1525" s="45"/>
      <c r="Z1525" s="45"/>
      <c r="AA1525" s="45"/>
      <c r="AB1525" s="45"/>
    </row>
    <row r="1526" spans="1:28" s="62" customFormat="1" ht="9" customHeight="1" x14ac:dyDescent="0.25">
      <c r="A1526" s="63">
        <f t="shared" ref="A1526:A1527" si="465">$A$2</f>
        <v>9</v>
      </c>
      <c r="B1526" s="45"/>
      <c r="C1526" s="45"/>
      <c r="D1526" s="45"/>
      <c r="E1526" s="45"/>
      <c r="F1526" s="45"/>
      <c r="G1526" s="45"/>
      <c r="H1526" s="45"/>
      <c r="I1526" s="45"/>
      <c r="J1526" s="45"/>
      <c r="K1526" s="45"/>
      <c r="L1526" s="45"/>
      <c r="M1526" s="45"/>
      <c r="N1526" s="45"/>
      <c r="O1526" s="45"/>
      <c r="P1526" s="45"/>
      <c r="R1526" s="45"/>
      <c r="S1526" s="45"/>
      <c r="T1526" s="45"/>
      <c r="U1526" s="45"/>
      <c r="V1526" s="45"/>
      <c r="W1526" s="45"/>
      <c r="X1526" s="45"/>
      <c r="Y1526" s="45"/>
      <c r="Z1526" s="45"/>
      <c r="AA1526" s="45"/>
      <c r="AB1526" s="45"/>
    </row>
    <row r="1527" spans="1:28" s="62" customFormat="1" ht="9" customHeight="1" x14ac:dyDescent="0.25">
      <c r="A1527" s="63">
        <f t="shared" si="465"/>
        <v>9</v>
      </c>
      <c r="B1527" s="45"/>
      <c r="C1527" s="45"/>
      <c r="D1527" s="45"/>
      <c r="E1527" s="45"/>
      <c r="F1527" s="45"/>
      <c r="G1527" s="45"/>
      <c r="H1527" s="45"/>
      <c r="I1527" s="45"/>
      <c r="J1527" s="45"/>
      <c r="K1527" s="45"/>
      <c r="L1527" s="45"/>
      <c r="M1527" s="45"/>
      <c r="N1527" s="45"/>
      <c r="O1527" s="45"/>
      <c r="P1527" s="45"/>
      <c r="R1527" s="45"/>
      <c r="S1527" s="45"/>
      <c r="T1527" s="45"/>
      <c r="U1527" s="45"/>
      <c r="V1527" s="45"/>
      <c r="W1527" s="45"/>
      <c r="X1527" s="45"/>
      <c r="Y1527" s="45"/>
      <c r="Z1527" s="45"/>
      <c r="AA1527" s="45"/>
      <c r="AB1527" s="45"/>
    </row>
    <row r="1528" spans="1:28" s="62" customFormat="1" ht="18" customHeight="1" x14ac:dyDescent="0.25">
      <c r="A1528" s="63">
        <f t="shared" ref="A1528" si="466">$A$2*2</f>
        <v>18</v>
      </c>
      <c r="B1528" s="79" t="s">
        <v>100</v>
      </c>
      <c r="C1528" s="979" t="s">
        <v>191</v>
      </c>
      <c r="D1528" s="979"/>
      <c r="E1528" s="979"/>
      <c r="F1528" s="979"/>
      <c r="G1528" s="979"/>
      <c r="H1528" s="979"/>
      <c r="I1528" s="979"/>
      <c r="J1528" s="979"/>
      <c r="K1528" s="979"/>
      <c r="L1528" s="979"/>
      <c r="M1528" s="979"/>
      <c r="N1528" s="979"/>
      <c r="O1528" s="979"/>
      <c r="P1528" s="45"/>
      <c r="R1528" s="45"/>
      <c r="S1528" s="45"/>
      <c r="T1528" s="45"/>
      <c r="U1528" s="45"/>
      <c r="V1528" s="45"/>
      <c r="W1528" s="45"/>
      <c r="X1528" s="45"/>
      <c r="Y1528" s="45"/>
      <c r="Z1528" s="45"/>
      <c r="AA1528" s="45"/>
      <c r="AB1528" s="45"/>
    </row>
    <row r="1529" spans="1:28" s="62" customFormat="1" ht="9" customHeight="1" x14ac:dyDescent="0.25">
      <c r="A1529" s="63">
        <f t="shared" ref="A1529:A1532" si="467">$A$2</f>
        <v>9</v>
      </c>
      <c r="B1529" s="79" t="s">
        <v>101</v>
      </c>
      <c r="C1529" s="980" t="s">
        <v>190</v>
      </c>
      <c r="D1529" s="980"/>
      <c r="E1529" s="980"/>
      <c r="F1529" s="980"/>
      <c r="G1529" s="980"/>
      <c r="H1529" s="980"/>
      <c r="I1529" s="980"/>
      <c r="J1529" s="980"/>
      <c r="K1529" s="980"/>
      <c r="L1529" s="980"/>
      <c r="M1529" s="980"/>
      <c r="N1529" s="980"/>
      <c r="O1529" s="980"/>
      <c r="P1529" s="45"/>
      <c r="R1529" s="45"/>
      <c r="S1529" s="45"/>
      <c r="T1529" s="45"/>
      <c r="U1529" s="45"/>
      <c r="V1529" s="45"/>
      <c r="W1529" s="45"/>
      <c r="X1529" s="45"/>
      <c r="Y1529" s="45"/>
      <c r="Z1529" s="45"/>
      <c r="AA1529" s="45"/>
      <c r="AB1529" s="45"/>
    </row>
    <row r="1530" spans="1:28" s="62" customFormat="1" ht="9" customHeight="1" x14ac:dyDescent="0.25">
      <c r="A1530" s="63">
        <f t="shared" si="467"/>
        <v>9</v>
      </c>
      <c r="B1530" s="79" t="s">
        <v>102</v>
      </c>
      <c r="C1530" s="979" t="s">
        <v>500</v>
      </c>
      <c r="D1530" s="979"/>
      <c r="E1530" s="979"/>
      <c r="F1530" s="979"/>
      <c r="G1530" s="979"/>
      <c r="H1530" s="979"/>
      <c r="I1530" s="979"/>
      <c r="J1530" s="979"/>
      <c r="K1530" s="979"/>
      <c r="L1530" s="979"/>
      <c r="M1530" s="979"/>
      <c r="N1530" s="979"/>
      <c r="O1530" s="979"/>
      <c r="P1530" s="45"/>
      <c r="R1530" s="45"/>
      <c r="S1530" s="45"/>
      <c r="T1530" s="45"/>
      <c r="U1530" s="45"/>
      <c r="V1530" s="45"/>
      <c r="W1530" s="45"/>
      <c r="X1530" s="45"/>
      <c r="Y1530" s="45"/>
      <c r="Z1530" s="45"/>
      <c r="AA1530" s="45"/>
      <c r="AB1530" s="45"/>
    </row>
    <row r="1531" spans="1:28" s="62" customFormat="1" ht="9" customHeight="1" x14ac:dyDescent="0.25">
      <c r="A1531" s="63">
        <f t="shared" si="467"/>
        <v>9</v>
      </c>
      <c r="B1531" s="79" t="s">
        <v>105</v>
      </c>
      <c r="C1531" s="979" t="s">
        <v>194</v>
      </c>
      <c r="D1531" s="979"/>
      <c r="E1531" s="979"/>
      <c r="F1531" s="979"/>
      <c r="G1531" s="979"/>
      <c r="H1531" s="979"/>
      <c r="I1531" s="979"/>
      <c r="J1531" s="979"/>
      <c r="K1531" s="979"/>
      <c r="L1531" s="979"/>
      <c r="M1531" s="979"/>
      <c r="N1531" s="979"/>
      <c r="O1531" s="979"/>
      <c r="P1531" s="45"/>
      <c r="R1531" s="45"/>
      <c r="S1531" s="45"/>
      <c r="T1531" s="45"/>
      <c r="U1531" s="45"/>
      <c r="V1531" s="45"/>
      <c r="W1531" s="45"/>
      <c r="X1531" s="45"/>
      <c r="Y1531" s="45"/>
      <c r="Z1531" s="45"/>
      <c r="AA1531" s="45"/>
      <c r="AB1531" s="45"/>
    </row>
    <row r="1532" spans="1:28" s="62" customFormat="1" ht="9" customHeight="1" x14ac:dyDescent="0.25">
      <c r="A1532" s="63">
        <f t="shared" si="467"/>
        <v>9</v>
      </c>
      <c r="B1532" s="79" t="s">
        <v>103</v>
      </c>
      <c r="C1532" s="979" t="s">
        <v>202</v>
      </c>
      <c r="D1532" s="979"/>
      <c r="E1532" s="979"/>
      <c r="F1532" s="979"/>
      <c r="G1532" s="979"/>
      <c r="H1532" s="979"/>
      <c r="I1532" s="979"/>
      <c r="J1532" s="979"/>
      <c r="K1532" s="979"/>
      <c r="L1532" s="979"/>
      <c r="M1532" s="979"/>
      <c r="N1532" s="979"/>
      <c r="O1532" s="979"/>
      <c r="P1532" s="45"/>
      <c r="R1532" s="45"/>
      <c r="S1532" s="45"/>
      <c r="T1532" s="45"/>
      <c r="U1532" s="45"/>
      <c r="V1532" s="45"/>
      <c r="W1532" s="45"/>
      <c r="X1532" s="45"/>
      <c r="Y1532" s="45"/>
      <c r="Z1532" s="45"/>
      <c r="AA1532" s="45"/>
      <c r="AB1532" s="45"/>
    </row>
    <row r="1533" spans="1:28" s="62" customFormat="1" ht="16.5" customHeight="1" x14ac:dyDescent="0.25">
      <c r="A1533" s="68">
        <f t="shared" ref="A1533" si="468">$A$8</f>
        <v>16.5</v>
      </c>
      <c r="B1533" s="45"/>
      <c r="C1533" s="984" t="str">
        <f ca="1">Wersja</f>
        <v>2020..6.15.0.44055</v>
      </c>
      <c r="D1533" s="984"/>
      <c r="E1533" s="69"/>
      <c r="F1533" s="69"/>
      <c r="G1533" s="69"/>
      <c r="H1533" s="69"/>
      <c r="I1533" s="45"/>
      <c r="J1533" s="45"/>
      <c r="K1533" s="45"/>
      <c r="L1533" s="45"/>
      <c r="M1533" s="45"/>
      <c r="N1533" s="80" t="s">
        <v>572</v>
      </c>
      <c r="O1533" s="81" t="s">
        <v>187</v>
      </c>
      <c r="P1533" s="45"/>
      <c r="R1533" s="45"/>
      <c r="S1533" s="45"/>
      <c r="T1533" s="45"/>
      <c r="U1533" s="45"/>
      <c r="V1533" s="45"/>
      <c r="W1533" s="45"/>
      <c r="X1533" s="45"/>
      <c r="Y1533" s="45"/>
      <c r="Z1533" s="45"/>
      <c r="AA1533" s="45"/>
      <c r="AB1533" s="45"/>
    </row>
    <row r="1534" spans="1:28" s="62" customFormat="1" ht="9" customHeight="1" x14ac:dyDescent="0.25">
      <c r="A1534" s="63">
        <f t="shared" ref="A1534:A1535" si="469">$A$2</f>
        <v>9</v>
      </c>
      <c r="B1534" s="45"/>
      <c r="C1534" s="45"/>
      <c r="D1534" s="45"/>
      <c r="E1534" s="45"/>
      <c r="F1534" s="45"/>
      <c r="G1534" s="45"/>
      <c r="H1534" s="45"/>
      <c r="I1534" s="45"/>
      <c r="J1534" s="45"/>
      <c r="K1534" s="45"/>
      <c r="L1534" s="45"/>
      <c r="M1534" s="45"/>
      <c r="N1534" s="45"/>
      <c r="O1534" s="45"/>
      <c r="P1534" s="45"/>
      <c r="R1534" s="45"/>
      <c r="S1534" s="45"/>
      <c r="T1534" s="45"/>
      <c r="U1534" s="45"/>
      <c r="V1534" s="45"/>
      <c r="W1534" s="45"/>
      <c r="X1534" s="45"/>
      <c r="Y1534" s="45"/>
      <c r="Z1534" s="45"/>
      <c r="AA1534" s="45"/>
      <c r="AB1534" s="45"/>
    </row>
    <row r="1535" spans="1:28" s="62" customFormat="1" ht="9" customHeight="1" x14ac:dyDescent="0.25">
      <c r="A1535" s="63">
        <f t="shared" si="469"/>
        <v>9</v>
      </c>
      <c r="B1535" s="797" t="s">
        <v>0</v>
      </c>
      <c r="C1535" s="797"/>
      <c r="D1535" s="797"/>
      <c r="E1535" s="797"/>
      <c r="F1535" s="797"/>
      <c r="G1535" s="797"/>
      <c r="H1535" s="797"/>
      <c r="I1535" s="797"/>
      <c r="J1535" s="797"/>
      <c r="K1535" s="797"/>
      <c r="L1535" s="797"/>
      <c r="M1535" s="797"/>
      <c r="N1535" s="797"/>
      <c r="O1535" s="797"/>
      <c r="P1535" s="45"/>
      <c r="R1535" s="45"/>
      <c r="S1535" s="45"/>
      <c r="T1535" s="45"/>
      <c r="U1535" s="45"/>
      <c r="V1535" s="45"/>
      <c r="W1535" s="45"/>
      <c r="X1535" s="45"/>
      <c r="Y1535" s="45"/>
      <c r="Z1535" s="45"/>
      <c r="AA1535" s="45"/>
      <c r="AB1535" s="45"/>
    </row>
    <row r="1536" spans="1:28" s="62" customFormat="1" ht="4.5" customHeight="1" x14ac:dyDescent="0.25">
      <c r="A1536" s="68">
        <v>4.5</v>
      </c>
      <c r="B1536" s="271"/>
      <c r="C1536" s="45"/>
      <c r="D1536" s="45"/>
      <c r="E1536" s="45"/>
      <c r="F1536" s="45"/>
      <c r="G1536" s="45"/>
      <c r="H1536" s="45"/>
      <c r="I1536" s="45"/>
      <c r="J1536" s="45"/>
      <c r="K1536" s="45"/>
      <c r="L1536" s="45"/>
      <c r="M1536" s="45"/>
      <c r="N1536" s="45"/>
      <c r="O1536" s="45"/>
      <c r="P1536" s="45"/>
      <c r="R1536" s="45"/>
      <c r="S1536" s="45"/>
      <c r="T1536" s="45"/>
      <c r="U1536" s="45"/>
      <c r="V1536" s="45"/>
      <c r="W1536" s="45"/>
      <c r="X1536" s="45"/>
      <c r="Y1536" s="45"/>
      <c r="Z1536" s="45"/>
      <c r="AA1536" s="45"/>
      <c r="AB1536" s="45"/>
    </row>
    <row r="1537" spans="1:28" s="62" customFormat="1" ht="24.75" customHeight="1" x14ac:dyDescent="0.25">
      <c r="A1537" s="68">
        <f t="shared" ref="A1537" si="470">$A$8*1.5</f>
        <v>24.75</v>
      </c>
      <c r="B1537" s="273" t="s">
        <v>162</v>
      </c>
      <c r="C1537" s="844" t="s">
        <v>170</v>
      </c>
      <c r="D1537" s="981"/>
      <c r="E1537" s="982"/>
      <c r="F1537" s="274" t="s">
        <v>171</v>
      </c>
      <c r="G1537" s="274" t="s">
        <v>172</v>
      </c>
      <c r="H1537" s="273" t="s">
        <v>163</v>
      </c>
      <c r="I1537" s="844" t="s">
        <v>573</v>
      </c>
      <c r="J1537" s="982"/>
      <c r="K1537" s="272" t="s">
        <v>571</v>
      </c>
      <c r="L1537" s="272" t="s">
        <v>570</v>
      </c>
      <c r="M1537" s="272" t="s">
        <v>569</v>
      </c>
      <c r="N1537" s="844" t="s">
        <v>568</v>
      </c>
      <c r="O1537" s="815"/>
      <c r="P1537" s="45"/>
      <c r="R1537" s="45"/>
      <c r="S1537" s="45"/>
      <c r="T1537" s="45"/>
      <c r="U1537" s="45"/>
      <c r="V1537" s="45"/>
      <c r="W1537" s="45"/>
      <c r="X1537" s="45"/>
      <c r="Y1537" s="45"/>
      <c r="Z1537" s="45"/>
      <c r="AA1537" s="45"/>
      <c r="AB1537" s="45"/>
    </row>
    <row r="1538" spans="1:28" s="62" customFormat="1" ht="9" customHeight="1" x14ac:dyDescent="0.2">
      <c r="A1538" s="63">
        <f t="shared" ref="A1538" si="471">$A$2</f>
        <v>9</v>
      </c>
      <c r="B1538" s="76"/>
      <c r="C1538" s="983" t="s">
        <v>126</v>
      </c>
      <c r="D1538" s="983"/>
      <c r="E1538" s="983"/>
      <c r="F1538" s="273" t="s">
        <v>164</v>
      </c>
      <c r="G1538" s="273" t="s">
        <v>165</v>
      </c>
      <c r="H1538" s="273" t="s">
        <v>143</v>
      </c>
      <c r="I1538" s="983" t="s">
        <v>166</v>
      </c>
      <c r="J1538" s="983"/>
      <c r="K1538" s="273" t="s">
        <v>167</v>
      </c>
      <c r="L1538" s="273" t="s">
        <v>168</v>
      </c>
      <c r="M1538" s="273" t="s">
        <v>181</v>
      </c>
      <c r="N1538" s="983" t="s">
        <v>565</v>
      </c>
      <c r="O1538" s="983"/>
      <c r="P1538" s="45"/>
      <c r="R1538" s="45"/>
      <c r="S1538" s="45"/>
      <c r="T1538" s="45"/>
      <c r="U1538" s="45"/>
      <c r="V1538" s="45"/>
      <c r="W1538" s="45"/>
      <c r="X1538" s="45"/>
      <c r="Y1538" s="45"/>
      <c r="Z1538" s="45"/>
      <c r="AA1538" s="45"/>
      <c r="AB1538" s="45"/>
    </row>
    <row r="1539" spans="1:28" s="62" customFormat="1" ht="19.5" customHeight="1" x14ac:dyDescent="0.25">
      <c r="A1539" s="63">
        <f t="shared" ref="A1539:A1558" si="472">$A$6</f>
        <v>19.5</v>
      </c>
      <c r="B1539" s="78">
        <v>9</v>
      </c>
      <c r="C1539" s="972"/>
      <c r="D1539" s="973"/>
      <c r="E1539" s="974"/>
      <c r="F1539" s="124"/>
      <c r="G1539" s="124"/>
      <c r="H1539" s="126"/>
      <c r="I1539" s="975"/>
      <c r="J1539" s="976"/>
      <c r="K1539" s="124"/>
      <c r="L1539" s="125"/>
      <c r="M1539" s="125"/>
      <c r="N1539" s="977"/>
      <c r="O1539" s="978"/>
      <c r="P1539" s="45"/>
      <c r="R1539" s="45"/>
      <c r="S1539" s="45"/>
      <c r="T1539" s="45"/>
      <c r="U1539" s="45"/>
      <c r="V1539" s="45"/>
      <c r="W1539" s="45"/>
      <c r="X1539" s="45"/>
      <c r="Y1539" s="45"/>
      <c r="Z1539" s="45"/>
      <c r="AA1539" s="45"/>
      <c r="AB1539" s="45"/>
    </row>
    <row r="1540" spans="1:28" s="62" customFormat="1" ht="19.5" customHeight="1" x14ac:dyDescent="0.25">
      <c r="A1540" s="63">
        <f t="shared" si="472"/>
        <v>19.5</v>
      </c>
      <c r="B1540" s="78">
        <f t="shared" ref="B1540:B1558" si="473">B1539+1</f>
        <v>10</v>
      </c>
      <c r="C1540" s="972"/>
      <c r="D1540" s="973"/>
      <c r="E1540" s="974"/>
      <c r="F1540" s="124"/>
      <c r="G1540" s="124"/>
      <c r="H1540" s="126"/>
      <c r="I1540" s="975"/>
      <c r="J1540" s="976"/>
      <c r="K1540" s="124"/>
      <c r="L1540" s="125"/>
      <c r="M1540" s="125"/>
      <c r="N1540" s="977"/>
      <c r="O1540" s="978"/>
      <c r="P1540" s="45"/>
      <c r="R1540" s="45"/>
      <c r="S1540" s="45"/>
      <c r="T1540" s="45"/>
      <c r="U1540" s="45"/>
      <c r="V1540" s="45"/>
      <c r="W1540" s="45"/>
      <c r="X1540" s="45"/>
      <c r="Y1540" s="45"/>
      <c r="Z1540" s="45"/>
      <c r="AA1540" s="45"/>
      <c r="AB1540" s="45"/>
    </row>
    <row r="1541" spans="1:28" s="62" customFormat="1" ht="19.5" customHeight="1" x14ac:dyDescent="0.25">
      <c r="A1541" s="63">
        <f t="shared" si="472"/>
        <v>19.5</v>
      </c>
      <c r="B1541" s="78">
        <f t="shared" si="473"/>
        <v>11</v>
      </c>
      <c r="C1541" s="972"/>
      <c r="D1541" s="973"/>
      <c r="E1541" s="974"/>
      <c r="F1541" s="124"/>
      <c r="G1541" s="124"/>
      <c r="H1541" s="126"/>
      <c r="I1541" s="975"/>
      <c r="J1541" s="976"/>
      <c r="K1541" s="124"/>
      <c r="L1541" s="125"/>
      <c r="M1541" s="125"/>
      <c r="N1541" s="977"/>
      <c r="O1541" s="978"/>
      <c r="P1541" s="45"/>
      <c r="R1541" s="45"/>
      <c r="S1541" s="45"/>
      <c r="T1541" s="45"/>
      <c r="U1541" s="45"/>
      <c r="V1541" s="45"/>
      <c r="W1541" s="45"/>
      <c r="X1541" s="45"/>
      <c r="Y1541" s="45"/>
      <c r="Z1541" s="45"/>
      <c r="AA1541" s="45"/>
      <c r="AB1541" s="45"/>
    </row>
    <row r="1542" spans="1:28" s="62" customFormat="1" ht="19.5" customHeight="1" x14ac:dyDescent="0.25">
      <c r="A1542" s="63">
        <f t="shared" si="472"/>
        <v>19.5</v>
      </c>
      <c r="B1542" s="78">
        <f t="shared" si="473"/>
        <v>12</v>
      </c>
      <c r="C1542" s="972"/>
      <c r="D1542" s="973"/>
      <c r="E1542" s="974"/>
      <c r="F1542" s="124"/>
      <c r="G1542" s="124"/>
      <c r="H1542" s="126"/>
      <c r="I1542" s="975"/>
      <c r="J1542" s="976"/>
      <c r="K1542" s="124"/>
      <c r="L1542" s="125"/>
      <c r="M1542" s="125"/>
      <c r="N1542" s="977"/>
      <c r="O1542" s="978"/>
      <c r="P1542" s="45"/>
      <c r="R1542" s="45"/>
      <c r="S1542" s="45"/>
      <c r="T1542" s="45"/>
      <c r="U1542" s="45"/>
      <c r="V1542" s="45"/>
      <c r="W1542" s="45"/>
      <c r="X1542" s="45"/>
      <c r="Y1542" s="45"/>
      <c r="Z1542" s="45"/>
      <c r="AA1542" s="45"/>
      <c r="AB1542" s="45"/>
    </row>
    <row r="1543" spans="1:28" s="62" customFormat="1" ht="19.5" customHeight="1" x14ac:dyDescent="0.25">
      <c r="A1543" s="63">
        <f t="shared" si="472"/>
        <v>19.5</v>
      </c>
      <c r="B1543" s="78">
        <f t="shared" si="473"/>
        <v>13</v>
      </c>
      <c r="C1543" s="972"/>
      <c r="D1543" s="973"/>
      <c r="E1543" s="974"/>
      <c r="F1543" s="124"/>
      <c r="G1543" s="124"/>
      <c r="H1543" s="126"/>
      <c r="I1543" s="975"/>
      <c r="J1543" s="976"/>
      <c r="K1543" s="124"/>
      <c r="L1543" s="125"/>
      <c r="M1543" s="125"/>
      <c r="N1543" s="977"/>
      <c r="O1543" s="978"/>
      <c r="P1543" s="45"/>
      <c r="R1543" s="45"/>
      <c r="S1543" s="45"/>
      <c r="T1543" s="45"/>
      <c r="U1543" s="45"/>
      <c r="V1543" s="45"/>
      <c r="W1543" s="45"/>
      <c r="X1543" s="45"/>
      <c r="Y1543" s="45"/>
      <c r="Z1543" s="45"/>
      <c r="AA1543" s="45"/>
      <c r="AB1543" s="45"/>
    </row>
    <row r="1544" spans="1:28" s="62" customFormat="1" ht="19.5" customHeight="1" x14ac:dyDescent="0.25">
      <c r="A1544" s="63">
        <f t="shared" si="472"/>
        <v>19.5</v>
      </c>
      <c r="B1544" s="78">
        <f t="shared" si="473"/>
        <v>14</v>
      </c>
      <c r="C1544" s="972"/>
      <c r="D1544" s="973"/>
      <c r="E1544" s="974"/>
      <c r="F1544" s="124"/>
      <c r="G1544" s="124"/>
      <c r="H1544" s="126"/>
      <c r="I1544" s="975"/>
      <c r="J1544" s="976"/>
      <c r="K1544" s="124"/>
      <c r="L1544" s="125"/>
      <c r="M1544" s="125"/>
      <c r="N1544" s="977"/>
      <c r="O1544" s="978"/>
      <c r="P1544" s="45"/>
      <c r="R1544" s="45"/>
      <c r="S1544" s="45"/>
      <c r="T1544" s="45"/>
      <c r="U1544" s="45"/>
      <c r="V1544" s="45"/>
      <c r="W1544" s="45"/>
      <c r="X1544" s="45"/>
      <c r="Y1544" s="45"/>
      <c r="Z1544" s="45"/>
      <c r="AA1544" s="45"/>
      <c r="AB1544" s="45"/>
    </row>
    <row r="1545" spans="1:28" s="62" customFormat="1" ht="19.5" customHeight="1" x14ac:dyDescent="0.25">
      <c r="A1545" s="63">
        <f t="shared" si="472"/>
        <v>19.5</v>
      </c>
      <c r="B1545" s="78">
        <f t="shared" si="473"/>
        <v>15</v>
      </c>
      <c r="C1545" s="972"/>
      <c r="D1545" s="973"/>
      <c r="E1545" s="974"/>
      <c r="F1545" s="124"/>
      <c r="G1545" s="124"/>
      <c r="H1545" s="126"/>
      <c r="I1545" s="975"/>
      <c r="J1545" s="976"/>
      <c r="K1545" s="124"/>
      <c r="L1545" s="125"/>
      <c r="M1545" s="125"/>
      <c r="N1545" s="977"/>
      <c r="O1545" s="978"/>
      <c r="P1545" s="45"/>
      <c r="R1545" s="45"/>
      <c r="S1545" s="45"/>
      <c r="T1545" s="45"/>
      <c r="U1545" s="45"/>
      <c r="V1545" s="45"/>
      <c r="W1545" s="45"/>
      <c r="X1545" s="45"/>
      <c r="Y1545" s="45"/>
      <c r="Z1545" s="45"/>
      <c r="AA1545" s="45"/>
      <c r="AB1545" s="45"/>
    </row>
    <row r="1546" spans="1:28" s="62" customFormat="1" ht="19.5" customHeight="1" x14ac:dyDescent="0.25">
      <c r="A1546" s="63">
        <f t="shared" si="472"/>
        <v>19.5</v>
      </c>
      <c r="B1546" s="78">
        <f t="shared" si="473"/>
        <v>16</v>
      </c>
      <c r="C1546" s="972"/>
      <c r="D1546" s="973"/>
      <c r="E1546" s="974"/>
      <c r="F1546" s="124"/>
      <c r="G1546" s="124"/>
      <c r="H1546" s="126"/>
      <c r="I1546" s="975"/>
      <c r="J1546" s="976"/>
      <c r="K1546" s="124"/>
      <c r="L1546" s="125"/>
      <c r="M1546" s="125"/>
      <c r="N1546" s="977"/>
      <c r="O1546" s="978"/>
      <c r="P1546" s="45"/>
      <c r="R1546" s="45"/>
      <c r="S1546" s="45"/>
      <c r="T1546" s="45"/>
      <c r="U1546" s="45"/>
      <c r="V1546" s="45"/>
      <c r="W1546" s="45"/>
      <c r="X1546" s="45"/>
      <c r="Y1546" s="45"/>
      <c r="Z1546" s="45"/>
      <c r="AA1546" s="45"/>
      <c r="AB1546" s="45"/>
    </row>
    <row r="1547" spans="1:28" s="62" customFormat="1" ht="19.5" customHeight="1" x14ac:dyDescent="0.25">
      <c r="A1547" s="63">
        <f t="shared" si="472"/>
        <v>19.5</v>
      </c>
      <c r="B1547" s="78">
        <f t="shared" si="473"/>
        <v>17</v>
      </c>
      <c r="C1547" s="972"/>
      <c r="D1547" s="973"/>
      <c r="E1547" s="974"/>
      <c r="F1547" s="124"/>
      <c r="G1547" s="124"/>
      <c r="H1547" s="126"/>
      <c r="I1547" s="975"/>
      <c r="J1547" s="976"/>
      <c r="K1547" s="124"/>
      <c r="L1547" s="125"/>
      <c r="M1547" s="125"/>
      <c r="N1547" s="977"/>
      <c r="O1547" s="978"/>
      <c r="P1547" s="45"/>
      <c r="R1547" s="45"/>
      <c r="S1547" s="45"/>
      <c r="T1547" s="45"/>
      <c r="U1547" s="45"/>
      <c r="V1547" s="45"/>
      <c r="W1547" s="45"/>
      <c r="X1547" s="45"/>
      <c r="Y1547" s="45"/>
      <c r="Z1547" s="45"/>
      <c r="AA1547" s="45"/>
      <c r="AB1547" s="45"/>
    </row>
    <row r="1548" spans="1:28" s="62" customFormat="1" ht="19.5" customHeight="1" x14ac:dyDescent="0.25">
      <c r="A1548" s="63">
        <f t="shared" si="472"/>
        <v>19.5</v>
      </c>
      <c r="B1548" s="78">
        <f t="shared" si="473"/>
        <v>18</v>
      </c>
      <c r="C1548" s="972"/>
      <c r="D1548" s="973"/>
      <c r="E1548" s="974"/>
      <c r="F1548" s="124"/>
      <c r="G1548" s="124"/>
      <c r="H1548" s="126"/>
      <c r="I1548" s="975"/>
      <c r="J1548" s="976"/>
      <c r="K1548" s="124"/>
      <c r="L1548" s="125"/>
      <c r="M1548" s="125"/>
      <c r="N1548" s="977"/>
      <c r="O1548" s="978"/>
      <c r="P1548" s="45"/>
      <c r="R1548" s="45"/>
      <c r="S1548" s="45"/>
      <c r="T1548" s="45"/>
      <c r="U1548" s="45"/>
      <c r="V1548" s="45"/>
      <c r="W1548" s="45"/>
      <c r="X1548" s="45"/>
      <c r="Y1548" s="45"/>
      <c r="Z1548" s="45"/>
      <c r="AA1548" s="45"/>
      <c r="AB1548" s="45"/>
    </row>
    <row r="1549" spans="1:28" s="62" customFormat="1" ht="19.5" customHeight="1" x14ac:dyDescent="0.25">
      <c r="A1549" s="63">
        <f t="shared" si="472"/>
        <v>19.5</v>
      </c>
      <c r="B1549" s="78">
        <f t="shared" si="473"/>
        <v>19</v>
      </c>
      <c r="C1549" s="972"/>
      <c r="D1549" s="973"/>
      <c r="E1549" s="974"/>
      <c r="F1549" s="124"/>
      <c r="G1549" s="124"/>
      <c r="H1549" s="126"/>
      <c r="I1549" s="975"/>
      <c r="J1549" s="976"/>
      <c r="K1549" s="124"/>
      <c r="L1549" s="125"/>
      <c r="M1549" s="125"/>
      <c r="N1549" s="977"/>
      <c r="O1549" s="978"/>
      <c r="P1549" s="45"/>
      <c r="R1549" s="45"/>
      <c r="S1549" s="45"/>
      <c r="T1549" s="45"/>
      <c r="U1549" s="45"/>
      <c r="V1549" s="45"/>
      <c r="W1549" s="45"/>
      <c r="X1549" s="45"/>
      <c r="Y1549" s="45"/>
      <c r="Z1549" s="45"/>
      <c r="AA1549" s="45"/>
      <c r="AB1549" s="45"/>
    </row>
    <row r="1550" spans="1:28" s="62" customFormat="1" ht="19.5" customHeight="1" x14ac:dyDescent="0.25">
      <c r="A1550" s="63">
        <f t="shared" si="472"/>
        <v>19.5</v>
      </c>
      <c r="B1550" s="78">
        <f t="shared" si="473"/>
        <v>20</v>
      </c>
      <c r="C1550" s="972"/>
      <c r="D1550" s="973"/>
      <c r="E1550" s="974"/>
      <c r="F1550" s="124"/>
      <c r="G1550" s="124"/>
      <c r="H1550" s="126"/>
      <c r="I1550" s="975"/>
      <c r="J1550" s="976"/>
      <c r="K1550" s="124"/>
      <c r="L1550" s="125"/>
      <c r="M1550" s="125"/>
      <c r="N1550" s="977"/>
      <c r="O1550" s="978"/>
      <c r="P1550" s="45"/>
      <c r="R1550" s="45"/>
      <c r="S1550" s="45"/>
      <c r="T1550" s="45"/>
      <c r="U1550" s="45"/>
      <c r="V1550" s="45"/>
      <c r="W1550" s="45"/>
      <c r="X1550" s="45"/>
      <c r="Y1550" s="45"/>
      <c r="Z1550" s="45"/>
      <c r="AA1550" s="45"/>
      <c r="AB1550" s="45"/>
    </row>
    <row r="1551" spans="1:28" s="62" customFormat="1" ht="19.5" customHeight="1" x14ac:dyDescent="0.25">
      <c r="A1551" s="63">
        <f t="shared" si="472"/>
        <v>19.5</v>
      </c>
      <c r="B1551" s="78">
        <f t="shared" si="473"/>
        <v>21</v>
      </c>
      <c r="C1551" s="972"/>
      <c r="D1551" s="973"/>
      <c r="E1551" s="974"/>
      <c r="F1551" s="124"/>
      <c r="G1551" s="124"/>
      <c r="H1551" s="126"/>
      <c r="I1551" s="975"/>
      <c r="J1551" s="976"/>
      <c r="K1551" s="124"/>
      <c r="L1551" s="125"/>
      <c r="M1551" s="125"/>
      <c r="N1551" s="977"/>
      <c r="O1551" s="978"/>
      <c r="P1551" s="45"/>
      <c r="R1551" s="45"/>
      <c r="S1551" s="45"/>
      <c r="T1551" s="45"/>
      <c r="U1551" s="45"/>
      <c r="V1551" s="45"/>
      <c r="W1551" s="45"/>
      <c r="X1551" s="45"/>
      <c r="Y1551" s="45"/>
      <c r="Z1551" s="45"/>
      <c r="AA1551" s="45"/>
      <c r="AB1551" s="45"/>
    </row>
    <row r="1552" spans="1:28" s="62" customFormat="1" ht="19.5" customHeight="1" x14ac:dyDescent="0.25">
      <c r="A1552" s="63">
        <f t="shared" si="472"/>
        <v>19.5</v>
      </c>
      <c r="B1552" s="78">
        <f t="shared" si="473"/>
        <v>22</v>
      </c>
      <c r="C1552" s="972"/>
      <c r="D1552" s="973"/>
      <c r="E1552" s="974"/>
      <c r="F1552" s="124"/>
      <c r="G1552" s="124"/>
      <c r="H1552" s="126"/>
      <c r="I1552" s="975"/>
      <c r="J1552" s="976"/>
      <c r="K1552" s="124"/>
      <c r="L1552" s="125"/>
      <c r="M1552" s="125"/>
      <c r="N1552" s="977"/>
      <c r="O1552" s="978"/>
      <c r="P1552" s="45"/>
      <c r="R1552" s="45"/>
      <c r="S1552" s="45"/>
      <c r="T1552" s="45"/>
      <c r="U1552" s="45"/>
      <c r="V1552" s="45"/>
      <c r="W1552" s="45"/>
      <c r="X1552" s="45"/>
      <c r="Y1552" s="45"/>
      <c r="Z1552" s="45"/>
      <c r="AA1552" s="45"/>
      <c r="AB1552" s="45"/>
    </row>
    <row r="1553" spans="1:28" s="62" customFormat="1" ht="19.5" customHeight="1" x14ac:dyDescent="0.25">
      <c r="A1553" s="63">
        <f t="shared" si="472"/>
        <v>19.5</v>
      </c>
      <c r="B1553" s="78">
        <f t="shared" si="473"/>
        <v>23</v>
      </c>
      <c r="C1553" s="972"/>
      <c r="D1553" s="973"/>
      <c r="E1553" s="974"/>
      <c r="F1553" s="124"/>
      <c r="G1553" s="124"/>
      <c r="H1553" s="126"/>
      <c r="I1553" s="975"/>
      <c r="J1553" s="976"/>
      <c r="K1553" s="124"/>
      <c r="L1553" s="125"/>
      <c r="M1553" s="125"/>
      <c r="N1553" s="977"/>
      <c r="O1553" s="978"/>
      <c r="P1553" s="45"/>
      <c r="R1553" s="45"/>
      <c r="S1553" s="45"/>
      <c r="T1553" s="45"/>
      <c r="U1553" s="45"/>
      <c r="V1553" s="45"/>
      <c r="W1553" s="45"/>
      <c r="X1553" s="45"/>
      <c r="Y1553" s="45"/>
      <c r="Z1553" s="45"/>
      <c r="AA1553" s="45"/>
      <c r="AB1553" s="45"/>
    </row>
    <row r="1554" spans="1:28" s="62" customFormat="1" ht="19.5" customHeight="1" x14ac:dyDescent="0.25">
      <c r="A1554" s="63">
        <f t="shared" si="472"/>
        <v>19.5</v>
      </c>
      <c r="B1554" s="78">
        <f t="shared" si="473"/>
        <v>24</v>
      </c>
      <c r="C1554" s="972"/>
      <c r="D1554" s="973"/>
      <c r="E1554" s="974"/>
      <c r="F1554" s="124"/>
      <c r="G1554" s="124"/>
      <c r="H1554" s="126"/>
      <c r="I1554" s="975"/>
      <c r="J1554" s="976"/>
      <c r="K1554" s="124"/>
      <c r="L1554" s="125"/>
      <c r="M1554" s="125"/>
      <c r="N1554" s="977"/>
      <c r="O1554" s="978"/>
      <c r="P1554" s="45"/>
      <c r="R1554" s="45"/>
      <c r="S1554" s="45"/>
      <c r="T1554" s="45"/>
      <c r="U1554" s="45"/>
      <c r="V1554" s="45"/>
      <c r="W1554" s="45"/>
      <c r="X1554" s="45"/>
      <c r="Y1554" s="45"/>
      <c r="Z1554" s="45"/>
      <c r="AA1554" s="45"/>
      <c r="AB1554" s="45"/>
    </row>
    <row r="1555" spans="1:28" s="62" customFormat="1" ht="19.5" customHeight="1" x14ac:dyDescent="0.25">
      <c r="A1555" s="63">
        <f t="shared" si="472"/>
        <v>19.5</v>
      </c>
      <c r="B1555" s="78">
        <f t="shared" si="473"/>
        <v>25</v>
      </c>
      <c r="C1555" s="972"/>
      <c r="D1555" s="973"/>
      <c r="E1555" s="974"/>
      <c r="F1555" s="124"/>
      <c r="G1555" s="124"/>
      <c r="H1555" s="126"/>
      <c r="I1555" s="975"/>
      <c r="J1555" s="976"/>
      <c r="K1555" s="124"/>
      <c r="L1555" s="125"/>
      <c r="M1555" s="125"/>
      <c r="N1555" s="977"/>
      <c r="O1555" s="978"/>
      <c r="P1555" s="45"/>
      <c r="R1555" s="45"/>
      <c r="S1555" s="45"/>
      <c r="T1555" s="45"/>
      <c r="U1555" s="45"/>
      <c r="V1555" s="45"/>
      <c r="W1555" s="45"/>
      <c r="X1555" s="45"/>
      <c r="Y1555" s="45"/>
      <c r="Z1555" s="45"/>
      <c r="AA1555" s="45"/>
      <c r="AB1555" s="45"/>
    </row>
    <row r="1556" spans="1:28" s="62" customFormat="1" ht="19.5" customHeight="1" x14ac:dyDescent="0.25">
      <c r="A1556" s="63">
        <f t="shared" si="472"/>
        <v>19.5</v>
      </c>
      <c r="B1556" s="78">
        <f t="shared" si="473"/>
        <v>26</v>
      </c>
      <c r="C1556" s="972"/>
      <c r="D1556" s="973"/>
      <c r="E1556" s="974"/>
      <c r="F1556" s="124"/>
      <c r="G1556" s="124"/>
      <c r="H1556" s="126"/>
      <c r="I1556" s="975"/>
      <c r="J1556" s="976"/>
      <c r="K1556" s="124"/>
      <c r="L1556" s="125"/>
      <c r="M1556" s="125"/>
      <c r="N1556" s="977"/>
      <c r="O1556" s="978"/>
      <c r="P1556" s="45"/>
      <c r="R1556" s="45"/>
      <c r="S1556" s="45"/>
      <c r="T1556" s="45"/>
      <c r="U1556" s="45"/>
      <c r="V1556" s="45"/>
      <c r="W1556" s="45"/>
      <c r="X1556" s="45"/>
      <c r="Y1556" s="45"/>
      <c r="Z1556" s="45"/>
      <c r="AA1556" s="45"/>
      <c r="AB1556" s="45"/>
    </row>
    <row r="1557" spans="1:28" s="62" customFormat="1" ht="19.5" customHeight="1" x14ac:dyDescent="0.25">
      <c r="A1557" s="63">
        <f t="shared" si="472"/>
        <v>19.5</v>
      </c>
      <c r="B1557" s="78">
        <f t="shared" si="473"/>
        <v>27</v>
      </c>
      <c r="C1557" s="972"/>
      <c r="D1557" s="973"/>
      <c r="E1557" s="974"/>
      <c r="F1557" s="124"/>
      <c r="G1557" s="124"/>
      <c r="H1557" s="126"/>
      <c r="I1557" s="975"/>
      <c r="J1557" s="976"/>
      <c r="K1557" s="124"/>
      <c r="L1557" s="125"/>
      <c r="M1557" s="125"/>
      <c r="N1557" s="977"/>
      <c r="O1557" s="978"/>
      <c r="P1557" s="45"/>
      <c r="R1557" s="45"/>
      <c r="S1557" s="45"/>
      <c r="T1557" s="45"/>
      <c r="U1557" s="45"/>
      <c r="V1557" s="45"/>
      <c r="W1557" s="45"/>
      <c r="X1557" s="45"/>
      <c r="Y1557" s="45"/>
      <c r="Z1557" s="45"/>
      <c r="AA1557" s="45"/>
      <c r="AB1557" s="45"/>
    </row>
    <row r="1558" spans="1:28" s="62" customFormat="1" ht="19.5" customHeight="1" x14ac:dyDescent="0.25">
      <c r="A1558" s="63">
        <f t="shared" si="472"/>
        <v>19.5</v>
      </c>
      <c r="B1558" s="78">
        <f t="shared" si="473"/>
        <v>28</v>
      </c>
      <c r="C1558" s="972"/>
      <c r="D1558" s="973"/>
      <c r="E1558" s="974"/>
      <c r="F1558" s="124"/>
      <c r="G1558" s="124"/>
      <c r="H1558" s="126"/>
      <c r="I1558" s="975"/>
      <c r="J1558" s="976"/>
      <c r="K1558" s="124"/>
      <c r="L1558" s="125"/>
      <c r="M1558" s="125"/>
      <c r="N1558" s="977"/>
      <c r="O1558" s="978"/>
      <c r="P1558" s="45"/>
      <c r="R1558" s="45"/>
      <c r="S1558" s="45"/>
      <c r="T1558" s="45"/>
      <c r="U1558" s="45"/>
      <c r="V1558" s="45"/>
      <c r="W1558" s="45"/>
      <c r="X1558" s="45"/>
      <c r="Y1558" s="45"/>
      <c r="Z1558" s="45"/>
      <c r="AA1558" s="45"/>
      <c r="AB1558" s="45"/>
    </row>
    <row r="1559" spans="1:28" s="62" customFormat="1" ht="9" customHeight="1" x14ac:dyDescent="0.25">
      <c r="A1559" s="63">
        <f t="shared" ref="A1559:A1567" si="474">$A$2</f>
        <v>9</v>
      </c>
      <c r="B1559" s="45"/>
      <c r="C1559" s="45"/>
      <c r="D1559" s="45"/>
      <c r="E1559" s="45"/>
      <c r="F1559" s="45"/>
      <c r="G1559" s="45"/>
      <c r="H1559" s="45"/>
      <c r="I1559" s="45"/>
      <c r="J1559" s="45"/>
      <c r="K1559" s="45"/>
      <c r="L1559" s="45"/>
      <c r="M1559" s="45"/>
      <c r="N1559" s="45"/>
      <c r="O1559" s="45"/>
      <c r="P1559" s="45"/>
      <c r="R1559" s="45"/>
      <c r="S1559" s="45"/>
      <c r="T1559" s="45"/>
      <c r="U1559" s="45"/>
      <c r="V1559" s="45"/>
      <c r="W1559" s="45"/>
      <c r="X1559" s="45"/>
      <c r="Y1559" s="45"/>
      <c r="Z1559" s="45"/>
      <c r="AA1559" s="45"/>
      <c r="AB1559" s="45"/>
    </row>
    <row r="1560" spans="1:28" ht="9" customHeight="1" x14ac:dyDescent="0.25">
      <c r="A1560" s="63">
        <f t="shared" si="474"/>
        <v>9</v>
      </c>
    </row>
    <row r="1561" spans="1:28" ht="9" customHeight="1" x14ac:dyDescent="0.25">
      <c r="A1561" s="63">
        <f t="shared" si="474"/>
        <v>9</v>
      </c>
    </row>
    <row r="1562" spans="1:28" ht="9" customHeight="1" x14ac:dyDescent="0.25">
      <c r="A1562" s="63">
        <f t="shared" si="474"/>
        <v>9</v>
      </c>
    </row>
    <row r="1563" spans="1:28" ht="9" customHeight="1" x14ac:dyDescent="0.25">
      <c r="A1563" s="63">
        <f t="shared" si="474"/>
        <v>9</v>
      </c>
    </row>
    <row r="1564" spans="1:28" ht="16.5" customHeight="1" x14ac:dyDescent="0.25">
      <c r="A1564" s="68">
        <f t="shared" ref="A1564" si="475">$A$8</f>
        <v>16.5</v>
      </c>
      <c r="C1564" s="80" t="s">
        <v>572</v>
      </c>
      <c r="D1564" s="81" t="s">
        <v>189</v>
      </c>
      <c r="M1564" s="1006" t="str">
        <f ca="1">Wersja</f>
        <v>2020..6.15.0.44055</v>
      </c>
      <c r="N1564" s="1006"/>
    </row>
    <row r="1565" spans="1:28" ht="9" customHeight="1" x14ac:dyDescent="0.25">
      <c r="A1565" s="63">
        <f t="shared" si="474"/>
        <v>9</v>
      </c>
    </row>
    <row r="1566" spans="1:28" ht="9" customHeight="1" x14ac:dyDescent="0.25">
      <c r="A1566" s="63">
        <f t="shared" si="474"/>
        <v>9</v>
      </c>
      <c r="B1566" s="796" t="s">
        <v>182</v>
      </c>
      <c r="C1566" s="796"/>
      <c r="D1566" s="796"/>
      <c r="E1566" s="796"/>
      <c r="F1566" s="796"/>
      <c r="G1566" s="796"/>
      <c r="H1566" s="796"/>
      <c r="I1566" s="796"/>
      <c r="J1566" s="796"/>
      <c r="K1566" s="796"/>
      <c r="L1566" s="796"/>
      <c r="M1566" s="796"/>
      <c r="N1566" s="796"/>
      <c r="O1566" s="796"/>
    </row>
    <row r="1567" spans="1:28" ht="9" customHeight="1" x14ac:dyDescent="0.25">
      <c r="A1567" s="63">
        <f t="shared" si="474"/>
        <v>9</v>
      </c>
      <c r="B1567" s="797" t="s">
        <v>0</v>
      </c>
      <c r="C1567" s="797"/>
      <c r="D1567" s="797"/>
      <c r="E1567" s="797"/>
      <c r="F1567" s="797"/>
      <c r="G1567" s="797"/>
      <c r="H1567" s="797"/>
      <c r="I1567" s="797"/>
      <c r="J1567" s="797"/>
      <c r="K1567" s="797"/>
      <c r="L1567" s="797"/>
      <c r="M1567" s="797"/>
      <c r="N1567" s="797"/>
      <c r="O1567" s="797"/>
    </row>
    <row r="1568" spans="1:28" ht="4.5" customHeight="1" x14ac:dyDescent="0.25">
      <c r="A1568" s="63">
        <f t="shared" ref="A1568" si="476">$A$4</f>
        <v>4.5</v>
      </c>
      <c r="B1568" s="208"/>
    </row>
    <row r="1569" spans="1:28" ht="9" customHeight="1" x14ac:dyDescent="0.25">
      <c r="A1569" s="63">
        <f t="shared" ref="A1569" si="477">$A$2</f>
        <v>9</v>
      </c>
      <c r="B1569" s="798" t="s">
        <v>475</v>
      </c>
      <c r="C1569" s="799"/>
      <c r="D1569" s="799"/>
      <c r="E1569" s="799"/>
      <c r="F1569" s="799"/>
      <c r="G1569" s="799"/>
      <c r="H1569" s="800"/>
      <c r="I1569" s="801" t="s">
        <v>1</v>
      </c>
      <c r="J1569" s="802"/>
      <c r="K1569" s="802"/>
      <c r="L1569" s="802"/>
      <c r="M1569" s="802"/>
      <c r="N1569" s="802"/>
      <c r="O1569" s="803"/>
    </row>
    <row r="1570" spans="1:28" ht="19.5" customHeight="1" x14ac:dyDescent="0.25">
      <c r="A1570" s="63">
        <f t="shared" ref="A1570" si="478">$A$6</f>
        <v>19.5</v>
      </c>
      <c r="B1570" s="65"/>
      <c r="C1570" s="988">
        <f t="shared" ref="C1570" si="479">$C$6</f>
        <v>0</v>
      </c>
      <c r="D1570" s="988"/>
      <c r="E1570" s="988"/>
      <c r="F1570" s="988"/>
      <c r="G1570" s="988"/>
      <c r="H1570" s="66"/>
      <c r="I1570" s="820"/>
      <c r="J1570" s="821"/>
      <c r="K1570" s="821"/>
      <c r="L1570" s="821"/>
      <c r="M1570" s="821"/>
      <c r="N1570" s="821"/>
      <c r="O1570" s="822"/>
    </row>
    <row r="1571" spans="1:28" ht="9" customHeight="1" x14ac:dyDescent="0.25">
      <c r="A1571" s="63">
        <f t="shared" ref="A1571" si="480">$A$2</f>
        <v>9</v>
      </c>
    </row>
    <row r="1572" spans="1:28" ht="16.5" customHeight="1" x14ac:dyDescent="0.25">
      <c r="A1572" s="68">
        <f t="shared" ref="A1572:A1574" si="481">$A$8</f>
        <v>16.5</v>
      </c>
      <c r="B1572" s="67" t="s">
        <v>554</v>
      </c>
    </row>
    <row r="1573" spans="1:28" ht="16.5" customHeight="1" x14ac:dyDescent="0.25">
      <c r="A1573" s="68">
        <f t="shared" si="481"/>
        <v>16.5</v>
      </c>
      <c r="B1573" s="989" t="s">
        <v>566</v>
      </c>
      <c r="C1573" s="989"/>
      <c r="D1573" s="989"/>
      <c r="E1573" s="989"/>
      <c r="F1573" s="989"/>
      <c r="G1573" s="989"/>
      <c r="H1573" s="989"/>
      <c r="I1573" s="989"/>
      <c r="J1573" s="989"/>
      <c r="K1573" s="989"/>
      <c r="L1573" s="989"/>
      <c r="M1573" s="989"/>
      <c r="N1573" s="989"/>
    </row>
    <row r="1574" spans="1:28" ht="16.5" customHeight="1" x14ac:dyDescent="0.25">
      <c r="A1574" s="68">
        <f t="shared" si="481"/>
        <v>16.5</v>
      </c>
      <c r="B1574" s="990" t="s">
        <v>564</v>
      </c>
      <c r="C1574" s="989"/>
      <c r="D1574" s="989"/>
      <c r="E1574" s="989"/>
      <c r="F1574" s="989"/>
      <c r="G1574" s="989"/>
      <c r="H1574" s="989"/>
      <c r="I1574" s="989"/>
      <c r="J1574" s="989"/>
      <c r="K1574" s="989"/>
      <c r="L1574" s="989"/>
      <c r="M1574" s="989"/>
      <c r="N1574" s="989"/>
    </row>
    <row r="1575" spans="1:28" ht="9" customHeight="1" x14ac:dyDescent="0.25">
      <c r="A1575" s="63">
        <f t="shared" ref="A1575" si="482">$A$2</f>
        <v>9</v>
      </c>
      <c r="C1575" s="69"/>
      <c r="D1575" s="69"/>
      <c r="E1575" s="69"/>
      <c r="F1575" s="69"/>
      <c r="G1575" s="69"/>
      <c r="N1575" s="281" t="s">
        <v>877</v>
      </c>
      <c r="O1575" s="213"/>
    </row>
    <row r="1576" spans="1:28" ht="19.5" customHeight="1" x14ac:dyDescent="0.25">
      <c r="A1576" s="63">
        <f t="shared" ref="A1576" si="483">$A$6</f>
        <v>19.5</v>
      </c>
      <c r="C1576" s="69"/>
      <c r="D1576" s="69"/>
      <c r="E1576" s="69"/>
      <c r="F1576" s="69"/>
      <c r="G1576" s="69"/>
      <c r="N1576" s="209">
        <f t="shared" ref="N1576" si="484">N1508+1</f>
        <v>24</v>
      </c>
      <c r="O1576" s="70"/>
      <c r="P1576" s="62"/>
      <c r="Q1576" s="62">
        <f t="shared" ref="Q1576" si="485">IF(COUNTA(C1586:J1593,C1607:J1626,L1607:O1626,L1586:O1593)=0,0,1)</f>
        <v>0</v>
      </c>
    </row>
    <row r="1577" spans="1:28" ht="4.5" customHeight="1" x14ac:dyDescent="0.25">
      <c r="A1577" s="63">
        <f t="shared" ref="A1577:A1578" si="486">$A$4</f>
        <v>4.5</v>
      </c>
      <c r="B1577" s="69"/>
      <c r="C1577" s="69"/>
      <c r="D1577" s="69"/>
      <c r="E1577" s="69"/>
      <c r="F1577" s="69"/>
      <c r="G1577" s="69"/>
    </row>
    <row r="1578" spans="1:28" ht="4.5" customHeight="1" x14ac:dyDescent="0.25">
      <c r="A1578" s="63">
        <f t="shared" si="486"/>
        <v>4.5</v>
      </c>
      <c r="B1578" s="807"/>
      <c r="C1578" s="807"/>
      <c r="D1578" s="807"/>
      <c r="E1578" s="807"/>
      <c r="F1578" s="807"/>
      <c r="G1578" s="807"/>
      <c r="H1578" s="807"/>
      <c r="I1578" s="807"/>
      <c r="J1578" s="807"/>
      <c r="K1578" s="807"/>
      <c r="L1578" s="807"/>
      <c r="M1578" s="807"/>
      <c r="N1578" s="807"/>
      <c r="O1578" s="807"/>
    </row>
    <row r="1579" spans="1:28" ht="24.75" customHeight="1" x14ac:dyDescent="0.25">
      <c r="A1579" s="68">
        <f t="shared" ref="A1579" si="487">$A$8*1.5</f>
        <v>24.75</v>
      </c>
      <c r="B1579" s="826" t="s">
        <v>563</v>
      </c>
      <c r="C1579" s="827"/>
      <c r="D1579" s="827"/>
      <c r="E1579" s="827"/>
      <c r="F1579" s="827"/>
      <c r="G1579" s="827"/>
      <c r="H1579" s="827"/>
      <c r="I1579" s="827"/>
      <c r="J1579" s="827"/>
      <c r="K1579" s="827"/>
      <c r="L1579" s="827"/>
      <c r="M1579" s="827"/>
      <c r="N1579" s="827"/>
      <c r="O1579" s="828"/>
    </row>
    <row r="1580" spans="1:28" ht="9" customHeight="1" x14ac:dyDescent="0.25">
      <c r="A1580" s="63">
        <f t="shared" ref="A1580" si="488">$A$2</f>
        <v>9</v>
      </c>
      <c r="B1580" s="71"/>
      <c r="C1580" s="804" t="s">
        <v>158</v>
      </c>
      <c r="D1580" s="805"/>
      <c r="E1580" s="805"/>
      <c r="F1580" s="805"/>
      <c r="G1580" s="805"/>
      <c r="H1580" s="806"/>
      <c r="I1580" s="804" t="s">
        <v>159</v>
      </c>
      <c r="J1580" s="805"/>
      <c r="K1580" s="805"/>
      <c r="L1580" s="805"/>
      <c r="M1580" s="805"/>
      <c r="N1580" s="805"/>
      <c r="O1580" s="806"/>
    </row>
    <row r="1581" spans="1:28" s="62" customFormat="1" ht="19.5" customHeight="1" x14ac:dyDescent="0.25">
      <c r="A1581" s="63">
        <f t="shared" ref="A1581" si="489">$A$6</f>
        <v>19.5</v>
      </c>
      <c r="B1581" s="72"/>
      <c r="C1581" s="985" t="str">
        <f t="shared" ref="C1581" si="490">""&amp;$C$17</f>
        <v/>
      </c>
      <c r="D1581" s="986"/>
      <c r="E1581" s="986"/>
      <c r="F1581" s="986"/>
      <c r="G1581" s="986"/>
      <c r="H1581" s="987"/>
      <c r="I1581" s="985" t="str">
        <f t="shared" ref="I1581" si="491">""&amp;I1513</f>
        <v/>
      </c>
      <c r="J1581" s="986"/>
      <c r="K1581" s="986"/>
      <c r="L1581" s="986"/>
      <c r="M1581" s="986"/>
      <c r="N1581" s="986"/>
      <c r="O1581" s="987"/>
      <c r="P1581" s="45"/>
      <c r="R1581" s="45"/>
      <c r="S1581" s="45"/>
      <c r="T1581" s="45"/>
      <c r="U1581" s="45"/>
      <c r="V1581" s="45"/>
      <c r="W1581" s="45"/>
      <c r="X1581" s="45"/>
      <c r="Y1581" s="45"/>
      <c r="Z1581" s="45"/>
      <c r="AA1581" s="45"/>
      <c r="AB1581" s="45"/>
    </row>
    <row r="1582" spans="1:28" s="62" customFormat="1" ht="4.5" customHeight="1" x14ac:dyDescent="0.25">
      <c r="A1582" s="63">
        <f t="shared" ref="A1582" si="492">$A$4</f>
        <v>4.5</v>
      </c>
      <c r="B1582" s="807"/>
      <c r="C1582" s="807"/>
      <c r="D1582" s="807"/>
      <c r="E1582" s="807"/>
      <c r="F1582" s="807"/>
      <c r="G1582" s="807"/>
      <c r="H1582" s="807"/>
      <c r="I1582" s="807"/>
      <c r="J1582" s="807"/>
      <c r="K1582" s="807"/>
      <c r="L1582" s="807"/>
      <c r="M1582" s="807"/>
      <c r="N1582" s="807"/>
      <c r="O1582" s="807"/>
      <c r="P1582" s="45"/>
      <c r="R1582" s="45"/>
      <c r="S1582" s="45"/>
      <c r="T1582" s="45"/>
      <c r="U1582" s="45"/>
      <c r="V1582" s="45"/>
      <c r="W1582" s="45"/>
      <c r="X1582" s="45"/>
      <c r="Y1582" s="45"/>
      <c r="Z1582" s="45"/>
      <c r="AA1582" s="45"/>
      <c r="AB1582" s="45"/>
    </row>
    <row r="1583" spans="1:28" s="62" customFormat="1" ht="16.5" customHeight="1" x14ac:dyDescent="0.25">
      <c r="A1583" s="68">
        <f t="shared" ref="A1583" si="493">$A$8</f>
        <v>16.5</v>
      </c>
      <c r="B1583" s="808" t="s">
        <v>160</v>
      </c>
      <c r="C1583" s="809"/>
      <c r="D1583" s="809"/>
      <c r="E1583" s="809"/>
      <c r="F1583" s="809"/>
      <c r="G1583" s="809"/>
      <c r="H1583" s="809"/>
      <c r="I1583" s="809"/>
      <c r="J1583" s="809"/>
      <c r="K1583" s="809"/>
      <c r="L1583" s="809"/>
      <c r="M1583" s="809"/>
      <c r="N1583" s="809"/>
      <c r="O1583" s="810"/>
      <c r="P1583" s="45"/>
      <c r="R1583" s="45"/>
      <c r="S1583" s="45"/>
      <c r="T1583" s="45"/>
      <c r="U1583" s="45"/>
      <c r="V1583" s="45"/>
      <c r="W1583" s="45"/>
      <c r="X1583" s="45"/>
      <c r="Y1583" s="45"/>
      <c r="Z1583" s="45"/>
      <c r="AA1583" s="45"/>
      <c r="AB1583" s="45"/>
    </row>
    <row r="1584" spans="1:28" s="62" customFormat="1" ht="24.75" customHeight="1" x14ac:dyDescent="0.25">
      <c r="A1584" s="68">
        <f t="shared" ref="A1584" si="494">$A$8*1.5</f>
        <v>24.75</v>
      </c>
      <c r="B1584" s="211" t="s">
        <v>162</v>
      </c>
      <c r="C1584" s="844" t="s">
        <v>170</v>
      </c>
      <c r="D1584" s="981"/>
      <c r="E1584" s="982"/>
      <c r="F1584" s="212" t="s">
        <v>171</v>
      </c>
      <c r="G1584" s="212" t="s">
        <v>172</v>
      </c>
      <c r="H1584" s="211" t="s">
        <v>163</v>
      </c>
      <c r="I1584" s="844" t="s">
        <v>573</v>
      </c>
      <c r="J1584" s="982"/>
      <c r="K1584" s="210" t="s">
        <v>571</v>
      </c>
      <c r="L1584" s="210" t="s">
        <v>570</v>
      </c>
      <c r="M1584" s="210" t="s">
        <v>569</v>
      </c>
      <c r="N1584" s="844" t="s">
        <v>568</v>
      </c>
      <c r="O1584" s="815"/>
      <c r="P1584" s="45"/>
      <c r="R1584" s="45"/>
      <c r="S1584" s="45"/>
      <c r="T1584" s="45"/>
      <c r="U1584" s="45"/>
      <c r="V1584" s="45"/>
      <c r="W1584" s="45"/>
      <c r="X1584" s="45"/>
      <c r="Y1584" s="45"/>
      <c r="Z1584" s="45"/>
      <c r="AA1584" s="45"/>
      <c r="AB1584" s="45"/>
    </row>
    <row r="1585" spans="1:28" s="62" customFormat="1" ht="9" customHeight="1" x14ac:dyDescent="0.2">
      <c r="A1585" s="63">
        <f t="shared" ref="A1585" si="495">$A$2</f>
        <v>9</v>
      </c>
      <c r="B1585" s="76"/>
      <c r="C1585" s="983" t="s">
        <v>126</v>
      </c>
      <c r="D1585" s="983"/>
      <c r="E1585" s="983"/>
      <c r="F1585" s="211" t="s">
        <v>164</v>
      </c>
      <c r="G1585" s="211" t="s">
        <v>165</v>
      </c>
      <c r="H1585" s="211" t="s">
        <v>143</v>
      </c>
      <c r="I1585" s="983" t="s">
        <v>166</v>
      </c>
      <c r="J1585" s="983"/>
      <c r="K1585" s="211" t="s">
        <v>167</v>
      </c>
      <c r="L1585" s="211" t="s">
        <v>168</v>
      </c>
      <c r="M1585" s="211" t="s">
        <v>181</v>
      </c>
      <c r="N1585" s="983" t="s">
        <v>565</v>
      </c>
      <c r="O1585" s="983"/>
      <c r="P1585" s="45"/>
      <c r="R1585" s="45"/>
      <c r="S1585" s="45"/>
      <c r="T1585" s="45"/>
      <c r="U1585" s="45"/>
      <c r="V1585" s="45"/>
      <c r="W1585" s="45"/>
      <c r="X1585" s="45"/>
      <c r="Y1585" s="45"/>
      <c r="Z1585" s="45"/>
      <c r="AA1585" s="45"/>
      <c r="AB1585" s="45"/>
    </row>
    <row r="1586" spans="1:28" s="62" customFormat="1" ht="19.5" customHeight="1" x14ac:dyDescent="0.25">
      <c r="A1586" s="63">
        <f t="shared" ref="A1586:A1593" si="496">$A$6</f>
        <v>19.5</v>
      </c>
      <c r="B1586" s="78">
        <v>1</v>
      </c>
      <c r="C1586" s="972"/>
      <c r="D1586" s="973"/>
      <c r="E1586" s="974"/>
      <c r="F1586" s="124"/>
      <c r="G1586" s="124"/>
      <c r="H1586" s="126"/>
      <c r="I1586" s="975"/>
      <c r="J1586" s="976"/>
      <c r="K1586" s="124"/>
      <c r="L1586" s="125"/>
      <c r="M1586" s="125"/>
      <c r="N1586" s="977"/>
      <c r="O1586" s="978"/>
      <c r="P1586" s="45"/>
      <c r="R1586" s="45"/>
      <c r="S1586" s="45"/>
      <c r="T1586" s="45"/>
      <c r="U1586" s="45"/>
      <c r="V1586" s="45"/>
      <c r="W1586" s="45"/>
      <c r="X1586" s="45"/>
      <c r="Y1586" s="45"/>
      <c r="Z1586" s="45"/>
      <c r="AA1586" s="45"/>
      <c r="AB1586" s="45"/>
    </row>
    <row r="1587" spans="1:28" s="62" customFormat="1" ht="19.5" customHeight="1" x14ac:dyDescent="0.25">
      <c r="A1587" s="63">
        <f t="shared" si="496"/>
        <v>19.5</v>
      </c>
      <c r="B1587" s="78">
        <v>2</v>
      </c>
      <c r="C1587" s="972"/>
      <c r="D1587" s="973"/>
      <c r="E1587" s="974"/>
      <c r="F1587" s="124"/>
      <c r="G1587" s="124"/>
      <c r="H1587" s="126"/>
      <c r="I1587" s="975"/>
      <c r="J1587" s="976"/>
      <c r="K1587" s="124"/>
      <c r="L1587" s="125"/>
      <c r="M1587" s="125"/>
      <c r="N1587" s="977"/>
      <c r="O1587" s="978"/>
      <c r="P1587" s="45"/>
      <c r="R1587" s="45"/>
      <c r="S1587" s="45"/>
      <c r="T1587" s="45"/>
      <c r="U1587" s="45"/>
      <c r="V1587" s="45"/>
      <c r="W1587" s="45"/>
      <c r="X1587" s="45"/>
      <c r="Y1587" s="45"/>
      <c r="Z1587" s="45"/>
      <c r="AA1587" s="45"/>
      <c r="AB1587" s="45"/>
    </row>
    <row r="1588" spans="1:28" s="62" customFormat="1" ht="19.5" customHeight="1" x14ac:dyDescent="0.25">
      <c r="A1588" s="63">
        <f t="shared" si="496"/>
        <v>19.5</v>
      </c>
      <c r="B1588" s="78">
        <v>3</v>
      </c>
      <c r="C1588" s="972"/>
      <c r="D1588" s="973"/>
      <c r="E1588" s="974"/>
      <c r="F1588" s="124"/>
      <c r="G1588" s="124"/>
      <c r="H1588" s="126"/>
      <c r="I1588" s="975"/>
      <c r="J1588" s="976"/>
      <c r="K1588" s="124"/>
      <c r="L1588" s="125"/>
      <c r="M1588" s="125"/>
      <c r="N1588" s="977"/>
      <c r="O1588" s="978"/>
      <c r="P1588" s="45"/>
      <c r="R1588" s="45"/>
      <c r="S1588" s="45"/>
      <c r="T1588" s="45"/>
      <c r="U1588" s="45"/>
      <c r="V1588" s="45"/>
      <c r="W1588" s="45"/>
      <c r="X1588" s="45"/>
      <c r="Y1588" s="45"/>
      <c r="Z1588" s="45"/>
      <c r="AA1588" s="45"/>
      <c r="AB1588" s="45"/>
    </row>
    <row r="1589" spans="1:28" s="62" customFormat="1" ht="19.5" customHeight="1" x14ac:dyDescent="0.25">
      <c r="A1589" s="63">
        <f t="shared" si="496"/>
        <v>19.5</v>
      </c>
      <c r="B1589" s="78">
        <v>4</v>
      </c>
      <c r="C1589" s="972"/>
      <c r="D1589" s="973"/>
      <c r="E1589" s="974"/>
      <c r="F1589" s="124"/>
      <c r="G1589" s="124"/>
      <c r="H1589" s="126"/>
      <c r="I1589" s="975"/>
      <c r="J1589" s="976"/>
      <c r="K1589" s="124"/>
      <c r="L1589" s="125"/>
      <c r="M1589" s="125"/>
      <c r="N1589" s="977"/>
      <c r="O1589" s="978"/>
      <c r="P1589" s="45"/>
      <c r="R1589" s="45"/>
      <c r="S1589" s="45"/>
      <c r="T1589" s="45"/>
      <c r="U1589" s="45"/>
      <c r="V1589" s="45"/>
      <c r="W1589" s="45"/>
      <c r="X1589" s="45"/>
      <c r="Y1589" s="45"/>
      <c r="Z1589" s="45"/>
      <c r="AA1589" s="45"/>
      <c r="AB1589" s="45"/>
    </row>
    <row r="1590" spans="1:28" s="62" customFormat="1" ht="19.5" customHeight="1" x14ac:dyDescent="0.25">
      <c r="A1590" s="63">
        <f t="shared" si="496"/>
        <v>19.5</v>
      </c>
      <c r="B1590" s="78">
        <v>5</v>
      </c>
      <c r="C1590" s="972"/>
      <c r="D1590" s="973"/>
      <c r="E1590" s="974"/>
      <c r="F1590" s="124"/>
      <c r="G1590" s="124"/>
      <c r="H1590" s="126"/>
      <c r="I1590" s="975"/>
      <c r="J1590" s="976"/>
      <c r="K1590" s="124"/>
      <c r="L1590" s="125"/>
      <c r="M1590" s="125"/>
      <c r="N1590" s="977"/>
      <c r="O1590" s="978"/>
      <c r="P1590" s="45"/>
      <c r="R1590" s="45"/>
      <c r="S1590" s="45"/>
      <c r="T1590" s="45"/>
      <c r="U1590" s="45"/>
      <c r="V1590" s="45"/>
      <c r="W1590" s="45"/>
      <c r="X1590" s="45"/>
      <c r="Y1590" s="45"/>
      <c r="Z1590" s="45"/>
      <c r="AA1590" s="45"/>
      <c r="AB1590" s="45"/>
    </row>
    <row r="1591" spans="1:28" s="62" customFormat="1" ht="19.5" customHeight="1" x14ac:dyDescent="0.25">
      <c r="A1591" s="63">
        <f t="shared" si="496"/>
        <v>19.5</v>
      </c>
      <c r="B1591" s="78">
        <v>6</v>
      </c>
      <c r="C1591" s="972"/>
      <c r="D1591" s="973"/>
      <c r="E1591" s="974"/>
      <c r="F1591" s="124"/>
      <c r="G1591" s="124"/>
      <c r="H1591" s="126"/>
      <c r="I1591" s="975"/>
      <c r="J1591" s="976"/>
      <c r="K1591" s="124"/>
      <c r="L1591" s="125"/>
      <c r="M1591" s="125"/>
      <c r="N1591" s="977"/>
      <c r="O1591" s="978"/>
      <c r="P1591" s="45"/>
      <c r="R1591" s="45"/>
      <c r="S1591" s="45"/>
      <c r="T1591" s="45"/>
      <c r="U1591" s="45"/>
      <c r="V1591" s="45"/>
      <c r="W1591" s="45"/>
      <c r="X1591" s="45"/>
      <c r="Y1591" s="45"/>
      <c r="Z1591" s="45"/>
      <c r="AA1591" s="45"/>
      <c r="AB1591" s="45"/>
    </row>
    <row r="1592" spans="1:28" s="62" customFormat="1" ht="19.5" customHeight="1" x14ac:dyDescent="0.25">
      <c r="A1592" s="63">
        <f t="shared" si="496"/>
        <v>19.5</v>
      </c>
      <c r="B1592" s="78">
        <v>7</v>
      </c>
      <c r="C1592" s="972"/>
      <c r="D1592" s="973"/>
      <c r="E1592" s="974"/>
      <c r="F1592" s="124"/>
      <c r="G1592" s="124"/>
      <c r="H1592" s="126"/>
      <c r="I1592" s="975"/>
      <c r="J1592" s="976"/>
      <c r="K1592" s="124"/>
      <c r="L1592" s="125"/>
      <c r="M1592" s="125"/>
      <c r="N1592" s="977"/>
      <c r="O1592" s="978"/>
      <c r="P1592" s="45"/>
      <c r="R1592" s="45"/>
      <c r="S1592" s="45"/>
      <c r="T1592" s="45"/>
      <c r="U1592" s="45"/>
      <c r="V1592" s="45"/>
      <c r="W1592" s="45"/>
      <c r="X1592" s="45"/>
      <c r="Y1592" s="45"/>
      <c r="Z1592" s="45"/>
      <c r="AA1592" s="45"/>
      <c r="AB1592" s="45"/>
    </row>
    <row r="1593" spans="1:28" s="62" customFormat="1" ht="19.5" customHeight="1" x14ac:dyDescent="0.25">
      <c r="A1593" s="63">
        <f t="shared" si="496"/>
        <v>19.5</v>
      </c>
      <c r="B1593" s="78">
        <v>8</v>
      </c>
      <c r="C1593" s="972"/>
      <c r="D1593" s="973"/>
      <c r="E1593" s="974"/>
      <c r="F1593" s="124"/>
      <c r="G1593" s="124"/>
      <c r="H1593" s="126"/>
      <c r="I1593" s="975"/>
      <c r="J1593" s="976"/>
      <c r="K1593" s="124"/>
      <c r="L1593" s="125"/>
      <c r="M1593" s="125"/>
      <c r="N1593" s="977"/>
      <c r="O1593" s="978"/>
      <c r="P1593" s="45"/>
      <c r="R1593" s="45"/>
      <c r="S1593" s="45"/>
      <c r="T1593" s="45"/>
      <c r="U1593" s="45"/>
      <c r="V1593" s="45"/>
      <c r="W1593" s="45"/>
      <c r="X1593" s="45"/>
      <c r="Y1593" s="45"/>
      <c r="Z1593" s="45"/>
      <c r="AA1593" s="45"/>
      <c r="AB1593" s="45"/>
    </row>
    <row r="1594" spans="1:28" s="62" customFormat="1" ht="9" customHeight="1" x14ac:dyDescent="0.25">
      <c r="A1594" s="63">
        <f t="shared" ref="A1594:A1595" si="497">$A$2</f>
        <v>9</v>
      </c>
      <c r="B1594" s="45"/>
      <c r="C1594" s="45"/>
      <c r="D1594" s="45"/>
      <c r="E1594" s="45"/>
      <c r="F1594" s="45"/>
      <c r="G1594" s="45"/>
      <c r="H1594" s="45"/>
      <c r="I1594" s="45"/>
      <c r="J1594" s="45"/>
      <c r="K1594" s="45"/>
      <c r="L1594" s="45"/>
      <c r="M1594" s="45"/>
      <c r="N1594" s="45"/>
      <c r="O1594" s="45"/>
      <c r="P1594" s="45"/>
      <c r="R1594" s="45"/>
      <c r="S1594" s="45"/>
      <c r="T1594" s="45"/>
      <c r="U1594" s="45"/>
      <c r="V1594" s="45"/>
      <c r="W1594" s="45"/>
      <c r="X1594" s="45"/>
      <c r="Y1594" s="45"/>
      <c r="Z1594" s="45"/>
      <c r="AA1594" s="45"/>
      <c r="AB1594" s="45"/>
    </row>
    <row r="1595" spans="1:28" s="62" customFormat="1" ht="9" customHeight="1" x14ac:dyDescent="0.25">
      <c r="A1595" s="63">
        <f t="shared" si="497"/>
        <v>9</v>
      </c>
      <c r="B1595" s="45"/>
      <c r="C1595" s="45"/>
      <c r="D1595" s="45"/>
      <c r="E1595" s="45"/>
      <c r="F1595" s="45"/>
      <c r="G1595" s="45"/>
      <c r="H1595" s="45"/>
      <c r="I1595" s="45"/>
      <c r="J1595" s="45"/>
      <c r="K1595" s="45"/>
      <c r="L1595" s="45"/>
      <c r="M1595" s="45"/>
      <c r="N1595" s="45"/>
      <c r="O1595" s="45"/>
      <c r="P1595" s="45"/>
      <c r="R1595" s="45"/>
      <c r="S1595" s="45"/>
      <c r="T1595" s="45"/>
      <c r="U1595" s="45"/>
      <c r="V1595" s="45"/>
      <c r="W1595" s="45"/>
      <c r="X1595" s="45"/>
      <c r="Y1595" s="45"/>
      <c r="Z1595" s="45"/>
      <c r="AA1595" s="45"/>
      <c r="AB1595" s="45"/>
    </row>
    <row r="1596" spans="1:28" s="62" customFormat="1" ht="18" customHeight="1" x14ac:dyDescent="0.25">
      <c r="A1596" s="63">
        <f t="shared" ref="A1596" si="498">$A$2*2</f>
        <v>18</v>
      </c>
      <c r="B1596" s="79" t="s">
        <v>100</v>
      </c>
      <c r="C1596" s="979" t="s">
        <v>191</v>
      </c>
      <c r="D1596" s="979"/>
      <c r="E1596" s="979"/>
      <c r="F1596" s="979"/>
      <c r="G1596" s="979"/>
      <c r="H1596" s="979"/>
      <c r="I1596" s="979"/>
      <c r="J1596" s="979"/>
      <c r="K1596" s="979"/>
      <c r="L1596" s="979"/>
      <c r="M1596" s="979"/>
      <c r="N1596" s="979"/>
      <c r="O1596" s="979"/>
      <c r="P1596" s="45"/>
      <c r="R1596" s="45"/>
      <c r="S1596" s="45"/>
      <c r="T1596" s="45"/>
      <c r="U1596" s="45"/>
      <c r="V1596" s="45"/>
      <c r="W1596" s="45"/>
      <c r="X1596" s="45"/>
      <c r="Y1596" s="45"/>
      <c r="Z1596" s="45"/>
      <c r="AA1596" s="45"/>
      <c r="AB1596" s="45"/>
    </row>
    <row r="1597" spans="1:28" s="62" customFormat="1" ht="9" customHeight="1" x14ac:dyDescent="0.25">
      <c r="A1597" s="63">
        <f t="shared" ref="A1597:A1600" si="499">$A$2</f>
        <v>9</v>
      </c>
      <c r="B1597" s="79" t="s">
        <v>101</v>
      </c>
      <c r="C1597" s="980" t="s">
        <v>190</v>
      </c>
      <c r="D1597" s="980"/>
      <c r="E1597" s="980"/>
      <c r="F1597" s="980"/>
      <c r="G1597" s="980"/>
      <c r="H1597" s="980"/>
      <c r="I1597" s="980"/>
      <c r="J1597" s="980"/>
      <c r="K1597" s="980"/>
      <c r="L1597" s="980"/>
      <c r="M1597" s="980"/>
      <c r="N1597" s="980"/>
      <c r="O1597" s="980"/>
      <c r="P1597" s="45"/>
      <c r="R1597" s="45"/>
      <c r="S1597" s="45"/>
      <c r="T1597" s="45"/>
      <c r="U1597" s="45"/>
      <c r="V1597" s="45"/>
      <c r="W1597" s="45"/>
      <c r="X1597" s="45"/>
      <c r="Y1597" s="45"/>
      <c r="Z1597" s="45"/>
      <c r="AA1597" s="45"/>
      <c r="AB1597" s="45"/>
    </row>
    <row r="1598" spans="1:28" s="62" customFormat="1" ht="9" customHeight="1" x14ac:dyDescent="0.25">
      <c r="A1598" s="63">
        <f t="shared" si="499"/>
        <v>9</v>
      </c>
      <c r="B1598" s="79" t="s">
        <v>102</v>
      </c>
      <c r="C1598" s="979" t="s">
        <v>500</v>
      </c>
      <c r="D1598" s="979"/>
      <c r="E1598" s="979"/>
      <c r="F1598" s="979"/>
      <c r="G1598" s="979"/>
      <c r="H1598" s="979"/>
      <c r="I1598" s="979"/>
      <c r="J1598" s="979"/>
      <c r="K1598" s="979"/>
      <c r="L1598" s="979"/>
      <c r="M1598" s="979"/>
      <c r="N1598" s="979"/>
      <c r="O1598" s="979"/>
      <c r="P1598" s="45"/>
      <c r="R1598" s="45"/>
      <c r="S1598" s="45"/>
      <c r="T1598" s="45"/>
      <c r="U1598" s="45"/>
      <c r="V1598" s="45"/>
      <c r="W1598" s="45"/>
      <c r="X1598" s="45"/>
      <c r="Y1598" s="45"/>
      <c r="Z1598" s="45"/>
      <c r="AA1598" s="45"/>
      <c r="AB1598" s="45"/>
    </row>
    <row r="1599" spans="1:28" s="62" customFormat="1" ht="9" customHeight="1" x14ac:dyDescent="0.25">
      <c r="A1599" s="63">
        <f t="shared" si="499"/>
        <v>9</v>
      </c>
      <c r="B1599" s="79" t="s">
        <v>105</v>
      </c>
      <c r="C1599" s="979" t="s">
        <v>194</v>
      </c>
      <c r="D1599" s="979"/>
      <c r="E1599" s="979"/>
      <c r="F1599" s="979"/>
      <c r="G1599" s="979"/>
      <c r="H1599" s="979"/>
      <c r="I1599" s="979"/>
      <c r="J1599" s="979"/>
      <c r="K1599" s="979"/>
      <c r="L1599" s="979"/>
      <c r="M1599" s="979"/>
      <c r="N1599" s="979"/>
      <c r="O1599" s="979"/>
      <c r="P1599" s="45"/>
      <c r="R1599" s="45"/>
      <c r="S1599" s="45"/>
      <c r="T1599" s="45"/>
      <c r="U1599" s="45"/>
      <c r="V1599" s="45"/>
      <c r="W1599" s="45"/>
      <c r="X1599" s="45"/>
      <c r="Y1599" s="45"/>
      <c r="Z1599" s="45"/>
      <c r="AA1599" s="45"/>
      <c r="AB1599" s="45"/>
    </row>
    <row r="1600" spans="1:28" s="62" customFormat="1" ht="9" customHeight="1" x14ac:dyDescent="0.25">
      <c r="A1600" s="63">
        <f t="shared" si="499"/>
        <v>9</v>
      </c>
      <c r="B1600" s="79" t="s">
        <v>103</v>
      </c>
      <c r="C1600" s="979" t="s">
        <v>202</v>
      </c>
      <c r="D1600" s="979"/>
      <c r="E1600" s="979"/>
      <c r="F1600" s="979"/>
      <c r="G1600" s="979"/>
      <c r="H1600" s="979"/>
      <c r="I1600" s="979"/>
      <c r="J1600" s="979"/>
      <c r="K1600" s="979"/>
      <c r="L1600" s="979"/>
      <c r="M1600" s="979"/>
      <c r="N1600" s="979"/>
      <c r="O1600" s="979"/>
      <c r="P1600" s="45"/>
      <c r="R1600" s="45"/>
      <c r="S1600" s="45"/>
      <c r="T1600" s="45"/>
      <c r="U1600" s="45"/>
      <c r="V1600" s="45"/>
      <c r="W1600" s="45"/>
      <c r="X1600" s="45"/>
      <c r="Y1600" s="45"/>
      <c r="Z1600" s="45"/>
      <c r="AA1600" s="45"/>
      <c r="AB1600" s="45"/>
    </row>
    <row r="1601" spans="1:28" s="62" customFormat="1" ht="16.5" customHeight="1" x14ac:dyDescent="0.25">
      <c r="A1601" s="68">
        <f t="shared" ref="A1601" si="500">$A$8</f>
        <v>16.5</v>
      </c>
      <c r="B1601" s="45"/>
      <c r="C1601" s="984" t="str">
        <f ca="1">Wersja</f>
        <v>2020..6.15.0.44055</v>
      </c>
      <c r="D1601" s="984"/>
      <c r="E1601" s="69"/>
      <c r="F1601" s="69"/>
      <c r="G1601" s="69"/>
      <c r="H1601" s="69"/>
      <c r="I1601" s="45"/>
      <c r="J1601" s="45"/>
      <c r="K1601" s="45"/>
      <c r="L1601" s="45"/>
      <c r="M1601" s="45"/>
      <c r="N1601" s="80" t="s">
        <v>572</v>
      </c>
      <c r="O1601" s="81" t="s">
        <v>187</v>
      </c>
      <c r="P1601" s="45"/>
      <c r="R1601" s="45"/>
      <c r="S1601" s="45"/>
      <c r="T1601" s="45"/>
      <c r="U1601" s="45"/>
      <c r="V1601" s="45"/>
      <c r="W1601" s="45"/>
      <c r="X1601" s="45"/>
      <c r="Y1601" s="45"/>
      <c r="Z1601" s="45"/>
      <c r="AA1601" s="45"/>
      <c r="AB1601" s="45"/>
    </row>
    <row r="1602" spans="1:28" s="62" customFormat="1" ht="9" customHeight="1" x14ac:dyDescent="0.25">
      <c r="A1602" s="63">
        <f t="shared" ref="A1602:A1603" si="501">$A$2</f>
        <v>9</v>
      </c>
      <c r="B1602" s="45"/>
      <c r="C1602" s="45"/>
      <c r="D1602" s="45"/>
      <c r="E1602" s="45"/>
      <c r="F1602" s="45"/>
      <c r="G1602" s="45"/>
      <c r="H1602" s="45"/>
      <c r="I1602" s="45"/>
      <c r="J1602" s="45"/>
      <c r="K1602" s="45"/>
      <c r="L1602" s="45"/>
      <c r="M1602" s="45"/>
      <c r="N1602" s="45"/>
      <c r="O1602" s="45"/>
      <c r="P1602" s="45"/>
      <c r="R1602" s="45"/>
      <c r="S1602" s="45"/>
      <c r="T1602" s="45"/>
      <c r="U1602" s="45"/>
      <c r="V1602" s="45"/>
      <c r="W1602" s="45"/>
      <c r="X1602" s="45"/>
      <c r="Y1602" s="45"/>
      <c r="Z1602" s="45"/>
      <c r="AA1602" s="45"/>
      <c r="AB1602" s="45"/>
    </row>
    <row r="1603" spans="1:28" s="62" customFormat="1" ht="9" customHeight="1" x14ac:dyDescent="0.25">
      <c r="A1603" s="63">
        <f t="shared" si="501"/>
        <v>9</v>
      </c>
      <c r="B1603" s="797" t="s">
        <v>0</v>
      </c>
      <c r="C1603" s="797"/>
      <c r="D1603" s="797"/>
      <c r="E1603" s="797"/>
      <c r="F1603" s="797"/>
      <c r="G1603" s="797"/>
      <c r="H1603" s="797"/>
      <c r="I1603" s="797"/>
      <c r="J1603" s="797"/>
      <c r="K1603" s="797"/>
      <c r="L1603" s="797"/>
      <c r="M1603" s="797"/>
      <c r="N1603" s="797"/>
      <c r="O1603" s="797"/>
      <c r="P1603" s="45"/>
      <c r="R1603" s="45"/>
      <c r="S1603" s="45"/>
      <c r="T1603" s="45"/>
      <c r="U1603" s="45"/>
      <c r="V1603" s="45"/>
      <c r="W1603" s="45"/>
      <c r="X1603" s="45"/>
      <c r="Y1603" s="45"/>
      <c r="Z1603" s="45"/>
      <c r="AA1603" s="45"/>
      <c r="AB1603" s="45"/>
    </row>
    <row r="1604" spans="1:28" s="62" customFormat="1" ht="4.5" customHeight="1" x14ac:dyDescent="0.25">
      <c r="A1604" s="68">
        <v>4.5</v>
      </c>
      <c r="B1604" s="271"/>
      <c r="C1604" s="45"/>
      <c r="D1604" s="45"/>
      <c r="E1604" s="45"/>
      <c r="F1604" s="45"/>
      <c r="G1604" s="45"/>
      <c r="H1604" s="45"/>
      <c r="I1604" s="45"/>
      <c r="J1604" s="45"/>
      <c r="K1604" s="45"/>
      <c r="L1604" s="45"/>
      <c r="M1604" s="45"/>
      <c r="N1604" s="45"/>
      <c r="O1604" s="45"/>
      <c r="P1604" s="45"/>
      <c r="R1604" s="45"/>
      <c r="S1604" s="45"/>
      <c r="T1604" s="45"/>
      <c r="U1604" s="45"/>
      <c r="V1604" s="45"/>
      <c r="W1604" s="45"/>
      <c r="X1604" s="45"/>
      <c r="Y1604" s="45"/>
      <c r="Z1604" s="45"/>
      <c r="AA1604" s="45"/>
      <c r="AB1604" s="45"/>
    </row>
    <row r="1605" spans="1:28" s="62" customFormat="1" ht="24.75" customHeight="1" x14ac:dyDescent="0.25">
      <c r="A1605" s="68">
        <f t="shared" ref="A1605" si="502">$A$8*1.5</f>
        <v>24.75</v>
      </c>
      <c r="B1605" s="273" t="s">
        <v>162</v>
      </c>
      <c r="C1605" s="844" t="s">
        <v>170</v>
      </c>
      <c r="D1605" s="981"/>
      <c r="E1605" s="982"/>
      <c r="F1605" s="274" t="s">
        <v>171</v>
      </c>
      <c r="G1605" s="274" t="s">
        <v>172</v>
      </c>
      <c r="H1605" s="273" t="s">
        <v>163</v>
      </c>
      <c r="I1605" s="844" t="s">
        <v>573</v>
      </c>
      <c r="J1605" s="982"/>
      <c r="K1605" s="272" t="s">
        <v>571</v>
      </c>
      <c r="L1605" s="272" t="s">
        <v>570</v>
      </c>
      <c r="M1605" s="272" t="s">
        <v>569</v>
      </c>
      <c r="N1605" s="844" t="s">
        <v>568</v>
      </c>
      <c r="O1605" s="815"/>
      <c r="P1605" s="45"/>
      <c r="R1605" s="45"/>
      <c r="S1605" s="45"/>
      <c r="T1605" s="45"/>
      <c r="U1605" s="45"/>
      <c r="V1605" s="45"/>
      <c r="W1605" s="45"/>
      <c r="X1605" s="45"/>
      <c r="Y1605" s="45"/>
      <c r="Z1605" s="45"/>
      <c r="AA1605" s="45"/>
      <c r="AB1605" s="45"/>
    </row>
    <row r="1606" spans="1:28" s="62" customFormat="1" ht="9" customHeight="1" x14ac:dyDescent="0.2">
      <c r="A1606" s="63">
        <f t="shared" ref="A1606" si="503">$A$2</f>
        <v>9</v>
      </c>
      <c r="B1606" s="76"/>
      <c r="C1606" s="983" t="s">
        <v>126</v>
      </c>
      <c r="D1606" s="983"/>
      <c r="E1606" s="983"/>
      <c r="F1606" s="273" t="s">
        <v>164</v>
      </c>
      <c r="G1606" s="273" t="s">
        <v>165</v>
      </c>
      <c r="H1606" s="273" t="s">
        <v>143</v>
      </c>
      <c r="I1606" s="983" t="s">
        <v>166</v>
      </c>
      <c r="J1606" s="983"/>
      <c r="K1606" s="273" t="s">
        <v>167</v>
      </c>
      <c r="L1606" s="273" t="s">
        <v>168</v>
      </c>
      <c r="M1606" s="273" t="s">
        <v>181</v>
      </c>
      <c r="N1606" s="983" t="s">
        <v>565</v>
      </c>
      <c r="O1606" s="983"/>
      <c r="P1606" s="45"/>
      <c r="R1606" s="45"/>
      <c r="S1606" s="45"/>
      <c r="T1606" s="45"/>
      <c r="U1606" s="45"/>
      <c r="V1606" s="45"/>
      <c r="W1606" s="45"/>
      <c r="X1606" s="45"/>
      <c r="Y1606" s="45"/>
      <c r="Z1606" s="45"/>
      <c r="AA1606" s="45"/>
      <c r="AB1606" s="45"/>
    </row>
    <row r="1607" spans="1:28" s="62" customFormat="1" ht="19.5" customHeight="1" x14ac:dyDescent="0.25">
      <c r="A1607" s="63">
        <f t="shared" ref="A1607:A1626" si="504">$A$6</f>
        <v>19.5</v>
      </c>
      <c r="B1607" s="78">
        <v>9</v>
      </c>
      <c r="C1607" s="972"/>
      <c r="D1607" s="973"/>
      <c r="E1607" s="974"/>
      <c r="F1607" s="124"/>
      <c r="G1607" s="124"/>
      <c r="H1607" s="126"/>
      <c r="I1607" s="975"/>
      <c r="J1607" s="976"/>
      <c r="K1607" s="124"/>
      <c r="L1607" s="125"/>
      <c r="M1607" s="125"/>
      <c r="N1607" s="977"/>
      <c r="O1607" s="978"/>
      <c r="P1607" s="45"/>
      <c r="R1607" s="45"/>
      <c r="S1607" s="45"/>
      <c r="T1607" s="45"/>
      <c r="U1607" s="45"/>
      <c r="V1607" s="45"/>
      <c r="W1607" s="45"/>
      <c r="X1607" s="45"/>
      <c r="Y1607" s="45"/>
      <c r="Z1607" s="45"/>
      <c r="AA1607" s="45"/>
      <c r="AB1607" s="45"/>
    </row>
    <row r="1608" spans="1:28" s="62" customFormat="1" ht="19.5" customHeight="1" x14ac:dyDescent="0.25">
      <c r="A1608" s="63">
        <f t="shared" si="504"/>
        <v>19.5</v>
      </c>
      <c r="B1608" s="78">
        <f t="shared" ref="B1608:B1626" si="505">B1607+1</f>
        <v>10</v>
      </c>
      <c r="C1608" s="972"/>
      <c r="D1608" s="973"/>
      <c r="E1608" s="974"/>
      <c r="F1608" s="124"/>
      <c r="G1608" s="124"/>
      <c r="H1608" s="126"/>
      <c r="I1608" s="975"/>
      <c r="J1608" s="976"/>
      <c r="K1608" s="124"/>
      <c r="L1608" s="125"/>
      <c r="M1608" s="125"/>
      <c r="N1608" s="977"/>
      <c r="O1608" s="978"/>
      <c r="P1608" s="45"/>
      <c r="R1608" s="45"/>
      <c r="S1608" s="45"/>
      <c r="T1608" s="45"/>
      <c r="U1608" s="45"/>
      <c r="V1608" s="45"/>
      <c r="W1608" s="45"/>
      <c r="X1608" s="45"/>
      <c r="Y1608" s="45"/>
      <c r="Z1608" s="45"/>
      <c r="AA1608" s="45"/>
      <c r="AB1608" s="45"/>
    </row>
    <row r="1609" spans="1:28" s="62" customFormat="1" ht="19.5" customHeight="1" x14ac:dyDescent="0.25">
      <c r="A1609" s="63">
        <f t="shared" si="504"/>
        <v>19.5</v>
      </c>
      <c r="B1609" s="78">
        <f t="shared" si="505"/>
        <v>11</v>
      </c>
      <c r="C1609" s="972"/>
      <c r="D1609" s="973"/>
      <c r="E1609" s="974"/>
      <c r="F1609" s="124"/>
      <c r="G1609" s="124"/>
      <c r="H1609" s="126"/>
      <c r="I1609" s="975"/>
      <c r="J1609" s="976"/>
      <c r="K1609" s="124"/>
      <c r="L1609" s="125"/>
      <c r="M1609" s="125"/>
      <c r="N1609" s="977"/>
      <c r="O1609" s="978"/>
      <c r="P1609" s="45"/>
      <c r="R1609" s="45"/>
      <c r="S1609" s="45"/>
      <c r="T1609" s="45"/>
      <c r="U1609" s="45"/>
      <c r="V1609" s="45"/>
      <c r="W1609" s="45"/>
      <c r="X1609" s="45"/>
      <c r="Y1609" s="45"/>
      <c r="Z1609" s="45"/>
      <c r="AA1609" s="45"/>
      <c r="AB1609" s="45"/>
    </row>
    <row r="1610" spans="1:28" s="62" customFormat="1" ht="19.5" customHeight="1" x14ac:dyDescent="0.25">
      <c r="A1610" s="63">
        <f t="shared" si="504"/>
        <v>19.5</v>
      </c>
      <c r="B1610" s="78">
        <f t="shared" si="505"/>
        <v>12</v>
      </c>
      <c r="C1610" s="972"/>
      <c r="D1610" s="973"/>
      <c r="E1610" s="974"/>
      <c r="F1610" s="124"/>
      <c r="G1610" s="124"/>
      <c r="H1610" s="126"/>
      <c r="I1610" s="975"/>
      <c r="J1610" s="976"/>
      <c r="K1610" s="124"/>
      <c r="L1610" s="125"/>
      <c r="M1610" s="125"/>
      <c r="N1610" s="977"/>
      <c r="O1610" s="978"/>
      <c r="P1610" s="45"/>
      <c r="R1610" s="45"/>
      <c r="S1610" s="45"/>
      <c r="T1610" s="45"/>
      <c r="U1610" s="45"/>
      <c r="V1610" s="45"/>
      <c r="W1610" s="45"/>
      <c r="X1610" s="45"/>
      <c r="Y1610" s="45"/>
      <c r="Z1610" s="45"/>
      <c r="AA1610" s="45"/>
      <c r="AB1610" s="45"/>
    </row>
    <row r="1611" spans="1:28" s="62" customFormat="1" ht="19.5" customHeight="1" x14ac:dyDescent="0.25">
      <c r="A1611" s="63">
        <f t="shared" si="504"/>
        <v>19.5</v>
      </c>
      <c r="B1611" s="78">
        <f t="shared" si="505"/>
        <v>13</v>
      </c>
      <c r="C1611" s="972"/>
      <c r="D1611" s="973"/>
      <c r="E1611" s="974"/>
      <c r="F1611" s="124"/>
      <c r="G1611" s="124"/>
      <c r="H1611" s="126"/>
      <c r="I1611" s="975"/>
      <c r="J1611" s="976"/>
      <c r="K1611" s="124"/>
      <c r="L1611" s="125"/>
      <c r="M1611" s="125"/>
      <c r="N1611" s="977"/>
      <c r="O1611" s="978"/>
      <c r="P1611" s="45"/>
      <c r="R1611" s="45"/>
      <c r="S1611" s="45"/>
      <c r="T1611" s="45"/>
      <c r="U1611" s="45"/>
      <c r="V1611" s="45"/>
      <c r="W1611" s="45"/>
      <c r="X1611" s="45"/>
      <c r="Y1611" s="45"/>
      <c r="Z1611" s="45"/>
      <c r="AA1611" s="45"/>
      <c r="AB1611" s="45"/>
    </row>
    <row r="1612" spans="1:28" s="62" customFormat="1" ht="19.5" customHeight="1" x14ac:dyDescent="0.25">
      <c r="A1612" s="63">
        <f t="shared" si="504"/>
        <v>19.5</v>
      </c>
      <c r="B1612" s="78">
        <f t="shared" si="505"/>
        <v>14</v>
      </c>
      <c r="C1612" s="972"/>
      <c r="D1612" s="973"/>
      <c r="E1612" s="974"/>
      <c r="F1612" s="124"/>
      <c r="G1612" s="124"/>
      <c r="H1612" s="126"/>
      <c r="I1612" s="975"/>
      <c r="J1612" s="976"/>
      <c r="K1612" s="124"/>
      <c r="L1612" s="125"/>
      <c r="M1612" s="125"/>
      <c r="N1612" s="977"/>
      <c r="O1612" s="978"/>
      <c r="P1612" s="45"/>
      <c r="R1612" s="45"/>
      <c r="S1612" s="45"/>
      <c r="T1612" s="45"/>
      <c r="U1612" s="45"/>
      <c r="V1612" s="45"/>
      <c r="W1612" s="45"/>
      <c r="X1612" s="45"/>
      <c r="Y1612" s="45"/>
      <c r="Z1612" s="45"/>
      <c r="AA1612" s="45"/>
      <c r="AB1612" s="45"/>
    </row>
    <row r="1613" spans="1:28" s="62" customFormat="1" ht="19.5" customHeight="1" x14ac:dyDescent="0.25">
      <c r="A1613" s="63">
        <f t="shared" si="504"/>
        <v>19.5</v>
      </c>
      <c r="B1613" s="78">
        <f t="shared" si="505"/>
        <v>15</v>
      </c>
      <c r="C1613" s="972"/>
      <c r="D1613" s="973"/>
      <c r="E1613" s="974"/>
      <c r="F1613" s="124"/>
      <c r="G1613" s="124"/>
      <c r="H1613" s="126"/>
      <c r="I1613" s="975"/>
      <c r="J1613" s="976"/>
      <c r="K1613" s="124"/>
      <c r="L1613" s="125"/>
      <c r="M1613" s="125"/>
      <c r="N1613" s="977"/>
      <c r="O1613" s="978"/>
      <c r="P1613" s="45"/>
      <c r="R1613" s="45"/>
      <c r="S1613" s="45"/>
      <c r="T1613" s="45"/>
      <c r="U1613" s="45"/>
      <c r="V1613" s="45"/>
      <c r="W1613" s="45"/>
      <c r="X1613" s="45"/>
      <c r="Y1613" s="45"/>
      <c r="Z1613" s="45"/>
      <c r="AA1613" s="45"/>
      <c r="AB1613" s="45"/>
    </row>
    <row r="1614" spans="1:28" s="62" customFormat="1" ht="19.5" customHeight="1" x14ac:dyDescent="0.25">
      <c r="A1614" s="63">
        <f t="shared" si="504"/>
        <v>19.5</v>
      </c>
      <c r="B1614" s="78">
        <f t="shared" si="505"/>
        <v>16</v>
      </c>
      <c r="C1614" s="972"/>
      <c r="D1614" s="973"/>
      <c r="E1614" s="974"/>
      <c r="F1614" s="124"/>
      <c r="G1614" s="124"/>
      <c r="H1614" s="126"/>
      <c r="I1614" s="975"/>
      <c r="J1614" s="976"/>
      <c r="K1614" s="124"/>
      <c r="L1614" s="125"/>
      <c r="M1614" s="125"/>
      <c r="N1614" s="977"/>
      <c r="O1614" s="978"/>
      <c r="P1614" s="45"/>
      <c r="R1614" s="45"/>
      <c r="S1614" s="45"/>
      <c r="T1614" s="45"/>
      <c r="U1614" s="45"/>
      <c r="V1614" s="45"/>
      <c r="W1614" s="45"/>
      <c r="X1614" s="45"/>
      <c r="Y1614" s="45"/>
      <c r="Z1614" s="45"/>
      <c r="AA1614" s="45"/>
      <c r="AB1614" s="45"/>
    </row>
    <row r="1615" spans="1:28" s="62" customFormat="1" ht="19.5" customHeight="1" x14ac:dyDescent="0.25">
      <c r="A1615" s="63">
        <f t="shared" si="504"/>
        <v>19.5</v>
      </c>
      <c r="B1615" s="78">
        <f t="shared" si="505"/>
        <v>17</v>
      </c>
      <c r="C1615" s="972"/>
      <c r="D1615" s="973"/>
      <c r="E1615" s="974"/>
      <c r="F1615" s="124"/>
      <c r="G1615" s="124"/>
      <c r="H1615" s="126"/>
      <c r="I1615" s="975"/>
      <c r="J1615" s="976"/>
      <c r="K1615" s="124"/>
      <c r="L1615" s="125"/>
      <c r="M1615" s="125"/>
      <c r="N1615" s="977"/>
      <c r="O1615" s="978"/>
      <c r="P1615" s="45"/>
      <c r="R1615" s="45"/>
      <c r="S1615" s="45"/>
      <c r="T1615" s="45"/>
      <c r="U1615" s="45"/>
      <c r="V1615" s="45"/>
      <c r="W1615" s="45"/>
      <c r="X1615" s="45"/>
      <c r="Y1615" s="45"/>
      <c r="Z1615" s="45"/>
      <c r="AA1615" s="45"/>
      <c r="AB1615" s="45"/>
    </row>
    <row r="1616" spans="1:28" s="62" customFormat="1" ht="19.5" customHeight="1" x14ac:dyDescent="0.25">
      <c r="A1616" s="63">
        <f t="shared" si="504"/>
        <v>19.5</v>
      </c>
      <c r="B1616" s="78">
        <f t="shared" si="505"/>
        <v>18</v>
      </c>
      <c r="C1616" s="972"/>
      <c r="D1616" s="973"/>
      <c r="E1616" s="974"/>
      <c r="F1616" s="124"/>
      <c r="G1616" s="124"/>
      <c r="H1616" s="126"/>
      <c r="I1616" s="975"/>
      <c r="J1616" s="976"/>
      <c r="K1616" s="124"/>
      <c r="L1616" s="125"/>
      <c r="M1616" s="125"/>
      <c r="N1616" s="977"/>
      <c r="O1616" s="978"/>
      <c r="P1616" s="45"/>
      <c r="R1616" s="45"/>
      <c r="S1616" s="45"/>
      <c r="T1616" s="45"/>
      <c r="U1616" s="45"/>
      <c r="V1616" s="45"/>
      <c r="W1616" s="45"/>
      <c r="X1616" s="45"/>
      <c r="Y1616" s="45"/>
      <c r="Z1616" s="45"/>
      <c r="AA1616" s="45"/>
      <c r="AB1616" s="45"/>
    </row>
    <row r="1617" spans="1:28" s="62" customFormat="1" ht="19.5" customHeight="1" x14ac:dyDescent="0.25">
      <c r="A1617" s="63">
        <f t="shared" si="504"/>
        <v>19.5</v>
      </c>
      <c r="B1617" s="78">
        <f t="shared" si="505"/>
        <v>19</v>
      </c>
      <c r="C1617" s="972"/>
      <c r="D1617" s="973"/>
      <c r="E1617" s="974"/>
      <c r="F1617" s="124"/>
      <c r="G1617" s="124"/>
      <c r="H1617" s="126"/>
      <c r="I1617" s="975"/>
      <c r="J1617" s="976"/>
      <c r="K1617" s="124"/>
      <c r="L1617" s="125"/>
      <c r="M1617" s="125"/>
      <c r="N1617" s="977"/>
      <c r="O1617" s="978"/>
      <c r="P1617" s="45"/>
      <c r="R1617" s="45"/>
      <c r="S1617" s="45"/>
      <c r="T1617" s="45"/>
      <c r="U1617" s="45"/>
      <c r="V1617" s="45"/>
      <c r="W1617" s="45"/>
      <c r="X1617" s="45"/>
      <c r="Y1617" s="45"/>
      <c r="Z1617" s="45"/>
      <c r="AA1617" s="45"/>
      <c r="AB1617" s="45"/>
    </row>
    <row r="1618" spans="1:28" s="62" customFormat="1" ht="19.5" customHeight="1" x14ac:dyDescent="0.25">
      <c r="A1618" s="63">
        <f t="shared" si="504"/>
        <v>19.5</v>
      </c>
      <c r="B1618" s="78">
        <f t="shared" si="505"/>
        <v>20</v>
      </c>
      <c r="C1618" s="972"/>
      <c r="D1618" s="973"/>
      <c r="E1618" s="974"/>
      <c r="F1618" s="124"/>
      <c r="G1618" s="124"/>
      <c r="H1618" s="126"/>
      <c r="I1618" s="975"/>
      <c r="J1618" s="976"/>
      <c r="K1618" s="124"/>
      <c r="L1618" s="125"/>
      <c r="M1618" s="125"/>
      <c r="N1618" s="977"/>
      <c r="O1618" s="978"/>
      <c r="P1618" s="45"/>
      <c r="R1618" s="45"/>
      <c r="S1618" s="45"/>
      <c r="T1618" s="45"/>
      <c r="U1618" s="45"/>
      <c r="V1618" s="45"/>
      <c r="W1618" s="45"/>
      <c r="X1618" s="45"/>
      <c r="Y1618" s="45"/>
      <c r="Z1618" s="45"/>
      <c r="AA1618" s="45"/>
      <c r="AB1618" s="45"/>
    </row>
    <row r="1619" spans="1:28" s="62" customFormat="1" ht="19.5" customHeight="1" x14ac:dyDescent="0.25">
      <c r="A1619" s="63">
        <f t="shared" si="504"/>
        <v>19.5</v>
      </c>
      <c r="B1619" s="78">
        <f t="shared" si="505"/>
        <v>21</v>
      </c>
      <c r="C1619" s="972"/>
      <c r="D1619" s="973"/>
      <c r="E1619" s="974"/>
      <c r="F1619" s="124"/>
      <c r="G1619" s="124"/>
      <c r="H1619" s="126"/>
      <c r="I1619" s="975"/>
      <c r="J1619" s="976"/>
      <c r="K1619" s="124"/>
      <c r="L1619" s="125"/>
      <c r="M1619" s="125"/>
      <c r="N1619" s="977"/>
      <c r="O1619" s="978"/>
      <c r="P1619" s="45"/>
      <c r="R1619" s="45"/>
      <c r="S1619" s="45"/>
      <c r="T1619" s="45"/>
      <c r="U1619" s="45"/>
      <c r="V1619" s="45"/>
      <c r="W1619" s="45"/>
      <c r="X1619" s="45"/>
      <c r="Y1619" s="45"/>
      <c r="Z1619" s="45"/>
      <c r="AA1619" s="45"/>
      <c r="AB1619" s="45"/>
    </row>
    <row r="1620" spans="1:28" s="62" customFormat="1" ht="19.5" customHeight="1" x14ac:dyDescent="0.25">
      <c r="A1620" s="63">
        <f t="shared" si="504"/>
        <v>19.5</v>
      </c>
      <c r="B1620" s="78">
        <f t="shared" si="505"/>
        <v>22</v>
      </c>
      <c r="C1620" s="972"/>
      <c r="D1620" s="973"/>
      <c r="E1620" s="974"/>
      <c r="F1620" s="124"/>
      <c r="G1620" s="124"/>
      <c r="H1620" s="126"/>
      <c r="I1620" s="975"/>
      <c r="J1620" s="976"/>
      <c r="K1620" s="124"/>
      <c r="L1620" s="125"/>
      <c r="M1620" s="125"/>
      <c r="N1620" s="977"/>
      <c r="O1620" s="978"/>
      <c r="P1620" s="45"/>
      <c r="R1620" s="45"/>
      <c r="S1620" s="45"/>
      <c r="T1620" s="45"/>
      <c r="U1620" s="45"/>
      <c r="V1620" s="45"/>
      <c r="W1620" s="45"/>
      <c r="X1620" s="45"/>
      <c r="Y1620" s="45"/>
      <c r="Z1620" s="45"/>
      <c r="AA1620" s="45"/>
      <c r="AB1620" s="45"/>
    </row>
    <row r="1621" spans="1:28" s="62" customFormat="1" ht="19.5" customHeight="1" x14ac:dyDescent="0.25">
      <c r="A1621" s="63">
        <f t="shared" si="504"/>
        <v>19.5</v>
      </c>
      <c r="B1621" s="78">
        <f t="shared" si="505"/>
        <v>23</v>
      </c>
      <c r="C1621" s="972"/>
      <c r="D1621" s="973"/>
      <c r="E1621" s="974"/>
      <c r="F1621" s="124"/>
      <c r="G1621" s="124"/>
      <c r="H1621" s="126"/>
      <c r="I1621" s="975"/>
      <c r="J1621" s="976"/>
      <c r="K1621" s="124"/>
      <c r="L1621" s="125"/>
      <c r="M1621" s="125"/>
      <c r="N1621" s="977"/>
      <c r="O1621" s="978"/>
      <c r="P1621" s="45"/>
      <c r="R1621" s="45"/>
      <c r="S1621" s="45"/>
      <c r="T1621" s="45"/>
      <c r="U1621" s="45"/>
      <c r="V1621" s="45"/>
      <c r="W1621" s="45"/>
      <c r="X1621" s="45"/>
      <c r="Y1621" s="45"/>
      <c r="Z1621" s="45"/>
      <c r="AA1621" s="45"/>
      <c r="AB1621" s="45"/>
    </row>
    <row r="1622" spans="1:28" s="62" customFormat="1" ht="19.5" customHeight="1" x14ac:dyDescent="0.25">
      <c r="A1622" s="63">
        <f t="shared" si="504"/>
        <v>19.5</v>
      </c>
      <c r="B1622" s="78">
        <f t="shared" si="505"/>
        <v>24</v>
      </c>
      <c r="C1622" s="972"/>
      <c r="D1622" s="973"/>
      <c r="E1622" s="974"/>
      <c r="F1622" s="124"/>
      <c r="G1622" s="124"/>
      <c r="H1622" s="126"/>
      <c r="I1622" s="975"/>
      <c r="J1622" s="976"/>
      <c r="K1622" s="124"/>
      <c r="L1622" s="125"/>
      <c r="M1622" s="125"/>
      <c r="N1622" s="977"/>
      <c r="O1622" s="978"/>
      <c r="P1622" s="45"/>
      <c r="R1622" s="45"/>
      <c r="S1622" s="45"/>
      <c r="T1622" s="45"/>
      <c r="U1622" s="45"/>
      <c r="V1622" s="45"/>
      <c r="W1622" s="45"/>
      <c r="X1622" s="45"/>
      <c r="Y1622" s="45"/>
      <c r="Z1622" s="45"/>
      <c r="AA1622" s="45"/>
      <c r="AB1622" s="45"/>
    </row>
    <row r="1623" spans="1:28" s="62" customFormat="1" ht="19.5" customHeight="1" x14ac:dyDescent="0.25">
      <c r="A1623" s="63">
        <f t="shared" si="504"/>
        <v>19.5</v>
      </c>
      <c r="B1623" s="78">
        <f t="shared" si="505"/>
        <v>25</v>
      </c>
      <c r="C1623" s="972"/>
      <c r="D1623" s="973"/>
      <c r="E1623" s="974"/>
      <c r="F1623" s="124"/>
      <c r="G1623" s="124"/>
      <c r="H1623" s="126"/>
      <c r="I1623" s="975"/>
      <c r="J1623" s="976"/>
      <c r="K1623" s="124"/>
      <c r="L1623" s="125"/>
      <c r="M1623" s="125"/>
      <c r="N1623" s="977"/>
      <c r="O1623" s="978"/>
      <c r="P1623" s="45"/>
      <c r="R1623" s="45"/>
      <c r="S1623" s="45"/>
      <c r="T1623" s="45"/>
      <c r="U1623" s="45"/>
      <c r="V1623" s="45"/>
      <c r="W1623" s="45"/>
      <c r="X1623" s="45"/>
      <c r="Y1623" s="45"/>
      <c r="Z1623" s="45"/>
      <c r="AA1623" s="45"/>
      <c r="AB1623" s="45"/>
    </row>
    <row r="1624" spans="1:28" s="62" customFormat="1" ht="19.5" customHeight="1" x14ac:dyDescent="0.25">
      <c r="A1624" s="63">
        <f t="shared" si="504"/>
        <v>19.5</v>
      </c>
      <c r="B1624" s="78">
        <f t="shared" si="505"/>
        <v>26</v>
      </c>
      <c r="C1624" s="972"/>
      <c r="D1624" s="973"/>
      <c r="E1624" s="974"/>
      <c r="F1624" s="124"/>
      <c r="G1624" s="124"/>
      <c r="H1624" s="126"/>
      <c r="I1624" s="975"/>
      <c r="J1624" s="976"/>
      <c r="K1624" s="124"/>
      <c r="L1624" s="125"/>
      <c r="M1624" s="125"/>
      <c r="N1624" s="977"/>
      <c r="O1624" s="978"/>
      <c r="P1624" s="45"/>
      <c r="R1624" s="45"/>
      <c r="S1624" s="45"/>
      <c r="T1624" s="45"/>
      <c r="U1624" s="45"/>
      <c r="V1624" s="45"/>
      <c r="W1624" s="45"/>
      <c r="X1624" s="45"/>
      <c r="Y1624" s="45"/>
      <c r="Z1624" s="45"/>
      <c r="AA1624" s="45"/>
      <c r="AB1624" s="45"/>
    </row>
    <row r="1625" spans="1:28" s="62" customFormat="1" ht="19.5" customHeight="1" x14ac:dyDescent="0.25">
      <c r="A1625" s="63">
        <f t="shared" si="504"/>
        <v>19.5</v>
      </c>
      <c r="B1625" s="78">
        <f t="shared" si="505"/>
        <v>27</v>
      </c>
      <c r="C1625" s="972"/>
      <c r="D1625" s="973"/>
      <c r="E1625" s="974"/>
      <c r="F1625" s="124"/>
      <c r="G1625" s="124"/>
      <c r="H1625" s="126"/>
      <c r="I1625" s="975"/>
      <c r="J1625" s="976"/>
      <c r="K1625" s="124"/>
      <c r="L1625" s="125"/>
      <c r="M1625" s="125"/>
      <c r="N1625" s="977"/>
      <c r="O1625" s="978"/>
      <c r="P1625" s="45"/>
      <c r="R1625" s="45"/>
      <c r="S1625" s="45"/>
      <c r="T1625" s="45"/>
      <c r="U1625" s="45"/>
      <c r="V1625" s="45"/>
      <c r="W1625" s="45"/>
      <c r="X1625" s="45"/>
      <c r="Y1625" s="45"/>
      <c r="Z1625" s="45"/>
      <c r="AA1625" s="45"/>
      <c r="AB1625" s="45"/>
    </row>
    <row r="1626" spans="1:28" s="62" customFormat="1" ht="19.5" customHeight="1" x14ac:dyDescent="0.25">
      <c r="A1626" s="63">
        <f t="shared" si="504"/>
        <v>19.5</v>
      </c>
      <c r="B1626" s="78">
        <f t="shared" si="505"/>
        <v>28</v>
      </c>
      <c r="C1626" s="972"/>
      <c r="D1626" s="973"/>
      <c r="E1626" s="974"/>
      <c r="F1626" s="124"/>
      <c r="G1626" s="124"/>
      <c r="H1626" s="126"/>
      <c r="I1626" s="975"/>
      <c r="J1626" s="976"/>
      <c r="K1626" s="124"/>
      <c r="L1626" s="125"/>
      <c r="M1626" s="125"/>
      <c r="N1626" s="977"/>
      <c r="O1626" s="978"/>
      <c r="P1626" s="45"/>
      <c r="R1626" s="45"/>
      <c r="S1626" s="45"/>
      <c r="T1626" s="45"/>
      <c r="U1626" s="45"/>
      <c r="V1626" s="45"/>
      <c r="W1626" s="45"/>
      <c r="X1626" s="45"/>
      <c r="Y1626" s="45"/>
      <c r="Z1626" s="45"/>
      <c r="AA1626" s="45"/>
      <c r="AB1626" s="45"/>
    </row>
    <row r="1627" spans="1:28" s="62" customFormat="1" ht="9" customHeight="1" x14ac:dyDescent="0.25">
      <c r="A1627" s="63">
        <f t="shared" ref="A1627:A1635" si="506">$A$2</f>
        <v>9</v>
      </c>
      <c r="B1627" s="45"/>
      <c r="C1627" s="45"/>
      <c r="D1627" s="45"/>
      <c r="E1627" s="45"/>
      <c r="F1627" s="45"/>
      <c r="G1627" s="45"/>
      <c r="H1627" s="45"/>
      <c r="I1627" s="45"/>
      <c r="J1627" s="45"/>
      <c r="K1627" s="45"/>
      <c r="L1627" s="45"/>
      <c r="M1627" s="45"/>
      <c r="N1627" s="45"/>
      <c r="O1627" s="45"/>
      <c r="P1627" s="45"/>
      <c r="R1627" s="45"/>
      <c r="S1627" s="45"/>
      <c r="T1627" s="45"/>
      <c r="U1627" s="45"/>
      <c r="V1627" s="45"/>
      <c r="W1627" s="45"/>
      <c r="X1627" s="45"/>
      <c r="Y1627" s="45"/>
      <c r="Z1627" s="45"/>
      <c r="AA1627" s="45"/>
      <c r="AB1627" s="45"/>
    </row>
    <row r="1628" spans="1:28" ht="9" customHeight="1" x14ac:dyDescent="0.25">
      <c r="A1628" s="63">
        <f t="shared" si="506"/>
        <v>9</v>
      </c>
    </row>
    <row r="1629" spans="1:28" ht="9" customHeight="1" x14ac:dyDescent="0.25">
      <c r="A1629" s="63">
        <f t="shared" si="506"/>
        <v>9</v>
      </c>
    </row>
    <row r="1630" spans="1:28" ht="9" customHeight="1" x14ac:dyDescent="0.25">
      <c r="A1630" s="63">
        <f t="shared" si="506"/>
        <v>9</v>
      </c>
    </row>
    <row r="1631" spans="1:28" ht="9" customHeight="1" x14ac:dyDescent="0.25">
      <c r="A1631" s="63">
        <f t="shared" si="506"/>
        <v>9</v>
      </c>
    </row>
    <row r="1632" spans="1:28" ht="16.5" customHeight="1" x14ac:dyDescent="0.25">
      <c r="A1632" s="68">
        <f t="shared" ref="A1632" si="507">$A$8</f>
        <v>16.5</v>
      </c>
      <c r="C1632" s="80" t="s">
        <v>572</v>
      </c>
      <c r="D1632" s="81" t="s">
        <v>189</v>
      </c>
      <c r="M1632" s="1006" t="str">
        <f ca="1">Wersja</f>
        <v>2020..6.15.0.44055</v>
      </c>
      <c r="N1632" s="1006"/>
    </row>
    <row r="1633" spans="1:17" ht="9" customHeight="1" x14ac:dyDescent="0.25">
      <c r="A1633" s="63">
        <f t="shared" si="506"/>
        <v>9</v>
      </c>
    </row>
    <row r="1634" spans="1:17" ht="9" customHeight="1" x14ac:dyDescent="0.25">
      <c r="A1634" s="63">
        <f t="shared" si="506"/>
        <v>9</v>
      </c>
      <c r="B1634" s="796" t="s">
        <v>182</v>
      </c>
      <c r="C1634" s="796"/>
      <c r="D1634" s="796"/>
      <c r="E1634" s="796"/>
      <c r="F1634" s="796"/>
      <c r="G1634" s="796"/>
      <c r="H1634" s="796"/>
      <c r="I1634" s="796"/>
      <c r="J1634" s="796"/>
      <c r="K1634" s="796"/>
      <c r="L1634" s="796"/>
      <c r="M1634" s="796"/>
      <c r="N1634" s="796"/>
      <c r="O1634" s="796"/>
    </row>
    <row r="1635" spans="1:17" ht="9" customHeight="1" x14ac:dyDescent="0.25">
      <c r="A1635" s="63">
        <f t="shared" si="506"/>
        <v>9</v>
      </c>
      <c r="B1635" s="797" t="s">
        <v>0</v>
      </c>
      <c r="C1635" s="797"/>
      <c r="D1635" s="797"/>
      <c r="E1635" s="797"/>
      <c r="F1635" s="797"/>
      <c r="G1635" s="797"/>
      <c r="H1635" s="797"/>
      <c r="I1635" s="797"/>
      <c r="J1635" s="797"/>
      <c r="K1635" s="797"/>
      <c r="L1635" s="797"/>
      <c r="M1635" s="797"/>
      <c r="N1635" s="797"/>
      <c r="O1635" s="797"/>
    </row>
    <row r="1636" spans="1:17" ht="4.5" customHeight="1" x14ac:dyDescent="0.25">
      <c r="A1636" s="63">
        <f t="shared" ref="A1636" si="508">$A$4</f>
        <v>4.5</v>
      </c>
      <c r="B1636" s="208"/>
    </row>
    <row r="1637" spans="1:17" ht="9" customHeight="1" x14ac:dyDescent="0.25">
      <c r="A1637" s="63">
        <f t="shared" ref="A1637" si="509">$A$2</f>
        <v>9</v>
      </c>
      <c r="B1637" s="798" t="s">
        <v>475</v>
      </c>
      <c r="C1637" s="799"/>
      <c r="D1637" s="799"/>
      <c r="E1637" s="799"/>
      <c r="F1637" s="799"/>
      <c r="G1637" s="799"/>
      <c r="H1637" s="800"/>
      <c r="I1637" s="801" t="s">
        <v>1</v>
      </c>
      <c r="J1637" s="802"/>
      <c r="K1637" s="802"/>
      <c r="L1637" s="802"/>
      <c r="M1637" s="802"/>
      <c r="N1637" s="802"/>
      <c r="O1637" s="803"/>
    </row>
    <row r="1638" spans="1:17" ht="19.5" customHeight="1" x14ac:dyDescent="0.25">
      <c r="A1638" s="63">
        <f t="shared" ref="A1638" si="510">$A$6</f>
        <v>19.5</v>
      </c>
      <c r="B1638" s="65"/>
      <c r="C1638" s="988">
        <f t="shared" ref="C1638" si="511">$C$6</f>
        <v>0</v>
      </c>
      <c r="D1638" s="988"/>
      <c r="E1638" s="988"/>
      <c r="F1638" s="988"/>
      <c r="G1638" s="988"/>
      <c r="H1638" s="66"/>
      <c r="I1638" s="820"/>
      <c r="J1638" s="821"/>
      <c r="K1638" s="821"/>
      <c r="L1638" s="821"/>
      <c r="M1638" s="821"/>
      <c r="N1638" s="821"/>
      <c r="O1638" s="822"/>
    </row>
    <row r="1639" spans="1:17" ht="9" customHeight="1" x14ac:dyDescent="0.25">
      <c r="A1639" s="63">
        <f t="shared" ref="A1639" si="512">$A$2</f>
        <v>9</v>
      </c>
    </row>
    <row r="1640" spans="1:17" ht="16.5" customHeight="1" x14ac:dyDescent="0.25">
      <c r="A1640" s="68">
        <f t="shared" ref="A1640:A1642" si="513">$A$8</f>
        <v>16.5</v>
      </c>
      <c r="B1640" s="67" t="s">
        <v>554</v>
      </c>
    </row>
    <row r="1641" spans="1:17" ht="16.5" customHeight="1" x14ac:dyDescent="0.25">
      <c r="A1641" s="68">
        <f t="shared" si="513"/>
        <v>16.5</v>
      </c>
      <c r="B1641" s="989" t="s">
        <v>566</v>
      </c>
      <c r="C1641" s="989"/>
      <c r="D1641" s="989"/>
      <c r="E1641" s="989"/>
      <c r="F1641" s="989"/>
      <c r="G1641" s="989"/>
      <c r="H1641" s="989"/>
      <c r="I1641" s="989"/>
      <c r="J1641" s="989"/>
      <c r="K1641" s="989"/>
      <c r="L1641" s="989"/>
      <c r="M1641" s="989"/>
      <c r="N1641" s="989"/>
    </row>
    <row r="1642" spans="1:17" ht="16.5" customHeight="1" x14ac:dyDescent="0.25">
      <c r="A1642" s="68">
        <f t="shared" si="513"/>
        <v>16.5</v>
      </c>
      <c r="B1642" s="990" t="s">
        <v>564</v>
      </c>
      <c r="C1642" s="989"/>
      <c r="D1642" s="989"/>
      <c r="E1642" s="989"/>
      <c r="F1642" s="989"/>
      <c r="G1642" s="989"/>
      <c r="H1642" s="989"/>
      <c r="I1642" s="989"/>
      <c r="J1642" s="989"/>
      <c r="K1642" s="989"/>
      <c r="L1642" s="989"/>
      <c r="M1642" s="989"/>
      <c r="N1642" s="989"/>
    </row>
    <row r="1643" spans="1:17" ht="9" customHeight="1" x14ac:dyDescent="0.25">
      <c r="A1643" s="63">
        <f t="shared" ref="A1643" si="514">$A$2</f>
        <v>9</v>
      </c>
      <c r="C1643" s="69"/>
      <c r="D1643" s="69"/>
      <c r="E1643" s="69"/>
      <c r="F1643" s="69"/>
      <c r="G1643" s="69"/>
      <c r="N1643" s="281" t="s">
        <v>877</v>
      </c>
      <c r="O1643" s="270"/>
    </row>
    <row r="1644" spans="1:17" ht="19.5" customHeight="1" x14ac:dyDescent="0.25">
      <c r="A1644" s="63">
        <f t="shared" ref="A1644" si="515">$A$6</f>
        <v>19.5</v>
      </c>
      <c r="C1644" s="69"/>
      <c r="D1644" s="69"/>
      <c r="E1644" s="69"/>
      <c r="F1644" s="69"/>
      <c r="G1644" s="69"/>
      <c r="N1644" s="265">
        <f t="shared" ref="N1644" si="516">N1576+1</f>
        <v>25</v>
      </c>
      <c r="O1644" s="70"/>
      <c r="P1644" s="62"/>
      <c r="Q1644" s="62">
        <f t="shared" ref="Q1644" si="517">IF(COUNTA(C1654:J1661,C1675:J1694,L1675:O1694,L1654:O1661)=0,0,1)</f>
        <v>0</v>
      </c>
    </row>
    <row r="1645" spans="1:17" ht="4.5" customHeight="1" x14ac:dyDescent="0.25">
      <c r="A1645" s="63">
        <f t="shared" ref="A1645:A1646" si="518">$A$4</f>
        <v>4.5</v>
      </c>
      <c r="B1645" s="69"/>
      <c r="C1645" s="69"/>
      <c r="D1645" s="69"/>
      <c r="E1645" s="69"/>
      <c r="F1645" s="69"/>
      <c r="G1645" s="69"/>
    </row>
    <row r="1646" spans="1:17" ht="4.5" customHeight="1" x14ac:dyDescent="0.25">
      <c r="A1646" s="63">
        <f t="shared" si="518"/>
        <v>4.5</v>
      </c>
      <c r="B1646" s="807"/>
      <c r="C1646" s="807"/>
      <c r="D1646" s="807"/>
      <c r="E1646" s="807"/>
      <c r="F1646" s="807"/>
      <c r="G1646" s="807"/>
      <c r="H1646" s="807"/>
      <c r="I1646" s="807"/>
      <c r="J1646" s="807"/>
      <c r="K1646" s="807"/>
      <c r="L1646" s="807"/>
      <c r="M1646" s="807"/>
      <c r="N1646" s="807"/>
      <c r="O1646" s="807"/>
    </row>
    <row r="1647" spans="1:17" ht="24.75" customHeight="1" x14ac:dyDescent="0.25">
      <c r="A1647" s="68">
        <f t="shared" ref="A1647" si="519">$A$8*1.5</f>
        <v>24.75</v>
      </c>
      <c r="B1647" s="826" t="s">
        <v>563</v>
      </c>
      <c r="C1647" s="827"/>
      <c r="D1647" s="827"/>
      <c r="E1647" s="827"/>
      <c r="F1647" s="827"/>
      <c r="G1647" s="827"/>
      <c r="H1647" s="827"/>
      <c r="I1647" s="827"/>
      <c r="J1647" s="827"/>
      <c r="K1647" s="827"/>
      <c r="L1647" s="827"/>
      <c r="M1647" s="827"/>
      <c r="N1647" s="827"/>
      <c r="O1647" s="828"/>
    </row>
    <row r="1648" spans="1:17" ht="9" customHeight="1" x14ac:dyDescent="0.25">
      <c r="A1648" s="63">
        <f t="shared" ref="A1648" si="520">$A$2</f>
        <v>9</v>
      </c>
      <c r="B1648" s="71"/>
      <c r="C1648" s="804" t="s">
        <v>158</v>
      </c>
      <c r="D1648" s="805"/>
      <c r="E1648" s="805"/>
      <c r="F1648" s="805"/>
      <c r="G1648" s="805"/>
      <c r="H1648" s="806"/>
      <c r="I1648" s="804" t="s">
        <v>159</v>
      </c>
      <c r="J1648" s="805"/>
      <c r="K1648" s="805"/>
      <c r="L1648" s="805"/>
      <c r="M1648" s="805"/>
      <c r="N1648" s="805"/>
      <c r="O1648" s="806"/>
    </row>
    <row r="1649" spans="1:28" s="62" customFormat="1" ht="19.5" customHeight="1" x14ac:dyDescent="0.25">
      <c r="A1649" s="63">
        <f t="shared" ref="A1649" si="521">$A$6</f>
        <v>19.5</v>
      </c>
      <c r="B1649" s="72"/>
      <c r="C1649" s="985" t="str">
        <f>""&amp;$C$17</f>
        <v/>
      </c>
      <c r="D1649" s="986"/>
      <c r="E1649" s="986"/>
      <c r="F1649" s="986"/>
      <c r="G1649" s="986"/>
      <c r="H1649" s="987"/>
      <c r="I1649" s="985" t="str">
        <f t="shared" ref="I1649" si="522">""&amp;I1581</f>
        <v/>
      </c>
      <c r="J1649" s="986"/>
      <c r="K1649" s="986"/>
      <c r="L1649" s="986"/>
      <c r="M1649" s="986"/>
      <c r="N1649" s="986"/>
      <c r="O1649" s="987"/>
      <c r="P1649" s="45"/>
      <c r="R1649" s="45"/>
      <c r="S1649" s="45"/>
      <c r="T1649" s="45"/>
      <c r="U1649" s="45"/>
      <c r="V1649" s="45"/>
      <c r="W1649" s="45"/>
      <c r="X1649" s="45"/>
      <c r="Y1649" s="45"/>
      <c r="Z1649" s="45"/>
      <c r="AA1649" s="45"/>
      <c r="AB1649" s="45"/>
    </row>
    <row r="1650" spans="1:28" s="62" customFormat="1" ht="4.5" customHeight="1" x14ac:dyDescent="0.25">
      <c r="A1650" s="63">
        <f t="shared" ref="A1650" si="523">$A$4</f>
        <v>4.5</v>
      </c>
      <c r="B1650" s="807"/>
      <c r="C1650" s="807"/>
      <c r="D1650" s="807"/>
      <c r="E1650" s="807"/>
      <c r="F1650" s="807"/>
      <c r="G1650" s="807"/>
      <c r="H1650" s="807"/>
      <c r="I1650" s="807"/>
      <c r="J1650" s="807"/>
      <c r="K1650" s="807"/>
      <c r="L1650" s="807"/>
      <c r="M1650" s="807"/>
      <c r="N1650" s="807"/>
      <c r="O1650" s="807"/>
      <c r="P1650" s="45"/>
      <c r="R1650" s="45"/>
      <c r="S1650" s="45"/>
      <c r="T1650" s="45"/>
      <c r="U1650" s="45"/>
      <c r="V1650" s="45"/>
      <c r="W1650" s="45"/>
      <c r="X1650" s="45"/>
      <c r="Y1650" s="45"/>
      <c r="Z1650" s="45"/>
      <c r="AA1650" s="45"/>
      <c r="AB1650" s="45"/>
    </row>
    <row r="1651" spans="1:28" s="62" customFormat="1" ht="16.5" customHeight="1" x14ac:dyDescent="0.25">
      <c r="A1651" s="68">
        <f t="shared" ref="A1651" si="524">$A$8</f>
        <v>16.5</v>
      </c>
      <c r="B1651" s="808" t="s">
        <v>160</v>
      </c>
      <c r="C1651" s="809"/>
      <c r="D1651" s="809"/>
      <c r="E1651" s="809"/>
      <c r="F1651" s="809"/>
      <c r="G1651" s="809"/>
      <c r="H1651" s="809"/>
      <c r="I1651" s="809"/>
      <c r="J1651" s="809"/>
      <c r="K1651" s="809"/>
      <c r="L1651" s="809"/>
      <c r="M1651" s="809"/>
      <c r="N1651" s="809"/>
      <c r="O1651" s="810"/>
      <c r="P1651" s="45"/>
      <c r="R1651" s="45"/>
      <c r="S1651" s="45"/>
      <c r="T1651" s="45"/>
      <c r="U1651" s="45"/>
      <c r="V1651" s="45"/>
      <c r="W1651" s="45"/>
      <c r="X1651" s="45"/>
      <c r="Y1651" s="45"/>
      <c r="Z1651" s="45"/>
      <c r="AA1651" s="45"/>
      <c r="AB1651" s="45"/>
    </row>
    <row r="1652" spans="1:28" s="62" customFormat="1" ht="24.75" customHeight="1" x14ac:dyDescent="0.25">
      <c r="A1652" s="68">
        <f t="shared" ref="A1652" si="525">$A$8*1.5</f>
        <v>24.75</v>
      </c>
      <c r="B1652" s="211" t="s">
        <v>162</v>
      </c>
      <c r="C1652" s="844" t="s">
        <v>170</v>
      </c>
      <c r="D1652" s="981"/>
      <c r="E1652" s="982"/>
      <c r="F1652" s="212" t="s">
        <v>171</v>
      </c>
      <c r="G1652" s="212" t="s">
        <v>172</v>
      </c>
      <c r="H1652" s="211" t="s">
        <v>163</v>
      </c>
      <c r="I1652" s="844" t="s">
        <v>573</v>
      </c>
      <c r="J1652" s="982"/>
      <c r="K1652" s="210" t="s">
        <v>571</v>
      </c>
      <c r="L1652" s="210" t="s">
        <v>570</v>
      </c>
      <c r="M1652" s="210" t="s">
        <v>569</v>
      </c>
      <c r="N1652" s="844" t="s">
        <v>568</v>
      </c>
      <c r="O1652" s="815"/>
      <c r="P1652" s="45"/>
      <c r="R1652" s="45"/>
      <c r="S1652" s="45"/>
      <c r="T1652" s="45"/>
      <c r="U1652" s="45"/>
      <c r="V1652" s="45"/>
      <c r="W1652" s="45"/>
      <c r="X1652" s="45"/>
      <c r="Y1652" s="45"/>
      <c r="Z1652" s="45"/>
      <c r="AA1652" s="45"/>
      <c r="AB1652" s="45"/>
    </row>
    <row r="1653" spans="1:28" s="62" customFormat="1" ht="9" customHeight="1" x14ac:dyDescent="0.2">
      <c r="A1653" s="63">
        <f t="shared" ref="A1653" si="526">$A$2</f>
        <v>9</v>
      </c>
      <c r="B1653" s="76"/>
      <c r="C1653" s="983" t="s">
        <v>126</v>
      </c>
      <c r="D1653" s="983"/>
      <c r="E1653" s="983"/>
      <c r="F1653" s="211" t="s">
        <v>164</v>
      </c>
      <c r="G1653" s="211" t="s">
        <v>165</v>
      </c>
      <c r="H1653" s="211" t="s">
        <v>143</v>
      </c>
      <c r="I1653" s="983" t="s">
        <v>166</v>
      </c>
      <c r="J1653" s="983"/>
      <c r="K1653" s="211" t="s">
        <v>167</v>
      </c>
      <c r="L1653" s="211" t="s">
        <v>168</v>
      </c>
      <c r="M1653" s="211" t="s">
        <v>181</v>
      </c>
      <c r="N1653" s="983" t="s">
        <v>565</v>
      </c>
      <c r="O1653" s="983"/>
      <c r="P1653" s="45"/>
      <c r="R1653" s="45"/>
      <c r="S1653" s="45"/>
      <c r="T1653" s="45"/>
      <c r="U1653" s="45"/>
      <c r="V1653" s="45"/>
      <c r="W1653" s="45"/>
      <c r="X1653" s="45"/>
      <c r="Y1653" s="45"/>
      <c r="Z1653" s="45"/>
      <c r="AA1653" s="45"/>
      <c r="AB1653" s="45"/>
    </row>
    <row r="1654" spans="1:28" s="62" customFormat="1" ht="19.5" customHeight="1" x14ac:dyDescent="0.25">
      <c r="A1654" s="63">
        <f t="shared" ref="A1654:A1661" si="527">$A$6</f>
        <v>19.5</v>
      </c>
      <c r="B1654" s="78">
        <v>1</v>
      </c>
      <c r="C1654" s="972"/>
      <c r="D1654" s="973"/>
      <c r="E1654" s="974"/>
      <c r="F1654" s="124"/>
      <c r="G1654" s="124"/>
      <c r="H1654" s="126"/>
      <c r="I1654" s="975"/>
      <c r="J1654" s="976"/>
      <c r="K1654" s="124"/>
      <c r="L1654" s="125"/>
      <c r="M1654" s="125"/>
      <c r="N1654" s="977"/>
      <c r="O1654" s="978"/>
      <c r="P1654" s="45"/>
      <c r="R1654" s="45"/>
      <c r="S1654" s="45"/>
      <c r="T1654" s="45"/>
      <c r="U1654" s="45"/>
      <c r="V1654" s="45"/>
      <c r="W1654" s="45"/>
      <c r="X1654" s="45"/>
      <c r="Y1654" s="45"/>
      <c r="Z1654" s="45"/>
      <c r="AA1654" s="45"/>
      <c r="AB1654" s="45"/>
    </row>
    <row r="1655" spans="1:28" s="62" customFormat="1" ht="19.5" customHeight="1" x14ac:dyDescent="0.25">
      <c r="A1655" s="63">
        <f t="shared" si="527"/>
        <v>19.5</v>
      </c>
      <c r="B1655" s="78">
        <v>2</v>
      </c>
      <c r="C1655" s="972"/>
      <c r="D1655" s="973"/>
      <c r="E1655" s="974"/>
      <c r="F1655" s="124"/>
      <c r="G1655" s="124"/>
      <c r="H1655" s="126"/>
      <c r="I1655" s="975"/>
      <c r="J1655" s="976"/>
      <c r="K1655" s="124"/>
      <c r="L1655" s="125"/>
      <c r="M1655" s="125"/>
      <c r="N1655" s="977"/>
      <c r="O1655" s="978"/>
      <c r="P1655" s="45"/>
      <c r="R1655" s="45"/>
      <c r="S1655" s="45"/>
      <c r="T1655" s="45"/>
      <c r="U1655" s="45"/>
      <c r="V1655" s="45"/>
      <c r="W1655" s="45"/>
      <c r="X1655" s="45"/>
      <c r="Y1655" s="45"/>
      <c r="Z1655" s="45"/>
      <c r="AA1655" s="45"/>
      <c r="AB1655" s="45"/>
    </row>
    <row r="1656" spans="1:28" s="62" customFormat="1" ht="19.5" customHeight="1" x14ac:dyDescent="0.25">
      <c r="A1656" s="63">
        <f t="shared" si="527"/>
        <v>19.5</v>
      </c>
      <c r="B1656" s="78">
        <v>3</v>
      </c>
      <c r="C1656" s="972"/>
      <c r="D1656" s="973"/>
      <c r="E1656" s="974"/>
      <c r="F1656" s="124"/>
      <c r="G1656" s="124"/>
      <c r="H1656" s="126"/>
      <c r="I1656" s="975"/>
      <c r="J1656" s="976"/>
      <c r="K1656" s="124"/>
      <c r="L1656" s="125"/>
      <c r="M1656" s="125"/>
      <c r="N1656" s="977"/>
      <c r="O1656" s="978"/>
      <c r="P1656" s="45"/>
      <c r="R1656" s="45"/>
      <c r="S1656" s="45"/>
      <c r="T1656" s="45"/>
      <c r="U1656" s="45"/>
      <c r="V1656" s="45"/>
      <c r="W1656" s="45"/>
      <c r="X1656" s="45"/>
      <c r="Y1656" s="45"/>
      <c r="Z1656" s="45"/>
      <c r="AA1656" s="45"/>
      <c r="AB1656" s="45"/>
    </row>
    <row r="1657" spans="1:28" s="62" customFormat="1" ht="19.5" customHeight="1" x14ac:dyDescent="0.25">
      <c r="A1657" s="63">
        <f t="shared" si="527"/>
        <v>19.5</v>
      </c>
      <c r="B1657" s="78">
        <v>4</v>
      </c>
      <c r="C1657" s="972"/>
      <c r="D1657" s="973"/>
      <c r="E1657" s="974"/>
      <c r="F1657" s="124"/>
      <c r="G1657" s="124"/>
      <c r="H1657" s="126"/>
      <c r="I1657" s="975"/>
      <c r="J1657" s="976"/>
      <c r="K1657" s="124"/>
      <c r="L1657" s="125"/>
      <c r="M1657" s="125"/>
      <c r="N1657" s="977"/>
      <c r="O1657" s="978"/>
      <c r="P1657" s="45"/>
      <c r="R1657" s="45"/>
      <c r="S1657" s="45"/>
      <c r="T1657" s="45"/>
      <c r="U1657" s="45"/>
      <c r="V1657" s="45"/>
      <c r="W1657" s="45"/>
      <c r="X1657" s="45"/>
      <c r="Y1657" s="45"/>
      <c r="Z1657" s="45"/>
      <c r="AA1657" s="45"/>
      <c r="AB1657" s="45"/>
    </row>
    <row r="1658" spans="1:28" s="62" customFormat="1" ht="19.5" customHeight="1" x14ac:dyDescent="0.25">
      <c r="A1658" s="63">
        <f t="shared" si="527"/>
        <v>19.5</v>
      </c>
      <c r="B1658" s="78">
        <v>5</v>
      </c>
      <c r="C1658" s="972"/>
      <c r="D1658" s="973"/>
      <c r="E1658" s="974"/>
      <c r="F1658" s="124"/>
      <c r="G1658" s="124"/>
      <c r="H1658" s="126"/>
      <c r="I1658" s="975"/>
      <c r="J1658" s="976"/>
      <c r="K1658" s="124"/>
      <c r="L1658" s="125"/>
      <c r="M1658" s="125"/>
      <c r="N1658" s="977"/>
      <c r="O1658" s="978"/>
      <c r="P1658" s="45"/>
      <c r="R1658" s="45"/>
      <c r="S1658" s="45"/>
      <c r="T1658" s="45"/>
      <c r="U1658" s="45"/>
      <c r="V1658" s="45"/>
      <c r="W1658" s="45"/>
      <c r="X1658" s="45"/>
      <c r="Y1658" s="45"/>
      <c r="Z1658" s="45"/>
      <c r="AA1658" s="45"/>
      <c r="AB1658" s="45"/>
    </row>
    <row r="1659" spans="1:28" s="62" customFormat="1" ht="19.5" customHeight="1" x14ac:dyDescent="0.25">
      <c r="A1659" s="63">
        <f t="shared" si="527"/>
        <v>19.5</v>
      </c>
      <c r="B1659" s="78">
        <v>6</v>
      </c>
      <c r="C1659" s="972"/>
      <c r="D1659" s="973"/>
      <c r="E1659" s="974"/>
      <c r="F1659" s="124"/>
      <c r="G1659" s="124"/>
      <c r="H1659" s="126"/>
      <c r="I1659" s="975"/>
      <c r="J1659" s="976"/>
      <c r="K1659" s="124"/>
      <c r="L1659" s="125"/>
      <c r="M1659" s="125"/>
      <c r="N1659" s="977"/>
      <c r="O1659" s="978"/>
      <c r="P1659" s="45"/>
      <c r="R1659" s="45"/>
      <c r="S1659" s="45"/>
      <c r="T1659" s="45"/>
      <c r="U1659" s="45"/>
      <c r="V1659" s="45"/>
      <c r="W1659" s="45"/>
      <c r="X1659" s="45"/>
      <c r="Y1659" s="45"/>
      <c r="Z1659" s="45"/>
      <c r="AA1659" s="45"/>
      <c r="AB1659" s="45"/>
    </row>
    <row r="1660" spans="1:28" s="62" customFormat="1" ht="19.5" customHeight="1" x14ac:dyDescent="0.25">
      <c r="A1660" s="63">
        <f t="shared" si="527"/>
        <v>19.5</v>
      </c>
      <c r="B1660" s="78">
        <v>7</v>
      </c>
      <c r="C1660" s="972"/>
      <c r="D1660" s="973"/>
      <c r="E1660" s="974"/>
      <c r="F1660" s="124"/>
      <c r="G1660" s="124"/>
      <c r="H1660" s="126"/>
      <c r="I1660" s="975"/>
      <c r="J1660" s="976"/>
      <c r="K1660" s="124"/>
      <c r="L1660" s="125"/>
      <c r="M1660" s="125"/>
      <c r="N1660" s="977"/>
      <c r="O1660" s="978"/>
      <c r="P1660" s="45"/>
      <c r="R1660" s="45"/>
      <c r="S1660" s="45"/>
      <c r="T1660" s="45"/>
      <c r="U1660" s="45"/>
      <c r="V1660" s="45"/>
      <c r="W1660" s="45"/>
      <c r="X1660" s="45"/>
      <c r="Y1660" s="45"/>
      <c r="Z1660" s="45"/>
      <c r="AA1660" s="45"/>
      <c r="AB1660" s="45"/>
    </row>
    <row r="1661" spans="1:28" s="62" customFormat="1" ht="19.5" customHeight="1" x14ac:dyDescent="0.25">
      <c r="A1661" s="63">
        <f t="shared" si="527"/>
        <v>19.5</v>
      </c>
      <c r="B1661" s="78">
        <v>8</v>
      </c>
      <c r="C1661" s="972"/>
      <c r="D1661" s="973"/>
      <c r="E1661" s="974"/>
      <c r="F1661" s="124"/>
      <c r="G1661" s="124"/>
      <c r="H1661" s="126"/>
      <c r="I1661" s="975"/>
      <c r="J1661" s="976"/>
      <c r="K1661" s="124"/>
      <c r="L1661" s="125"/>
      <c r="M1661" s="125"/>
      <c r="N1661" s="977"/>
      <c r="O1661" s="978"/>
      <c r="P1661" s="45"/>
      <c r="R1661" s="45"/>
      <c r="S1661" s="45"/>
      <c r="T1661" s="45"/>
      <c r="U1661" s="45"/>
      <c r="V1661" s="45"/>
      <c r="W1661" s="45"/>
      <c r="X1661" s="45"/>
      <c r="Y1661" s="45"/>
      <c r="Z1661" s="45"/>
      <c r="AA1661" s="45"/>
      <c r="AB1661" s="45"/>
    </row>
    <row r="1662" spans="1:28" s="62" customFormat="1" ht="9" customHeight="1" x14ac:dyDescent="0.25">
      <c r="A1662" s="63">
        <f t="shared" ref="A1662:A1663" si="528">$A$2</f>
        <v>9</v>
      </c>
      <c r="B1662" s="45"/>
      <c r="C1662" s="45"/>
      <c r="D1662" s="45"/>
      <c r="E1662" s="45"/>
      <c r="F1662" s="45"/>
      <c r="G1662" s="45"/>
      <c r="H1662" s="45"/>
      <c r="I1662" s="45"/>
      <c r="J1662" s="45"/>
      <c r="K1662" s="45"/>
      <c r="L1662" s="45"/>
      <c r="M1662" s="45"/>
      <c r="N1662" s="45"/>
      <c r="O1662" s="45"/>
      <c r="P1662" s="45"/>
      <c r="R1662" s="45"/>
      <c r="S1662" s="45"/>
      <c r="T1662" s="45"/>
      <c r="U1662" s="45"/>
      <c r="V1662" s="45"/>
      <c r="W1662" s="45"/>
      <c r="X1662" s="45"/>
      <c r="Y1662" s="45"/>
      <c r="Z1662" s="45"/>
      <c r="AA1662" s="45"/>
      <c r="AB1662" s="45"/>
    </row>
    <row r="1663" spans="1:28" s="62" customFormat="1" ht="9" customHeight="1" x14ac:dyDescent="0.25">
      <c r="A1663" s="63">
        <f t="shared" si="528"/>
        <v>9</v>
      </c>
      <c r="B1663" s="45"/>
      <c r="C1663" s="45"/>
      <c r="D1663" s="45"/>
      <c r="E1663" s="45"/>
      <c r="F1663" s="45"/>
      <c r="G1663" s="45"/>
      <c r="H1663" s="45"/>
      <c r="I1663" s="45"/>
      <c r="J1663" s="45"/>
      <c r="K1663" s="45"/>
      <c r="L1663" s="45"/>
      <c r="M1663" s="45"/>
      <c r="N1663" s="45"/>
      <c r="O1663" s="45"/>
      <c r="P1663" s="45"/>
      <c r="R1663" s="45"/>
      <c r="S1663" s="45"/>
      <c r="T1663" s="45"/>
      <c r="U1663" s="45"/>
      <c r="V1663" s="45"/>
      <c r="W1663" s="45"/>
      <c r="X1663" s="45"/>
      <c r="Y1663" s="45"/>
      <c r="Z1663" s="45"/>
      <c r="AA1663" s="45"/>
      <c r="AB1663" s="45"/>
    </row>
    <row r="1664" spans="1:28" s="62" customFormat="1" ht="18" customHeight="1" x14ac:dyDescent="0.25">
      <c r="A1664" s="63">
        <f t="shared" ref="A1664" si="529">$A$2*2</f>
        <v>18</v>
      </c>
      <c r="B1664" s="79" t="s">
        <v>100</v>
      </c>
      <c r="C1664" s="979" t="s">
        <v>191</v>
      </c>
      <c r="D1664" s="979"/>
      <c r="E1664" s="979"/>
      <c r="F1664" s="979"/>
      <c r="G1664" s="979"/>
      <c r="H1664" s="979"/>
      <c r="I1664" s="979"/>
      <c r="J1664" s="979"/>
      <c r="K1664" s="979"/>
      <c r="L1664" s="979"/>
      <c r="M1664" s="979"/>
      <c r="N1664" s="979"/>
      <c r="O1664" s="979"/>
      <c r="P1664" s="45"/>
      <c r="R1664" s="45"/>
      <c r="S1664" s="45"/>
      <c r="T1664" s="45"/>
      <c r="U1664" s="45"/>
      <c r="V1664" s="45"/>
      <c r="W1664" s="45"/>
      <c r="X1664" s="45"/>
      <c r="Y1664" s="45"/>
      <c r="Z1664" s="45"/>
      <c r="AA1664" s="45"/>
      <c r="AB1664" s="45"/>
    </row>
    <row r="1665" spans="1:28" s="62" customFormat="1" ht="9" customHeight="1" x14ac:dyDescent="0.25">
      <c r="A1665" s="63">
        <f t="shared" ref="A1665:A1668" si="530">$A$2</f>
        <v>9</v>
      </c>
      <c r="B1665" s="79" t="s">
        <v>101</v>
      </c>
      <c r="C1665" s="980" t="s">
        <v>190</v>
      </c>
      <c r="D1665" s="980"/>
      <c r="E1665" s="980"/>
      <c r="F1665" s="980"/>
      <c r="G1665" s="980"/>
      <c r="H1665" s="980"/>
      <c r="I1665" s="980"/>
      <c r="J1665" s="980"/>
      <c r="K1665" s="980"/>
      <c r="L1665" s="980"/>
      <c r="M1665" s="980"/>
      <c r="N1665" s="980"/>
      <c r="O1665" s="980"/>
      <c r="P1665" s="45"/>
      <c r="R1665" s="45"/>
      <c r="S1665" s="45"/>
      <c r="T1665" s="45"/>
      <c r="U1665" s="45"/>
      <c r="V1665" s="45"/>
      <c r="W1665" s="45"/>
      <c r="X1665" s="45"/>
      <c r="Y1665" s="45"/>
      <c r="Z1665" s="45"/>
      <c r="AA1665" s="45"/>
      <c r="AB1665" s="45"/>
    </row>
    <row r="1666" spans="1:28" s="62" customFormat="1" ht="9" customHeight="1" x14ac:dyDescent="0.25">
      <c r="A1666" s="63">
        <f t="shared" si="530"/>
        <v>9</v>
      </c>
      <c r="B1666" s="79" t="s">
        <v>102</v>
      </c>
      <c r="C1666" s="979" t="s">
        <v>500</v>
      </c>
      <c r="D1666" s="979"/>
      <c r="E1666" s="979"/>
      <c r="F1666" s="979"/>
      <c r="G1666" s="979"/>
      <c r="H1666" s="979"/>
      <c r="I1666" s="979"/>
      <c r="J1666" s="979"/>
      <c r="K1666" s="979"/>
      <c r="L1666" s="979"/>
      <c r="M1666" s="979"/>
      <c r="N1666" s="979"/>
      <c r="O1666" s="979"/>
      <c r="P1666" s="45"/>
      <c r="R1666" s="45"/>
      <c r="S1666" s="45"/>
      <c r="T1666" s="45"/>
      <c r="U1666" s="45"/>
      <c r="V1666" s="45"/>
      <c r="W1666" s="45"/>
      <c r="X1666" s="45"/>
      <c r="Y1666" s="45"/>
      <c r="Z1666" s="45"/>
      <c r="AA1666" s="45"/>
      <c r="AB1666" s="45"/>
    </row>
    <row r="1667" spans="1:28" s="62" customFormat="1" ht="9" customHeight="1" x14ac:dyDescent="0.25">
      <c r="A1667" s="63">
        <f t="shared" si="530"/>
        <v>9</v>
      </c>
      <c r="B1667" s="79" t="s">
        <v>105</v>
      </c>
      <c r="C1667" s="979" t="s">
        <v>194</v>
      </c>
      <c r="D1667" s="979"/>
      <c r="E1667" s="979"/>
      <c r="F1667" s="979"/>
      <c r="G1667" s="979"/>
      <c r="H1667" s="979"/>
      <c r="I1667" s="979"/>
      <c r="J1667" s="979"/>
      <c r="K1667" s="979"/>
      <c r="L1667" s="979"/>
      <c r="M1667" s="979"/>
      <c r="N1667" s="979"/>
      <c r="O1667" s="979"/>
      <c r="P1667" s="45"/>
      <c r="R1667" s="45"/>
      <c r="S1667" s="45"/>
      <c r="T1667" s="45"/>
      <c r="U1667" s="45"/>
      <c r="V1667" s="45"/>
      <c r="W1667" s="45"/>
      <c r="X1667" s="45"/>
      <c r="Y1667" s="45"/>
      <c r="Z1667" s="45"/>
      <c r="AA1667" s="45"/>
      <c r="AB1667" s="45"/>
    </row>
    <row r="1668" spans="1:28" s="62" customFormat="1" ht="9" customHeight="1" x14ac:dyDescent="0.25">
      <c r="A1668" s="63">
        <f t="shared" si="530"/>
        <v>9</v>
      </c>
      <c r="B1668" s="79" t="s">
        <v>103</v>
      </c>
      <c r="C1668" s="979" t="s">
        <v>202</v>
      </c>
      <c r="D1668" s="979"/>
      <c r="E1668" s="979"/>
      <c r="F1668" s="979"/>
      <c r="G1668" s="979"/>
      <c r="H1668" s="979"/>
      <c r="I1668" s="979"/>
      <c r="J1668" s="979"/>
      <c r="K1668" s="979"/>
      <c r="L1668" s="979"/>
      <c r="M1668" s="979"/>
      <c r="N1668" s="979"/>
      <c r="O1668" s="979"/>
      <c r="P1668" s="45"/>
      <c r="R1668" s="45"/>
      <c r="S1668" s="45"/>
      <c r="T1668" s="45"/>
      <c r="U1668" s="45"/>
      <c r="V1668" s="45"/>
      <c r="W1668" s="45"/>
      <c r="X1668" s="45"/>
      <c r="Y1668" s="45"/>
      <c r="Z1668" s="45"/>
      <c r="AA1668" s="45"/>
      <c r="AB1668" s="45"/>
    </row>
    <row r="1669" spans="1:28" s="62" customFormat="1" ht="16.5" customHeight="1" x14ac:dyDescent="0.25">
      <c r="A1669" s="68">
        <f t="shared" ref="A1669" si="531">$A$8</f>
        <v>16.5</v>
      </c>
      <c r="B1669" s="45"/>
      <c r="C1669" s="984" t="str">
        <f ca="1">Wersja</f>
        <v>2020..6.15.0.44055</v>
      </c>
      <c r="D1669" s="984"/>
      <c r="E1669" s="69"/>
      <c r="F1669" s="69"/>
      <c r="G1669" s="69"/>
      <c r="H1669" s="69"/>
      <c r="I1669" s="45"/>
      <c r="J1669" s="45"/>
      <c r="K1669" s="45"/>
      <c r="L1669" s="45"/>
      <c r="M1669" s="45"/>
      <c r="N1669" s="80" t="s">
        <v>572</v>
      </c>
      <c r="O1669" s="81" t="s">
        <v>187</v>
      </c>
      <c r="P1669" s="45"/>
      <c r="R1669" s="45"/>
      <c r="S1669" s="45"/>
      <c r="T1669" s="45"/>
      <c r="U1669" s="45"/>
      <c r="V1669" s="45"/>
      <c r="W1669" s="45"/>
      <c r="X1669" s="45"/>
      <c r="Y1669" s="45"/>
      <c r="Z1669" s="45"/>
      <c r="AA1669" s="45"/>
      <c r="AB1669" s="45"/>
    </row>
    <row r="1670" spans="1:28" s="62" customFormat="1" ht="9" customHeight="1" x14ac:dyDescent="0.25">
      <c r="A1670" s="63">
        <f t="shared" ref="A1670:A1671" si="532">$A$2</f>
        <v>9</v>
      </c>
      <c r="B1670" s="45"/>
      <c r="C1670" s="45"/>
      <c r="D1670" s="45"/>
      <c r="E1670" s="45"/>
      <c r="F1670" s="45"/>
      <c r="G1670" s="45"/>
      <c r="H1670" s="45"/>
      <c r="I1670" s="45"/>
      <c r="J1670" s="45"/>
      <c r="K1670" s="45"/>
      <c r="L1670" s="45"/>
      <c r="M1670" s="45"/>
      <c r="N1670" s="45"/>
      <c r="O1670" s="45"/>
      <c r="P1670" s="45"/>
      <c r="R1670" s="45"/>
      <c r="S1670" s="45"/>
      <c r="T1670" s="45"/>
      <c r="U1670" s="45"/>
      <c r="V1670" s="45"/>
      <c r="W1670" s="45"/>
      <c r="X1670" s="45"/>
      <c r="Y1670" s="45"/>
      <c r="Z1670" s="45"/>
      <c r="AA1670" s="45"/>
      <c r="AB1670" s="45"/>
    </row>
    <row r="1671" spans="1:28" s="62" customFormat="1" ht="9" customHeight="1" x14ac:dyDescent="0.25">
      <c r="A1671" s="63">
        <f t="shared" si="532"/>
        <v>9</v>
      </c>
      <c r="B1671" s="797" t="s">
        <v>0</v>
      </c>
      <c r="C1671" s="797"/>
      <c r="D1671" s="797"/>
      <c r="E1671" s="797"/>
      <c r="F1671" s="797"/>
      <c r="G1671" s="797"/>
      <c r="H1671" s="797"/>
      <c r="I1671" s="797"/>
      <c r="J1671" s="797"/>
      <c r="K1671" s="797"/>
      <c r="L1671" s="797"/>
      <c r="M1671" s="797"/>
      <c r="N1671" s="797"/>
      <c r="O1671" s="797"/>
      <c r="P1671" s="45"/>
      <c r="R1671" s="45"/>
      <c r="S1671" s="45"/>
      <c r="T1671" s="45"/>
      <c r="U1671" s="45"/>
      <c r="V1671" s="45"/>
      <c r="W1671" s="45"/>
      <c r="X1671" s="45"/>
      <c r="Y1671" s="45"/>
      <c r="Z1671" s="45"/>
      <c r="AA1671" s="45"/>
      <c r="AB1671" s="45"/>
    </row>
    <row r="1672" spans="1:28" s="62" customFormat="1" ht="4.5" customHeight="1" x14ac:dyDescent="0.25">
      <c r="A1672" s="68">
        <v>4.5</v>
      </c>
      <c r="B1672" s="271"/>
      <c r="C1672" s="45"/>
      <c r="D1672" s="45"/>
      <c r="E1672" s="45"/>
      <c r="F1672" s="45"/>
      <c r="G1672" s="45"/>
      <c r="H1672" s="45"/>
      <c r="I1672" s="45"/>
      <c r="J1672" s="45"/>
      <c r="K1672" s="45"/>
      <c r="L1672" s="45"/>
      <c r="M1672" s="45"/>
      <c r="N1672" s="45"/>
      <c r="O1672" s="45"/>
      <c r="P1672" s="45"/>
      <c r="R1672" s="45"/>
      <c r="S1672" s="45"/>
      <c r="T1672" s="45"/>
      <c r="U1672" s="45"/>
      <c r="V1672" s="45"/>
      <c r="W1672" s="45"/>
      <c r="X1672" s="45"/>
      <c r="Y1672" s="45"/>
      <c r="Z1672" s="45"/>
      <c r="AA1672" s="45"/>
      <c r="AB1672" s="45"/>
    </row>
    <row r="1673" spans="1:28" s="62" customFormat="1" ht="24.75" customHeight="1" x14ac:dyDescent="0.25">
      <c r="A1673" s="68">
        <f t="shared" ref="A1673" si="533">$A$8*1.5</f>
        <v>24.75</v>
      </c>
      <c r="B1673" s="273" t="s">
        <v>162</v>
      </c>
      <c r="C1673" s="844" t="s">
        <v>170</v>
      </c>
      <c r="D1673" s="981"/>
      <c r="E1673" s="982"/>
      <c r="F1673" s="274" t="s">
        <v>171</v>
      </c>
      <c r="G1673" s="274" t="s">
        <v>172</v>
      </c>
      <c r="H1673" s="273" t="s">
        <v>163</v>
      </c>
      <c r="I1673" s="844" t="s">
        <v>573</v>
      </c>
      <c r="J1673" s="982"/>
      <c r="K1673" s="272" t="s">
        <v>571</v>
      </c>
      <c r="L1673" s="272" t="s">
        <v>570</v>
      </c>
      <c r="M1673" s="272" t="s">
        <v>569</v>
      </c>
      <c r="N1673" s="844" t="s">
        <v>568</v>
      </c>
      <c r="O1673" s="815"/>
      <c r="P1673" s="45"/>
      <c r="R1673" s="45"/>
      <c r="S1673" s="45"/>
      <c r="T1673" s="45"/>
      <c r="U1673" s="45"/>
      <c r="V1673" s="45"/>
      <c r="W1673" s="45"/>
      <c r="X1673" s="45"/>
      <c r="Y1673" s="45"/>
      <c r="Z1673" s="45"/>
      <c r="AA1673" s="45"/>
      <c r="AB1673" s="45"/>
    </row>
    <row r="1674" spans="1:28" s="62" customFormat="1" ht="9" customHeight="1" x14ac:dyDescent="0.2">
      <c r="A1674" s="63">
        <f t="shared" ref="A1674" si="534">$A$2</f>
        <v>9</v>
      </c>
      <c r="B1674" s="76"/>
      <c r="C1674" s="983" t="s">
        <v>126</v>
      </c>
      <c r="D1674" s="983"/>
      <c r="E1674" s="983"/>
      <c r="F1674" s="273" t="s">
        <v>164</v>
      </c>
      <c r="G1674" s="273" t="s">
        <v>165</v>
      </c>
      <c r="H1674" s="273" t="s">
        <v>143</v>
      </c>
      <c r="I1674" s="983" t="s">
        <v>166</v>
      </c>
      <c r="J1674" s="983"/>
      <c r="K1674" s="273" t="s">
        <v>167</v>
      </c>
      <c r="L1674" s="273" t="s">
        <v>168</v>
      </c>
      <c r="M1674" s="273" t="s">
        <v>181</v>
      </c>
      <c r="N1674" s="983" t="s">
        <v>565</v>
      </c>
      <c r="O1674" s="983"/>
      <c r="P1674" s="45"/>
      <c r="R1674" s="45"/>
      <c r="S1674" s="45"/>
      <c r="T1674" s="45"/>
      <c r="U1674" s="45"/>
      <c r="V1674" s="45"/>
      <c r="W1674" s="45"/>
      <c r="X1674" s="45"/>
      <c r="Y1674" s="45"/>
      <c r="Z1674" s="45"/>
      <c r="AA1674" s="45"/>
      <c r="AB1674" s="45"/>
    </row>
    <row r="1675" spans="1:28" s="62" customFormat="1" ht="19.5" customHeight="1" x14ac:dyDescent="0.25">
      <c r="A1675" s="63">
        <f t="shared" ref="A1675:A1694" si="535">$A$6</f>
        <v>19.5</v>
      </c>
      <c r="B1675" s="78">
        <v>9</v>
      </c>
      <c r="C1675" s="972"/>
      <c r="D1675" s="973"/>
      <c r="E1675" s="974"/>
      <c r="F1675" s="124"/>
      <c r="G1675" s="124"/>
      <c r="H1675" s="126"/>
      <c r="I1675" s="975"/>
      <c r="J1675" s="976"/>
      <c r="K1675" s="124"/>
      <c r="L1675" s="125"/>
      <c r="M1675" s="125"/>
      <c r="N1675" s="977"/>
      <c r="O1675" s="978"/>
      <c r="P1675" s="45"/>
      <c r="R1675" s="45"/>
      <c r="S1675" s="45"/>
      <c r="T1675" s="45"/>
      <c r="U1675" s="45"/>
      <c r="V1675" s="45"/>
      <c r="W1675" s="45"/>
      <c r="X1675" s="45"/>
      <c r="Y1675" s="45"/>
      <c r="Z1675" s="45"/>
      <c r="AA1675" s="45"/>
      <c r="AB1675" s="45"/>
    </row>
    <row r="1676" spans="1:28" s="62" customFormat="1" ht="19.5" customHeight="1" x14ac:dyDescent="0.25">
      <c r="A1676" s="63">
        <f t="shared" si="535"/>
        <v>19.5</v>
      </c>
      <c r="B1676" s="78">
        <f t="shared" ref="B1676:B1694" si="536">B1675+1</f>
        <v>10</v>
      </c>
      <c r="C1676" s="972"/>
      <c r="D1676" s="973"/>
      <c r="E1676" s="974"/>
      <c r="F1676" s="124"/>
      <c r="G1676" s="124"/>
      <c r="H1676" s="126"/>
      <c r="I1676" s="975"/>
      <c r="J1676" s="976"/>
      <c r="K1676" s="124"/>
      <c r="L1676" s="125"/>
      <c r="M1676" s="125"/>
      <c r="N1676" s="977"/>
      <c r="O1676" s="978"/>
      <c r="P1676" s="45"/>
      <c r="R1676" s="45"/>
      <c r="S1676" s="45"/>
      <c r="T1676" s="45"/>
      <c r="U1676" s="45"/>
      <c r="V1676" s="45"/>
      <c r="W1676" s="45"/>
      <c r="X1676" s="45"/>
      <c r="Y1676" s="45"/>
      <c r="Z1676" s="45"/>
      <c r="AA1676" s="45"/>
      <c r="AB1676" s="45"/>
    </row>
    <row r="1677" spans="1:28" s="62" customFormat="1" ht="19.5" customHeight="1" x14ac:dyDescent="0.25">
      <c r="A1677" s="63">
        <f t="shared" si="535"/>
        <v>19.5</v>
      </c>
      <c r="B1677" s="78">
        <f t="shared" si="536"/>
        <v>11</v>
      </c>
      <c r="C1677" s="972"/>
      <c r="D1677" s="973"/>
      <c r="E1677" s="974"/>
      <c r="F1677" s="124"/>
      <c r="G1677" s="124"/>
      <c r="H1677" s="126"/>
      <c r="I1677" s="975"/>
      <c r="J1677" s="976"/>
      <c r="K1677" s="124"/>
      <c r="L1677" s="125"/>
      <c r="M1677" s="125"/>
      <c r="N1677" s="977"/>
      <c r="O1677" s="978"/>
      <c r="P1677" s="45"/>
      <c r="R1677" s="45"/>
      <c r="S1677" s="45"/>
      <c r="T1677" s="45"/>
      <c r="U1677" s="45"/>
      <c r="V1677" s="45"/>
      <c r="W1677" s="45"/>
      <c r="X1677" s="45"/>
      <c r="Y1677" s="45"/>
      <c r="Z1677" s="45"/>
      <c r="AA1677" s="45"/>
      <c r="AB1677" s="45"/>
    </row>
    <row r="1678" spans="1:28" s="62" customFormat="1" ht="19.5" customHeight="1" x14ac:dyDescent="0.25">
      <c r="A1678" s="63">
        <f t="shared" si="535"/>
        <v>19.5</v>
      </c>
      <c r="B1678" s="78">
        <f t="shared" si="536"/>
        <v>12</v>
      </c>
      <c r="C1678" s="972"/>
      <c r="D1678" s="973"/>
      <c r="E1678" s="974"/>
      <c r="F1678" s="124"/>
      <c r="G1678" s="124"/>
      <c r="H1678" s="126"/>
      <c r="I1678" s="975"/>
      <c r="J1678" s="976"/>
      <c r="K1678" s="124"/>
      <c r="L1678" s="125"/>
      <c r="M1678" s="125"/>
      <c r="N1678" s="977"/>
      <c r="O1678" s="978"/>
      <c r="P1678" s="45"/>
      <c r="R1678" s="45"/>
      <c r="S1678" s="45"/>
      <c r="T1678" s="45"/>
      <c r="U1678" s="45"/>
      <c r="V1678" s="45"/>
      <c r="W1678" s="45"/>
      <c r="X1678" s="45"/>
      <c r="Y1678" s="45"/>
      <c r="Z1678" s="45"/>
      <c r="AA1678" s="45"/>
      <c r="AB1678" s="45"/>
    </row>
    <row r="1679" spans="1:28" s="62" customFormat="1" ht="19.5" customHeight="1" x14ac:dyDescent="0.25">
      <c r="A1679" s="63">
        <f t="shared" si="535"/>
        <v>19.5</v>
      </c>
      <c r="B1679" s="78">
        <f t="shared" si="536"/>
        <v>13</v>
      </c>
      <c r="C1679" s="972"/>
      <c r="D1679" s="973"/>
      <c r="E1679" s="974"/>
      <c r="F1679" s="124"/>
      <c r="G1679" s="124"/>
      <c r="H1679" s="126"/>
      <c r="I1679" s="975"/>
      <c r="J1679" s="976"/>
      <c r="K1679" s="124"/>
      <c r="L1679" s="125"/>
      <c r="M1679" s="125"/>
      <c r="N1679" s="977"/>
      <c r="O1679" s="978"/>
      <c r="P1679" s="45"/>
      <c r="R1679" s="45"/>
      <c r="S1679" s="45"/>
      <c r="T1679" s="45"/>
      <c r="U1679" s="45"/>
      <c r="V1679" s="45"/>
      <c r="W1679" s="45"/>
      <c r="X1679" s="45"/>
      <c r="Y1679" s="45"/>
      <c r="Z1679" s="45"/>
      <c r="AA1679" s="45"/>
      <c r="AB1679" s="45"/>
    </row>
    <row r="1680" spans="1:28" s="62" customFormat="1" ht="19.5" customHeight="1" x14ac:dyDescent="0.25">
      <c r="A1680" s="63">
        <f t="shared" si="535"/>
        <v>19.5</v>
      </c>
      <c r="B1680" s="78">
        <f t="shared" si="536"/>
        <v>14</v>
      </c>
      <c r="C1680" s="972"/>
      <c r="D1680" s="973"/>
      <c r="E1680" s="974"/>
      <c r="F1680" s="124"/>
      <c r="G1680" s="124"/>
      <c r="H1680" s="126"/>
      <c r="I1680" s="975"/>
      <c r="J1680" s="976"/>
      <c r="K1680" s="124"/>
      <c r="L1680" s="125"/>
      <c r="M1680" s="125"/>
      <c r="N1680" s="977"/>
      <c r="O1680" s="978"/>
      <c r="P1680" s="45"/>
      <c r="R1680" s="45"/>
      <c r="S1680" s="45"/>
      <c r="T1680" s="45"/>
      <c r="U1680" s="45"/>
      <c r="V1680" s="45"/>
      <c r="W1680" s="45"/>
      <c r="X1680" s="45"/>
      <c r="Y1680" s="45"/>
      <c r="Z1680" s="45"/>
      <c r="AA1680" s="45"/>
      <c r="AB1680" s="45"/>
    </row>
    <row r="1681" spans="1:28" s="62" customFormat="1" ht="19.5" customHeight="1" x14ac:dyDescent="0.25">
      <c r="A1681" s="63">
        <f t="shared" si="535"/>
        <v>19.5</v>
      </c>
      <c r="B1681" s="78">
        <f t="shared" si="536"/>
        <v>15</v>
      </c>
      <c r="C1681" s="972"/>
      <c r="D1681" s="973"/>
      <c r="E1681" s="974"/>
      <c r="F1681" s="124"/>
      <c r="G1681" s="124"/>
      <c r="H1681" s="126"/>
      <c r="I1681" s="975"/>
      <c r="J1681" s="976"/>
      <c r="K1681" s="124"/>
      <c r="L1681" s="125"/>
      <c r="M1681" s="125"/>
      <c r="N1681" s="977"/>
      <c r="O1681" s="978"/>
      <c r="P1681" s="45"/>
      <c r="R1681" s="45"/>
      <c r="S1681" s="45"/>
      <c r="T1681" s="45"/>
      <c r="U1681" s="45"/>
      <c r="V1681" s="45"/>
      <c r="W1681" s="45"/>
      <c r="X1681" s="45"/>
      <c r="Y1681" s="45"/>
      <c r="Z1681" s="45"/>
      <c r="AA1681" s="45"/>
      <c r="AB1681" s="45"/>
    </row>
    <row r="1682" spans="1:28" s="62" customFormat="1" ht="19.5" customHeight="1" x14ac:dyDescent="0.25">
      <c r="A1682" s="63">
        <f t="shared" si="535"/>
        <v>19.5</v>
      </c>
      <c r="B1682" s="78">
        <f t="shared" si="536"/>
        <v>16</v>
      </c>
      <c r="C1682" s="972"/>
      <c r="D1682" s="973"/>
      <c r="E1682" s="974"/>
      <c r="F1682" s="124"/>
      <c r="G1682" s="124"/>
      <c r="H1682" s="126"/>
      <c r="I1682" s="975"/>
      <c r="J1682" s="976"/>
      <c r="K1682" s="124"/>
      <c r="L1682" s="125"/>
      <c r="M1682" s="125"/>
      <c r="N1682" s="977"/>
      <c r="O1682" s="978"/>
      <c r="P1682" s="45"/>
      <c r="R1682" s="45"/>
      <c r="S1682" s="45"/>
      <c r="T1682" s="45"/>
      <c r="U1682" s="45"/>
      <c r="V1682" s="45"/>
      <c r="W1682" s="45"/>
      <c r="X1682" s="45"/>
      <c r="Y1682" s="45"/>
      <c r="Z1682" s="45"/>
      <c r="AA1682" s="45"/>
      <c r="AB1682" s="45"/>
    </row>
    <row r="1683" spans="1:28" s="62" customFormat="1" ht="19.5" customHeight="1" x14ac:dyDescent="0.25">
      <c r="A1683" s="63">
        <f t="shared" si="535"/>
        <v>19.5</v>
      </c>
      <c r="B1683" s="78">
        <f t="shared" si="536"/>
        <v>17</v>
      </c>
      <c r="C1683" s="972"/>
      <c r="D1683" s="973"/>
      <c r="E1683" s="974"/>
      <c r="F1683" s="124"/>
      <c r="G1683" s="124"/>
      <c r="H1683" s="126"/>
      <c r="I1683" s="975"/>
      <c r="J1683" s="976"/>
      <c r="K1683" s="124"/>
      <c r="L1683" s="125"/>
      <c r="M1683" s="125"/>
      <c r="N1683" s="977"/>
      <c r="O1683" s="978"/>
      <c r="P1683" s="45"/>
      <c r="R1683" s="45"/>
      <c r="S1683" s="45"/>
      <c r="T1683" s="45"/>
      <c r="U1683" s="45"/>
      <c r="V1683" s="45"/>
      <c r="W1683" s="45"/>
      <c r="X1683" s="45"/>
      <c r="Y1683" s="45"/>
      <c r="Z1683" s="45"/>
      <c r="AA1683" s="45"/>
      <c r="AB1683" s="45"/>
    </row>
    <row r="1684" spans="1:28" s="62" customFormat="1" ht="19.5" customHeight="1" x14ac:dyDescent="0.25">
      <c r="A1684" s="63">
        <f t="shared" si="535"/>
        <v>19.5</v>
      </c>
      <c r="B1684" s="78">
        <f t="shared" si="536"/>
        <v>18</v>
      </c>
      <c r="C1684" s="972"/>
      <c r="D1684" s="973"/>
      <c r="E1684" s="974"/>
      <c r="F1684" s="124"/>
      <c r="G1684" s="124"/>
      <c r="H1684" s="126"/>
      <c r="I1684" s="975"/>
      <c r="J1684" s="976"/>
      <c r="K1684" s="124"/>
      <c r="L1684" s="125"/>
      <c r="M1684" s="125"/>
      <c r="N1684" s="977"/>
      <c r="O1684" s="978"/>
      <c r="P1684" s="45"/>
      <c r="R1684" s="45"/>
      <c r="S1684" s="45"/>
      <c r="T1684" s="45"/>
      <c r="U1684" s="45"/>
      <c r="V1684" s="45"/>
      <c r="W1684" s="45"/>
      <c r="X1684" s="45"/>
      <c r="Y1684" s="45"/>
      <c r="Z1684" s="45"/>
      <c r="AA1684" s="45"/>
      <c r="AB1684" s="45"/>
    </row>
    <row r="1685" spans="1:28" s="62" customFormat="1" ht="19.5" customHeight="1" x14ac:dyDescent="0.25">
      <c r="A1685" s="63">
        <f t="shared" si="535"/>
        <v>19.5</v>
      </c>
      <c r="B1685" s="78">
        <f t="shared" si="536"/>
        <v>19</v>
      </c>
      <c r="C1685" s="972"/>
      <c r="D1685" s="973"/>
      <c r="E1685" s="974"/>
      <c r="F1685" s="124"/>
      <c r="G1685" s="124"/>
      <c r="H1685" s="126"/>
      <c r="I1685" s="975"/>
      <c r="J1685" s="976"/>
      <c r="K1685" s="124"/>
      <c r="L1685" s="125"/>
      <c r="M1685" s="125"/>
      <c r="N1685" s="977"/>
      <c r="O1685" s="978"/>
      <c r="P1685" s="45"/>
      <c r="R1685" s="45"/>
      <c r="S1685" s="45"/>
      <c r="T1685" s="45"/>
      <c r="U1685" s="45"/>
      <c r="V1685" s="45"/>
      <c r="W1685" s="45"/>
      <c r="X1685" s="45"/>
      <c r="Y1685" s="45"/>
      <c r="Z1685" s="45"/>
      <c r="AA1685" s="45"/>
      <c r="AB1685" s="45"/>
    </row>
    <row r="1686" spans="1:28" s="62" customFormat="1" ht="19.5" customHeight="1" x14ac:dyDescent="0.25">
      <c r="A1686" s="63">
        <f t="shared" si="535"/>
        <v>19.5</v>
      </c>
      <c r="B1686" s="78">
        <f t="shared" si="536"/>
        <v>20</v>
      </c>
      <c r="C1686" s="972"/>
      <c r="D1686" s="973"/>
      <c r="E1686" s="974"/>
      <c r="F1686" s="124"/>
      <c r="G1686" s="124"/>
      <c r="H1686" s="126"/>
      <c r="I1686" s="975"/>
      <c r="J1686" s="976"/>
      <c r="K1686" s="124"/>
      <c r="L1686" s="125"/>
      <c r="M1686" s="125"/>
      <c r="N1686" s="977"/>
      <c r="O1686" s="978"/>
      <c r="P1686" s="45"/>
      <c r="R1686" s="45"/>
      <c r="S1686" s="45"/>
      <c r="T1686" s="45"/>
      <c r="U1686" s="45"/>
      <c r="V1686" s="45"/>
      <c r="W1686" s="45"/>
      <c r="X1686" s="45"/>
      <c r="Y1686" s="45"/>
      <c r="Z1686" s="45"/>
      <c r="AA1686" s="45"/>
      <c r="AB1686" s="45"/>
    </row>
    <row r="1687" spans="1:28" s="62" customFormat="1" ht="19.5" customHeight="1" x14ac:dyDescent="0.25">
      <c r="A1687" s="63">
        <f t="shared" si="535"/>
        <v>19.5</v>
      </c>
      <c r="B1687" s="78">
        <f t="shared" si="536"/>
        <v>21</v>
      </c>
      <c r="C1687" s="972"/>
      <c r="D1687" s="973"/>
      <c r="E1687" s="974"/>
      <c r="F1687" s="124"/>
      <c r="G1687" s="124"/>
      <c r="H1687" s="126"/>
      <c r="I1687" s="975"/>
      <c r="J1687" s="976"/>
      <c r="K1687" s="124"/>
      <c r="L1687" s="125"/>
      <c r="M1687" s="125"/>
      <c r="N1687" s="977"/>
      <c r="O1687" s="978"/>
      <c r="P1687" s="45"/>
      <c r="R1687" s="45"/>
      <c r="S1687" s="45"/>
      <c r="T1687" s="45"/>
      <c r="U1687" s="45"/>
      <c r="V1687" s="45"/>
      <c r="W1687" s="45"/>
      <c r="X1687" s="45"/>
      <c r="Y1687" s="45"/>
      <c r="Z1687" s="45"/>
      <c r="AA1687" s="45"/>
      <c r="AB1687" s="45"/>
    </row>
    <row r="1688" spans="1:28" s="62" customFormat="1" ht="19.5" customHeight="1" x14ac:dyDescent="0.25">
      <c r="A1688" s="63">
        <f t="shared" si="535"/>
        <v>19.5</v>
      </c>
      <c r="B1688" s="78">
        <f t="shared" si="536"/>
        <v>22</v>
      </c>
      <c r="C1688" s="972"/>
      <c r="D1688" s="973"/>
      <c r="E1688" s="974"/>
      <c r="F1688" s="124"/>
      <c r="G1688" s="124"/>
      <c r="H1688" s="126"/>
      <c r="I1688" s="975"/>
      <c r="J1688" s="976"/>
      <c r="K1688" s="124"/>
      <c r="L1688" s="125"/>
      <c r="M1688" s="125"/>
      <c r="N1688" s="977"/>
      <c r="O1688" s="978"/>
      <c r="P1688" s="45"/>
      <c r="R1688" s="45"/>
      <c r="S1688" s="45"/>
      <c r="T1688" s="45"/>
      <c r="U1688" s="45"/>
      <c r="V1688" s="45"/>
      <c r="W1688" s="45"/>
      <c r="X1688" s="45"/>
      <c r="Y1688" s="45"/>
      <c r="Z1688" s="45"/>
      <c r="AA1688" s="45"/>
      <c r="AB1688" s="45"/>
    </row>
    <row r="1689" spans="1:28" s="62" customFormat="1" ht="19.5" customHeight="1" x14ac:dyDescent="0.25">
      <c r="A1689" s="63">
        <f t="shared" si="535"/>
        <v>19.5</v>
      </c>
      <c r="B1689" s="78">
        <f t="shared" si="536"/>
        <v>23</v>
      </c>
      <c r="C1689" s="972"/>
      <c r="D1689" s="973"/>
      <c r="E1689" s="974"/>
      <c r="F1689" s="124"/>
      <c r="G1689" s="124"/>
      <c r="H1689" s="126"/>
      <c r="I1689" s="975"/>
      <c r="J1689" s="976"/>
      <c r="K1689" s="124"/>
      <c r="L1689" s="125"/>
      <c r="M1689" s="125"/>
      <c r="N1689" s="977"/>
      <c r="O1689" s="978"/>
      <c r="P1689" s="45"/>
      <c r="R1689" s="45"/>
      <c r="S1689" s="45"/>
      <c r="T1689" s="45"/>
      <c r="U1689" s="45"/>
      <c r="V1689" s="45"/>
      <c r="W1689" s="45"/>
      <c r="X1689" s="45"/>
      <c r="Y1689" s="45"/>
      <c r="Z1689" s="45"/>
      <c r="AA1689" s="45"/>
      <c r="AB1689" s="45"/>
    </row>
    <row r="1690" spans="1:28" s="62" customFormat="1" ht="19.5" customHeight="1" x14ac:dyDescent="0.25">
      <c r="A1690" s="63">
        <f t="shared" si="535"/>
        <v>19.5</v>
      </c>
      <c r="B1690" s="78">
        <f t="shared" si="536"/>
        <v>24</v>
      </c>
      <c r="C1690" s="972"/>
      <c r="D1690" s="973"/>
      <c r="E1690" s="974"/>
      <c r="F1690" s="124"/>
      <c r="G1690" s="124"/>
      <c r="H1690" s="126"/>
      <c r="I1690" s="975"/>
      <c r="J1690" s="976"/>
      <c r="K1690" s="124"/>
      <c r="L1690" s="125"/>
      <c r="M1690" s="125"/>
      <c r="N1690" s="977"/>
      <c r="O1690" s="978"/>
      <c r="P1690" s="45"/>
      <c r="R1690" s="45"/>
      <c r="S1690" s="45"/>
      <c r="T1690" s="45"/>
      <c r="U1690" s="45"/>
      <c r="V1690" s="45"/>
      <c r="W1690" s="45"/>
      <c r="X1690" s="45"/>
      <c r="Y1690" s="45"/>
      <c r="Z1690" s="45"/>
      <c r="AA1690" s="45"/>
      <c r="AB1690" s="45"/>
    </row>
    <row r="1691" spans="1:28" s="62" customFormat="1" ht="19.5" customHeight="1" x14ac:dyDescent="0.25">
      <c r="A1691" s="63">
        <f t="shared" si="535"/>
        <v>19.5</v>
      </c>
      <c r="B1691" s="78">
        <f t="shared" si="536"/>
        <v>25</v>
      </c>
      <c r="C1691" s="972"/>
      <c r="D1691" s="973"/>
      <c r="E1691" s="974"/>
      <c r="F1691" s="124"/>
      <c r="G1691" s="124"/>
      <c r="H1691" s="126"/>
      <c r="I1691" s="975"/>
      <c r="J1691" s="976"/>
      <c r="K1691" s="124"/>
      <c r="L1691" s="125"/>
      <c r="M1691" s="125"/>
      <c r="N1691" s="977"/>
      <c r="O1691" s="978"/>
      <c r="P1691" s="45"/>
      <c r="R1691" s="45"/>
      <c r="S1691" s="45"/>
      <c r="T1691" s="45"/>
      <c r="U1691" s="45"/>
      <c r="V1691" s="45"/>
      <c r="W1691" s="45"/>
      <c r="X1691" s="45"/>
      <c r="Y1691" s="45"/>
      <c r="Z1691" s="45"/>
      <c r="AA1691" s="45"/>
      <c r="AB1691" s="45"/>
    </row>
    <row r="1692" spans="1:28" s="62" customFormat="1" ht="19.5" customHeight="1" x14ac:dyDescent="0.25">
      <c r="A1692" s="63">
        <f t="shared" si="535"/>
        <v>19.5</v>
      </c>
      <c r="B1692" s="78">
        <f t="shared" si="536"/>
        <v>26</v>
      </c>
      <c r="C1692" s="972"/>
      <c r="D1692" s="973"/>
      <c r="E1692" s="974"/>
      <c r="F1692" s="124"/>
      <c r="G1692" s="124"/>
      <c r="H1692" s="126"/>
      <c r="I1692" s="975"/>
      <c r="J1692" s="976"/>
      <c r="K1692" s="124"/>
      <c r="L1692" s="125"/>
      <c r="M1692" s="125"/>
      <c r="N1692" s="977"/>
      <c r="O1692" s="978"/>
      <c r="P1692" s="45"/>
      <c r="R1692" s="45"/>
      <c r="S1692" s="45"/>
      <c r="T1692" s="45"/>
      <c r="U1692" s="45"/>
      <c r="V1692" s="45"/>
      <c r="W1692" s="45"/>
      <c r="X1692" s="45"/>
      <c r="Y1692" s="45"/>
      <c r="Z1692" s="45"/>
      <c r="AA1692" s="45"/>
      <c r="AB1692" s="45"/>
    </row>
    <row r="1693" spans="1:28" s="62" customFormat="1" ht="19.5" customHeight="1" x14ac:dyDescent="0.25">
      <c r="A1693" s="63">
        <f t="shared" si="535"/>
        <v>19.5</v>
      </c>
      <c r="B1693" s="78">
        <f t="shared" si="536"/>
        <v>27</v>
      </c>
      <c r="C1693" s="972"/>
      <c r="D1693" s="973"/>
      <c r="E1693" s="974"/>
      <c r="F1693" s="124"/>
      <c r="G1693" s="124"/>
      <c r="H1693" s="126"/>
      <c r="I1693" s="975"/>
      <c r="J1693" s="976"/>
      <c r="K1693" s="124"/>
      <c r="L1693" s="125"/>
      <c r="M1693" s="125"/>
      <c r="N1693" s="977"/>
      <c r="O1693" s="978"/>
      <c r="P1693" s="45"/>
      <c r="R1693" s="45"/>
      <c r="S1693" s="45"/>
      <c r="T1693" s="45"/>
      <c r="U1693" s="45"/>
      <c r="V1693" s="45"/>
      <c r="W1693" s="45"/>
      <c r="X1693" s="45"/>
      <c r="Y1693" s="45"/>
      <c r="Z1693" s="45"/>
      <c r="AA1693" s="45"/>
      <c r="AB1693" s="45"/>
    </row>
    <row r="1694" spans="1:28" s="62" customFormat="1" ht="19.5" customHeight="1" x14ac:dyDescent="0.25">
      <c r="A1694" s="63">
        <f t="shared" si="535"/>
        <v>19.5</v>
      </c>
      <c r="B1694" s="78">
        <f t="shared" si="536"/>
        <v>28</v>
      </c>
      <c r="C1694" s="972"/>
      <c r="D1694" s="973"/>
      <c r="E1694" s="974"/>
      <c r="F1694" s="124"/>
      <c r="G1694" s="124"/>
      <c r="H1694" s="126"/>
      <c r="I1694" s="975"/>
      <c r="J1694" s="976"/>
      <c r="K1694" s="124"/>
      <c r="L1694" s="125"/>
      <c r="M1694" s="125"/>
      <c r="N1694" s="977"/>
      <c r="O1694" s="978"/>
      <c r="P1694" s="45"/>
      <c r="R1694" s="45"/>
      <c r="S1694" s="45"/>
      <c r="T1694" s="45"/>
      <c r="U1694" s="45"/>
      <c r="V1694" s="45"/>
      <c r="W1694" s="45"/>
      <c r="X1694" s="45"/>
      <c r="Y1694" s="45"/>
      <c r="Z1694" s="45"/>
      <c r="AA1694" s="45"/>
      <c r="AB1694" s="45"/>
    </row>
    <row r="1695" spans="1:28" s="62" customFormat="1" ht="9" customHeight="1" x14ac:dyDescent="0.25">
      <c r="A1695" s="63">
        <f t="shared" ref="A1695:A1703" si="537">$A$2</f>
        <v>9</v>
      </c>
      <c r="B1695" s="45"/>
      <c r="C1695" s="45"/>
      <c r="D1695" s="45"/>
      <c r="E1695" s="45"/>
      <c r="F1695" s="45"/>
      <c r="G1695" s="45"/>
      <c r="H1695" s="45"/>
      <c r="I1695" s="45"/>
      <c r="J1695" s="45"/>
      <c r="K1695" s="45"/>
      <c r="L1695" s="45"/>
      <c r="M1695" s="45"/>
      <c r="N1695" s="45"/>
      <c r="O1695" s="45"/>
      <c r="P1695" s="45"/>
      <c r="R1695" s="45"/>
      <c r="S1695" s="45"/>
      <c r="T1695" s="45"/>
      <c r="U1695" s="45"/>
      <c r="V1695" s="45"/>
      <c r="W1695" s="45"/>
      <c r="X1695" s="45"/>
      <c r="Y1695" s="45"/>
      <c r="Z1695" s="45"/>
      <c r="AA1695" s="45"/>
      <c r="AB1695" s="45"/>
    </row>
    <row r="1696" spans="1:28" ht="9" customHeight="1" x14ac:dyDescent="0.25">
      <c r="A1696" s="63">
        <f t="shared" si="537"/>
        <v>9</v>
      </c>
    </row>
    <row r="1697" spans="1:17" ht="9" customHeight="1" x14ac:dyDescent="0.25">
      <c r="A1697" s="63">
        <f t="shared" si="537"/>
        <v>9</v>
      </c>
    </row>
    <row r="1698" spans="1:17" ht="9" customHeight="1" x14ac:dyDescent="0.25">
      <c r="A1698" s="63">
        <f t="shared" si="537"/>
        <v>9</v>
      </c>
    </row>
    <row r="1699" spans="1:17" ht="9" customHeight="1" x14ac:dyDescent="0.25">
      <c r="A1699" s="63">
        <f t="shared" si="537"/>
        <v>9</v>
      </c>
    </row>
    <row r="1700" spans="1:17" ht="16.5" customHeight="1" x14ac:dyDescent="0.25">
      <c r="A1700" s="68">
        <f t="shared" ref="A1700" si="538">$A$8</f>
        <v>16.5</v>
      </c>
      <c r="C1700" s="80" t="s">
        <v>572</v>
      </c>
      <c r="D1700" s="81" t="s">
        <v>189</v>
      </c>
      <c r="M1700" s="1006" t="str">
        <f ca="1">Wersja</f>
        <v>2020..6.15.0.44055</v>
      </c>
      <c r="N1700" s="1006"/>
    </row>
    <row r="1701" spans="1:17" ht="9" customHeight="1" x14ac:dyDescent="0.25">
      <c r="A1701" s="63">
        <f t="shared" si="537"/>
        <v>9</v>
      </c>
    </row>
    <row r="1702" spans="1:17" ht="9" customHeight="1" x14ac:dyDescent="0.25">
      <c r="A1702" s="63">
        <f t="shared" si="537"/>
        <v>9</v>
      </c>
      <c r="B1702" s="796" t="s">
        <v>182</v>
      </c>
      <c r="C1702" s="796"/>
      <c r="D1702" s="796"/>
      <c r="E1702" s="796"/>
      <c r="F1702" s="796"/>
      <c r="G1702" s="796"/>
      <c r="H1702" s="796"/>
      <c r="I1702" s="796"/>
      <c r="J1702" s="796"/>
      <c r="K1702" s="796"/>
      <c r="L1702" s="796"/>
      <c r="M1702" s="796"/>
      <c r="N1702" s="796"/>
      <c r="O1702" s="796"/>
    </row>
    <row r="1703" spans="1:17" ht="9" customHeight="1" x14ac:dyDescent="0.25">
      <c r="A1703" s="63">
        <f t="shared" si="537"/>
        <v>9</v>
      </c>
      <c r="B1703" s="797" t="s">
        <v>0</v>
      </c>
      <c r="C1703" s="797"/>
      <c r="D1703" s="797"/>
      <c r="E1703" s="797"/>
      <c r="F1703" s="797"/>
      <c r="G1703" s="797"/>
      <c r="H1703" s="797"/>
      <c r="I1703" s="797"/>
      <c r="J1703" s="797"/>
      <c r="K1703" s="797"/>
      <c r="L1703" s="797"/>
      <c r="M1703" s="797"/>
      <c r="N1703" s="797"/>
      <c r="O1703" s="797"/>
    </row>
    <row r="1704" spans="1:17" ht="4.5" customHeight="1" x14ac:dyDescent="0.25">
      <c r="A1704" s="63">
        <f t="shared" ref="A1704" si="539">$A$4</f>
        <v>4.5</v>
      </c>
      <c r="B1704" s="261"/>
    </row>
    <row r="1705" spans="1:17" ht="9" customHeight="1" x14ac:dyDescent="0.25">
      <c r="A1705" s="63">
        <f t="shared" ref="A1705" si="540">$A$2</f>
        <v>9</v>
      </c>
      <c r="B1705" s="798" t="s">
        <v>475</v>
      </c>
      <c r="C1705" s="799"/>
      <c r="D1705" s="799"/>
      <c r="E1705" s="799"/>
      <c r="F1705" s="799"/>
      <c r="G1705" s="799"/>
      <c r="H1705" s="800"/>
      <c r="I1705" s="801" t="s">
        <v>1</v>
      </c>
      <c r="J1705" s="802"/>
      <c r="K1705" s="802"/>
      <c r="L1705" s="802"/>
      <c r="M1705" s="802"/>
      <c r="N1705" s="802"/>
      <c r="O1705" s="803"/>
    </row>
    <row r="1706" spans="1:17" ht="19.5" customHeight="1" x14ac:dyDescent="0.25">
      <c r="A1706" s="63">
        <f t="shared" ref="A1706" si="541">$A$6</f>
        <v>19.5</v>
      </c>
      <c r="B1706" s="65"/>
      <c r="C1706" s="988">
        <f t="shared" ref="C1706" si="542">$C$6</f>
        <v>0</v>
      </c>
      <c r="D1706" s="988"/>
      <c r="E1706" s="988"/>
      <c r="F1706" s="988"/>
      <c r="G1706" s="988"/>
      <c r="H1706" s="66"/>
      <c r="I1706" s="820"/>
      <c r="J1706" s="821"/>
      <c r="K1706" s="821"/>
      <c r="L1706" s="821"/>
      <c r="M1706" s="821"/>
      <c r="N1706" s="821"/>
      <c r="O1706" s="822"/>
    </row>
    <row r="1707" spans="1:17" ht="9" customHeight="1" x14ac:dyDescent="0.25">
      <c r="A1707" s="63">
        <f t="shared" ref="A1707" si="543">$A$2</f>
        <v>9</v>
      </c>
    </row>
    <row r="1708" spans="1:17" ht="16.5" customHeight="1" x14ac:dyDescent="0.25">
      <c r="A1708" s="68">
        <f t="shared" ref="A1708:A1710" si="544">$A$8</f>
        <v>16.5</v>
      </c>
      <c r="B1708" s="67" t="s">
        <v>554</v>
      </c>
    </row>
    <row r="1709" spans="1:17" ht="16.5" customHeight="1" x14ac:dyDescent="0.25">
      <c r="A1709" s="68">
        <f t="shared" si="544"/>
        <v>16.5</v>
      </c>
      <c r="B1709" s="989" t="s">
        <v>566</v>
      </c>
      <c r="C1709" s="989"/>
      <c r="D1709" s="989"/>
      <c r="E1709" s="989"/>
      <c r="F1709" s="989"/>
      <c r="G1709" s="989"/>
      <c r="H1709" s="989"/>
      <c r="I1709" s="989"/>
      <c r="J1709" s="989"/>
      <c r="K1709" s="989"/>
      <c r="L1709" s="989"/>
      <c r="M1709" s="989"/>
      <c r="N1709" s="989"/>
    </row>
    <row r="1710" spans="1:17" ht="16.5" customHeight="1" x14ac:dyDescent="0.25">
      <c r="A1710" s="68">
        <f t="shared" si="544"/>
        <v>16.5</v>
      </c>
      <c r="B1710" s="990" t="s">
        <v>564</v>
      </c>
      <c r="C1710" s="989"/>
      <c r="D1710" s="989"/>
      <c r="E1710" s="989"/>
      <c r="F1710" s="989"/>
      <c r="G1710" s="989"/>
      <c r="H1710" s="989"/>
      <c r="I1710" s="989"/>
      <c r="J1710" s="989"/>
      <c r="K1710" s="989"/>
      <c r="L1710" s="989"/>
      <c r="M1710" s="989"/>
      <c r="N1710" s="989"/>
    </row>
    <row r="1711" spans="1:17" ht="9" customHeight="1" x14ac:dyDescent="0.25">
      <c r="A1711" s="63">
        <f t="shared" ref="A1711" si="545">$A$2</f>
        <v>9</v>
      </c>
      <c r="C1711" s="69"/>
      <c r="D1711" s="69"/>
      <c r="E1711" s="69"/>
      <c r="F1711" s="69"/>
      <c r="G1711" s="69"/>
      <c r="N1711" s="281" t="s">
        <v>877</v>
      </c>
      <c r="O1711" s="270"/>
    </row>
    <row r="1712" spans="1:17" ht="19.5" customHeight="1" x14ac:dyDescent="0.25">
      <c r="A1712" s="63">
        <f t="shared" ref="A1712" si="546">$A$6</f>
        <v>19.5</v>
      </c>
      <c r="C1712" s="69"/>
      <c r="D1712" s="69"/>
      <c r="E1712" s="69"/>
      <c r="F1712" s="69"/>
      <c r="G1712" s="69"/>
      <c r="N1712" s="265">
        <f t="shared" ref="N1712" si="547">N1644+1</f>
        <v>26</v>
      </c>
      <c r="O1712" s="70"/>
      <c r="P1712" s="62"/>
      <c r="Q1712" s="62">
        <f t="shared" ref="Q1712" si="548">IF(COUNTA(C1722:J1729,C1743:J1762,L1743:O1762,L1722:O1729)=0,0,1)</f>
        <v>0</v>
      </c>
    </row>
    <row r="1713" spans="1:28" ht="4.5" customHeight="1" x14ac:dyDescent="0.25">
      <c r="A1713" s="63">
        <f t="shared" ref="A1713:A1714" si="549">$A$4</f>
        <v>4.5</v>
      </c>
      <c r="B1713" s="69"/>
      <c r="C1713" s="69"/>
      <c r="D1713" s="69"/>
      <c r="E1713" s="69"/>
      <c r="F1713" s="69"/>
      <c r="G1713" s="69"/>
    </row>
    <row r="1714" spans="1:28" ht="4.5" customHeight="1" x14ac:dyDescent="0.25">
      <c r="A1714" s="63">
        <f t="shared" si="549"/>
        <v>4.5</v>
      </c>
      <c r="B1714" s="807"/>
      <c r="C1714" s="807"/>
      <c r="D1714" s="807"/>
      <c r="E1714" s="807"/>
      <c r="F1714" s="807"/>
      <c r="G1714" s="807"/>
      <c r="H1714" s="807"/>
      <c r="I1714" s="807"/>
      <c r="J1714" s="807"/>
      <c r="K1714" s="807"/>
      <c r="L1714" s="807"/>
      <c r="M1714" s="807"/>
      <c r="N1714" s="807"/>
      <c r="O1714" s="807"/>
    </row>
    <row r="1715" spans="1:28" ht="24.75" customHeight="1" x14ac:dyDescent="0.25">
      <c r="A1715" s="68">
        <f t="shared" ref="A1715" si="550">$A$8*1.5</f>
        <v>24.75</v>
      </c>
      <c r="B1715" s="826" t="s">
        <v>563</v>
      </c>
      <c r="C1715" s="827"/>
      <c r="D1715" s="827"/>
      <c r="E1715" s="827"/>
      <c r="F1715" s="827"/>
      <c r="G1715" s="827"/>
      <c r="H1715" s="827"/>
      <c r="I1715" s="827"/>
      <c r="J1715" s="827"/>
      <c r="K1715" s="827"/>
      <c r="L1715" s="827"/>
      <c r="M1715" s="827"/>
      <c r="N1715" s="827"/>
      <c r="O1715" s="828"/>
    </row>
    <row r="1716" spans="1:28" ht="9" customHeight="1" x14ac:dyDescent="0.25">
      <c r="A1716" s="63">
        <f t="shared" ref="A1716" si="551">$A$2</f>
        <v>9</v>
      </c>
      <c r="B1716" s="71"/>
      <c r="C1716" s="804" t="s">
        <v>158</v>
      </c>
      <c r="D1716" s="805"/>
      <c r="E1716" s="805"/>
      <c r="F1716" s="805"/>
      <c r="G1716" s="805"/>
      <c r="H1716" s="806"/>
      <c r="I1716" s="804" t="s">
        <v>159</v>
      </c>
      <c r="J1716" s="805"/>
      <c r="K1716" s="805"/>
      <c r="L1716" s="805"/>
      <c r="M1716" s="805"/>
      <c r="N1716" s="805"/>
      <c r="O1716" s="806"/>
    </row>
    <row r="1717" spans="1:28" s="62" customFormat="1" ht="19.5" customHeight="1" x14ac:dyDescent="0.25">
      <c r="A1717" s="63">
        <f t="shared" ref="A1717" si="552">$A$6</f>
        <v>19.5</v>
      </c>
      <c r="B1717" s="72"/>
      <c r="C1717" s="985" t="str">
        <f t="shared" ref="C1717" si="553">""&amp;$C$17</f>
        <v/>
      </c>
      <c r="D1717" s="986"/>
      <c r="E1717" s="986"/>
      <c r="F1717" s="986"/>
      <c r="G1717" s="986"/>
      <c r="H1717" s="987"/>
      <c r="I1717" s="985" t="str">
        <f t="shared" ref="I1717" si="554">""&amp;I1649</f>
        <v/>
      </c>
      <c r="J1717" s="986"/>
      <c r="K1717" s="986"/>
      <c r="L1717" s="986"/>
      <c r="M1717" s="986"/>
      <c r="N1717" s="986"/>
      <c r="O1717" s="987"/>
      <c r="P1717" s="45"/>
      <c r="R1717" s="45"/>
      <c r="S1717" s="45"/>
      <c r="T1717" s="45"/>
      <c r="U1717" s="45"/>
      <c r="V1717" s="45"/>
      <c r="W1717" s="45"/>
      <c r="X1717" s="45"/>
      <c r="Y1717" s="45"/>
      <c r="Z1717" s="45"/>
      <c r="AA1717" s="45"/>
      <c r="AB1717" s="45"/>
    </row>
    <row r="1718" spans="1:28" s="62" customFormat="1" ht="4.5" customHeight="1" x14ac:dyDescent="0.25">
      <c r="A1718" s="63">
        <f t="shared" ref="A1718" si="555">$A$4</f>
        <v>4.5</v>
      </c>
      <c r="B1718" s="807"/>
      <c r="C1718" s="807"/>
      <c r="D1718" s="807"/>
      <c r="E1718" s="807"/>
      <c r="F1718" s="807"/>
      <c r="G1718" s="807"/>
      <c r="H1718" s="807"/>
      <c r="I1718" s="807"/>
      <c r="J1718" s="807"/>
      <c r="K1718" s="807"/>
      <c r="L1718" s="807"/>
      <c r="M1718" s="807"/>
      <c r="N1718" s="807"/>
      <c r="O1718" s="807"/>
      <c r="P1718" s="45"/>
      <c r="R1718" s="45"/>
      <c r="S1718" s="45"/>
      <c r="T1718" s="45"/>
      <c r="U1718" s="45"/>
      <c r="V1718" s="45"/>
      <c r="W1718" s="45"/>
      <c r="X1718" s="45"/>
      <c r="Y1718" s="45"/>
      <c r="Z1718" s="45"/>
      <c r="AA1718" s="45"/>
      <c r="AB1718" s="45"/>
    </row>
    <row r="1719" spans="1:28" s="62" customFormat="1" ht="16.5" customHeight="1" x14ac:dyDescent="0.25">
      <c r="A1719" s="68">
        <f t="shared" ref="A1719" si="556">$A$8</f>
        <v>16.5</v>
      </c>
      <c r="B1719" s="808" t="s">
        <v>160</v>
      </c>
      <c r="C1719" s="809"/>
      <c r="D1719" s="809"/>
      <c r="E1719" s="809"/>
      <c r="F1719" s="809"/>
      <c r="G1719" s="809"/>
      <c r="H1719" s="809"/>
      <c r="I1719" s="809"/>
      <c r="J1719" s="809"/>
      <c r="K1719" s="809"/>
      <c r="L1719" s="809"/>
      <c r="M1719" s="809"/>
      <c r="N1719" s="809"/>
      <c r="O1719" s="810"/>
      <c r="P1719" s="45"/>
      <c r="R1719" s="45"/>
      <c r="S1719" s="45"/>
      <c r="T1719" s="45"/>
      <c r="U1719" s="45"/>
      <c r="V1719" s="45"/>
      <c r="W1719" s="45"/>
      <c r="X1719" s="45"/>
      <c r="Y1719" s="45"/>
      <c r="Z1719" s="45"/>
      <c r="AA1719" s="45"/>
      <c r="AB1719" s="45"/>
    </row>
    <row r="1720" spans="1:28" s="62" customFormat="1" ht="24.75" customHeight="1" x14ac:dyDescent="0.25">
      <c r="A1720" s="68">
        <f t="shared" ref="A1720" si="557">$A$8*1.5</f>
        <v>24.75</v>
      </c>
      <c r="B1720" s="268" t="s">
        <v>162</v>
      </c>
      <c r="C1720" s="844" t="s">
        <v>170</v>
      </c>
      <c r="D1720" s="981"/>
      <c r="E1720" s="982"/>
      <c r="F1720" s="269" t="s">
        <v>171</v>
      </c>
      <c r="G1720" s="269" t="s">
        <v>172</v>
      </c>
      <c r="H1720" s="268" t="s">
        <v>163</v>
      </c>
      <c r="I1720" s="844" t="s">
        <v>573</v>
      </c>
      <c r="J1720" s="982"/>
      <c r="K1720" s="267" t="s">
        <v>571</v>
      </c>
      <c r="L1720" s="267" t="s">
        <v>570</v>
      </c>
      <c r="M1720" s="267" t="s">
        <v>569</v>
      </c>
      <c r="N1720" s="844" t="s">
        <v>568</v>
      </c>
      <c r="O1720" s="815"/>
      <c r="P1720" s="45"/>
      <c r="R1720" s="45"/>
      <c r="S1720" s="45"/>
      <c r="T1720" s="45"/>
      <c r="U1720" s="45"/>
      <c r="V1720" s="45"/>
      <c r="W1720" s="45"/>
      <c r="X1720" s="45"/>
      <c r="Y1720" s="45"/>
      <c r="Z1720" s="45"/>
      <c r="AA1720" s="45"/>
      <c r="AB1720" s="45"/>
    </row>
    <row r="1721" spans="1:28" s="62" customFormat="1" ht="9" customHeight="1" x14ac:dyDescent="0.2">
      <c r="A1721" s="63">
        <f t="shared" ref="A1721" si="558">$A$2</f>
        <v>9</v>
      </c>
      <c r="B1721" s="76"/>
      <c r="C1721" s="983" t="s">
        <v>126</v>
      </c>
      <c r="D1721" s="983"/>
      <c r="E1721" s="983"/>
      <c r="F1721" s="268" t="s">
        <v>164</v>
      </c>
      <c r="G1721" s="268" t="s">
        <v>165</v>
      </c>
      <c r="H1721" s="268" t="s">
        <v>143</v>
      </c>
      <c r="I1721" s="983" t="s">
        <v>166</v>
      </c>
      <c r="J1721" s="983"/>
      <c r="K1721" s="268" t="s">
        <v>167</v>
      </c>
      <c r="L1721" s="268" t="s">
        <v>168</v>
      </c>
      <c r="M1721" s="268" t="s">
        <v>181</v>
      </c>
      <c r="N1721" s="983" t="s">
        <v>565</v>
      </c>
      <c r="O1721" s="983"/>
      <c r="P1721" s="45"/>
      <c r="R1721" s="45"/>
      <c r="S1721" s="45"/>
      <c r="T1721" s="45"/>
      <c r="U1721" s="45"/>
      <c r="V1721" s="45"/>
      <c r="W1721" s="45"/>
      <c r="X1721" s="45"/>
      <c r="Y1721" s="45"/>
      <c r="Z1721" s="45"/>
      <c r="AA1721" s="45"/>
      <c r="AB1721" s="45"/>
    </row>
    <row r="1722" spans="1:28" s="62" customFormat="1" ht="19.5" customHeight="1" x14ac:dyDescent="0.25">
      <c r="A1722" s="63">
        <f t="shared" ref="A1722:A1729" si="559">$A$6</f>
        <v>19.5</v>
      </c>
      <c r="B1722" s="78">
        <v>1</v>
      </c>
      <c r="C1722" s="972"/>
      <c r="D1722" s="973"/>
      <c r="E1722" s="974"/>
      <c r="F1722" s="124"/>
      <c r="G1722" s="124"/>
      <c r="H1722" s="126"/>
      <c r="I1722" s="975"/>
      <c r="J1722" s="976"/>
      <c r="K1722" s="124"/>
      <c r="L1722" s="125"/>
      <c r="M1722" s="125"/>
      <c r="N1722" s="977"/>
      <c r="O1722" s="978"/>
      <c r="P1722" s="45"/>
      <c r="R1722" s="45"/>
      <c r="S1722" s="45"/>
      <c r="T1722" s="45"/>
      <c r="U1722" s="45"/>
      <c r="V1722" s="45"/>
      <c r="W1722" s="45"/>
      <c r="X1722" s="45"/>
      <c r="Y1722" s="45"/>
      <c r="Z1722" s="45"/>
      <c r="AA1722" s="45"/>
      <c r="AB1722" s="45"/>
    </row>
    <row r="1723" spans="1:28" s="62" customFormat="1" ht="19.5" customHeight="1" x14ac:dyDescent="0.25">
      <c r="A1723" s="63">
        <f t="shared" si="559"/>
        <v>19.5</v>
      </c>
      <c r="B1723" s="78">
        <v>2</v>
      </c>
      <c r="C1723" s="972"/>
      <c r="D1723" s="973"/>
      <c r="E1723" s="974"/>
      <c r="F1723" s="124"/>
      <c r="G1723" s="124"/>
      <c r="H1723" s="126"/>
      <c r="I1723" s="975"/>
      <c r="J1723" s="976"/>
      <c r="K1723" s="124"/>
      <c r="L1723" s="125"/>
      <c r="M1723" s="125"/>
      <c r="N1723" s="977"/>
      <c r="O1723" s="978"/>
      <c r="P1723" s="45"/>
      <c r="R1723" s="45"/>
      <c r="S1723" s="45"/>
      <c r="T1723" s="45"/>
      <c r="U1723" s="45"/>
      <c r="V1723" s="45"/>
      <c r="W1723" s="45"/>
      <c r="X1723" s="45"/>
      <c r="Y1723" s="45"/>
      <c r="Z1723" s="45"/>
      <c r="AA1723" s="45"/>
      <c r="AB1723" s="45"/>
    </row>
    <row r="1724" spans="1:28" s="62" customFormat="1" ht="19.5" customHeight="1" x14ac:dyDescent="0.25">
      <c r="A1724" s="63">
        <f t="shared" si="559"/>
        <v>19.5</v>
      </c>
      <c r="B1724" s="78">
        <v>3</v>
      </c>
      <c r="C1724" s="972"/>
      <c r="D1724" s="973"/>
      <c r="E1724" s="974"/>
      <c r="F1724" s="124"/>
      <c r="G1724" s="124"/>
      <c r="H1724" s="126"/>
      <c r="I1724" s="975"/>
      <c r="J1724" s="976"/>
      <c r="K1724" s="124"/>
      <c r="L1724" s="125"/>
      <c r="M1724" s="125"/>
      <c r="N1724" s="977"/>
      <c r="O1724" s="978"/>
      <c r="P1724" s="45"/>
      <c r="R1724" s="45"/>
      <c r="S1724" s="45"/>
      <c r="T1724" s="45"/>
      <c r="U1724" s="45"/>
      <c r="V1724" s="45"/>
      <c r="W1724" s="45"/>
      <c r="X1724" s="45"/>
      <c r="Y1724" s="45"/>
      <c r="Z1724" s="45"/>
      <c r="AA1724" s="45"/>
      <c r="AB1724" s="45"/>
    </row>
    <row r="1725" spans="1:28" s="62" customFormat="1" ht="19.5" customHeight="1" x14ac:dyDescent="0.25">
      <c r="A1725" s="63">
        <f t="shared" si="559"/>
        <v>19.5</v>
      </c>
      <c r="B1725" s="78">
        <v>4</v>
      </c>
      <c r="C1725" s="972"/>
      <c r="D1725" s="973"/>
      <c r="E1725" s="974"/>
      <c r="F1725" s="124"/>
      <c r="G1725" s="124"/>
      <c r="H1725" s="126"/>
      <c r="I1725" s="975"/>
      <c r="J1725" s="976"/>
      <c r="K1725" s="124"/>
      <c r="L1725" s="125"/>
      <c r="M1725" s="125"/>
      <c r="N1725" s="977"/>
      <c r="O1725" s="978"/>
      <c r="P1725" s="45"/>
      <c r="R1725" s="45"/>
      <c r="S1725" s="45"/>
      <c r="T1725" s="45"/>
      <c r="U1725" s="45"/>
      <c r="V1725" s="45"/>
      <c r="W1725" s="45"/>
      <c r="X1725" s="45"/>
      <c r="Y1725" s="45"/>
      <c r="Z1725" s="45"/>
      <c r="AA1725" s="45"/>
      <c r="AB1725" s="45"/>
    </row>
    <row r="1726" spans="1:28" s="62" customFormat="1" ht="19.5" customHeight="1" x14ac:dyDescent="0.25">
      <c r="A1726" s="63">
        <f t="shared" si="559"/>
        <v>19.5</v>
      </c>
      <c r="B1726" s="78">
        <v>5</v>
      </c>
      <c r="C1726" s="972"/>
      <c r="D1726" s="973"/>
      <c r="E1726" s="974"/>
      <c r="F1726" s="124"/>
      <c r="G1726" s="124"/>
      <c r="H1726" s="126"/>
      <c r="I1726" s="975"/>
      <c r="J1726" s="976"/>
      <c r="K1726" s="124"/>
      <c r="L1726" s="125"/>
      <c r="M1726" s="125"/>
      <c r="N1726" s="977"/>
      <c r="O1726" s="978"/>
      <c r="P1726" s="45"/>
      <c r="R1726" s="45"/>
      <c r="S1726" s="45"/>
      <c r="T1726" s="45"/>
      <c r="U1726" s="45"/>
      <c r="V1726" s="45"/>
      <c r="W1726" s="45"/>
      <c r="X1726" s="45"/>
      <c r="Y1726" s="45"/>
      <c r="Z1726" s="45"/>
      <c r="AA1726" s="45"/>
      <c r="AB1726" s="45"/>
    </row>
    <row r="1727" spans="1:28" s="62" customFormat="1" ht="19.5" customHeight="1" x14ac:dyDescent="0.25">
      <c r="A1727" s="63">
        <f t="shared" si="559"/>
        <v>19.5</v>
      </c>
      <c r="B1727" s="78">
        <v>6</v>
      </c>
      <c r="C1727" s="972"/>
      <c r="D1727" s="973"/>
      <c r="E1727" s="974"/>
      <c r="F1727" s="124"/>
      <c r="G1727" s="124"/>
      <c r="H1727" s="126"/>
      <c r="I1727" s="975"/>
      <c r="J1727" s="976"/>
      <c r="K1727" s="124"/>
      <c r="L1727" s="125"/>
      <c r="M1727" s="125"/>
      <c r="N1727" s="977"/>
      <c r="O1727" s="978"/>
      <c r="P1727" s="45"/>
      <c r="R1727" s="45"/>
      <c r="S1727" s="45"/>
      <c r="T1727" s="45"/>
      <c r="U1727" s="45"/>
      <c r="V1727" s="45"/>
      <c r="W1727" s="45"/>
      <c r="X1727" s="45"/>
      <c r="Y1727" s="45"/>
      <c r="Z1727" s="45"/>
      <c r="AA1727" s="45"/>
      <c r="AB1727" s="45"/>
    </row>
    <row r="1728" spans="1:28" s="62" customFormat="1" ht="19.5" customHeight="1" x14ac:dyDescent="0.25">
      <c r="A1728" s="63">
        <f t="shared" si="559"/>
        <v>19.5</v>
      </c>
      <c r="B1728" s="78">
        <v>7</v>
      </c>
      <c r="C1728" s="972"/>
      <c r="D1728" s="973"/>
      <c r="E1728" s="974"/>
      <c r="F1728" s="124"/>
      <c r="G1728" s="124"/>
      <c r="H1728" s="126"/>
      <c r="I1728" s="975"/>
      <c r="J1728" s="976"/>
      <c r="K1728" s="124"/>
      <c r="L1728" s="125"/>
      <c r="M1728" s="125"/>
      <c r="N1728" s="977"/>
      <c r="O1728" s="978"/>
      <c r="P1728" s="45"/>
      <c r="R1728" s="45"/>
      <c r="S1728" s="45"/>
      <c r="T1728" s="45"/>
      <c r="U1728" s="45"/>
      <c r="V1728" s="45"/>
      <c r="W1728" s="45"/>
      <c r="X1728" s="45"/>
      <c r="Y1728" s="45"/>
      <c r="Z1728" s="45"/>
      <c r="AA1728" s="45"/>
      <c r="AB1728" s="45"/>
    </row>
    <row r="1729" spans="1:28" s="62" customFormat="1" ht="19.5" customHeight="1" x14ac:dyDescent="0.25">
      <c r="A1729" s="63">
        <f t="shared" si="559"/>
        <v>19.5</v>
      </c>
      <c r="B1729" s="78">
        <v>8</v>
      </c>
      <c r="C1729" s="972"/>
      <c r="D1729" s="973"/>
      <c r="E1729" s="974"/>
      <c r="F1729" s="124"/>
      <c r="G1729" s="124"/>
      <c r="H1729" s="126"/>
      <c r="I1729" s="975"/>
      <c r="J1729" s="976"/>
      <c r="K1729" s="124"/>
      <c r="L1729" s="125"/>
      <c r="M1729" s="125"/>
      <c r="N1729" s="977"/>
      <c r="O1729" s="978"/>
      <c r="P1729" s="45"/>
      <c r="R1729" s="45"/>
      <c r="S1729" s="45"/>
      <c r="T1729" s="45"/>
      <c r="U1729" s="45"/>
      <c r="V1729" s="45"/>
      <c r="W1729" s="45"/>
      <c r="X1729" s="45"/>
      <c r="Y1729" s="45"/>
      <c r="Z1729" s="45"/>
      <c r="AA1729" s="45"/>
      <c r="AB1729" s="45"/>
    </row>
    <row r="1730" spans="1:28" s="62" customFormat="1" ht="9" customHeight="1" x14ac:dyDescent="0.25">
      <c r="A1730" s="63">
        <f t="shared" ref="A1730:A1731" si="560">$A$2</f>
        <v>9</v>
      </c>
      <c r="B1730" s="45"/>
      <c r="C1730" s="45"/>
      <c r="D1730" s="45"/>
      <c r="E1730" s="45"/>
      <c r="F1730" s="45"/>
      <c r="G1730" s="45"/>
      <c r="H1730" s="45"/>
      <c r="I1730" s="45"/>
      <c r="J1730" s="45"/>
      <c r="K1730" s="45"/>
      <c r="L1730" s="45"/>
      <c r="M1730" s="45"/>
      <c r="N1730" s="45"/>
      <c r="O1730" s="45"/>
      <c r="P1730" s="45"/>
      <c r="R1730" s="45"/>
      <c r="S1730" s="45"/>
      <c r="T1730" s="45"/>
      <c r="U1730" s="45"/>
      <c r="V1730" s="45"/>
      <c r="W1730" s="45"/>
      <c r="X1730" s="45"/>
      <c r="Y1730" s="45"/>
      <c r="Z1730" s="45"/>
      <c r="AA1730" s="45"/>
      <c r="AB1730" s="45"/>
    </row>
    <row r="1731" spans="1:28" s="62" customFormat="1" ht="9" customHeight="1" x14ac:dyDescent="0.25">
      <c r="A1731" s="63">
        <f t="shared" si="560"/>
        <v>9</v>
      </c>
      <c r="B1731" s="45"/>
      <c r="C1731" s="45"/>
      <c r="D1731" s="45"/>
      <c r="E1731" s="45"/>
      <c r="F1731" s="45"/>
      <c r="G1731" s="45"/>
      <c r="H1731" s="45"/>
      <c r="I1731" s="45"/>
      <c r="J1731" s="45"/>
      <c r="K1731" s="45"/>
      <c r="L1731" s="45"/>
      <c r="M1731" s="45"/>
      <c r="N1731" s="45"/>
      <c r="O1731" s="45"/>
      <c r="P1731" s="45"/>
      <c r="R1731" s="45"/>
      <c r="S1731" s="45"/>
      <c r="T1731" s="45"/>
      <c r="U1731" s="45"/>
      <c r="V1731" s="45"/>
      <c r="W1731" s="45"/>
      <c r="X1731" s="45"/>
      <c r="Y1731" s="45"/>
      <c r="Z1731" s="45"/>
      <c r="AA1731" s="45"/>
      <c r="AB1731" s="45"/>
    </row>
    <row r="1732" spans="1:28" s="62" customFormat="1" ht="18" customHeight="1" x14ac:dyDescent="0.25">
      <c r="A1732" s="63">
        <f t="shared" ref="A1732" si="561">$A$2*2</f>
        <v>18</v>
      </c>
      <c r="B1732" s="79" t="s">
        <v>100</v>
      </c>
      <c r="C1732" s="979" t="s">
        <v>191</v>
      </c>
      <c r="D1732" s="979"/>
      <c r="E1732" s="979"/>
      <c r="F1732" s="979"/>
      <c r="G1732" s="979"/>
      <c r="H1732" s="979"/>
      <c r="I1732" s="979"/>
      <c r="J1732" s="979"/>
      <c r="K1732" s="979"/>
      <c r="L1732" s="979"/>
      <c r="M1732" s="979"/>
      <c r="N1732" s="979"/>
      <c r="O1732" s="979"/>
      <c r="P1732" s="45"/>
      <c r="R1732" s="45"/>
      <c r="S1732" s="45"/>
      <c r="T1732" s="45"/>
      <c r="U1732" s="45"/>
      <c r="V1732" s="45"/>
      <c r="W1732" s="45"/>
      <c r="X1732" s="45"/>
      <c r="Y1732" s="45"/>
      <c r="Z1732" s="45"/>
      <c r="AA1732" s="45"/>
      <c r="AB1732" s="45"/>
    </row>
    <row r="1733" spans="1:28" s="62" customFormat="1" ht="9" customHeight="1" x14ac:dyDescent="0.25">
      <c r="A1733" s="63">
        <f t="shared" ref="A1733:A1736" si="562">$A$2</f>
        <v>9</v>
      </c>
      <c r="B1733" s="79" t="s">
        <v>101</v>
      </c>
      <c r="C1733" s="980" t="s">
        <v>190</v>
      </c>
      <c r="D1733" s="980"/>
      <c r="E1733" s="980"/>
      <c r="F1733" s="980"/>
      <c r="G1733" s="980"/>
      <c r="H1733" s="980"/>
      <c r="I1733" s="980"/>
      <c r="J1733" s="980"/>
      <c r="K1733" s="980"/>
      <c r="L1733" s="980"/>
      <c r="M1733" s="980"/>
      <c r="N1733" s="980"/>
      <c r="O1733" s="980"/>
      <c r="P1733" s="45"/>
      <c r="R1733" s="45"/>
      <c r="S1733" s="45"/>
      <c r="T1733" s="45"/>
      <c r="U1733" s="45"/>
      <c r="V1733" s="45"/>
      <c r="W1733" s="45"/>
      <c r="X1733" s="45"/>
      <c r="Y1733" s="45"/>
      <c r="Z1733" s="45"/>
      <c r="AA1733" s="45"/>
      <c r="AB1733" s="45"/>
    </row>
    <row r="1734" spans="1:28" s="62" customFormat="1" ht="9" customHeight="1" x14ac:dyDescent="0.25">
      <c r="A1734" s="63">
        <f t="shared" si="562"/>
        <v>9</v>
      </c>
      <c r="B1734" s="79" t="s">
        <v>102</v>
      </c>
      <c r="C1734" s="979" t="s">
        <v>500</v>
      </c>
      <c r="D1734" s="979"/>
      <c r="E1734" s="979"/>
      <c r="F1734" s="979"/>
      <c r="G1734" s="979"/>
      <c r="H1734" s="979"/>
      <c r="I1734" s="979"/>
      <c r="J1734" s="979"/>
      <c r="K1734" s="979"/>
      <c r="L1734" s="979"/>
      <c r="M1734" s="979"/>
      <c r="N1734" s="979"/>
      <c r="O1734" s="979"/>
      <c r="P1734" s="45"/>
      <c r="R1734" s="45"/>
      <c r="S1734" s="45"/>
      <c r="T1734" s="45"/>
      <c r="U1734" s="45"/>
      <c r="V1734" s="45"/>
      <c r="W1734" s="45"/>
      <c r="X1734" s="45"/>
      <c r="Y1734" s="45"/>
      <c r="Z1734" s="45"/>
      <c r="AA1734" s="45"/>
      <c r="AB1734" s="45"/>
    </row>
    <row r="1735" spans="1:28" s="62" customFormat="1" ht="9" customHeight="1" x14ac:dyDescent="0.25">
      <c r="A1735" s="63">
        <f t="shared" si="562"/>
        <v>9</v>
      </c>
      <c r="B1735" s="79" t="s">
        <v>105</v>
      </c>
      <c r="C1735" s="979" t="s">
        <v>194</v>
      </c>
      <c r="D1735" s="979"/>
      <c r="E1735" s="979"/>
      <c r="F1735" s="979"/>
      <c r="G1735" s="979"/>
      <c r="H1735" s="979"/>
      <c r="I1735" s="979"/>
      <c r="J1735" s="979"/>
      <c r="K1735" s="979"/>
      <c r="L1735" s="979"/>
      <c r="M1735" s="979"/>
      <c r="N1735" s="979"/>
      <c r="O1735" s="979"/>
      <c r="P1735" s="45"/>
      <c r="R1735" s="45"/>
      <c r="S1735" s="45"/>
      <c r="T1735" s="45"/>
      <c r="U1735" s="45"/>
      <c r="V1735" s="45"/>
      <c r="W1735" s="45"/>
      <c r="X1735" s="45"/>
      <c r="Y1735" s="45"/>
      <c r="Z1735" s="45"/>
      <c r="AA1735" s="45"/>
      <c r="AB1735" s="45"/>
    </row>
    <row r="1736" spans="1:28" s="62" customFormat="1" ht="9" customHeight="1" x14ac:dyDescent="0.25">
      <c r="A1736" s="63">
        <f t="shared" si="562"/>
        <v>9</v>
      </c>
      <c r="B1736" s="79" t="s">
        <v>103</v>
      </c>
      <c r="C1736" s="979" t="s">
        <v>202</v>
      </c>
      <c r="D1736" s="979"/>
      <c r="E1736" s="979"/>
      <c r="F1736" s="979"/>
      <c r="G1736" s="979"/>
      <c r="H1736" s="979"/>
      <c r="I1736" s="979"/>
      <c r="J1736" s="979"/>
      <c r="K1736" s="979"/>
      <c r="L1736" s="979"/>
      <c r="M1736" s="979"/>
      <c r="N1736" s="979"/>
      <c r="O1736" s="979"/>
      <c r="P1736" s="45"/>
      <c r="R1736" s="45"/>
      <c r="S1736" s="45"/>
      <c r="T1736" s="45"/>
      <c r="U1736" s="45"/>
      <c r="V1736" s="45"/>
      <c r="W1736" s="45"/>
      <c r="X1736" s="45"/>
      <c r="Y1736" s="45"/>
      <c r="Z1736" s="45"/>
      <c r="AA1736" s="45"/>
      <c r="AB1736" s="45"/>
    </row>
    <row r="1737" spans="1:28" s="62" customFormat="1" ht="16.5" customHeight="1" x14ac:dyDescent="0.25">
      <c r="A1737" s="68">
        <f t="shared" ref="A1737" si="563">$A$8</f>
        <v>16.5</v>
      </c>
      <c r="B1737" s="45"/>
      <c r="C1737" s="984" t="str">
        <f ca="1">Wersja</f>
        <v>2020..6.15.0.44055</v>
      </c>
      <c r="D1737" s="984"/>
      <c r="E1737" s="69"/>
      <c r="F1737" s="69"/>
      <c r="G1737" s="69"/>
      <c r="H1737" s="69"/>
      <c r="I1737" s="45"/>
      <c r="J1737" s="45"/>
      <c r="K1737" s="45"/>
      <c r="L1737" s="45"/>
      <c r="M1737" s="45"/>
      <c r="N1737" s="80" t="s">
        <v>572</v>
      </c>
      <c r="O1737" s="81" t="s">
        <v>187</v>
      </c>
      <c r="P1737" s="45"/>
      <c r="R1737" s="45"/>
      <c r="S1737" s="45"/>
      <c r="T1737" s="45"/>
      <c r="U1737" s="45"/>
      <c r="V1737" s="45"/>
      <c r="W1737" s="45"/>
      <c r="X1737" s="45"/>
      <c r="Y1737" s="45"/>
      <c r="Z1737" s="45"/>
      <c r="AA1737" s="45"/>
      <c r="AB1737" s="45"/>
    </row>
    <row r="1738" spans="1:28" s="62" customFormat="1" ht="9" customHeight="1" x14ac:dyDescent="0.25">
      <c r="A1738" s="63">
        <f t="shared" ref="A1738:A1739" si="564">$A$2</f>
        <v>9</v>
      </c>
      <c r="B1738" s="45"/>
      <c r="C1738" s="45"/>
      <c r="D1738" s="45"/>
      <c r="E1738" s="45"/>
      <c r="F1738" s="45"/>
      <c r="G1738" s="45"/>
      <c r="H1738" s="45"/>
      <c r="I1738" s="45"/>
      <c r="J1738" s="45"/>
      <c r="K1738" s="45"/>
      <c r="L1738" s="45"/>
      <c r="M1738" s="45"/>
      <c r="N1738" s="45"/>
      <c r="O1738" s="45"/>
      <c r="P1738" s="45"/>
      <c r="R1738" s="45"/>
      <c r="S1738" s="45"/>
      <c r="T1738" s="45"/>
      <c r="U1738" s="45"/>
      <c r="V1738" s="45"/>
      <c r="W1738" s="45"/>
      <c r="X1738" s="45"/>
      <c r="Y1738" s="45"/>
      <c r="Z1738" s="45"/>
      <c r="AA1738" s="45"/>
      <c r="AB1738" s="45"/>
    </row>
    <row r="1739" spans="1:28" s="62" customFormat="1" ht="9" customHeight="1" x14ac:dyDescent="0.25">
      <c r="A1739" s="63">
        <f t="shared" si="564"/>
        <v>9</v>
      </c>
      <c r="B1739" s="797" t="s">
        <v>0</v>
      </c>
      <c r="C1739" s="797"/>
      <c r="D1739" s="797"/>
      <c r="E1739" s="797"/>
      <c r="F1739" s="797"/>
      <c r="G1739" s="797"/>
      <c r="H1739" s="797"/>
      <c r="I1739" s="797"/>
      <c r="J1739" s="797"/>
      <c r="K1739" s="797"/>
      <c r="L1739" s="797"/>
      <c r="M1739" s="797"/>
      <c r="N1739" s="797"/>
      <c r="O1739" s="797"/>
      <c r="P1739" s="45"/>
      <c r="R1739" s="45"/>
      <c r="S1739" s="45"/>
      <c r="T1739" s="45"/>
      <c r="U1739" s="45"/>
      <c r="V1739" s="45"/>
      <c r="W1739" s="45"/>
      <c r="X1739" s="45"/>
      <c r="Y1739" s="45"/>
      <c r="Z1739" s="45"/>
      <c r="AA1739" s="45"/>
      <c r="AB1739" s="45"/>
    </row>
    <row r="1740" spans="1:28" s="62" customFormat="1" ht="4.5" customHeight="1" x14ac:dyDescent="0.25">
      <c r="A1740" s="68">
        <v>4.5</v>
      </c>
      <c r="B1740" s="271"/>
      <c r="C1740" s="45"/>
      <c r="D1740" s="45"/>
      <c r="E1740" s="45"/>
      <c r="F1740" s="45"/>
      <c r="G1740" s="45"/>
      <c r="H1740" s="45"/>
      <c r="I1740" s="45"/>
      <c r="J1740" s="45"/>
      <c r="K1740" s="45"/>
      <c r="L1740" s="45"/>
      <c r="M1740" s="45"/>
      <c r="N1740" s="45"/>
      <c r="O1740" s="45"/>
      <c r="P1740" s="45"/>
      <c r="R1740" s="45"/>
      <c r="S1740" s="45"/>
      <c r="T1740" s="45"/>
      <c r="U1740" s="45"/>
      <c r="V1740" s="45"/>
      <c r="W1740" s="45"/>
      <c r="X1740" s="45"/>
      <c r="Y1740" s="45"/>
      <c r="Z1740" s="45"/>
      <c r="AA1740" s="45"/>
      <c r="AB1740" s="45"/>
    </row>
    <row r="1741" spans="1:28" s="62" customFormat="1" ht="24.75" customHeight="1" x14ac:dyDescent="0.25">
      <c r="A1741" s="68">
        <f t="shared" ref="A1741" si="565">$A$8*1.5</f>
        <v>24.75</v>
      </c>
      <c r="B1741" s="273" t="s">
        <v>162</v>
      </c>
      <c r="C1741" s="844" t="s">
        <v>170</v>
      </c>
      <c r="D1741" s="981"/>
      <c r="E1741" s="982"/>
      <c r="F1741" s="274" t="s">
        <v>171</v>
      </c>
      <c r="G1741" s="274" t="s">
        <v>172</v>
      </c>
      <c r="H1741" s="273" t="s">
        <v>163</v>
      </c>
      <c r="I1741" s="844" t="s">
        <v>573</v>
      </c>
      <c r="J1741" s="982"/>
      <c r="K1741" s="272" t="s">
        <v>571</v>
      </c>
      <c r="L1741" s="272" t="s">
        <v>570</v>
      </c>
      <c r="M1741" s="272" t="s">
        <v>569</v>
      </c>
      <c r="N1741" s="844" t="s">
        <v>568</v>
      </c>
      <c r="O1741" s="815"/>
      <c r="P1741" s="45"/>
      <c r="R1741" s="45"/>
      <c r="S1741" s="45"/>
      <c r="T1741" s="45"/>
      <c r="U1741" s="45"/>
      <c r="V1741" s="45"/>
      <c r="W1741" s="45"/>
      <c r="X1741" s="45"/>
      <c r="Y1741" s="45"/>
      <c r="Z1741" s="45"/>
      <c r="AA1741" s="45"/>
      <c r="AB1741" s="45"/>
    </row>
    <row r="1742" spans="1:28" s="62" customFormat="1" ht="9" customHeight="1" x14ac:dyDescent="0.2">
      <c r="A1742" s="63">
        <f t="shared" ref="A1742" si="566">$A$2</f>
        <v>9</v>
      </c>
      <c r="B1742" s="76"/>
      <c r="C1742" s="983" t="s">
        <v>126</v>
      </c>
      <c r="D1742" s="983"/>
      <c r="E1742" s="983"/>
      <c r="F1742" s="273" t="s">
        <v>164</v>
      </c>
      <c r="G1742" s="273" t="s">
        <v>165</v>
      </c>
      <c r="H1742" s="273" t="s">
        <v>143</v>
      </c>
      <c r="I1742" s="983" t="s">
        <v>166</v>
      </c>
      <c r="J1742" s="983"/>
      <c r="K1742" s="273" t="s">
        <v>167</v>
      </c>
      <c r="L1742" s="273" t="s">
        <v>168</v>
      </c>
      <c r="M1742" s="273" t="s">
        <v>181</v>
      </c>
      <c r="N1742" s="983" t="s">
        <v>565</v>
      </c>
      <c r="O1742" s="983"/>
      <c r="P1742" s="45"/>
      <c r="R1742" s="45"/>
      <c r="S1742" s="45"/>
      <c r="T1742" s="45"/>
      <c r="U1742" s="45"/>
      <c r="V1742" s="45"/>
      <c r="W1742" s="45"/>
      <c r="X1742" s="45"/>
      <c r="Y1742" s="45"/>
      <c r="Z1742" s="45"/>
      <c r="AA1742" s="45"/>
      <c r="AB1742" s="45"/>
    </row>
    <row r="1743" spans="1:28" s="62" customFormat="1" ht="19.5" customHeight="1" x14ac:dyDescent="0.25">
      <c r="A1743" s="63">
        <f t="shared" ref="A1743:A1762" si="567">$A$6</f>
        <v>19.5</v>
      </c>
      <c r="B1743" s="78">
        <v>9</v>
      </c>
      <c r="C1743" s="972"/>
      <c r="D1743" s="973"/>
      <c r="E1743" s="974"/>
      <c r="F1743" s="124"/>
      <c r="G1743" s="124"/>
      <c r="H1743" s="126"/>
      <c r="I1743" s="975"/>
      <c r="J1743" s="976"/>
      <c r="K1743" s="124"/>
      <c r="L1743" s="125"/>
      <c r="M1743" s="125"/>
      <c r="N1743" s="977"/>
      <c r="O1743" s="978"/>
      <c r="P1743" s="45"/>
      <c r="R1743" s="45"/>
      <c r="S1743" s="45"/>
      <c r="T1743" s="45"/>
      <c r="U1743" s="45"/>
      <c r="V1743" s="45"/>
      <c r="W1743" s="45"/>
      <c r="X1743" s="45"/>
      <c r="Y1743" s="45"/>
      <c r="Z1743" s="45"/>
      <c r="AA1743" s="45"/>
      <c r="AB1743" s="45"/>
    </row>
    <row r="1744" spans="1:28" s="62" customFormat="1" ht="19.5" customHeight="1" x14ac:dyDescent="0.25">
      <c r="A1744" s="63">
        <f t="shared" si="567"/>
        <v>19.5</v>
      </c>
      <c r="B1744" s="78">
        <f t="shared" ref="B1744:B1762" si="568">B1743+1</f>
        <v>10</v>
      </c>
      <c r="C1744" s="972"/>
      <c r="D1744" s="973"/>
      <c r="E1744" s="974"/>
      <c r="F1744" s="124"/>
      <c r="G1744" s="124"/>
      <c r="H1744" s="126"/>
      <c r="I1744" s="975"/>
      <c r="J1744" s="976"/>
      <c r="K1744" s="124"/>
      <c r="L1744" s="125"/>
      <c r="M1744" s="125"/>
      <c r="N1744" s="977"/>
      <c r="O1744" s="978"/>
      <c r="P1744" s="45"/>
      <c r="R1744" s="45"/>
      <c r="S1744" s="45"/>
      <c r="T1744" s="45"/>
      <c r="U1744" s="45"/>
      <c r="V1744" s="45"/>
      <c r="W1744" s="45"/>
      <c r="X1744" s="45"/>
      <c r="Y1744" s="45"/>
      <c r="Z1744" s="45"/>
      <c r="AA1744" s="45"/>
      <c r="AB1744" s="45"/>
    </row>
    <row r="1745" spans="1:28" s="62" customFormat="1" ht="19.5" customHeight="1" x14ac:dyDescent="0.25">
      <c r="A1745" s="63">
        <f t="shared" si="567"/>
        <v>19.5</v>
      </c>
      <c r="B1745" s="78">
        <f t="shared" si="568"/>
        <v>11</v>
      </c>
      <c r="C1745" s="972"/>
      <c r="D1745" s="973"/>
      <c r="E1745" s="974"/>
      <c r="F1745" s="124"/>
      <c r="G1745" s="124"/>
      <c r="H1745" s="126"/>
      <c r="I1745" s="975"/>
      <c r="J1745" s="976"/>
      <c r="K1745" s="124"/>
      <c r="L1745" s="125"/>
      <c r="M1745" s="125"/>
      <c r="N1745" s="977"/>
      <c r="O1745" s="978"/>
      <c r="P1745" s="45"/>
      <c r="R1745" s="45"/>
      <c r="S1745" s="45"/>
      <c r="T1745" s="45"/>
      <c r="U1745" s="45"/>
      <c r="V1745" s="45"/>
      <c r="W1745" s="45"/>
      <c r="X1745" s="45"/>
      <c r="Y1745" s="45"/>
      <c r="Z1745" s="45"/>
      <c r="AA1745" s="45"/>
      <c r="AB1745" s="45"/>
    </row>
    <row r="1746" spans="1:28" s="62" customFormat="1" ht="19.5" customHeight="1" x14ac:dyDescent="0.25">
      <c r="A1746" s="63">
        <f t="shared" si="567"/>
        <v>19.5</v>
      </c>
      <c r="B1746" s="78">
        <f t="shared" si="568"/>
        <v>12</v>
      </c>
      <c r="C1746" s="972"/>
      <c r="D1746" s="973"/>
      <c r="E1746" s="974"/>
      <c r="F1746" s="124"/>
      <c r="G1746" s="124"/>
      <c r="H1746" s="126"/>
      <c r="I1746" s="975"/>
      <c r="J1746" s="976"/>
      <c r="K1746" s="124"/>
      <c r="L1746" s="125"/>
      <c r="M1746" s="125"/>
      <c r="N1746" s="977"/>
      <c r="O1746" s="978"/>
      <c r="P1746" s="45"/>
      <c r="R1746" s="45"/>
      <c r="S1746" s="45"/>
      <c r="T1746" s="45"/>
      <c r="U1746" s="45"/>
      <c r="V1746" s="45"/>
      <c r="W1746" s="45"/>
      <c r="X1746" s="45"/>
      <c r="Y1746" s="45"/>
      <c r="Z1746" s="45"/>
      <c r="AA1746" s="45"/>
      <c r="AB1746" s="45"/>
    </row>
    <row r="1747" spans="1:28" s="62" customFormat="1" ht="19.5" customHeight="1" x14ac:dyDescent="0.25">
      <c r="A1747" s="63">
        <f t="shared" si="567"/>
        <v>19.5</v>
      </c>
      <c r="B1747" s="78">
        <f t="shared" si="568"/>
        <v>13</v>
      </c>
      <c r="C1747" s="972"/>
      <c r="D1747" s="973"/>
      <c r="E1747" s="974"/>
      <c r="F1747" s="124"/>
      <c r="G1747" s="124"/>
      <c r="H1747" s="126"/>
      <c r="I1747" s="975"/>
      <c r="J1747" s="976"/>
      <c r="K1747" s="124"/>
      <c r="L1747" s="125"/>
      <c r="M1747" s="125"/>
      <c r="N1747" s="977"/>
      <c r="O1747" s="978"/>
      <c r="P1747" s="45"/>
      <c r="R1747" s="45"/>
      <c r="S1747" s="45"/>
      <c r="T1747" s="45"/>
      <c r="U1747" s="45"/>
      <c r="V1747" s="45"/>
      <c r="W1747" s="45"/>
      <c r="X1747" s="45"/>
      <c r="Y1747" s="45"/>
      <c r="Z1747" s="45"/>
      <c r="AA1747" s="45"/>
      <c r="AB1747" s="45"/>
    </row>
    <row r="1748" spans="1:28" s="62" customFormat="1" ht="19.5" customHeight="1" x14ac:dyDescent="0.25">
      <c r="A1748" s="63">
        <f t="shared" si="567"/>
        <v>19.5</v>
      </c>
      <c r="B1748" s="78">
        <f t="shared" si="568"/>
        <v>14</v>
      </c>
      <c r="C1748" s="972"/>
      <c r="D1748" s="973"/>
      <c r="E1748" s="974"/>
      <c r="F1748" s="124"/>
      <c r="G1748" s="124"/>
      <c r="H1748" s="126"/>
      <c r="I1748" s="975"/>
      <c r="J1748" s="976"/>
      <c r="K1748" s="124"/>
      <c r="L1748" s="125"/>
      <c r="M1748" s="125"/>
      <c r="N1748" s="977"/>
      <c r="O1748" s="978"/>
      <c r="P1748" s="45"/>
      <c r="R1748" s="45"/>
      <c r="S1748" s="45"/>
      <c r="T1748" s="45"/>
      <c r="U1748" s="45"/>
      <c r="V1748" s="45"/>
      <c r="W1748" s="45"/>
      <c r="X1748" s="45"/>
      <c r="Y1748" s="45"/>
      <c r="Z1748" s="45"/>
      <c r="AA1748" s="45"/>
      <c r="AB1748" s="45"/>
    </row>
    <row r="1749" spans="1:28" s="62" customFormat="1" ht="19.5" customHeight="1" x14ac:dyDescent="0.25">
      <c r="A1749" s="63">
        <f t="shared" si="567"/>
        <v>19.5</v>
      </c>
      <c r="B1749" s="78">
        <f t="shared" si="568"/>
        <v>15</v>
      </c>
      <c r="C1749" s="972"/>
      <c r="D1749" s="973"/>
      <c r="E1749" s="974"/>
      <c r="F1749" s="124"/>
      <c r="G1749" s="124"/>
      <c r="H1749" s="126"/>
      <c r="I1749" s="975"/>
      <c r="J1749" s="976"/>
      <c r="K1749" s="124"/>
      <c r="L1749" s="125"/>
      <c r="M1749" s="125"/>
      <c r="N1749" s="977"/>
      <c r="O1749" s="978"/>
      <c r="P1749" s="45"/>
      <c r="R1749" s="45"/>
      <c r="S1749" s="45"/>
      <c r="T1749" s="45"/>
      <c r="U1749" s="45"/>
      <c r="V1749" s="45"/>
      <c r="W1749" s="45"/>
      <c r="X1749" s="45"/>
      <c r="Y1749" s="45"/>
      <c r="Z1749" s="45"/>
      <c r="AA1749" s="45"/>
      <c r="AB1749" s="45"/>
    </row>
    <row r="1750" spans="1:28" s="62" customFormat="1" ht="19.5" customHeight="1" x14ac:dyDescent="0.25">
      <c r="A1750" s="63">
        <f t="shared" si="567"/>
        <v>19.5</v>
      </c>
      <c r="B1750" s="78">
        <f t="shared" si="568"/>
        <v>16</v>
      </c>
      <c r="C1750" s="972"/>
      <c r="D1750" s="973"/>
      <c r="E1750" s="974"/>
      <c r="F1750" s="124"/>
      <c r="G1750" s="124"/>
      <c r="H1750" s="126"/>
      <c r="I1750" s="975"/>
      <c r="J1750" s="976"/>
      <c r="K1750" s="124"/>
      <c r="L1750" s="125"/>
      <c r="M1750" s="125"/>
      <c r="N1750" s="977"/>
      <c r="O1750" s="978"/>
      <c r="P1750" s="45"/>
      <c r="R1750" s="45"/>
      <c r="S1750" s="45"/>
      <c r="T1750" s="45"/>
      <c r="U1750" s="45"/>
      <c r="V1750" s="45"/>
      <c r="W1750" s="45"/>
      <c r="X1750" s="45"/>
      <c r="Y1750" s="45"/>
      <c r="Z1750" s="45"/>
      <c r="AA1750" s="45"/>
      <c r="AB1750" s="45"/>
    </row>
    <row r="1751" spans="1:28" s="62" customFormat="1" ht="19.5" customHeight="1" x14ac:dyDescent="0.25">
      <c r="A1751" s="63">
        <f t="shared" si="567"/>
        <v>19.5</v>
      </c>
      <c r="B1751" s="78">
        <f t="shared" si="568"/>
        <v>17</v>
      </c>
      <c r="C1751" s="972"/>
      <c r="D1751" s="973"/>
      <c r="E1751" s="974"/>
      <c r="F1751" s="124"/>
      <c r="G1751" s="124"/>
      <c r="H1751" s="126"/>
      <c r="I1751" s="975"/>
      <c r="J1751" s="976"/>
      <c r="K1751" s="124"/>
      <c r="L1751" s="125"/>
      <c r="M1751" s="125"/>
      <c r="N1751" s="977"/>
      <c r="O1751" s="978"/>
      <c r="P1751" s="45"/>
      <c r="R1751" s="45"/>
      <c r="S1751" s="45"/>
      <c r="T1751" s="45"/>
      <c r="U1751" s="45"/>
      <c r="V1751" s="45"/>
      <c r="W1751" s="45"/>
      <c r="X1751" s="45"/>
      <c r="Y1751" s="45"/>
      <c r="Z1751" s="45"/>
      <c r="AA1751" s="45"/>
      <c r="AB1751" s="45"/>
    </row>
    <row r="1752" spans="1:28" s="62" customFormat="1" ht="19.5" customHeight="1" x14ac:dyDescent="0.25">
      <c r="A1752" s="63">
        <f t="shared" si="567"/>
        <v>19.5</v>
      </c>
      <c r="B1752" s="78">
        <f t="shared" si="568"/>
        <v>18</v>
      </c>
      <c r="C1752" s="972"/>
      <c r="D1752" s="973"/>
      <c r="E1752" s="974"/>
      <c r="F1752" s="124"/>
      <c r="G1752" s="124"/>
      <c r="H1752" s="126"/>
      <c r="I1752" s="975"/>
      <c r="J1752" s="976"/>
      <c r="K1752" s="124"/>
      <c r="L1752" s="125"/>
      <c r="M1752" s="125"/>
      <c r="N1752" s="977"/>
      <c r="O1752" s="978"/>
      <c r="P1752" s="45"/>
      <c r="R1752" s="45"/>
      <c r="S1752" s="45"/>
      <c r="T1752" s="45"/>
      <c r="U1752" s="45"/>
      <c r="V1752" s="45"/>
      <c r="W1752" s="45"/>
      <c r="X1752" s="45"/>
      <c r="Y1752" s="45"/>
      <c r="Z1752" s="45"/>
      <c r="AA1752" s="45"/>
      <c r="AB1752" s="45"/>
    </row>
    <row r="1753" spans="1:28" s="62" customFormat="1" ht="19.5" customHeight="1" x14ac:dyDescent="0.25">
      <c r="A1753" s="63">
        <f t="shared" si="567"/>
        <v>19.5</v>
      </c>
      <c r="B1753" s="78">
        <f t="shared" si="568"/>
        <v>19</v>
      </c>
      <c r="C1753" s="972"/>
      <c r="D1753" s="973"/>
      <c r="E1753" s="974"/>
      <c r="F1753" s="124"/>
      <c r="G1753" s="124"/>
      <c r="H1753" s="126"/>
      <c r="I1753" s="975"/>
      <c r="J1753" s="976"/>
      <c r="K1753" s="124"/>
      <c r="L1753" s="125"/>
      <c r="M1753" s="125"/>
      <c r="N1753" s="977"/>
      <c r="O1753" s="978"/>
      <c r="P1753" s="45"/>
      <c r="R1753" s="45"/>
      <c r="S1753" s="45"/>
      <c r="T1753" s="45"/>
      <c r="U1753" s="45"/>
      <c r="V1753" s="45"/>
      <c r="W1753" s="45"/>
      <c r="X1753" s="45"/>
      <c r="Y1753" s="45"/>
      <c r="Z1753" s="45"/>
      <c r="AA1753" s="45"/>
      <c r="AB1753" s="45"/>
    </row>
    <row r="1754" spans="1:28" s="62" customFormat="1" ht="19.5" customHeight="1" x14ac:dyDescent="0.25">
      <c r="A1754" s="63">
        <f t="shared" si="567"/>
        <v>19.5</v>
      </c>
      <c r="B1754" s="78">
        <f t="shared" si="568"/>
        <v>20</v>
      </c>
      <c r="C1754" s="972"/>
      <c r="D1754" s="973"/>
      <c r="E1754" s="974"/>
      <c r="F1754" s="124"/>
      <c r="G1754" s="124"/>
      <c r="H1754" s="126"/>
      <c r="I1754" s="975"/>
      <c r="J1754" s="976"/>
      <c r="K1754" s="124"/>
      <c r="L1754" s="125"/>
      <c r="M1754" s="125"/>
      <c r="N1754" s="977"/>
      <c r="O1754" s="978"/>
      <c r="P1754" s="45"/>
      <c r="R1754" s="45"/>
      <c r="S1754" s="45"/>
      <c r="T1754" s="45"/>
      <c r="U1754" s="45"/>
      <c r="V1754" s="45"/>
      <c r="W1754" s="45"/>
      <c r="X1754" s="45"/>
      <c r="Y1754" s="45"/>
      <c r="Z1754" s="45"/>
      <c r="AA1754" s="45"/>
      <c r="AB1754" s="45"/>
    </row>
    <row r="1755" spans="1:28" s="62" customFormat="1" ht="19.5" customHeight="1" x14ac:dyDescent="0.25">
      <c r="A1755" s="63">
        <f t="shared" si="567"/>
        <v>19.5</v>
      </c>
      <c r="B1755" s="78">
        <f t="shared" si="568"/>
        <v>21</v>
      </c>
      <c r="C1755" s="972"/>
      <c r="D1755" s="973"/>
      <c r="E1755" s="974"/>
      <c r="F1755" s="124"/>
      <c r="G1755" s="124"/>
      <c r="H1755" s="126"/>
      <c r="I1755" s="975"/>
      <c r="J1755" s="976"/>
      <c r="K1755" s="124"/>
      <c r="L1755" s="125"/>
      <c r="M1755" s="125"/>
      <c r="N1755" s="977"/>
      <c r="O1755" s="978"/>
      <c r="P1755" s="45"/>
      <c r="R1755" s="45"/>
      <c r="S1755" s="45"/>
      <c r="T1755" s="45"/>
      <c r="U1755" s="45"/>
      <c r="V1755" s="45"/>
      <c r="W1755" s="45"/>
      <c r="X1755" s="45"/>
      <c r="Y1755" s="45"/>
      <c r="Z1755" s="45"/>
      <c r="AA1755" s="45"/>
      <c r="AB1755" s="45"/>
    </row>
    <row r="1756" spans="1:28" s="62" customFormat="1" ht="19.5" customHeight="1" x14ac:dyDescent="0.25">
      <c r="A1756" s="63">
        <f t="shared" si="567"/>
        <v>19.5</v>
      </c>
      <c r="B1756" s="78">
        <f t="shared" si="568"/>
        <v>22</v>
      </c>
      <c r="C1756" s="972"/>
      <c r="D1756" s="973"/>
      <c r="E1756" s="974"/>
      <c r="F1756" s="124"/>
      <c r="G1756" s="124"/>
      <c r="H1756" s="126"/>
      <c r="I1756" s="975"/>
      <c r="J1756" s="976"/>
      <c r="K1756" s="124"/>
      <c r="L1756" s="125"/>
      <c r="M1756" s="125"/>
      <c r="N1756" s="977"/>
      <c r="O1756" s="978"/>
      <c r="P1756" s="45"/>
      <c r="R1756" s="45"/>
      <c r="S1756" s="45"/>
      <c r="T1756" s="45"/>
      <c r="U1756" s="45"/>
      <c r="V1756" s="45"/>
      <c r="W1756" s="45"/>
      <c r="X1756" s="45"/>
      <c r="Y1756" s="45"/>
      <c r="Z1756" s="45"/>
      <c r="AA1756" s="45"/>
      <c r="AB1756" s="45"/>
    </row>
    <row r="1757" spans="1:28" s="62" customFormat="1" ht="19.5" customHeight="1" x14ac:dyDescent="0.25">
      <c r="A1757" s="63">
        <f t="shared" si="567"/>
        <v>19.5</v>
      </c>
      <c r="B1757" s="78">
        <f t="shared" si="568"/>
        <v>23</v>
      </c>
      <c r="C1757" s="972"/>
      <c r="D1757" s="973"/>
      <c r="E1757" s="974"/>
      <c r="F1757" s="124"/>
      <c r="G1757" s="124"/>
      <c r="H1757" s="126"/>
      <c r="I1757" s="975"/>
      <c r="J1757" s="976"/>
      <c r="K1757" s="124"/>
      <c r="L1757" s="125"/>
      <c r="M1757" s="125"/>
      <c r="N1757" s="977"/>
      <c r="O1757" s="978"/>
      <c r="P1757" s="45"/>
      <c r="R1757" s="45"/>
      <c r="S1757" s="45"/>
      <c r="T1757" s="45"/>
      <c r="U1757" s="45"/>
      <c r="V1757" s="45"/>
      <c r="W1757" s="45"/>
      <c r="X1757" s="45"/>
      <c r="Y1757" s="45"/>
      <c r="Z1757" s="45"/>
      <c r="AA1757" s="45"/>
      <c r="AB1757" s="45"/>
    </row>
    <row r="1758" spans="1:28" s="62" customFormat="1" ht="19.5" customHeight="1" x14ac:dyDescent="0.25">
      <c r="A1758" s="63">
        <f t="shared" si="567"/>
        <v>19.5</v>
      </c>
      <c r="B1758" s="78">
        <f t="shared" si="568"/>
        <v>24</v>
      </c>
      <c r="C1758" s="972"/>
      <c r="D1758" s="973"/>
      <c r="E1758" s="974"/>
      <c r="F1758" s="124"/>
      <c r="G1758" s="124"/>
      <c r="H1758" s="126"/>
      <c r="I1758" s="975"/>
      <c r="J1758" s="976"/>
      <c r="K1758" s="124"/>
      <c r="L1758" s="125"/>
      <c r="M1758" s="125"/>
      <c r="N1758" s="977"/>
      <c r="O1758" s="978"/>
      <c r="P1758" s="45"/>
      <c r="R1758" s="45"/>
      <c r="S1758" s="45"/>
      <c r="T1758" s="45"/>
      <c r="U1758" s="45"/>
      <c r="V1758" s="45"/>
      <c r="W1758" s="45"/>
      <c r="X1758" s="45"/>
      <c r="Y1758" s="45"/>
      <c r="Z1758" s="45"/>
      <c r="AA1758" s="45"/>
      <c r="AB1758" s="45"/>
    </row>
    <row r="1759" spans="1:28" s="62" customFormat="1" ht="19.5" customHeight="1" x14ac:dyDescent="0.25">
      <c r="A1759" s="63">
        <f t="shared" si="567"/>
        <v>19.5</v>
      </c>
      <c r="B1759" s="78">
        <f t="shared" si="568"/>
        <v>25</v>
      </c>
      <c r="C1759" s="972"/>
      <c r="D1759" s="973"/>
      <c r="E1759" s="974"/>
      <c r="F1759" s="124"/>
      <c r="G1759" s="124"/>
      <c r="H1759" s="126"/>
      <c r="I1759" s="975"/>
      <c r="J1759" s="976"/>
      <c r="K1759" s="124"/>
      <c r="L1759" s="125"/>
      <c r="M1759" s="125"/>
      <c r="N1759" s="977"/>
      <c r="O1759" s="978"/>
      <c r="P1759" s="45"/>
      <c r="R1759" s="45"/>
      <c r="S1759" s="45"/>
      <c r="T1759" s="45"/>
      <c r="U1759" s="45"/>
      <c r="V1759" s="45"/>
      <c r="W1759" s="45"/>
      <c r="X1759" s="45"/>
      <c r="Y1759" s="45"/>
      <c r="Z1759" s="45"/>
      <c r="AA1759" s="45"/>
      <c r="AB1759" s="45"/>
    </row>
    <row r="1760" spans="1:28" s="62" customFormat="1" ht="19.5" customHeight="1" x14ac:dyDescent="0.25">
      <c r="A1760" s="63">
        <f t="shared" si="567"/>
        <v>19.5</v>
      </c>
      <c r="B1760" s="78">
        <f t="shared" si="568"/>
        <v>26</v>
      </c>
      <c r="C1760" s="972"/>
      <c r="D1760" s="973"/>
      <c r="E1760" s="974"/>
      <c r="F1760" s="124"/>
      <c r="G1760" s="124"/>
      <c r="H1760" s="126"/>
      <c r="I1760" s="975"/>
      <c r="J1760" s="976"/>
      <c r="K1760" s="124"/>
      <c r="L1760" s="125"/>
      <c r="M1760" s="125"/>
      <c r="N1760" s="977"/>
      <c r="O1760" s="978"/>
      <c r="P1760" s="45"/>
      <c r="R1760" s="45"/>
      <c r="S1760" s="45"/>
      <c r="T1760" s="45"/>
      <c r="U1760" s="45"/>
      <c r="V1760" s="45"/>
      <c r="W1760" s="45"/>
      <c r="X1760" s="45"/>
      <c r="Y1760" s="45"/>
      <c r="Z1760" s="45"/>
      <c r="AA1760" s="45"/>
      <c r="AB1760" s="45"/>
    </row>
    <row r="1761" spans="1:28" s="62" customFormat="1" ht="19.5" customHeight="1" x14ac:dyDescent="0.25">
      <c r="A1761" s="63">
        <f t="shared" si="567"/>
        <v>19.5</v>
      </c>
      <c r="B1761" s="78">
        <f t="shared" si="568"/>
        <v>27</v>
      </c>
      <c r="C1761" s="972"/>
      <c r="D1761" s="973"/>
      <c r="E1761" s="974"/>
      <c r="F1761" s="124"/>
      <c r="G1761" s="124"/>
      <c r="H1761" s="126"/>
      <c r="I1761" s="975"/>
      <c r="J1761" s="976"/>
      <c r="K1761" s="124"/>
      <c r="L1761" s="125"/>
      <c r="M1761" s="125"/>
      <c r="N1761" s="977"/>
      <c r="O1761" s="978"/>
      <c r="P1761" s="45"/>
      <c r="R1761" s="45"/>
      <c r="S1761" s="45"/>
      <c r="T1761" s="45"/>
      <c r="U1761" s="45"/>
      <c r="V1761" s="45"/>
      <c r="W1761" s="45"/>
      <c r="X1761" s="45"/>
      <c r="Y1761" s="45"/>
      <c r="Z1761" s="45"/>
      <c r="AA1761" s="45"/>
      <c r="AB1761" s="45"/>
    </row>
    <row r="1762" spans="1:28" s="62" customFormat="1" ht="19.5" customHeight="1" x14ac:dyDescent="0.25">
      <c r="A1762" s="63">
        <f t="shared" si="567"/>
        <v>19.5</v>
      </c>
      <c r="B1762" s="78">
        <f t="shared" si="568"/>
        <v>28</v>
      </c>
      <c r="C1762" s="972"/>
      <c r="D1762" s="973"/>
      <c r="E1762" s="974"/>
      <c r="F1762" s="124"/>
      <c r="G1762" s="124"/>
      <c r="H1762" s="126"/>
      <c r="I1762" s="975"/>
      <c r="J1762" s="976"/>
      <c r="K1762" s="124"/>
      <c r="L1762" s="125"/>
      <c r="M1762" s="125"/>
      <c r="N1762" s="977"/>
      <c r="O1762" s="978"/>
      <c r="P1762" s="45"/>
      <c r="R1762" s="45"/>
      <c r="S1762" s="45"/>
      <c r="T1762" s="45"/>
      <c r="U1762" s="45"/>
      <c r="V1762" s="45"/>
      <c r="W1762" s="45"/>
      <c r="X1762" s="45"/>
      <c r="Y1762" s="45"/>
      <c r="Z1762" s="45"/>
      <c r="AA1762" s="45"/>
      <c r="AB1762" s="45"/>
    </row>
    <row r="1763" spans="1:28" s="62" customFormat="1" ht="9" customHeight="1" x14ac:dyDescent="0.25">
      <c r="A1763" s="63">
        <f t="shared" ref="A1763:A1771" si="569">$A$2</f>
        <v>9</v>
      </c>
      <c r="B1763" s="45"/>
      <c r="C1763" s="45"/>
      <c r="D1763" s="45"/>
      <c r="E1763" s="45"/>
      <c r="F1763" s="45"/>
      <c r="G1763" s="45"/>
      <c r="H1763" s="45"/>
      <c r="I1763" s="45"/>
      <c r="J1763" s="45"/>
      <c r="K1763" s="45"/>
      <c r="L1763" s="45"/>
      <c r="M1763" s="45"/>
      <c r="N1763" s="45"/>
      <c r="O1763" s="45"/>
      <c r="P1763" s="45"/>
      <c r="R1763" s="45"/>
      <c r="S1763" s="45"/>
      <c r="T1763" s="45"/>
      <c r="U1763" s="45"/>
      <c r="V1763" s="45"/>
      <c r="W1763" s="45"/>
      <c r="X1763" s="45"/>
      <c r="Y1763" s="45"/>
      <c r="Z1763" s="45"/>
      <c r="AA1763" s="45"/>
      <c r="AB1763" s="45"/>
    </row>
    <row r="1764" spans="1:28" ht="9" customHeight="1" x14ac:dyDescent="0.25">
      <c r="A1764" s="63">
        <f t="shared" si="569"/>
        <v>9</v>
      </c>
    </row>
    <row r="1765" spans="1:28" ht="9" customHeight="1" x14ac:dyDescent="0.25">
      <c r="A1765" s="63">
        <f t="shared" si="569"/>
        <v>9</v>
      </c>
    </row>
    <row r="1766" spans="1:28" ht="9" customHeight="1" x14ac:dyDescent="0.25">
      <c r="A1766" s="63">
        <f t="shared" si="569"/>
        <v>9</v>
      </c>
    </row>
    <row r="1767" spans="1:28" ht="9" customHeight="1" x14ac:dyDescent="0.25">
      <c r="A1767" s="63">
        <f t="shared" si="569"/>
        <v>9</v>
      </c>
    </row>
    <row r="1768" spans="1:28" ht="16.5" customHeight="1" x14ac:dyDescent="0.25">
      <c r="A1768" s="68">
        <f t="shared" ref="A1768" si="570">$A$8</f>
        <v>16.5</v>
      </c>
      <c r="C1768" s="80" t="s">
        <v>572</v>
      </c>
      <c r="D1768" s="81" t="s">
        <v>189</v>
      </c>
      <c r="M1768" s="1006" t="str">
        <f ca="1">Wersja</f>
        <v>2020..6.15.0.44055</v>
      </c>
      <c r="N1768" s="1006"/>
    </row>
    <row r="1769" spans="1:28" ht="9" customHeight="1" x14ac:dyDescent="0.25">
      <c r="A1769" s="63">
        <f t="shared" si="569"/>
        <v>9</v>
      </c>
    </row>
    <row r="1770" spans="1:28" ht="9" customHeight="1" x14ac:dyDescent="0.25">
      <c r="A1770" s="63">
        <f t="shared" si="569"/>
        <v>9</v>
      </c>
      <c r="B1770" s="796" t="s">
        <v>182</v>
      </c>
      <c r="C1770" s="796"/>
      <c r="D1770" s="796"/>
      <c r="E1770" s="796"/>
      <c r="F1770" s="796"/>
      <c r="G1770" s="796"/>
      <c r="H1770" s="796"/>
      <c r="I1770" s="796"/>
      <c r="J1770" s="796"/>
      <c r="K1770" s="796"/>
      <c r="L1770" s="796"/>
      <c r="M1770" s="796"/>
      <c r="N1770" s="796"/>
      <c r="O1770" s="796"/>
    </row>
    <row r="1771" spans="1:28" ht="9" customHeight="1" x14ac:dyDescent="0.25">
      <c r="A1771" s="63">
        <f t="shared" si="569"/>
        <v>9</v>
      </c>
      <c r="B1771" s="797" t="s">
        <v>0</v>
      </c>
      <c r="C1771" s="797"/>
      <c r="D1771" s="797"/>
      <c r="E1771" s="797"/>
      <c r="F1771" s="797"/>
      <c r="G1771" s="797"/>
      <c r="H1771" s="797"/>
      <c r="I1771" s="797"/>
      <c r="J1771" s="797"/>
      <c r="K1771" s="797"/>
      <c r="L1771" s="797"/>
      <c r="M1771" s="797"/>
      <c r="N1771" s="797"/>
      <c r="O1771" s="797"/>
    </row>
    <row r="1772" spans="1:28" ht="4.5" customHeight="1" x14ac:dyDescent="0.25">
      <c r="A1772" s="63">
        <f t="shared" ref="A1772" si="571">$A$4</f>
        <v>4.5</v>
      </c>
      <c r="B1772" s="261"/>
    </row>
    <row r="1773" spans="1:28" ht="9" customHeight="1" x14ac:dyDescent="0.25">
      <c r="A1773" s="63">
        <f t="shared" ref="A1773" si="572">$A$2</f>
        <v>9</v>
      </c>
      <c r="B1773" s="798" t="s">
        <v>475</v>
      </c>
      <c r="C1773" s="799"/>
      <c r="D1773" s="799"/>
      <c r="E1773" s="799"/>
      <c r="F1773" s="799"/>
      <c r="G1773" s="799"/>
      <c r="H1773" s="800"/>
      <c r="I1773" s="801" t="s">
        <v>1</v>
      </c>
      <c r="J1773" s="802"/>
      <c r="K1773" s="802"/>
      <c r="L1773" s="802"/>
      <c r="M1773" s="802"/>
      <c r="N1773" s="802"/>
      <c r="O1773" s="803"/>
    </row>
    <row r="1774" spans="1:28" ht="19.5" customHeight="1" x14ac:dyDescent="0.25">
      <c r="A1774" s="63">
        <f t="shared" ref="A1774" si="573">$A$6</f>
        <v>19.5</v>
      </c>
      <c r="B1774" s="65"/>
      <c r="C1774" s="988">
        <f t="shared" ref="C1774" si="574">$C$6</f>
        <v>0</v>
      </c>
      <c r="D1774" s="988"/>
      <c r="E1774" s="988"/>
      <c r="F1774" s="988"/>
      <c r="G1774" s="988"/>
      <c r="H1774" s="66"/>
      <c r="I1774" s="820"/>
      <c r="J1774" s="821"/>
      <c r="K1774" s="821"/>
      <c r="L1774" s="821"/>
      <c r="M1774" s="821"/>
      <c r="N1774" s="821"/>
      <c r="O1774" s="822"/>
    </row>
    <row r="1775" spans="1:28" ht="9" customHeight="1" x14ac:dyDescent="0.25">
      <c r="A1775" s="63">
        <f t="shared" ref="A1775" si="575">$A$2</f>
        <v>9</v>
      </c>
    </row>
    <row r="1776" spans="1:28" ht="16.5" customHeight="1" x14ac:dyDescent="0.25">
      <c r="A1776" s="68">
        <f t="shared" ref="A1776:A1778" si="576">$A$8</f>
        <v>16.5</v>
      </c>
      <c r="B1776" s="67" t="s">
        <v>554</v>
      </c>
    </row>
    <row r="1777" spans="1:28" ht="16.5" customHeight="1" x14ac:dyDescent="0.25">
      <c r="A1777" s="68">
        <f t="shared" si="576"/>
        <v>16.5</v>
      </c>
      <c r="B1777" s="989" t="s">
        <v>566</v>
      </c>
      <c r="C1777" s="989"/>
      <c r="D1777" s="989"/>
      <c r="E1777" s="989"/>
      <c r="F1777" s="989"/>
      <c r="G1777" s="989"/>
      <c r="H1777" s="989"/>
      <c r="I1777" s="989"/>
      <c r="J1777" s="989"/>
      <c r="K1777" s="989"/>
      <c r="L1777" s="989"/>
      <c r="M1777" s="989"/>
      <c r="N1777" s="989"/>
    </row>
    <row r="1778" spans="1:28" ht="16.5" customHeight="1" x14ac:dyDescent="0.25">
      <c r="A1778" s="68">
        <f t="shared" si="576"/>
        <v>16.5</v>
      </c>
      <c r="B1778" s="990" t="s">
        <v>564</v>
      </c>
      <c r="C1778" s="989"/>
      <c r="D1778" s="989"/>
      <c r="E1778" s="989"/>
      <c r="F1778" s="989"/>
      <c r="G1778" s="989"/>
      <c r="H1778" s="989"/>
      <c r="I1778" s="989"/>
      <c r="J1778" s="989"/>
      <c r="K1778" s="989"/>
      <c r="L1778" s="989"/>
      <c r="M1778" s="989"/>
      <c r="N1778" s="989"/>
    </row>
    <row r="1779" spans="1:28" ht="9" customHeight="1" x14ac:dyDescent="0.25">
      <c r="A1779" s="63">
        <f t="shared" ref="A1779" si="577">$A$2</f>
        <v>9</v>
      </c>
      <c r="C1779" s="69"/>
      <c r="D1779" s="69"/>
      <c r="E1779" s="69"/>
      <c r="F1779" s="69"/>
      <c r="G1779" s="69"/>
      <c r="N1779" s="281" t="s">
        <v>877</v>
      </c>
      <c r="O1779" s="270"/>
    </row>
    <row r="1780" spans="1:28" ht="19.5" customHeight="1" x14ac:dyDescent="0.25">
      <c r="A1780" s="63">
        <f t="shared" ref="A1780" si="578">$A$6</f>
        <v>19.5</v>
      </c>
      <c r="C1780" s="69"/>
      <c r="D1780" s="69"/>
      <c r="E1780" s="69"/>
      <c r="F1780" s="69"/>
      <c r="G1780" s="69"/>
      <c r="N1780" s="265">
        <f t="shared" ref="N1780" si="579">N1712+1</f>
        <v>27</v>
      </c>
      <c r="O1780" s="70"/>
      <c r="P1780" s="62"/>
      <c r="Q1780" s="62">
        <f t="shared" ref="Q1780" si="580">IF(COUNTA(C1790:J1797,C1811:J1830,L1811:O1830,L1790:O1797)=0,0,1)</f>
        <v>0</v>
      </c>
    </row>
    <row r="1781" spans="1:28" ht="4.5" customHeight="1" x14ac:dyDescent="0.25">
      <c r="A1781" s="63">
        <f t="shared" ref="A1781:A1782" si="581">$A$4</f>
        <v>4.5</v>
      </c>
      <c r="B1781" s="69"/>
      <c r="C1781" s="69"/>
      <c r="D1781" s="69"/>
      <c r="E1781" s="69"/>
      <c r="F1781" s="69"/>
      <c r="G1781" s="69"/>
    </row>
    <row r="1782" spans="1:28" ht="4.5" customHeight="1" x14ac:dyDescent="0.25">
      <c r="A1782" s="63">
        <f t="shared" si="581"/>
        <v>4.5</v>
      </c>
      <c r="B1782" s="807"/>
      <c r="C1782" s="807"/>
      <c r="D1782" s="807"/>
      <c r="E1782" s="807"/>
      <c r="F1782" s="807"/>
      <c r="G1782" s="807"/>
      <c r="H1782" s="807"/>
      <c r="I1782" s="807"/>
      <c r="J1782" s="807"/>
      <c r="K1782" s="807"/>
      <c r="L1782" s="807"/>
      <c r="M1782" s="807"/>
      <c r="N1782" s="807"/>
      <c r="O1782" s="807"/>
    </row>
    <row r="1783" spans="1:28" ht="24.75" customHeight="1" x14ac:dyDescent="0.25">
      <c r="A1783" s="68">
        <f t="shared" ref="A1783" si="582">$A$8*1.5</f>
        <v>24.75</v>
      </c>
      <c r="B1783" s="826" t="s">
        <v>563</v>
      </c>
      <c r="C1783" s="827"/>
      <c r="D1783" s="827"/>
      <c r="E1783" s="827"/>
      <c r="F1783" s="827"/>
      <c r="G1783" s="827"/>
      <c r="H1783" s="827"/>
      <c r="I1783" s="827"/>
      <c r="J1783" s="827"/>
      <c r="K1783" s="827"/>
      <c r="L1783" s="827"/>
      <c r="M1783" s="827"/>
      <c r="N1783" s="827"/>
      <c r="O1783" s="828"/>
    </row>
    <row r="1784" spans="1:28" ht="9" customHeight="1" x14ac:dyDescent="0.25">
      <c r="A1784" s="63">
        <f t="shared" ref="A1784" si="583">$A$2</f>
        <v>9</v>
      </c>
      <c r="B1784" s="71"/>
      <c r="C1784" s="804" t="s">
        <v>158</v>
      </c>
      <c r="D1784" s="805"/>
      <c r="E1784" s="805"/>
      <c r="F1784" s="805"/>
      <c r="G1784" s="805"/>
      <c r="H1784" s="806"/>
      <c r="I1784" s="804" t="s">
        <v>159</v>
      </c>
      <c r="J1784" s="805"/>
      <c r="K1784" s="805"/>
      <c r="L1784" s="805"/>
      <c r="M1784" s="805"/>
      <c r="N1784" s="805"/>
      <c r="O1784" s="806"/>
    </row>
    <row r="1785" spans="1:28" s="62" customFormat="1" ht="19.5" customHeight="1" x14ac:dyDescent="0.25">
      <c r="A1785" s="63">
        <f t="shared" ref="A1785" si="584">$A$6</f>
        <v>19.5</v>
      </c>
      <c r="B1785" s="72"/>
      <c r="C1785" s="985" t="str">
        <f t="shared" ref="C1785" si="585">""&amp;$C$17</f>
        <v/>
      </c>
      <c r="D1785" s="986"/>
      <c r="E1785" s="986"/>
      <c r="F1785" s="986"/>
      <c r="G1785" s="986"/>
      <c r="H1785" s="987"/>
      <c r="I1785" s="985" t="str">
        <f t="shared" ref="I1785" si="586">""&amp;I1717</f>
        <v/>
      </c>
      <c r="J1785" s="986"/>
      <c r="K1785" s="986"/>
      <c r="L1785" s="986"/>
      <c r="M1785" s="986"/>
      <c r="N1785" s="986"/>
      <c r="O1785" s="987"/>
      <c r="P1785" s="45"/>
      <c r="R1785" s="45"/>
      <c r="S1785" s="45"/>
      <c r="T1785" s="45"/>
      <c r="U1785" s="45"/>
      <c r="V1785" s="45"/>
      <c r="W1785" s="45"/>
      <c r="X1785" s="45"/>
      <c r="Y1785" s="45"/>
      <c r="Z1785" s="45"/>
      <c r="AA1785" s="45"/>
      <c r="AB1785" s="45"/>
    </row>
    <row r="1786" spans="1:28" s="62" customFormat="1" ht="4.5" customHeight="1" x14ac:dyDescent="0.25">
      <c r="A1786" s="63">
        <f t="shared" ref="A1786" si="587">$A$4</f>
        <v>4.5</v>
      </c>
      <c r="B1786" s="807"/>
      <c r="C1786" s="807"/>
      <c r="D1786" s="807"/>
      <c r="E1786" s="807"/>
      <c r="F1786" s="807"/>
      <c r="G1786" s="807"/>
      <c r="H1786" s="807"/>
      <c r="I1786" s="807"/>
      <c r="J1786" s="807"/>
      <c r="K1786" s="807"/>
      <c r="L1786" s="807"/>
      <c r="M1786" s="807"/>
      <c r="N1786" s="807"/>
      <c r="O1786" s="807"/>
      <c r="P1786" s="45"/>
      <c r="R1786" s="45"/>
      <c r="S1786" s="45"/>
      <c r="T1786" s="45"/>
      <c r="U1786" s="45"/>
      <c r="V1786" s="45"/>
      <c r="W1786" s="45"/>
      <c r="X1786" s="45"/>
      <c r="Y1786" s="45"/>
      <c r="Z1786" s="45"/>
      <c r="AA1786" s="45"/>
      <c r="AB1786" s="45"/>
    </row>
    <row r="1787" spans="1:28" s="62" customFormat="1" ht="16.5" customHeight="1" x14ac:dyDescent="0.25">
      <c r="A1787" s="68">
        <f t="shared" ref="A1787" si="588">$A$8</f>
        <v>16.5</v>
      </c>
      <c r="B1787" s="808" t="s">
        <v>160</v>
      </c>
      <c r="C1787" s="809"/>
      <c r="D1787" s="809"/>
      <c r="E1787" s="809"/>
      <c r="F1787" s="809"/>
      <c r="G1787" s="809"/>
      <c r="H1787" s="809"/>
      <c r="I1787" s="809"/>
      <c r="J1787" s="809"/>
      <c r="K1787" s="809"/>
      <c r="L1787" s="809"/>
      <c r="M1787" s="809"/>
      <c r="N1787" s="809"/>
      <c r="O1787" s="810"/>
      <c r="P1787" s="45"/>
      <c r="R1787" s="45"/>
      <c r="S1787" s="45"/>
      <c r="T1787" s="45"/>
      <c r="U1787" s="45"/>
      <c r="V1787" s="45"/>
      <c r="W1787" s="45"/>
      <c r="X1787" s="45"/>
      <c r="Y1787" s="45"/>
      <c r="Z1787" s="45"/>
      <c r="AA1787" s="45"/>
      <c r="AB1787" s="45"/>
    </row>
    <row r="1788" spans="1:28" s="62" customFormat="1" ht="24.75" customHeight="1" x14ac:dyDescent="0.25">
      <c r="A1788" s="68">
        <f t="shared" ref="A1788" si="589">$A$8*1.5</f>
        <v>24.75</v>
      </c>
      <c r="B1788" s="268" t="s">
        <v>162</v>
      </c>
      <c r="C1788" s="844" t="s">
        <v>170</v>
      </c>
      <c r="D1788" s="981"/>
      <c r="E1788" s="982"/>
      <c r="F1788" s="269" t="s">
        <v>171</v>
      </c>
      <c r="G1788" s="269" t="s">
        <v>172</v>
      </c>
      <c r="H1788" s="268" t="s">
        <v>163</v>
      </c>
      <c r="I1788" s="844" t="s">
        <v>573</v>
      </c>
      <c r="J1788" s="982"/>
      <c r="K1788" s="267" t="s">
        <v>571</v>
      </c>
      <c r="L1788" s="267" t="s">
        <v>570</v>
      </c>
      <c r="M1788" s="267" t="s">
        <v>569</v>
      </c>
      <c r="N1788" s="844" t="s">
        <v>568</v>
      </c>
      <c r="O1788" s="815"/>
      <c r="P1788" s="45"/>
      <c r="R1788" s="45"/>
      <c r="S1788" s="45"/>
      <c r="T1788" s="45"/>
      <c r="U1788" s="45"/>
      <c r="V1788" s="45"/>
      <c r="W1788" s="45"/>
      <c r="X1788" s="45"/>
      <c r="Y1788" s="45"/>
      <c r="Z1788" s="45"/>
      <c r="AA1788" s="45"/>
      <c r="AB1788" s="45"/>
    </row>
    <row r="1789" spans="1:28" s="62" customFormat="1" ht="9" customHeight="1" x14ac:dyDescent="0.2">
      <c r="A1789" s="63">
        <f t="shared" ref="A1789" si="590">$A$2</f>
        <v>9</v>
      </c>
      <c r="B1789" s="76"/>
      <c r="C1789" s="983" t="s">
        <v>126</v>
      </c>
      <c r="D1789" s="983"/>
      <c r="E1789" s="983"/>
      <c r="F1789" s="268" t="s">
        <v>164</v>
      </c>
      <c r="G1789" s="268" t="s">
        <v>165</v>
      </c>
      <c r="H1789" s="268" t="s">
        <v>143</v>
      </c>
      <c r="I1789" s="983" t="s">
        <v>166</v>
      </c>
      <c r="J1789" s="983"/>
      <c r="K1789" s="268" t="s">
        <v>167</v>
      </c>
      <c r="L1789" s="268" t="s">
        <v>168</v>
      </c>
      <c r="M1789" s="268" t="s">
        <v>181</v>
      </c>
      <c r="N1789" s="983" t="s">
        <v>565</v>
      </c>
      <c r="O1789" s="983"/>
      <c r="P1789" s="45"/>
      <c r="R1789" s="45"/>
      <c r="S1789" s="45"/>
      <c r="T1789" s="45"/>
      <c r="U1789" s="45"/>
      <c r="V1789" s="45"/>
      <c r="W1789" s="45"/>
      <c r="X1789" s="45"/>
      <c r="Y1789" s="45"/>
      <c r="Z1789" s="45"/>
      <c r="AA1789" s="45"/>
      <c r="AB1789" s="45"/>
    </row>
    <row r="1790" spans="1:28" s="62" customFormat="1" ht="19.5" customHeight="1" x14ac:dyDescent="0.25">
      <c r="A1790" s="63">
        <f t="shared" ref="A1790:A1797" si="591">$A$6</f>
        <v>19.5</v>
      </c>
      <c r="B1790" s="78">
        <v>1</v>
      </c>
      <c r="C1790" s="972"/>
      <c r="D1790" s="973"/>
      <c r="E1790" s="974"/>
      <c r="F1790" s="124"/>
      <c r="G1790" s="124"/>
      <c r="H1790" s="126"/>
      <c r="I1790" s="975"/>
      <c r="J1790" s="976"/>
      <c r="K1790" s="124"/>
      <c r="L1790" s="125"/>
      <c r="M1790" s="125"/>
      <c r="N1790" s="977"/>
      <c r="O1790" s="978"/>
      <c r="P1790" s="45"/>
      <c r="R1790" s="45"/>
      <c r="S1790" s="45"/>
      <c r="T1790" s="45"/>
      <c r="U1790" s="45"/>
      <c r="V1790" s="45"/>
      <c r="W1790" s="45"/>
      <c r="X1790" s="45"/>
      <c r="Y1790" s="45"/>
      <c r="Z1790" s="45"/>
      <c r="AA1790" s="45"/>
      <c r="AB1790" s="45"/>
    </row>
    <row r="1791" spans="1:28" s="62" customFormat="1" ht="19.5" customHeight="1" x14ac:dyDescent="0.25">
      <c r="A1791" s="63">
        <f t="shared" si="591"/>
        <v>19.5</v>
      </c>
      <c r="B1791" s="78">
        <v>2</v>
      </c>
      <c r="C1791" s="972"/>
      <c r="D1791" s="973"/>
      <c r="E1791" s="974"/>
      <c r="F1791" s="124"/>
      <c r="G1791" s="124"/>
      <c r="H1791" s="126"/>
      <c r="I1791" s="975"/>
      <c r="J1791" s="976"/>
      <c r="K1791" s="124"/>
      <c r="L1791" s="125"/>
      <c r="M1791" s="125"/>
      <c r="N1791" s="977"/>
      <c r="O1791" s="978"/>
      <c r="P1791" s="45"/>
      <c r="R1791" s="45"/>
      <c r="S1791" s="45"/>
      <c r="T1791" s="45"/>
      <c r="U1791" s="45"/>
      <c r="V1791" s="45"/>
      <c r="W1791" s="45"/>
      <c r="X1791" s="45"/>
      <c r="Y1791" s="45"/>
      <c r="Z1791" s="45"/>
      <c r="AA1791" s="45"/>
      <c r="AB1791" s="45"/>
    </row>
    <row r="1792" spans="1:28" s="62" customFormat="1" ht="19.5" customHeight="1" x14ac:dyDescent="0.25">
      <c r="A1792" s="63">
        <f t="shared" si="591"/>
        <v>19.5</v>
      </c>
      <c r="B1792" s="78">
        <v>3</v>
      </c>
      <c r="C1792" s="972"/>
      <c r="D1792" s="973"/>
      <c r="E1792" s="974"/>
      <c r="F1792" s="124"/>
      <c r="G1792" s="124"/>
      <c r="H1792" s="126"/>
      <c r="I1792" s="975"/>
      <c r="J1792" s="976"/>
      <c r="K1792" s="124"/>
      <c r="L1792" s="125"/>
      <c r="M1792" s="125"/>
      <c r="N1792" s="977"/>
      <c r="O1792" s="978"/>
      <c r="P1792" s="45"/>
      <c r="R1792" s="45"/>
      <c r="S1792" s="45"/>
      <c r="T1792" s="45"/>
      <c r="U1792" s="45"/>
      <c r="V1792" s="45"/>
      <c r="W1792" s="45"/>
      <c r="X1792" s="45"/>
      <c r="Y1792" s="45"/>
      <c r="Z1792" s="45"/>
      <c r="AA1792" s="45"/>
      <c r="AB1792" s="45"/>
    </row>
    <row r="1793" spans="1:28" s="62" customFormat="1" ht="19.5" customHeight="1" x14ac:dyDescent="0.25">
      <c r="A1793" s="63">
        <f t="shared" si="591"/>
        <v>19.5</v>
      </c>
      <c r="B1793" s="78">
        <v>4</v>
      </c>
      <c r="C1793" s="972"/>
      <c r="D1793" s="973"/>
      <c r="E1793" s="974"/>
      <c r="F1793" s="124"/>
      <c r="G1793" s="124"/>
      <c r="H1793" s="126"/>
      <c r="I1793" s="975"/>
      <c r="J1793" s="976"/>
      <c r="K1793" s="124"/>
      <c r="L1793" s="125"/>
      <c r="M1793" s="125"/>
      <c r="N1793" s="977"/>
      <c r="O1793" s="978"/>
      <c r="P1793" s="45"/>
      <c r="R1793" s="45"/>
      <c r="S1793" s="45"/>
      <c r="T1793" s="45"/>
      <c r="U1793" s="45"/>
      <c r="V1793" s="45"/>
      <c r="W1793" s="45"/>
      <c r="X1793" s="45"/>
      <c r="Y1793" s="45"/>
      <c r="Z1793" s="45"/>
      <c r="AA1793" s="45"/>
      <c r="AB1793" s="45"/>
    </row>
    <row r="1794" spans="1:28" s="62" customFormat="1" ht="19.5" customHeight="1" x14ac:dyDescent="0.25">
      <c r="A1794" s="63">
        <f t="shared" si="591"/>
        <v>19.5</v>
      </c>
      <c r="B1794" s="78">
        <v>5</v>
      </c>
      <c r="C1794" s="972"/>
      <c r="D1794" s="973"/>
      <c r="E1794" s="974"/>
      <c r="F1794" s="124"/>
      <c r="G1794" s="124"/>
      <c r="H1794" s="126"/>
      <c r="I1794" s="975"/>
      <c r="J1794" s="976"/>
      <c r="K1794" s="124"/>
      <c r="L1794" s="125"/>
      <c r="M1794" s="125"/>
      <c r="N1794" s="977"/>
      <c r="O1794" s="978"/>
      <c r="P1794" s="45"/>
      <c r="R1794" s="45"/>
      <c r="S1794" s="45"/>
      <c r="T1794" s="45"/>
      <c r="U1794" s="45"/>
      <c r="V1794" s="45"/>
      <c r="W1794" s="45"/>
      <c r="X1794" s="45"/>
      <c r="Y1794" s="45"/>
      <c r="Z1794" s="45"/>
      <c r="AA1794" s="45"/>
      <c r="AB1794" s="45"/>
    </row>
    <row r="1795" spans="1:28" s="62" customFormat="1" ht="19.5" customHeight="1" x14ac:dyDescent="0.25">
      <c r="A1795" s="63">
        <f t="shared" si="591"/>
        <v>19.5</v>
      </c>
      <c r="B1795" s="78">
        <v>6</v>
      </c>
      <c r="C1795" s="972"/>
      <c r="D1795" s="973"/>
      <c r="E1795" s="974"/>
      <c r="F1795" s="124"/>
      <c r="G1795" s="124"/>
      <c r="H1795" s="126"/>
      <c r="I1795" s="975"/>
      <c r="J1795" s="976"/>
      <c r="K1795" s="124"/>
      <c r="L1795" s="125"/>
      <c r="M1795" s="125"/>
      <c r="N1795" s="977"/>
      <c r="O1795" s="978"/>
      <c r="P1795" s="45"/>
      <c r="R1795" s="45"/>
      <c r="S1795" s="45"/>
      <c r="T1795" s="45"/>
      <c r="U1795" s="45"/>
      <c r="V1795" s="45"/>
      <c r="W1795" s="45"/>
      <c r="X1795" s="45"/>
      <c r="Y1795" s="45"/>
      <c r="Z1795" s="45"/>
      <c r="AA1795" s="45"/>
      <c r="AB1795" s="45"/>
    </row>
    <row r="1796" spans="1:28" s="62" customFormat="1" ht="19.5" customHeight="1" x14ac:dyDescent="0.25">
      <c r="A1796" s="63">
        <f t="shared" si="591"/>
        <v>19.5</v>
      </c>
      <c r="B1796" s="78">
        <v>7</v>
      </c>
      <c r="C1796" s="972"/>
      <c r="D1796" s="973"/>
      <c r="E1796" s="974"/>
      <c r="F1796" s="124"/>
      <c r="G1796" s="124"/>
      <c r="H1796" s="126"/>
      <c r="I1796" s="975"/>
      <c r="J1796" s="976"/>
      <c r="K1796" s="124"/>
      <c r="L1796" s="125"/>
      <c r="M1796" s="125"/>
      <c r="N1796" s="977"/>
      <c r="O1796" s="978"/>
      <c r="P1796" s="45"/>
      <c r="R1796" s="45"/>
      <c r="S1796" s="45"/>
      <c r="T1796" s="45"/>
      <c r="U1796" s="45"/>
      <c r="V1796" s="45"/>
      <c r="W1796" s="45"/>
      <c r="X1796" s="45"/>
      <c r="Y1796" s="45"/>
      <c r="Z1796" s="45"/>
      <c r="AA1796" s="45"/>
      <c r="AB1796" s="45"/>
    </row>
    <row r="1797" spans="1:28" s="62" customFormat="1" ht="19.5" customHeight="1" x14ac:dyDescent="0.25">
      <c r="A1797" s="63">
        <f t="shared" si="591"/>
        <v>19.5</v>
      </c>
      <c r="B1797" s="78">
        <v>8</v>
      </c>
      <c r="C1797" s="972"/>
      <c r="D1797" s="973"/>
      <c r="E1797" s="974"/>
      <c r="F1797" s="124"/>
      <c r="G1797" s="124"/>
      <c r="H1797" s="126"/>
      <c r="I1797" s="975"/>
      <c r="J1797" s="976"/>
      <c r="K1797" s="124"/>
      <c r="L1797" s="125"/>
      <c r="M1797" s="125"/>
      <c r="N1797" s="977"/>
      <c r="O1797" s="978"/>
      <c r="P1797" s="45"/>
      <c r="R1797" s="45"/>
      <c r="S1797" s="45"/>
      <c r="T1797" s="45"/>
      <c r="U1797" s="45"/>
      <c r="V1797" s="45"/>
      <c r="W1797" s="45"/>
      <c r="X1797" s="45"/>
      <c r="Y1797" s="45"/>
      <c r="Z1797" s="45"/>
      <c r="AA1797" s="45"/>
      <c r="AB1797" s="45"/>
    </row>
    <row r="1798" spans="1:28" s="62" customFormat="1" ht="9" customHeight="1" x14ac:dyDescent="0.25">
      <c r="A1798" s="63">
        <f t="shared" ref="A1798:A1799" si="592">$A$2</f>
        <v>9</v>
      </c>
      <c r="B1798" s="45"/>
      <c r="C1798" s="45"/>
      <c r="D1798" s="45"/>
      <c r="E1798" s="45"/>
      <c r="F1798" s="45"/>
      <c r="G1798" s="45"/>
      <c r="H1798" s="45"/>
      <c r="I1798" s="45"/>
      <c r="J1798" s="45"/>
      <c r="K1798" s="45"/>
      <c r="L1798" s="45"/>
      <c r="M1798" s="45"/>
      <c r="N1798" s="45"/>
      <c r="O1798" s="45"/>
      <c r="P1798" s="45"/>
      <c r="R1798" s="45"/>
      <c r="S1798" s="45"/>
      <c r="T1798" s="45"/>
      <c r="U1798" s="45"/>
      <c r="V1798" s="45"/>
      <c r="W1798" s="45"/>
      <c r="X1798" s="45"/>
      <c r="Y1798" s="45"/>
      <c r="Z1798" s="45"/>
      <c r="AA1798" s="45"/>
      <c r="AB1798" s="45"/>
    </row>
    <row r="1799" spans="1:28" s="62" customFormat="1" ht="9" customHeight="1" x14ac:dyDescent="0.25">
      <c r="A1799" s="63">
        <f t="shared" si="592"/>
        <v>9</v>
      </c>
      <c r="B1799" s="45"/>
      <c r="C1799" s="45"/>
      <c r="D1799" s="45"/>
      <c r="E1799" s="45"/>
      <c r="F1799" s="45"/>
      <c r="G1799" s="45"/>
      <c r="H1799" s="45"/>
      <c r="I1799" s="45"/>
      <c r="J1799" s="45"/>
      <c r="K1799" s="45"/>
      <c r="L1799" s="45"/>
      <c r="M1799" s="45"/>
      <c r="N1799" s="45"/>
      <c r="O1799" s="45"/>
      <c r="P1799" s="45"/>
      <c r="R1799" s="45"/>
      <c r="S1799" s="45"/>
      <c r="T1799" s="45"/>
      <c r="U1799" s="45"/>
      <c r="V1799" s="45"/>
      <c r="W1799" s="45"/>
      <c r="X1799" s="45"/>
      <c r="Y1799" s="45"/>
      <c r="Z1799" s="45"/>
      <c r="AA1799" s="45"/>
      <c r="AB1799" s="45"/>
    </row>
    <row r="1800" spans="1:28" s="62" customFormat="1" ht="18" customHeight="1" x14ac:dyDescent="0.25">
      <c r="A1800" s="63">
        <f t="shared" ref="A1800" si="593">$A$2*2</f>
        <v>18</v>
      </c>
      <c r="B1800" s="79" t="s">
        <v>100</v>
      </c>
      <c r="C1800" s="979" t="s">
        <v>191</v>
      </c>
      <c r="D1800" s="979"/>
      <c r="E1800" s="979"/>
      <c r="F1800" s="979"/>
      <c r="G1800" s="979"/>
      <c r="H1800" s="979"/>
      <c r="I1800" s="979"/>
      <c r="J1800" s="979"/>
      <c r="K1800" s="979"/>
      <c r="L1800" s="979"/>
      <c r="M1800" s="979"/>
      <c r="N1800" s="979"/>
      <c r="O1800" s="979"/>
      <c r="P1800" s="45"/>
      <c r="R1800" s="45"/>
      <c r="S1800" s="45"/>
      <c r="T1800" s="45"/>
      <c r="U1800" s="45"/>
      <c r="V1800" s="45"/>
      <c r="W1800" s="45"/>
      <c r="X1800" s="45"/>
      <c r="Y1800" s="45"/>
      <c r="Z1800" s="45"/>
      <c r="AA1800" s="45"/>
      <c r="AB1800" s="45"/>
    </row>
    <row r="1801" spans="1:28" s="62" customFormat="1" ht="9" customHeight="1" x14ac:dyDescent="0.25">
      <c r="A1801" s="63">
        <f t="shared" ref="A1801:A1804" si="594">$A$2</f>
        <v>9</v>
      </c>
      <c r="B1801" s="79" t="s">
        <v>101</v>
      </c>
      <c r="C1801" s="980" t="s">
        <v>190</v>
      </c>
      <c r="D1801" s="980"/>
      <c r="E1801" s="980"/>
      <c r="F1801" s="980"/>
      <c r="G1801" s="980"/>
      <c r="H1801" s="980"/>
      <c r="I1801" s="980"/>
      <c r="J1801" s="980"/>
      <c r="K1801" s="980"/>
      <c r="L1801" s="980"/>
      <c r="M1801" s="980"/>
      <c r="N1801" s="980"/>
      <c r="O1801" s="980"/>
      <c r="P1801" s="45"/>
      <c r="R1801" s="45"/>
      <c r="S1801" s="45"/>
      <c r="T1801" s="45"/>
      <c r="U1801" s="45"/>
      <c r="V1801" s="45"/>
      <c r="W1801" s="45"/>
      <c r="X1801" s="45"/>
      <c r="Y1801" s="45"/>
      <c r="Z1801" s="45"/>
      <c r="AA1801" s="45"/>
      <c r="AB1801" s="45"/>
    </row>
    <row r="1802" spans="1:28" s="62" customFormat="1" ht="9" customHeight="1" x14ac:dyDescent="0.25">
      <c r="A1802" s="63">
        <f t="shared" si="594"/>
        <v>9</v>
      </c>
      <c r="B1802" s="79" t="s">
        <v>102</v>
      </c>
      <c r="C1802" s="979" t="s">
        <v>500</v>
      </c>
      <c r="D1802" s="979"/>
      <c r="E1802" s="979"/>
      <c r="F1802" s="979"/>
      <c r="G1802" s="979"/>
      <c r="H1802" s="979"/>
      <c r="I1802" s="979"/>
      <c r="J1802" s="979"/>
      <c r="K1802" s="979"/>
      <c r="L1802" s="979"/>
      <c r="M1802" s="979"/>
      <c r="N1802" s="979"/>
      <c r="O1802" s="979"/>
      <c r="P1802" s="45"/>
      <c r="R1802" s="45"/>
      <c r="S1802" s="45"/>
      <c r="T1802" s="45"/>
      <c r="U1802" s="45"/>
      <c r="V1802" s="45"/>
      <c r="W1802" s="45"/>
      <c r="X1802" s="45"/>
      <c r="Y1802" s="45"/>
      <c r="Z1802" s="45"/>
      <c r="AA1802" s="45"/>
      <c r="AB1802" s="45"/>
    </row>
    <row r="1803" spans="1:28" s="62" customFormat="1" ht="9" customHeight="1" x14ac:dyDescent="0.25">
      <c r="A1803" s="63">
        <f t="shared" si="594"/>
        <v>9</v>
      </c>
      <c r="B1803" s="79" t="s">
        <v>105</v>
      </c>
      <c r="C1803" s="979" t="s">
        <v>194</v>
      </c>
      <c r="D1803" s="979"/>
      <c r="E1803" s="979"/>
      <c r="F1803" s="979"/>
      <c r="G1803" s="979"/>
      <c r="H1803" s="979"/>
      <c r="I1803" s="979"/>
      <c r="J1803" s="979"/>
      <c r="K1803" s="979"/>
      <c r="L1803" s="979"/>
      <c r="M1803" s="979"/>
      <c r="N1803" s="979"/>
      <c r="O1803" s="979"/>
      <c r="P1803" s="45"/>
      <c r="R1803" s="45"/>
      <c r="S1803" s="45"/>
      <c r="T1803" s="45"/>
      <c r="U1803" s="45"/>
      <c r="V1803" s="45"/>
      <c r="W1803" s="45"/>
      <c r="X1803" s="45"/>
      <c r="Y1803" s="45"/>
      <c r="Z1803" s="45"/>
      <c r="AA1803" s="45"/>
      <c r="AB1803" s="45"/>
    </row>
    <row r="1804" spans="1:28" s="62" customFormat="1" ht="9" customHeight="1" x14ac:dyDescent="0.25">
      <c r="A1804" s="63">
        <f t="shared" si="594"/>
        <v>9</v>
      </c>
      <c r="B1804" s="79" t="s">
        <v>103</v>
      </c>
      <c r="C1804" s="979" t="s">
        <v>202</v>
      </c>
      <c r="D1804" s="979"/>
      <c r="E1804" s="979"/>
      <c r="F1804" s="979"/>
      <c r="G1804" s="979"/>
      <c r="H1804" s="979"/>
      <c r="I1804" s="979"/>
      <c r="J1804" s="979"/>
      <c r="K1804" s="979"/>
      <c r="L1804" s="979"/>
      <c r="M1804" s="979"/>
      <c r="N1804" s="979"/>
      <c r="O1804" s="979"/>
      <c r="P1804" s="45"/>
      <c r="R1804" s="45"/>
      <c r="S1804" s="45"/>
      <c r="T1804" s="45"/>
      <c r="U1804" s="45"/>
      <c r="V1804" s="45"/>
      <c r="W1804" s="45"/>
      <c r="X1804" s="45"/>
      <c r="Y1804" s="45"/>
      <c r="Z1804" s="45"/>
      <c r="AA1804" s="45"/>
      <c r="AB1804" s="45"/>
    </row>
    <row r="1805" spans="1:28" s="62" customFormat="1" ht="16.5" customHeight="1" x14ac:dyDescent="0.25">
      <c r="A1805" s="68">
        <f t="shared" ref="A1805" si="595">$A$8</f>
        <v>16.5</v>
      </c>
      <c r="B1805" s="45"/>
      <c r="C1805" s="984" t="str">
        <f ca="1">Wersja</f>
        <v>2020..6.15.0.44055</v>
      </c>
      <c r="D1805" s="984"/>
      <c r="E1805" s="69"/>
      <c r="F1805" s="69"/>
      <c r="G1805" s="69"/>
      <c r="H1805" s="69"/>
      <c r="I1805" s="45"/>
      <c r="J1805" s="45"/>
      <c r="K1805" s="45"/>
      <c r="L1805" s="45"/>
      <c r="M1805" s="45"/>
      <c r="N1805" s="80" t="s">
        <v>572</v>
      </c>
      <c r="O1805" s="81" t="s">
        <v>187</v>
      </c>
      <c r="P1805" s="45"/>
      <c r="R1805" s="45"/>
      <c r="S1805" s="45"/>
      <c r="T1805" s="45"/>
      <c r="U1805" s="45"/>
      <c r="V1805" s="45"/>
      <c r="W1805" s="45"/>
      <c r="X1805" s="45"/>
      <c r="Y1805" s="45"/>
      <c r="Z1805" s="45"/>
      <c r="AA1805" s="45"/>
      <c r="AB1805" s="45"/>
    </row>
    <row r="1806" spans="1:28" s="62" customFormat="1" ht="9" customHeight="1" x14ac:dyDescent="0.25">
      <c r="A1806" s="63">
        <f t="shared" ref="A1806:A1807" si="596">$A$2</f>
        <v>9</v>
      </c>
      <c r="B1806" s="45"/>
      <c r="C1806" s="45"/>
      <c r="D1806" s="45"/>
      <c r="E1806" s="45"/>
      <c r="F1806" s="45"/>
      <c r="G1806" s="45"/>
      <c r="H1806" s="45"/>
      <c r="I1806" s="45"/>
      <c r="J1806" s="45"/>
      <c r="K1806" s="45"/>
      <c r="L1806" s="45"/>
      <c r="M1806" s="45"/>
      <c r="N1806" s="45"/>
      <c r="O1806" s="45"/>
      <c r="P1806" s="45"/>
      <c r="R1806" s="45"/>
      <c r="S1806" s="45"/>
      <c r="T1806" s="45"/>
      <c r="U1806" s="45"/>
      <c r="V1806" s="45"/>
      <c r="W1806" s="45"/>
      <c r="X1806" s="45"/>
      <c r="Y1806" s="45"/>
      <c r="Z1806" s="45"/>
      <c r="AA1806" s="45"/>
      <c r="AB1806" s="45"/>
    </row>
    <row r="1807" spans="1:28" s="62" customFormat="1" ht="9" customHeight="1" x14ac:dyDescent="0.25">
      <c r="A1807" s="63">
        <f t="shared" si="596"/>
        <v>9</v>
      </c>
      <c r="B1807" s="797" t="s">
        <v>0</v>
      </c>
      <c r="C1807" s="797"/>
      <c r="D1807" s="797"/>
      <c r="E1807" s="797"/>
      <c r="F1807" s="797"/>
      <c r="G1807" s="797"/>
      <c r="H1807" s="797"/>
      <c r="I1807" s="797"/>
      <c r="J1807" s="797"/>
      <c r="K1807" s="797"/>
      <c r="L1807" s="797"/>
      <c r="M1807" s="797"/>
      <c r="N1807" s="797"/>
      <c r="O1807" s="797"/>
      <c r="P1807" s="45"/>
      <c r="R1807" s="45"/>
      <c r="S1807" s="45"/>
      <c r="T1807" s="45"/>
      <c r="U1807" s="45"/>
      <c r="V1807" s="45"/>
      <c r="W1807" s="45"/>
      <c r="X1807" s="45"/>
      <c r="Y1807" s="45"/>
      <c r="Z1807" s="45"/>
      <c r="AA1807" s="45"/>
      <c r="AB1807" s="45"/>
    </row>
    <row r="1808" spans="1:28" s="62" customFormat="1" ht="4.5" customHeight="1" x14ac:dyDescent="0.25">
      <c r="A1808" s="68">
        <v>4.5</v>
      </c>
      <c r="B1808" s="271"/>
      <c r="C1808" s="45"/>
      <c r="D1808" s="45"/>
      <c r="E1808" s="45"/>
      <c r="F1808" s="45"/>
      <c r="G1808" s="45"/>
      <c r="H1808" s="45"/>
      <c r="I1808" s="45"/>
      <c r="J1808" s="45"/>
      <c r="K1808" s="45"/>
      <c r="L1808" s="45"/>
      <c r="M1808" s="45"/>
      <c r="N1808" s="45"/>
      <c r="O1808" s="45"/>
      <c r="P1808" s="45"/>
      <c r="R1808" s="45"/>
      <c r="S1808" s="45"/>
      <c r="T1808" s="45"/>
      <c r="U1808" s="45"/>
      <c r="V1808" s="45"/>
      <c r="W1808" s="45"/>
      <c r="X1808" s="45"/>
      <c r="Y1808" s="45"/>
      <c r="Z1808" s="45"/>
      <c r="AA1808" s="45"/>
      <c r="AB1808" s="45"/>
    </row>
    <row r="1809" spans="1:28" s="62" customFormat="1" ht="24.75" customHeight="1" x14ac:dyDescent="0.25">
      <c r="A1809" s="68">
        <f t="shared" ref="A1809" si="597">$A$8*1.5</f>
        <v>24.75</v>
      </c>
      <c r="B1809" s="273" t="s">
        <v>162</v>
      </c>
      <c r="C1809" s="844" t="s">
        <v>170</v>
      </c>
      <c r="D1809" s="981"/>
      <c r="E1809" s="982"/>
      <c r="F1809" s="274" t="s">
        <v>171</v>
      </c>
      <c r="G1809" s="274" t="s">
        <v>172</v>
      </c>
      <c r="H1809" s="273" t="s">
        <v>163</v>
      </c>
      <c r="I1809" s="844" t="s">
        <v>573</v>
      </c>
      <c r="J1809" s="982"/>
      <c r="K1809" s="272" t="s">
        <v>571</v>
      </c>
      <c r="L1809" s="272" t="s">
        <v>570</v>
      </c>
      <c r="M1809" s="272" t="s">
        <v>569</v>
      </c>
      <c r="N1809" s="844" t="s">
        <v>568</v>
      </c>
      <c r="O1809" s="815"/>
      <c r="P1809" s="45"/>
      <c r="R1809" s="45"/>
      <c r="S1809" s="45"/>
      <c r="T1809" s="45"/>
      <c r="U1809" s="45"/>
      <c r="V1809" s="45"/>
      <c r="W1809" s="45"/>
      <c r="X1809" s="45"/>
      <c r="Y1809" s="45"/>
      <c r="Z1809" s="45"/>
      <c r="AA1809" s="45"/>
      <c r="AB1809" s="45"/>
    </row>
    <row r="1810" spans="1:28" s="62" customFormat="1" ht="9" customHeight="1" x14ac:dyDescent="0.2">
      <c r="A1810" s="63">
        <f t="shared" ref="A1810" si="598">$A$2</f>
        <v>9</v>
      </c>
      <c r="B1810" s="76"/>
      <c r="C1810" s="983" t="s">
        <v>126</v>
      </c>
      <c r="D1810" s="983"/>
      <c r="E1810" s="983"/>
      <c r="F1810" s="273" t="s">
        <v>164</v>
      </c>
      <c r="G1810" s="273" t="s">
        <v>165</v>
      </c>
      <c r="H1810" s="273" t="s">
        <v>143</v>
      </c>
      <c r="I1810" s="983" t="s">
        <v>166</v>
      </c>
      <c r="J1810" s="983"/>
      <c r="K1810" s="273" t="s">
        <v>167</v>
      </c>
      <c r="L1810" s="273" t="s">
        <v>168</v>
      </c>
      <c r="M1810" s="273" t="s">
        <v>181</v>
      </c>
      <c r="N1810" s="983" t="s">
        <v>565</v>
      </c>
      <c r="O1810" s="983"/>
      <c r="P1810" s="45"/>
      <c r="R1810" s="45"/>
      <c r="S1810" s="45"/>
      <c r="T1810" s="45"/>
      <c r="U1810" s="45"/>
      <c r="V1810" s="45"/>
      <c r="W1810" s="45"/>
      <c r="X1810" s="45"/>
      <c r="Y1810" s="45"/>
      <c r="Z1810" s="45"/>
      <c r="AA1810" s="45"/>
      <c r="AB1810" s="45"/>
    </row>
    <row r="1811" spans="1:28" s="62" customFormat="1" ht="19.5" customHeight="1" x14ac:dyDescent="0.25">
      <c r="A1811" s="63">
        <f t="shared" ref="A1811:A1830" si="599">$A$6</f>
        <v>19.5</v>
      </c>
      <c r="B1811" s="78">
        <v>9</v>
      </c>
      <c r="C1811" s="972"/>
      <c r="D1811" s="973"/>
      <c r="E1811" s="974"/>
      <c r="F1811" s="124"/>
      <c r="G1811" s="124"/>
      <c r="H1811" s="126"/>
      <c r="I1811" s="975"/>
      <c r="J1811" s="976"/>
      <c r="K1811" s="124"/>
      <c r="L1811" s="125"/>
      <c r="M1811" s="125"/>
      <c r="N1811" s="977"/>
      <c r="O1811" s="978"/>
      <c r="P1811" s="45"/>
      <c r="R1811" s="45"/>
      <c r="S1811" s="45"/>
      <c r="T1811" s="45"/>
      <c r="U1811" s="45"/>
      <c r="V1811" s="45"/>
      <c r="W1811" s="45"/>
      <c r="X1811" s="45"/>
      <c r="Y1811" s="45"/>
      <c r="Z1811" s="45"/>
      <c r="AA1811" s="45"/>
      <c r="AB1811" s="45"/>
    </row>
    <row r="1812" spans="1:28" s="62" customFormat="1" ht="19.5" customHeight="1" x14ac:dyDescent="0.25">
      <c r="A1812" s="63">
        <f t="shared" si="599"/>
        <v>19.5</v>
      </c>
      <c r="B1812" s="78">
        <f t="shared" ref="B1812:B1830" si="600">B1811+1</f>
        <v>10</v>
      </c>
      <c r="C1812" s="972"/>
      <c r="D1812" s="973"/>
      <c r="E1812" s="974"/>
      <c r="F1812" s="124"/>
      <c r="G1812" s="124"/>
      <c r="H1812" s="126"/>
      <c r="I1812" s="975"/>
      <c r="J1812" s="976"/>
      <c r="K1812" s="124"/>
      <c r="L1812" s="125"/>
      <c r="M1812" s="125"/>
      <c r="N1812" s="977"/>
      <c r="O1812" s="978"/>
      <c r="P1812" s="45"/>
      <c r="R1812" s="45"/>
      <c r="S1812" s="45"/>
      <c r="T1812" s="45"/>
      <c r="U1812" s="45"/>
      <c r="V1812" s="45"/>
      <c r="W1812" s="45"/>
      <c r="X1812" s="45"/>
      <c r="Y1812" s="45"/>
      <c r="Z1812" s="45"/>
      <c r="AA1812" s="45"/>
      <c r="AB1812" s="45"/>
    </row>
    <row r="1813" spans="1:28" s="62" customFormat="1" ht="19.5" customHeight="1" x14ac:dyDescent="0.25">
      <c r="A1813" s="63">
        <f t="shared" si="599"/>
        <v>19.5</v>
      </c>
      <c r="B1813" s="78">
        <f t="shared" si="600"/>
        <v>11</v>
      </c>
      <c r="C1813" s="972"/>
      <c r="D1813" s="973"/>
      <c r="E1813" s="974"/>
      <c r="F1813" s="124"/>
      <c r="G1813" s="124"/>
      <c r="H1813" s="126"/>
      <c r="I1813" s="975"/>
      <c r="J1813" s="976"/>
      <c r="K1813" s="124"/>
      <c r="L1813" s="125"/>
      <c r="M1813" s="125"/>
      <c r="N1813" s="977"/>
      <c r="O1813" s="978"/>
      <c r="P1813" s="45"/>
      <c r="R1813" s="45"/>
      <c r="S1813" s="45"/>
      <c r="T1813" s="45"/>
      <c r="U1813" s="45"/>
      <c r="V1813" s="45"/>
      <c r="W1813" s="45"/>
      <c r="X1813" s="45"/>
      <c r="Y1813" s="45"/>
      <c r="Z1813" s="45"/>
      <c r="AA1813" s="45"/>
      <c r="AB1813" s="45"/>
    </row>
    <row r="1814" spans="1:28" s="62" customFormat="1" ht="19.5" customHeight="1" x14ac:dyDescent="0.25">
      <c r="A1814" s="63">
        <f t="shared" si="599"/>
        <v>19.5</v>
      </c>
      <c r="B1814" s="78">
        <f t="shared" si="600"/>
        <v>12</v>
      </c>
      <c r="C1814" s="972"/>
      <c r="D1814" s="973"/>
      <c r="E1814" s="974"/>
      <c r="F1814" s="124"/>
      <c r="G1814" s="124"/>
      <c r="H1814" s="126"/>
      <c r="I1814" s="975"/>
      <c r="J1814" s="976"/>
      <c r="K1814" s="124"/>
      <c r="L1814" s="125"/>
      <c r="M1814" s="125"/>
      <c r="N1814" s="977"/>
      <c r="O1814" s="978"/>
      <c r="P1814" s="45"/>
      <c r="R1814" s="45"/>
      <c r="S1814" s="45"/>
      <c r="T1814" s="45"/>
      <c r="U1814" s="45"/>
      <c r="V1814" s="45"/>
      <c r="W1814" s="45"/>
      <c r="X1814" s="45"/>
      <c r="Y1814" s="45"/>
      <c r="Z1814" s="45"/>
      <c r="AA1814" s="45"/>
      <c r="AB1814" s="45"/>
    </row>
    <row r="1815" spans="1:28" s="62" customFormat="1" ht="19.5" customHeight="1" x14ac:dyDescent="0.25">
      <c r="A1815" s="63">
        <f t="shared" si="599"/>
        <v>19.5</v>
      </c>
      <c r="B1815" s="78">
        <f t="shared" si="600"/>
        <v>13</v>
      </c>
      <c r="C1815" s="972"/>
      <c r="D1815" s="973"/>
      <c r="E1815" s="974"/>
      <c r="F1815" s="124"/>
      <c r="G1815" s="124"/>
      <c r="H1815" s="126"/>
      <c r="I1815" s="975"/>
      <c r="J1815" s="976"/>
      <c r="K1815" s="124"/>
      <c r="L1815" s="125"/>
      <c r="M1815" s="125"/>
      <c r="N1815" s="977"/>
      <c r="O1815" s="978"/>
      <c r="P1815" s="45"/>
      <c r="R1815" s="45"/>
      <c r="S1815" s="45"/>
      <c r="T1815" s="45"/>
      <c r="U1815" s="45"/>
      <c r="V1815" s="45"/>
      <c r="W1815" s="45"/>
      <c r="X1815" s="45"/>
      <c r="Y1815" s="45"/>
      <c r="Z1815" s="45"/>
      <c r="AA1815" s="45"/>
      <c r="AB1815" s="45"/>
    </row>
    <row r="1816" spans="1:28" s="62" customFormat="1" ht="19.5" customHeight="1" x14ac:dyDescent="0.25">
      <c r="A1816" s="63">
        <f t="shared" si="599"/>
        <v>19.5</v>
      </c>
      <c r="B1816" s="78">
        <f t="shared" si="600"/>
        <v>14</v>
      </c>
      <c r="C1816" s="972"/>
      <c r="D1816" s="973"/>
      <c r="E1816" s="974"/>
      <c r="F1816" s="124"/>
      <c r="G1816" s="124"/>
      <c r="H1816" s="126"/>
      <c r="I1816" s="975"/>
      <c r="J1816" s="976"/>
      <c r="K1816" s="124"/>
      <c r="L1816" s="125"/>
      <c r="M1816" s="125"/>
      <c r="N1816" s="977"/>
      <c r="O1816" s="978"/>
      <c r="P1816" s="45"/>
      <c r="R1816" s="45"/>
      <c r="S1816" s="45"/>
      <c r="T1816" s="45"/>
      <c r="U1816" s="45"/>
      <c r="V1816" s="45"/>
      <c r="W1816" s="45"/>
      <c r="X1816" s="45"/>
      <c r="Y1816" s="45"/>
      <c r="Z1816" s="45"/>
      <c r="AA1816" s="45"/>
      <c r="AB1816" s="45"/>
    </row>
    <row r="1817" spans="1:28" s="62" customFormat="1" ht="19.5" customHeight="1" x14ac:dyDescent="0.25">
      <c r="A1817" s="63">
        <f t="shared" si="599"/>
        <v>19.5</v>
      </c>
      <c r="B1817" s="78">
        <f t="shared" si="600"/>
        <v>15</v>
      </c>
      <c r="C1817" s="972"/>
      <c r="D1817" s="973"/>
      <c r="E1817" s="974"/>
      <c r="F1817" s="124"/>
      <c r="G1817" s="124"/>
      <c r="H1817" s="126"/>
      <c r="I1817" s="975"/>
      <c r="J1817" s="976"/>
      <c r="K1817" s="124"/>
      <c r="L1817" s="125"/>
      <c r="M1817" s="125"/>
      <c r="N1817" s="977"/>
      <c r="O1817" s="978"/>
      <c r="P1817" s="45"/>
      <c r="R1817" s="45"/>
      <c r="S1817" s="45"/>
      <c r="T1817" s="45"/>
      <c r="U1817" s="45"/>
      <c r="V1817" s="45"/>
      <c r="W1817" s="45"/>
      <c r="X1817" s="45"/>
      <c r="Y1817" s="45"/>
      <c r="Z1817" s="45"/>
      <c r="AA1817" s="45"/>
      <c r="AB1817" s="45"/>
    </row>
    <row r="1818" spans="1:28" s="62" customFormat="1" ht="19.5" customHeight="1" x14ac:dyDescent="0.25">
      <c r="A1818" s="63">
        <f t="shared" si="599"/>
        <v>19.5</v>
      </c>
      <c r="B1818" s="78">
        <f t="shared" si="600"/>
        <v>16</v>
      </c>
      <c r="C1818" s="972"/>
      <c r="D1818" s="973"/>
      <c r="E1818" s="974"/>
      <c r="F1818" s="124"/>
      <c r="G1818" s="124"/>
      <c r="H1818" s="126"/>
      <c r="I1818" s="975"/>
      <c r="J1818" s="976"/>
      <c r="K1818" s="124"/>
      <c r="L1818" s="125"/>
      <c r="M1818" s="125"/>
      <c r="N1818" s="977"/>
      <c r="O1818" s="978"/>
      <c r="P1818" s="45"/>
      <c r="R1818" s="45"/>
      <c r="S1818" s="45"/>
      <c r="T1818" s="45"/>
      <c r="U1818" s="45"/>
      <c r="V1818" s="45"/>
      <c r="W1818" s="45"/>
      <c r="X1818" s="45"/>
      <c r="Y1818" s="45"/>
      <c r="Z1818" s="45"/>
      <c r="AA1818" s="45"/>
      <c r="AB1818" s="45"/>
    </row>
    <row r="1819" spans="1:28" s="62" customFormat="1" ht="19.5" customHeight="1" x14ac:dyDescent="0.25">
      <c r="A1819" s="63">
        <f t="shared" si="599"/>
        <v>19.5</v>
      </c>
      <c r="B1819" s="78">
        <f t="shared" si="600"/>
        <v>17</v>
      </c>
      <c r="C1819" s="972"/>
      <c r="D1819" s="973"/>
      <c r="E1819" s="974"/>
      <c r="F1819" s="124"/>
      <c r="G1819" s="124"/>
      <c r="H1819" s="126"/>
      <c r="I1819" s="975"/>
      <c r="J1819" s="976"/>
      <c r="K1819" s="124"/>
      <c r="L1819" s="125"/>
      <c r="M1819" s="125"/>
      <c r="N1819" s="977"/>
      <c r="O1819" s="978"/>
      <c r="P1819" s="45"/>
      <c r="R1819" s="45"/>
      <c r="S1819" s="45"/>
      <c r="T1819" s="45"/>
      <c r="U1819" s="45"/>
      <c r="V1819" s="45"/>
      <c r="W1819" s="45"/>
      <c r="X1819" s="45"/>
      <c r="Y1819" s="45"/>
      <c r="Z1819" s="45"/>
      <c r="AA1819" s="45"/>
      <c r="AB1819" s="45"/>
    </row>
    <row r="1820" spans="1:28" s="62" customFormat="1" ht="19.5" customHeight="1" x14ac:dyDescent="0.25">
      <c r="A1820" s="63">
        <f t="shared" si="599"/>
        <v>19.5</v>
      </c>
      <c r="B1820" s="78">
        <f t="shared" si="600"/>
        <v>18</v>
      </c>
      <c r="C1820" s="972"/>
      <c r="D1820" s="973"/>
      <c r="E1820" s="974"/>
      <c r="F1820" s="124"/>
      <c r="G1820" s="124"/>
      <c r="H1820" s="126"/>
      <c r="I1820" s="975"/>
      <c r="J1820" s="976"/>
      <c r="K1820" s="124"/>
      <c r="L1820" s="125"/>
      <c r="M1820" s="125"/>
      <c r="N1820" s="977"/>
      <c r="O1820" s="978"/>
      <c r="P1820" s="45"/>
      <c r="R1820" s="45"/>
      <c r="S1820" s="45"/>
      <c r="T1820" s="45"/>
      <c r="U1820" s="45"/>
      <c r="V1820" s="45"/>
      <c r="W1820" s="45"/>
      <c r="X1820" s="45"/>
      <c r="Y1820" s="45"/>
      <c r="Z1820" s="45"/>
      <c r="AA1820" s="45"/>
      <c r="AB1820" s="45"/>
    </row>
    <row r="1821" spans="1:28" s="62" customFormat="1" ht="19.5" customHeight="1" x14ac:dyDescent="0.25">
      <c r="A1821" s="63">
        <f t="shared" si="599"/>
        <v>19.5</v>
      </c>
      <c r="B1821" s="78">
        <f t="shared" si="600"/>
        <v>19</v>
      </c>
      <c r="C1821" s="972"/>
      <c r="D1821" s="973"/>
      <c r="E1821" s="974"/>
      <c r="F1821" s="124"/>
      <c r="G1821" s="124"/>
      <c r="H1821" s="126"/>
      <c r="I1821" s="975"/>
      <c r="J1821" s="976"/>
      <c r="K1821" s="124"/>
      <c r="L1821" s="125"/>
      <c r="M1821" s="125"/>
      <c r="N1821" s="977"/>
      <c r="O1821" s="978"/>
      <c r="P1821" s="45"/>
      <c r="R1821" s="45"/>
      <c r="S1821" s="45"/>
      <c r="T1821" s="45"/>
      <c r="U1821" s="45"/>
      <c r="V1821" s="45"/>
      <c r="W1821" s="45"/>
      <c r="X1821" s="45"/>
      <c r="Y1821" s="45"/>
      <c r="Z1821" s="45"/>
      <c r="AA1821" s="45"/>
      <c r="AB1821" s="45"/>
    </row>
    <row r="1822" spans="1:28" s="62" customFormat="1" ht="19.5" customHeight="1" x14ac:dyDescent="0.25">
      <c r="A1822" s="63">
        <f t="shared" si="599"/>
        <v>19.5</v>
      </c>
      <c r="B1822" s="78">
        <f t="shared" si="600"/>
        <v>20</v>
      </c>
      <c r="C1822" s="972"/>
      <c r="D1822" s="973"/>
      <c r="E1822" s="974"/>
      <c r="F1822" s="124"/>
      <c r="G1822" s="124"/>
      <c r="H1822" s="126"/>
      <c r="I1822" s="975"/>
      <c r="J1822" s="976"/>
      <c r="K1822" s="124"/>
      <c r="L1822" s="125"/>
      <c r="M1822" s="125"/>
      <c r="N1822" s="977"/>
      <c r="O1822" s="978"/>
      <c r="P1822" s="45"/>
      <c r="R1822" s="45"/>
      <c r="S1822" s="45"/>
      <c r="T1822" s="45"/>
      <c r="U1822" s="45"/>
      <c r="V1822" s="45"/>
      <c r="W1822" s="45"/>
      <c r="X1822" s="45"/>
      <c r="Y1822" s="45"/>
      <c r="Z1822" s="45"/>
      <c r="AA1822" s="45"/>
      <c r="AB1822" s="45"/>
    </row>
    <row r="1823" spans="1:28" s="62" customFormat="1" ht="19.5" customHeight="1" x14ac:dyDescent="0.25">
      <c r="A1823" s="63">
        <f t="shared" si="599"/>
        <v>19.5</v>
      </c>
      <c r="B1823" s="78">
        <f t="shared" si="600"/>
        <v>21</v>
      </c>
      <c r="C1823" s="972"/>
      <c r="D1823" s="973"/>
      <c r="E1823" s="974"/>
      <c r="F1823" s="124"/>
      <c r="G1823" s="124"/>
      <c r="H1823" s="126"/>
      <c r="I1823" s="975"/>
      <c r="J1823" s="976"/>
      <c r="K1823" s="124"/>
      <c r="L1823" s="125"/>
      <c r="M1823" s="125"/>
      <c r="N1823" s="977"/>
      <c r="O1823" s="978"/>
      <c r="P1823" s="45"/>
      <c r="R1823" s="45"/>
      <c r="S1823" s="45"/>
      <c r="T1823" s="45"/>
      <c r="U1823" s="45"/>
      <c r="V1823" s="45"/>
      <c r="W1823" s="45"/>
      <c r="X1823" s="45"/>
      <c r="Y1823" s="45"/>
      <c r="Z1823" s="45"/>
      <c r="AA1823" s="45"/>
      <c r="AB1823" s="45"/>
    </row>
    <row r="1824" spans="1:28" s="62" customFormat="1" ht="19.5" customHeight="1" x14ac:dyDescent="0.25">
      <c r="A1824" s="63">
        <f t="shared" si="599"/>
        <v>19.5</v>
      </c>
      <c r="B1824" s="78">
        <f t="shared" si="600"/>
        <v>22</v>
      </c>
      <c r="C1824" s="972"/>
      <c r="D1824" s="973"/>
      <c r="E1824" s="974"/>
      <c r="F1824" s="124"/>
      <c r="G1824" s="124"/>
      <c r="H1824" s="126"/>
      <c r="I1824" s="975"/>
      <c r="J1824" s="976"/>
      <c r="K1824" s="124"/>
      <c r="L1824" s="125"/>
      <c r="M1824" s="125"/>
      <c r="N1824" s="977"/>
      <c r="O1824" s="978"/>
      <c r="P1824" s="45"/>
      <c r="R1824" s="45"/>
      <c r="S1824" s="45"/>
      <c r="T1824" s="45"/>
      <c r="U1824" s="45"/>
      <c r="V1824" s="45"/>
      <c r="W1824" s="45"/>
      <c r="X1824" s="45"/>
      <c r="Y1824" s="45"/>
      <c r="Z1824" s="45"/>
      <c r="AA1824" s="45"/>
      <c r="AB1824" s="45"/>
    </row>
    <row r="1825" spans="1:28" s="62" customFormat="1" ht="19.5" customHeight="1" x14ac:dyDescent="0.25">
      <c r="A1825" s="63">
        <f t="shared" si="599"/>
        <v>19.5</v>
      </c>
      <c r="B1825" s="78">
        <f t="shared" si="600"/>
        <v>23</v>
      </c>
      <c r="C1825" s="972"/>
      <c r="D1825" s="973"/>
      <c r="E1825" s="974"/>
      <c r="F1825" s="124"/>
      <c r="G1825" s="124"/>
      <c r="H1825" s="126"/>
      <c r="I1825" s="975"/>
      <c r="J1825" s="976"/>
      <c r="K1825" s="124"/>
      <c r="L1825" s="125"/>
      <c r="M1825" s="125"/>
      <c r="N1825" s="977"/>
      <c r="O1825" s="978"/>
      <c r="P1825" s="45"/>
      <c r="R1825" s="45"/>
      <c r="S1825" s="45"/>
      <c r="T1825" s="45"/>
      <c r="U1825" s="45"/>
      <c r="V1825" s="45"/>
      <c r="W1825" s="45"/>
      <c r="X1825" s="45"/>
      <c r="Y1825" s="45"/>
      <c r="Z1825" s="45"/>
      <c r="AA1825" s="45"/>
      <c r="AB1825" s="45"/>
    </row>
    <row r="1826" spans="1:28" s="62" customFormat="1" ht="19.5" customHeight="1" x14ac:dyDescent="0.25">
      <c r="A1826" s="63">
        <f t="shared" si="599"/>
        <v>19.5</v>
      </c>
      <c r="B1826" s="78">
        <f t="shared" si="600"/>
        <v>24</v>
      </c>
      <c r="C1826" s="972"/>
      <c r="D1826" s="973"/>
      <c r="E1826" s="974"/>
      <c r="F1826" s="124"/>
      <c r="G1826" s="124"/>
      <c r="H1826" s="126"/>
      <c r="I1826" s="975"/>
      <c r="J1826" s="976"/>
      <c r="K1826" s="124"/>
      <c r="L1826" s="125"/>
      <c r="M1826" s="125"/>
      <c r="N1826" s="977"/>
      <c r="O1826" s="978"/>
      <c r="P1826" s="45"/>
      <c r="R1826" s="45"/>
      <c r="S1826" s="45"/>
      <c r="T1826" s="45"/>
      <c r="U1826" s="45"/>
      <c r="V1826" s="45"/>
      <c r="W1826" s="45"/>
      <c r="X1826" s="45"/>
      <c r="Y1826" s="45"/>
      <c r="Z1826" s="45"/>
      <c r="AA1826" s="45"/>
      <c r="AB1826" s="45"/>
    </row>
    <row r="1827" spans="1:28" s="62" customFormat="1" ht="19.5" customHeight="1" x14ac:dyDescent="0.25">
      <c r="A1827" s="63">
        <f t="shared" si="599"/>
        <v>19.5</v>
      </c>
      <c r="B1827" s="78">
        <f t="shared" si="600"/>
        <v>25</v>
      </c>
      <c r="C1827" s="972"/>
      <c r="D1827" s="973"/>
      <c r="E1827" s="974"/>
      <c r="F1827" s="124"/>
      <c r="G1827" s="124"/>
      <c r="H1827" s="126"/>
      <c r="I1827" s="975"/>
      <c r="J1827" s="976"/>
      <c r="K1827" s="124"/>
      <c r="L1827" s="125"/>
      <c r="M1827" s="125"/>
      <c r="N1827" s="977"/>
      <c r="O1827" s="978"/>
      <c r="P1827" s="45"/>
      <c r="R1827" s="45"/>
      <c r="S1827" s="45"/>
      <c r="T1827" s="45"/>
      <c r="U1827" s="45"/>
      <c r="V1827" s="45"/>
      <c r="W1827" s="45"/>
      <c r="X1827" s="45"/>
      <c r="Y1827" s="45"/>
      <c r="Z1827" s="45"/>
      <c r="AA1827" s="45"/>
      <c r="AB1827" s="45"/>
    </row>
    <row r="1828" spans="1:28" s="62" customFormat="1" ht="19.5" customHeight="1" x14ac:dyDescent="0.25">
      <c r="A1828" s="63">
        <f t="shared" si="599"/>
        <v>19.5</v>
      </c>
      <c r="B1828" s="78">
        <f t="shared" si="600"/>
        <v>26</v>
      </c>
      <c r="C1828" s="972"/>
      <c r="D1828" s="973"/>
      <c r="E1828" s="974"/>
      <c r="F1828" s="124"/>
      <c r="G1828" s="124"/>
      <c r="H1828" s="126"/>
      <c r="I1828" s="975"/>
      <c r="J1828" s="976"/>
      <c r="K1828" s="124"/>
      <c r="L1828" s="125"/>
      <c r="M1828" s="125"/>
      <c r="N1828" s="977"/>
      <c r="O1828" s="978"/>
      <c r="P1828" s="45"/>
      <c r="R1828" s="45"/>
      <c r="S1828" s="45"/>
      <c r="T1828" s="45"/>
      <c r="U1828" s="45"/>
      <c r="V1828" s="45"/>
      <c r="W1828" s="45"/>
      <c r="X1828" s="45"/>
      <c r="Y1828" s="45"/>
      <c r="Z1828" s="45"/>
      <c r="AA1828" s="45"/>
      <c r="AB1828" s="45"/>
    </row>
    <row r="1829" spans="1:28" s="62" customFormat="1" ht="19.5" customHeight="1" x14ac:dyDescent="0.25">
      <c r="A1829" s="63">
        <f t="shared" si="599"/>
        <v>19.5</v>
      </c>
      <c r="B1829" s="78">
        <f t="shared" si="600"/>
        <v>27</v>
      </c>
      <c r="C1829" s="972"/>
      <c r="D1829" s="973"/>
      <c r="E1829" s="974"/>
      <c r="F1829" s="124"/>
      <c r="G1829" s="124"/>
      <c r="H1829" s="126"/>
      <c r="I1829" s="975"/>
      <c r="J1829" s="976"/>
      <c r="K1829" s="124"/>
      <c r="L1829" s="125"/>
      <c r="M1829" s="125"/>
      <c r="N1829" s="977"/>
      <c r="O1829" s="978"/>
      <c r="P1829" s="45"/>
      <c r="R1829" s="45"/>
      <c r="S1829" s="45"/>
      <c r="T1829" s="45"/>
      <c r="U1829" s="45"/>
      <c r="V1829" s="45"/>
      <c r="W1829" s="45"/>
      <c r="X1829" s="45"/>
      <c r="Y1829" s="45"/>
      <c r="Z1829" s="45"/>
      <c r="AA1829" s="45"/>
      <c r="AB1829" s="45"/>
    </row>
    <row r="1830" spans="1:28" s="62" customFormat="1" ht="19.5" customHeight="1" x14ac:dyDescent="0.25">
      <c r="A1830" s="63">
        <f t="shared" si="599"/>
        <v>19.5</v>
      </c>
      <c r="B1830" s="78">
        <f t="shared" si="600"/>
        <v>28</v>
      </c>
      <c r="C1830" s="972"/>
      <c r="D1830" s="973"/>
      <c r="E1830" s="974"/>
      <c r="F1830" s="124"/>
      <c r="G1830" s="124"/>
      <c r="H1830" s="126"/>
      <c r="I1830" s="975"/>
      <c r="J1830" s="976"/>
      <c r="K1830" s="124"/>
      <c r="L1830" s="125"/>
      <c r="M1830" s="125"/>
      <c r="N1830" s="977"/>
      <c r="O1830" s="978"/>
      <c r="P1830" s="45"/>
      <c r="R1830" s="45"/>
      <c r="S1830" s="45"/>
      <c r="T1830" s="45"/>
      <c r="U1830" s="45"/>
      <c r="V1830" s="45"/>
      <c r="W1830" s="45"/>
      <c r="X1830" s="45"/>
      <c r="Y1830" s="45"/>
      <c r="Z1830" s="45"/>
      <c r="AA1830" s="45"/>
      <c r="AB1830" s="45"/>
    </row>
    <row r="1831" spans="1:28" s="62" customFormat="1" ht="9" customHeight="1" x14ac:dyDescent="0.25">
      <c r="A1831" s="63">
        <f t="shared" ref="A1831:A1839" si="601">$A$2</f>
        <v>9</v>
      </c>
      <c r="B1831" s="45"/>
      <c r="C1831" s="45"/>
      <c r="D1831" s="45"/>
      <c r="E1831" s="45"/>
      <c r="F1831" s="45"/>
      <c r="G1831" s="45"/>
      <c r="H1831" s="45"/>
      <c r="I1831" s="45"/>
      <c r="J1831" s="45"/>
      <c r="K1831" s="45"/>
      <c r="L1831" s="45"/>
      <c r="M1831" s="45"/>
      <c r="N1831" s="45"/>
      <c r="O1831" s="45"/>
      <c r="P1831" s="45"/>
      <c r="R1831" s="45"/>
      <c r="S1831" s="45"/>
      <c r="T1831" s="45"/>
      <c r="U1831" s="45"/>
      <c r="V1831" s="45"/>
      <c r="W1831" s="45"/>
      <c r="X1831" s="45"/>
      <c r="Y1831" s="45"/>
      <c r="Z1831" s="45"/>
      <c r="AA1831" s="45"/>
      <c r="AB1831" s="45"/>
    </row>
    <row r="1832" spans="1:28" ht="9" customHeight="1" x14ac:dyDescent="0.25">
      <c r="A1832" s="63">
        <f t="shared" si="601"/>
        <v>9</v>
      </c>
    </row>
    <row r="1833" spans="1:28" ht="9" customHeight="1" x14ac:dyDescent="0.25">
      <c r="A1833" s="63">
        <f t="shared" si="601"/>
        <v>9</v>
      </c>
    </row>
    <row r="1834" spans="1:28" ht="9" customHeight="1" x14ac:dyDescent="0.25">
      <c r="A1834" s="63">
        <f t="shared" si="601"/>
        <v>9</v>
      </c>
    </row>
    <row r="1835" spans="1:28" ht="9" customHeight="1" x14ac:dyDescent="0.25">
      <c r="A1835" s="63">
        <f t="shared" si="601"/>
        <v>9</v>
      </c>
    </row>
    <row r="1836" spans="1:28" ht="16.5" customHeight="1" x14ac:dyDescent="0.25">
      <c r="A1836" s="68">
        <f t="shared" ref="A1836" si="602">$A$8</f>
        <v>16.5</v>
      </c>
      <c r="C1836" s="80" t="s">
        <v>572</v>
      </c>
      <c r="D1836" s="81" t="s">
        <v>189</v>
      </c>
      <c r="M1836" s="1006" t="str">
        <f ca="1">Wersja</f>
        <v>2020..6.15.0.44055</v>
      </c>
      <c r="N1836" s="1006"/>
    </row>
    <row r="1837" spans="1:28" ht="9" customHeight="1" x14ac:dyDescent="0.25">
      <c r="A1837" s="63">
        <f t="shared" si="601"/>
        <v>9</v>
      </c>
    </row>
    <row r="1838" spans="1:28" ht="9" customHeight="1" x14ac:dyDescent="0.25">
      <c r="A1838" s="63">
        <f t="shared" si="601"/>
        <v>9</v>
      </c>
      <c r="B1838" s="796" t="s">
        <v>182</v>
      </c>
      <c r="C1838" s="796"/>
      <c r="D1838" s="796"/>
      <c r="E1838" s="796"/>
      <c r="F1838" s="796"/>
      <c r="G1838" s="796"/>
      <c r="H1838" s="796"/>
      <c r="I1838" s="796"/>
      <c r="J1838" s="796"/>
      <c r="K1838" s="796"/>
      <c r="L1838" s="796"/>
      <c r="M1838" s="796"/>
      <c r="N1838" s="796"/>
      <c r="O1838" s="796"/>
    </row>
    <row r="1839" spans="1:28" ht="9" customHeight="1" x14ac:dyDescent="0.25">
      <c r="A1839" s="63">
        <f t="shared" si="601"/>
        <v>9</v>
      </c>
      <c r="B1839" s="797" t="s">
        <v>0</v>
      </c>
      <c r="C1839" s="797"/>
      <c r="D1839" s="797"/>
      <c r="E1839" s="797"/>
      <c r="F1839" s="797"/>
      <c r="G1839" s="797"/>
      <c r="H1839" s="797"/>
      <c r="I1839" s="797"/>
      <c r="J1839" s="797"/>
      <c r="K1839" s="797"/>
      <c r="L1839" s="797"/>
      <c r="M1839" s="797"/>
      <c r="N1839" s="797"/>
      <c r="O1839" s="797"/>
    </row>
    <row r="1840" spans="1:28" ht="4.5" customHeight="1" x14ac:dyDescent="0.25">
      <c r="A1840" s="63">
        <f t="shared" ref="A1840" si="603">$A$4</f>
        <v>4.5</v>
      </c>
      <c r="B1840" s="261"/>
    </row>
    <row r="1841" spans="1:28" ht="9" customHeight="1" x14ac:dyDescent="0.25">
      <c r="A1841" s="63">
        <f t="shared" ref="A1841" si="604">$A$2</f>
        <v>9</v>
      </c>
      <c r="B1841" s="798" t="s">
        <v>475</v>
      </c>
      <c r="C1841" s="799"/>
      <c r="D1841" s="799"/>
      <c r="E1841" s="799"/>
      <c r="F1841" s="799"/>
      <c r="G1841" s="799"/>
      <c r="H1841" s="800"/>
      <c r="I1841" s="801" t="s">
        <v>1</v>
      </c>
      <c r="J1841" s="802"/>
      <c r="K1841" s="802"/>
      <c r="L1841" s="802"/>
      <c r="M1841" s="802"/>
      <c r="N1841" s="802"/>
      <c r="O1841" s="803"/>
    </row>
    <row r="1842" spans="1:28" ht="19.5" customHeight="1" x14ac:dyDescent="0.25">
      <c r="A1842" s="63">
        <f t="shared" ref="A1842" si="605">$A$6</f>
        <v>19.5</v>
      </c>
      <c r="B1842" s="65"/>
      <c r="C1842" s="988">
        <f t="shared" ref="C1842" si="606">$C$6</f>
        <v>0</v>
      </c>
      <c r="D1842" s="988"/>
      <c r="E1842" s="988"/>
      <c r="F1842" s="988"/>
      <c r="G1842" s="988"/>
      <c r="H1842" s="66"/>
      <c r="I1842" s="820"/>
      <c r="J1842" s="821"/>
      <c r="K1842" s="821"/>
      <c r="L1842" s="821"/>
      <c r="M1842" s="821"/>
      <c r="N1842" s="821"/>
      <c r="O1842" s="822"/>
    </row>
    <row r="1843" spans="1:28" ht="9" customHeight="1" x14ac:dyDescent="0.25">
      <c r="A1843" s="63">
        <f t="shared" ref="A1843" si="607">$A$2</f>
        <v>9</v>
      </c>
    </row>
    <row r="1844" spans="1:28" ht="16.5" customHeight="1" x14ac:dyDescent="0.25">
      <c r="A1844" s="68">
        <f t="shared" ref="A1844:A1846" si="608">$A$8</f>
        <v>16.5</v>
      </c>
      <c r="B1844" s="67" t="s">
        <v>554</v>
      </c>
    </row>
    <row r="1845" spans="1:28" ht="16.5" customHeight="1" x14ac:dyDescent="0.25">
      <c r="A1845" s="68">
        <f t="shared" si="608"/>
        <v>16.5</v>
      </c>
      <c r="B1845" s="989" t="s">
        <v>566</v>
      </c>
      <c r="C1845" s="989"/>
      <c r="D1845" s="989"/>
      <c r="E1845" s="989"/>
      <c r="F1845" s="989"/>
      <c r="G1845" s="989"/>
      <c r="H1845" s="989"/>
      <c r="I1845" s="989"/>
      <c r="J1845" s="989"/>
      <c r="K1845" s="989"/>
      <c r="L1845" s="989"/>
      <c r="M1845" s="989"/>
      <c r="N1845" s="989"/>
    </row>
    <row r="1846" spans="1:28" ht="16.5" customHeight="1" x14ac:dyDescent="0.25">
      <c r="A1846" s="68">
        <f t="shared" si="608"/>
        <v>16.5</v>
      </c>
      <c r="B1846" s="990" t="s">
        <v>564</v>
      </c>
      <c r="C1846" s="989"/>
      <c r="D1846" s="989"/>
      <c r="E1846" s="989"/>
      <c r="F1846" s="989"/>
      <c r="G1846" s="989"/>
      <c r="H1846" s="989"/>
      <c r="I1846" s="989"/>
      <c r="J1846" s="989"/>
      <c r="K1846" s="989"/>
      <c r="L1846" s="989"/>
      <c r="M1846" s="989"/>
      <c r="N1846" s="989"/>
    </row>
    <row r="1847" spans="1:28" ht="9" customHeight="1" x14ac:dyDescent="0.25">
      <c r="A1847" s="63">
        <f t="shared" ref="A1847" si="609">$A$2</f>
        <v>9</v>
      </c>
      <c r="C1847" s="69"/>
      <c r="D1847" s="69"/>
      <c r="E1847" s="69"/>
      <c r="F1847" s="69"/>
      <c r="G1847" s="69"/>
      <c r="N1847" s="281" t="s">
        <v>877</v>
      </c>
      <c r="O1847" s="270"/>
    </row>
    <row r="1848" spans="1:28" ht="19.5" customHeight="1" x14ac:dyDescent="0.25">
      <c r="A1848" s="63">
        <f t="shared" ref="A1848" si="610">$A$6</f>
        <v>19.5</v>
      </c>
      <c r="C1848" s="69"/>
      <c r="D1848" s="69"/>
      <c r="E1848" s="69"/>
      <c r="F1848" s="69"/>
      <c r="G1848" s="69"/>
      <c r="N1848" s="265">
        <f t="shared" ref="N1848" si="611">N1780+1</f>
        <v>28</v>
      </c>
      <c r="O1848" s="70"/>
      <c r="P1848" s="62"/>
      <c r="Q1848" s="62">
        <f t="shared" ref="Q1848" si="612">IF(COUNTA(C1858:J1865,C1879:J1898,L1879:O1898,L1858:O1865)=0,0,1)</f>
        <v>0</v>
      </c>
    </row>
    <row r="1849" spans="1:28" ht="4.5" customHeight="1" x14ac:dyDescent="0.25">
      <c r="A1849" s="63">
        <f t="shared" ref="A1849:A1850" si="613">$A$4</f>
        <v>4.5</v>
      </c>
      <c r="B1849" s="69"/>
      <c r="C1849" s="69"/>
      <c r="D1849" s="69"/>
      <c r="E1849" s="69"/>
      <c r="F1849" s="69"/>
      <c r="G1849" s="69"/>
    </row>
    <row r="1850" spans="1:28" ht="4.5" customHeight="1" x14ac:dyDescent="0.25">
      <c r="A1850" s="63">
        <f t="shared" si="613"/>
        <v>4.5</v>
      </c>
      <c r="B1850" s="807"/>
      <c r="C1850" s="807"/>
      <c r="D1850" s="807"/>
      <c r="E1850" s="807"/>
      <c r="F1850" s="807"/>
      <c r="G1850" s="807"/>
      <c r="H1850" s="807"/>
      <c r="I1850" s="807"/>
      <c r="J1850" s="807"/>
      <c r="K1850" s="807"/>
      <c r="L1850" s="807"/>
      <c r="M1850" s="807"/>
      <c r="N1850" s="807"/>
      <c r="O1850" s="807"/>
    </row>
    <row r="1851" spans="1:28" ht="24.75" customHeight="1" x14ac:dyDescent="0.25">
      <c r="A1851" s="68">
        <f t="shared" ref="A1851" si="614">$A$8*1.5</f>
        <v>24.75</v>
      </c>
      <c r="B1851" s="826" t="s">
        <v>563</v>
      </c>
      <c r="C1851" s="827"/>
      <c r="D1851" s="827"/>
      <c r="E1851" s="827"/>
      <c r="F1851" s="827"/>
      <c r="G1851" s="827"/>
      <c r="H1851" s="827"/>
      <c r="I1851" s="827"/>
      <c r="J1851" s="827"/>
      <c r="K1851" s="827"/>
      <c r="L1851" s="827"/>
      <c r="M1851" s="827"/>
      <c r="N1851" s="827"/>
      <c r="O1851" s="828"/>
    </row>
    <row r="1852" spans="1:28" ht="9" customHeight="1" x14ac:dyDescent="0.25">
      <c r="A1852" s="63">
        <f t="shared" ref="A1852" si="615">$A$2</f>
        <v>9</v>
      </c>
      <c r="B1852" s="71"/>
      <c r="C1852" s="804" t="s">
        <v>158</v>
      </c>
      <c r="D1852" s="805"/>
      <c r="E1852" s="805"/>
      <c r="F1852" s="805"/>
      <c r="G1852" s="805"/>
      <c r="H1852" s="806"/>
      <c r="I1852" s="804" t="s">
        <v>159</v>
      </c>
      <c r="J1852" s="805"/>
      <c r="K1852" s="805"/>
      <c r="L1852" s="805"/>
      <c r="M1852" s="805"/>
      <c r="N1852" s="805"/>
      <c r="O1852" s="806"/>
    </row>
    <row r="1853" spans="1:28" s="62" customFormat="1" ht="19.5" customHeight="1" x14ac:dyDescent="0.25">
      <c r="A1853" s="63">
        <f t="shared" ref="A1853" si="616">$A$6</f>
        <v>19.5</v>
      </c>
      <c r="B1853" s="72"/>
      <c r="C1853" s="985" t="str">
        <f t="shared" ref="C1853" si="617">""&amp;$C$17</f>
        <v/>
      </c>
      <c r="D1853" s="986"/>
      <c r="E1853" s="986"/>
      <c r="F1853" s="986"/>
      <c r="G1853" s="986"/>
      <c r="H1853" s="987"/>
      <c r="I1853" s="985" t="str">
        <f t="shared" ref="I1853" si="618">""&amp;I1785</f>
        <v/>
      </c>
      <c r="J1853" s="986"/>
      <c r="K1853" s="986"/>
      <c r="L1853" s="986"/>
      <c r="M1853" s="986"/>
      <c r="N1853" s="986"/>
      <c r="O1853" s="987"/>
      <c r="P1853" s="45"/>
      <c r="R1853" s="45"/>
      <c r="S1853" s="45"/>
      <c r="T1853" s="45"/>
      <c r="U1853" s="45"/>
      <c r="V1853" s="45"/>
      <c r="W1853" s="45"/>
      <c r="X1853" s="45"/>
      <c r="Y1853" s="45"/>
      <c r="Z1853" s="45"/>
      <c r="AA1853" s="45"/>
      <c r="AB1853" s="45"/>
    </row>
    <row r="1854" spans="1:28" s="62" customFormat="1" ht="4.5" customHeight="1" x14ac:dyDescent="0.25">
      <c r="A1854" s="63">
        <f t="shared" ref="A1854" si="619">$A$4</f>
        <v>4.5</v>
      </c>
      <c r="B1854" s="807"/>
      <c r="C1854" s="807"/>
      <c r="D1854" s="807"/>
      <c r="E1854" s="807"/>
      <c r="F1854" s="807"/>
      <c r="G1854" s="807"/>
      <c r="H1854" s="807"/>
      <c r="I1854" s="807"/>
      <c r="J1854" s="807"/>
      <c r="K1854" s="807"/>
      <c r="L1854" s="807"/>
      <c r="M1854" s="807"/>
      <c r="N1854" s="807"/>
      <c r="O1854" s="807"/>
      <c r="P1854" s="45"/>
      <c r="R1854" s="45"/>
      <c r="S1854" s="45"/>
      <c r="T1854" s="45"/>
      <c r="U1854" s="45"/>
      <c r="V1854" s="45"/>
      <c r="W1854" s="45"/>
      <c r="X1854" s="45"/>
      <c r="Y1854" s="45"/>
      <c r="Z1854" s="45"/>
      <c r="AA1854" s="45"/>
      <c r="AB1854" s="45"/>
    </row>
    <row r="1855" spans="1:28" s="62" customFormat="1" ht="16.5" customHeight="1" x14ac:dyDescent="0.25">
      <c r="A1855" s="68">
        <f t="shared" ref="A1855" si="620">$A$8</f>
        <v>16.5</v>
      </c>
      <c r="B1855" s="808" t="s">
        <v>160</v>
      </c>
      <c r="C1855" s="809"/>
      <c r="D1855" s="809"/>
      <c r="E1855" s="809"/>
      <c r="F1855" s="809"/>
      <c r="G1855" s="809"/>
      <c r="H1855" s="809"/>
      <c r="I1855" s="809"/>
      <c r="J1855" s="809"/>
      <c r="K1855" s="809"/>
      <c r="L1855" s="809"/>
      <c r="M1855" s="809"/>
      <c r="N1855" s="809"/>
      <c r="O1855" s="810"/>
      <c r="P1855" s="45"/>
      <c r="R1855" s="45"/>
      <c r="S1855" s="45"/>
      <c r="T1855" s="45"/>
      <c r="U1855" s="45"/>
      <c r="V1855" s="45"/>
      <c r="W1855" s="45"/>
      <c r="X1855" s="45"/>
      <c r="Y1855" s="45"/>
      <c r="Z1855" s="45"/>
      <c r="AA1855" s="45"/>
      <c r="AB1855" s="45"/>
    </row>
    <row r="1856" spans="1:28" s="62" customFormat="1" ht="24.75" customHeight="1" x14ac:dyDescent="0.25">
      <c r="A1856" s="68">
        <f t="shared" ref="A1856" si="621">$A$8*1.5</f>
        <v>24.75</v>
      </c>
      <c r="B1856" s="268" t="s">
        <v>162</v>
      </c>
      <c r="C1856" s="844" t="s">
        <v>170</v>
      </c>
      <c r="D1856" s="981"/>
      <c r="E1856" s="982"/>
      <c r="F1856" s="269" t="s">
        <v>171</v>
      </c>
      <c r="G1856" s="269" t="s">
        <v>172</v>
      </c>
      <c r="H1856" s="268" t="s">
        <v>163</v>
      </c>
      <c r="I1856" s="844" t="s">
        <v>573</v>
      </c>
      <c r="J1856" s="982"/>
      <c r="K1856" s="267" t="s">
        <v>571</v>
      </c>
      <c r="L1856" s="267" t="s">
        <v>570</v>
      </c>
      <c r="M1856" s="267" t="s">
        <v>569</v>
      </c>
      <c r="N1856" s="844" t="s">
        <v>568</v>
      </c>
      <c r="O1856" s="815"/>
      <c r="P1856" s="45"/>
      <c r="R1856" s="45"/>
      <c r="S1856" s="45"/>
      <c r="T1856" s="45"/>
      <c r="U1856" s="45"/>
      <c r="V1856" s="45"/>
      <c r="W1856" s="45"/>
      <c r="X1856" s="45"/>
      <c r="Y1856" s="45"/>
      <c r="Z1856" s="45"/>
      <c r="AA1856" s="45"/>
      <c r="AB1856" s="45"/>
    </row>
    <row r="1857" spans="1:28" s="62" customFormat="1" ht="9" customHeight="1" x14ac:dyDescent="0.2">
      <c r="A1857" s="63">
        <f t="shared" ref="A1857" si="622">$A$2</f>
        <v>9</v>
      </c>
      <c r="B1857" s="76"/>
      <c r="C1857" s="983" t="s">
        <v>126</v>
      </c>
      <c r="D1857" s="983"/>
      <c r="E1857" s="983"/>
      <c r="F1857" s="268" t="s">
        <v>164</v>
      </c>
      <c r="G1857" s="268" t="s">
        <v>165</v>
      </c>
      <c r="H1857" s="268" t="s">
        <v>143</v>
      </c>
      <c r="I1857" s="983" t="s">
        <v>166</v>
      </c>
      <c r="J1857" s="983"/>
      <c r="K1857" s="268" t="s">
        <v>167</v>
      </c>
      <c r="L1857" s="268" t="s">
        <v>168</v>
      </c>
      <c r="M1857" s="268" t="s">
        <v>181</v>
      </c>
      <c r="N1857" s="983" t="s">
        <v>565</v>
      </c>
      <c r="O1857" s="983"/>
      <c r="P1857" s="45"/>
      <c r="R1857" s="45"/>
      <c r="S1857" s="45"/>
      <c r="T1857" s="45"/>
      <c r="U1857" s="45"/>
      <c r="V1857" s="45"/>
      <c r="W1857" s="45"/>
      <c r="X1857" s="45"/>
      <c r="Y1857" s="45"/>
      <c r="Z1857" s="45"/>
      <c r="AA1857" s="45"/>
      <c r="AB1857" s="45"/>
    </row>
    <row r="1858" spans="1:28" s="62" customFormat="1" ht="19.5" customHeight="1" x14ac:dyDescent="0.25">
      <c r="A1858" s="63">
        <f t="shared" ref="A1858:A1865" si="623">$A$6</f>
        <v>19.5</v>
      </c>
      <c r="B1858" s="78">
        <v>1</v>
      </c>
      <c r="C1858" s="972"/>
      <c r="D1858" s="973"/>
      <c r="E1858" s="974"/>
      <c r="F1858" s="124"/>
      <c r="G1858" s="124"/>
      <c r="H1858" s="126"/>
      <c r="I1858" s="975"/>
      <c r="J1858" s="976"/>
      <c r="K1858" s="124"/>
      <c r="L1858" s="125"/>
      <c r="M1858" s="125"/>
      <c r="N1858" s="977"/>
      <c r="O1858" s="978"/>
      <c r="P1858" s="45"/>
      <c r="R1858" s="45"/>
      <c r="S1858" s="45"/>
      <c r="T1858" s="45"/>
      <c r="U1858" s="45"/>
      <c r="V1858" s="45"/>
      <c r="W1858" s="45"/>
      <c r="X1858" s="45"/>
      <c r="Y1858" s="45"/>
      <c r="Z1858" s="45"/>
      <c r="AA1858" s="45"/>
      <c r="AB1858" s="45"/>
    </row>
    <row r="1859" spans="1:28" s="62" customFormat="1" ht="19.5" customHeight="1" x14ac:dyDescent="0.25">
      <c r="A1859" s="63">
        <f t="shared" si="623"/>
        <v>19.5</v>
      </c>
      <c r="B1859" s="78">
        <v>2</v>
      </c>
      <c r="C1859" s="972"/>
      <c r="D1859" s="973"/>
      <c r="E1859" s="974"/>
      <c r="F1859" s="124"/>
      <c r="G1859" s="124"/>
      <c r="H1859" s="126"/>
      <c r="I1859" s="975"/>
      <c r="J1859" s="976"/>
      <c r="K1859" s="124"/>
      <c r="L1859" s="125"/>
      <c r="M1859" s="125"/>
      <c r="N1859" s="977"/>
      <c r="O1859" s="978"/>
      <c r="P1859" s="45"/>
      <c r="R1859" s="45"/>
      <c r="S1859" s="45"/>
      <c r="T1859" s="45"/>
      <c r="U1859" s="45"/>
      <c r="V1859" s="45"/>
      <c r="W1859" s="45"/>
      <c r="X1859" s="45"/>
      <c r="Y1859" s="45"/>
      <c r="Z1859" s="45"/>
      <c r="AA1859" s="45"/>
      <c r="AB1859" s="45"/>
    </row>
    <row r="1860" spans="1:28" s="62" customFormat="1" ht="19.5" customHeight="1" x14ac:dyDescent="0.25">
      <c r="A1860" s="63">
        <f t="shared" si="623"/>
        <v>19.5</v>
      </c>
      <c r="B1860" s="78">
        <v>3</v>
      </c>
      <c r="C1860" s="972"/>
      <c r="D1860" s="973"/>
      <c r="E1860" s="974"/>
      <c r="F1860" s="124"/>
      <c r="G1860" s="124"/>
      <c r="H1860" s="126"/>
      <c r="I1860" s="975"/>
      <c r="J1860" s="976"/>
      <c r="K1860" s="124"/>
      <c r="L1860" s="125"/>
      <c r="M1860" s="125"/>
      <c r="N1860" s="977"/>
      <c r="O1860" s="978"/>
      <c r="P1860" s="45"/>
      <c r="R1860" s="45"/>
      <c r="S1860" s="45"/>
      <c r="T1860" s="45"/>
      <c r="U1860" s="45"/>
      <c r="V1860" s="45"/>
      <c r="W1860" s="45"/>
      <c r="X1860" s="45"/>
      <c r="Y1860" s="45"/>
      <c r="Z1860" s="45"/>
      <c r="AA1860" s="45"/>
      <c r="AB1860" s="45"/>
    </row>
    <row r="1861" spans="1:28" s="62" customFormat="1" ht="19.5" customHeight="1" x14ac:dyDescent="0.25">
      <c r="A1861" s="63">
        <f t="shared" si="623"/>
        <v>19.5</v>
      </c>
      <c r="B1861" s="78">
        <v>4</v>
      </c>
      <c r="C1861" s="972"/>
      <c r="D1861" s="973"/>
      <c r="E1861" s="974"/>
      <c r="F1861" s="124"/>
      <c r="G1861" s="124"/>
      <c r="H1861" s="126"/>
      <c r="I1861" s="975"/>
      <c r="J1861" s="976"/>
      <c r="K1861" s="124"/>
      <c r="L1861" s="125"/>
      <c r="M1861" s="125"/>
      <c r="N1861" s="977"/>
      <c r="O1861" s="978"/>
      <c r="P1861" s="45"/>
      <c r="R1861" s="45"/>
      <c r="S1861" s="45"/>
      <c r="T1861" s="45"/>
      <c r="U1861" s="45"/>
      <c r="V1861" s="45"/>
      <c r="W1861" s="45"/>
      <c r="X1861" s="45"/>
      <c r="Y1861" s="45"/>
      <c r="Z1861" s="45"/>
      <c r="AA1861" s="45"/>
      <c r="AB1861" s="45"/>
    </row>
    <row r="1862" spans="1:28" s="62" customFormat="1" ht="19.5" customHeight="1" x14ac:dyDescent="0.25">
      <c r="A1862" s="63">
        <f t="shared" si="623"/>
        <v>19.5</v>
      </c>
      <c r="B1862" s="78">
        <v>5</v>
      </c>
      <c r="C1862" s="972"/>
      <c r="D1862" s="973"/>
      <c r="E1862" s="974"/>
      <c r="F1862" s="124"/>
      <c r="G1862" s="124"/>
      <c r="H1862" s="126"/>
      <c r="I1862" s="975"/>
      <c r="J1862" s="976"/>
      <c r="K1862" s="124"/>
      <c r="L1862" s="125"/>
      <c r="M1862" s="125"/>
      <c r="N1862" s="977"/>
      <c r="O1862" s="978"/>
      <c r="P1862" s="45"/>
      <c r="R1862" s="45"/>
      <c r="S1862" s="45"/>
      <c r="T1862" s="45"/>
      <c r="U1862" s="45"/>
      <c r="V1862" s="45"/>
      <c r="W1862" s="45"/>
      <c r="X1862" s="45"/>
      <c r="Y1862" s="45"/>
      <c r="Z1862" s="45"/>
      <c r="AA1862" s="45"/>
      <c r="AB1862" s="45"/>
    </row>
    <row r="1863" spans="1:28" s="62" customFormat="1" ht="19.5" customHeight="1" x14ac:dyDescent="0.25">
      <c r="A1863" s="63">
        <f t="shared" si="623"/>
        <v>19.5</v>
      </c>
      <c r="B1863" s="78">
        <v>6</v>
      </c>
      <c r="C1863" s="972"/>
      <c r="D1863" s="973"/>
      <c r="E1863" s="974"/>
      <c r="F1863" s="124"/>
      <c r="G1863" s="124"/>
      <c r="H1863" s="126"/>
      <c r="I1863" s="975"/>
      <c r="J1863" s="976"/>
      <c r="K1863" s="124"/>
      <c r="L1863" s="125"/>
      <c r="M1863" s="125"/>
      <c r="N1863" s="977"/>
      <c r="O1863" s="978"/>
      <c r="P1863" s="45"/>
      <c r="R1863" s="45"/>
      <c r="S1863" s="45"/>
      <c r="T1863" s="45"/>
      <c r="U1863" s="45"/>
      <c r="V1863" s="45"/>
      <c r="W1863" s="45"/>
      <c r="X1863" s="45"/>
      <c r="Y1863" s="45"/>
      <c r="Z1863" s="45"/>
      <c r="AA1863" s="45"/>
      <c r="AB1863" s="45"/>
    </row>
    <row r="1864" spans="1:28" s="62" customFormat="1" ht="19.5" customHeight="1" x14ac:dyDescent="0.25">
      <c r="A1864" s="63">
        <f t="shared" si="623"/>
        <v>19.5</v>
      </c>
      <c r="B1864" s="78">
        <v>7</v>
      </c>
      <c r="C1864" s="972"/>
      <c r="D1864" s="973"/>
      <c r="E1864" s="974"/>
      <c r="F1864" s="124"/>
      <c r="G1864" s="124"/>
      <c r="H1864" s="126"/>
      <c r="I1864" s="975"/>
      <c r="J1864" s="976"/>
      <c r="K1864" s="124"/>
      <c r="L1864" s="125"/>
      <c r="M1864" s="125"/>
      <c r="N1864" s="977"/>
      <c r="O1864" s="978"/>
      <c r="P1864" s="45"/>
      <c r="R1864" s="45"/>
      <c r="S1864" s="45"/>
      <c r="T1864" s="45"/>
      <c r="U1864" s="45"/>
      <c r="V1864" s="45"/>
      <c r="W1864" s="45"/>
      <c r="X1864" s="45"/>
      <c r="Y1864" s="45"/>
      <c r="Z1864" s="45"/>
      <c r="AA1864" s="45"/>
      <c r="AB1864" s="45"/>
    </row>
    <row r="1865" spans="1:28" s="62" customFormat="1" ht="19.5" customHeight="1" x14ac:dyDescent="0.25">
      <c r="A1865" s="63">
        <f t="shared" si="623"/>
        <v>19.5</v>
      </c>
      <c r="B1865" s="78">
        <v>8</v>
      </c>
      <c r="C1865" s="972"/>
      <c r="D1865" s="973"/>
      <c r="E1865" s="974"/>
      <c r="F1865" s="124"/>
      <c r="G1865" s="124"/>
      <c r="H1865" s="126"/>
      <c r="I1865" s="975"/>
      <c r="J1865" s="976"/>
      <c r="K1865" s="124"/>
      <c r="L1865" s="125"/>
      <c r="M1865" s="125"/>
      <c r="N1865" s="977"/>
      <c r="O1865" s="978"/>
      <c r="P1865" s="45"/>
      <c r="R1865" s="45"/>
      <c r="S1865" s="45"/>
      <c r="T1865" s="45"/>
      <c r="U1865" s="45"/>
      <c r="V1865" s="45"/>
      <c r="W1865" s="45"/>
      <c r="X1865" s="45"/>
      <c r="Y1865" s="45"/>
      <c r="Z1865" s="45"/>
      <c r="AA1865" s="45"/>
      <c r="AB1865" s="45"/>
    </row>
    <row r="1866" spans="1:28" s="62" customFormat="1" ht="9" customHeight="1" x14ac:dyDescent="0.25">
      <c r="A1866" s="63">
        <f t="shared" ref="A1866:A1867" si="624">$A$2</f>
        <v>9</v>
      </c>
      <c r="B1866" s="45"/>
      <c r="C1866" s="45"/>
      <c r="D1866" s="45"/>
      <c r="E1866" s="45"/>
      <c r="F1866" s="45"/>
      <c r="G1866" s="45"/>
      <c r="H1866" s="45"/>
      <c r="I1866" s="45"/>
      <c r="J1866" s="45"/>
      <c r="K1866" s="45"/>
      <c r="L1866" s="45"/>
      <c r="M1866" s="45"/>
      <c r="N1866" s="45"/>
      <c r="O1866" s="45"/>
      <c r="P1866" s="45"/>
      <c r="R1866" s="45"/>
      <c r="S1866" s="45"/>
      <c r="T1866" s="45"/>
      <c r="U1866" s="45"/>
      <c r="V1866" s="45"/>
      <c r="W1866" s="45"/>
      <c r="X1866" s="45"/>
      <c r="Y1866" s="45"/>
      <c r="Z1866" s="45"/>
      <c r="AA1866" s="45"/>
      <c r="AB1866" s="45"/>
    </row>
    <row r="1867" spans="1:28" s="62" customFormat="1" ht="9" customHeight="1" x14ac:dyDescent="0.25">
      <c r="A1867" s="63">
        <f t="shared" si="624"/>
        <v>9</v>
      </c>
      <c r="B1867" s="45"/>
      <c r="C1867" s="45"/>
      <c r="D1867" s="45"/>
      <c r="E1867" s="45"/>
      <c r="F1867" s="45"/>
      <c r="G1867" s="45"/>
      <c r="H1867" s="45"/>
      <c r="I1867" s="45"/>
      <c r="J1867" s="45"/>
      <c r="K1867" s="45"/>
      <c r="L1867" s="45"/>
      <c r="M1867" s="45"/>
      <c r="N1867" s="45"/>
      <c r="O1867" s="45"/>
      <c r="P1867" s="45"/>
      <c r="R1867" s="45"/>
      <c r="S1867" s="45"/>
      <c r="T1867" s="45"/>
      <c r="U1867" s="45"/>
      <c r="V1867" s="45"/>
      <c r="W1867" s="45"/>
      <c r="X1867" s="45"/>
      <c r="Y1867" s="45"/>
      <c r="Z1867" s="45"/>
      <c r="AA1867" s="45"/>
      <c r="AB1867" s="45"/>
    </row>
    <row r="1868" spans="1:28" s="62" customFormat="1" ht="18" customHeight="1" x14ac:dyDescent="0.25">
      <c r="A1868" s="63">
        <f t="shared" ref="A1868" si="625">$A$2*2</f>
        <v>18</v>
      </c>
      <c r="B1868" s="79" t="s">
        <v>100</v>
      </c>
      <c r="C1868" s="979" t="s">
        <v>191</v>
      </c>
      <c r="D1868" s="979"/>
      <c r="E1868" s="979"/>
      <c r="F1868" s="979"/>
      <c r="G1868" s="979"/>
      <c r="H1868" s="979"/>
      <c r="I1868" s="979"/>
      <c r="J1868" s="979"/>
      <c r="K1868" s="979"/>
      <c r="L1868" s="979"/>
      <c r="M1868" s="979"/>
      <c r="N1868" s="979"/>
      <c r="O1868" s="979"/>
      <c r="P1868" s="45"/>
      <c r="R1868" s="45"/>
      <c r="S1868" s="45"/>
      <c r="T1868" s="45"/>
      <c r="U1868" s="45"/>
      <c r="V1868" s="45"/>
      <c r="W1868" s="45"/>
      <c r="X1868" s="45"/>
      <c r="Y1868" s="45"/>
      <c r="Z1868" s="45"/>
      <c r="AA1868" s="45"/>
      <c r="AB1868" s="45"/>
    </row>
    <row r="1869" spans="1:28" s="62" customFormat="1" ht="9" customHeight="1" x14ac:dyDescent="0.25">
      <c r="A1869" s="63">
        <f t="shared" ref="A1869:A1872" si="626">$A$2</f>
        <v>9</v>
      </c>
      <c r="B1869" s="79" t="s">
        <v>101</v>
      </c>
      <c r="C1869" s="980" t="s">
        <v>190</v>
      </c>
      <c r="D1869" s="980"/>
      <c r="E1869" s="980"/>
      <c r="F1869" s="980"/>
      <c r="G1869" s="980"/>
      <c r="H1869" s="980"/>
      <c r="I1869" s="980"/>
      <c r="J1869" s="980"/>
      <c r="K1869" s="980"/>
      <c r="L1869" s="980"/>
      <c r="M1869" s="980"/>
      <c r="N1869" s="980"/>
      <c r="O1869" s="980"/>
      <c r="P1869" s="45"/>
      <c r="R1869" s="45"/>
      <c r="S1869" s="45"/>
      <c r="T1869" s="45"/>
      <c r="U1869" s="45"/>
      <c r="V1869" s="45"/>
      <c r="W1869" s="45"/>
      <c r="X1869" s="45"/>
      <c r="Y1869" s="45"/>
      <c r="Z1869" s="45"/>
      <c r="AA1869" s="45"/>
      <c r="AB1869" s="45"/>
    </row>
    <row r="1870" spans="1:28" s="62" customFormat="1" ht="9" customHeight="1" x14ac:dyDescent="0.25">
      <c r="A1870" s="63">
        <f t="shared" si="626"/>
        <v>9</v>
      </c>
      <c r="B1870" s="79" t="s">
        <v>102</v>
      </c>
      <c r="C1870" s="979" t="s">
        <v>500</v>
      </c>
      <c r="D1870" s="979"/>
      <c r="E1870" s="979"/>
      <c r="F1870" s="979"/>
      <c r="G1870" s="979"/>
      <c r="H1870" s="979"/>
      <c r="I1870" s="979"/>
      <c r="J1870" s="979"/>
      <c r="K1870" s="979"/>
      <c r="L1870" s="979"/>
      <c r="M1870" s="979"/>
      <c r="N1870" s="979"/>
      <c r="O1870" s="979"/>
      <c r="P1870" s="45"/>
      <c r="R1870" s="45"/>
      <c r="S1870" s="45"/>
      <c r="T1870" s="45"/>
      <c r="U1870" s="45"/>
      <c r="V1870" s="45"/>
      <c r="W1870" s="45"/>
      <c r="X1870" s="45"/>
      <c r="Y1870" s="45"/>
      <c r="Z1870" s="45"/>
      <c r="AA1870" s="45"/>
      <c r="AB1870" s="45"/>
    </row>
    <row r="1871" spans="1:28" s="62" customFormat="1" ht="9" customHeight="1" x14ac:dyDescent="0.25">
      <c r="A1871" s="63">
        <f t="shared" si="626"/>
        <v>9</v>
      </c>
      <c r="B1871" s="79" t="s">
        <v>105</v>
      </c>
      <c r="C1871" s="979" t="s">
        <v>194</v>
      </c>
      <c r="D1871" s="979"/>
      <c r="E1871" s="979"/>
      <c r="F1871" s="979"/>
      <c r="G1871" s="979"/>
      <c r="H1871" s="979"/>
      <c r="I1871" s="979"/>
      <c r="J1871" s="979"/>
      <c r="K1871" s="979"/>
      <c r="L1871" s="979"/>
      <c r="M1871" s="979"/>
      <c r="N1871" s="979"/>
      <c r="O1871" s="979"/>
      <c r="P1871" s="45"/>
      <c r="R1871" s="45"/>
      <c r="S1871" s="45"/>
      <c r="T1871" s="45"/>
      <c r="U1871" s="45"/>
      <c r="V1871" s="45"/>
      <c r="W1871" s="45"/>
      <c r="X1871" s="45"/>
      <c r="Y1871" s="45"/>
      <c r="Z1871" s="45"/>
      <c r="AA1871" s="45"/>
      <c r="AB1871" s="45"/>
    </row>
    <row r="1872" spans="1:28" s="62" customFormat="1" ht="9" customHeight="1" x14ac:dyDescent="0.25">
      <c r="A1872" s="63">
        <f t="shared" si="626"/>
        <v>9</v>
      </c>
      <c r="B1872" s="79" t="s">
        <v>103</v>
      </c>
      <c r="C1872" s="979" t="s">
        <v>202</v>
      </c>
      <c r="D1872" s="979"/>
      <c r="E1872" s="979"/>
      <c r="F1872" s="979"/>
      <c r="G1872" s="979"/>
      <c r="H1872" s="979"/>
      <c r="I1872" s="979"/>
      <c r="J1872" s="979"/>
      <c r="K1872" s="979"/>
      <c r="L1872" s="979"/>
      <c r="M1872" s="979"/>
      <c r="N1872" s="979"/>
      <c r="O1872" s="979"/>
      <c r="P1872" s="45"/>
      <c r="R1872" s="45"/>
      <c r="S1872" s="45"/>
      <c r="T1872" s="45"/>
      <c r="U1872" s="45"/>
      <c r="V1872" s="45"/>
      <c r="W1872" s="45"/>
      <c r="X1872" s="45"/>
      <c r="Y1872" s="45"/>
      <c r="Z1872" s="45"/>
      <c r="AA1872" s="45"/>
      <c r="AB1872" s="45"/>
    </row>
    <row r="1873" spans="1:28" s="62" customFormat="1" ht="16.5" customHeight="1" x14ac:dyDescent="0.25">
      <c r="A1873" s="68">
        <f t="shared" ref="A1873" si="627">$A$8</f>
        <v>16.5</v>
      </c>
      <c r="B1873" s="45"/>
      <c r="C1873" s="984" t="str">
        <f ca="1">Wersja</f>
        <v>2020..6.15.0.44055</v>
      </c>
      <c r="D1873" s="984"/>
      <c r="E1873" s="69"/>
      <c r="F1873" s="69"/>
      <c r="G1873" s="69"/>
      <c r="H1873" s="69"/>
      <c r="I1873" s="45"/>
      <c r="J1873" s="45"/>
      <c r="K1873" s="45"/>
      <c r="L1873" s="45"/>
      <c r="M1873" s="45"/>
      <c r="N1873" s="80" t="s">
        <v>572</v>
      </c>
      <c r="O1873" s="81" t="s">
        <v>187</v>
      </c>
      <c r="P1873" s="45"/>
      <c r="R1873" s="45"/>
      <c r="S1873" s="45"/>
      <c r="T1873" s="45"/>
      <c r="U1873" s="45"/>
      <c r="V1873" s="45"/>
      <c r="W1873" s="45"/>
      <c r="X1873" s="45"/>
      <c r="Y1873" s="45"/>
      <c r="Z1873" s="45"/>
      <c r="AA1873" s="45"/>
      <c r="AB1873" s="45"/>
    </row>
    <row r="1874" spans="1:28" s="62" customFormat="1" ht="9" customHeight="1" x14ac:dyDescent="0.25">
      <c r="A1874" s="63">
        <f t="shared" ref="A1874:A1875" si="628">$A$2</f>
        <v>9</v>
      </c>
      <c r="B1874" s="45"/>
      <c r="C1874" s="45"/>
      <c r="D1874" s="45"/>
      <c r="E1874" s="45"/>
      <c r="F1874" s="45"/>
      <c r="G1874" s="45"/>
      <c r="H1874" s="45"/>
      <c r="I1874" s="45"/>
      <c r="J1874" s="45"/>
      <c r="K1874" s="45"/>
      <c r="L1874" s="45"/>
      <c r="M1874" s="45"/>
      <c r="N1874" s="45"/>
      <c r="O1874" s="45"/>
      <c r="P1874" s="45"/>
      <c r="R1874" s="45"/>
      <c r="S1874" s="45"/>
      <c r="T1874" s="45"/>
      <c r="U1874" s="45"/>
      <c r="V1874" s="45"/>
      <c r="W1874" s="45"/>
      <c r="X1874" s="45"/>
      <c r="Y1874" s="45"/>
      <c r="Z1874" s="45"/>
      <c r="AA1874" s="45"/>
      <c r="AB1874" s="45"/>
    </row>
    <row r="1875" spans="1:28" s="62" customFormat="1" ht="9" customHeight="1" x14ac:dyDescent="0.25">
      <c r="A1875" s="63">
        <f t="shared" si="628"/>
        <v>9</v>
      </c>
      <c r="B1875" s="797" t="s">
        <v>0</v>
      </c>
      <c r="C1875" s="797"/>
      <c r="D1875" s="797"/>
      <c r="E1875" s="797"/>
      <c r="F1875" s="797"/>
      <c r="G1875" s="797"/>
      <c r="H1875" s="797"/>
      <c r="I1875" s="797"/>
      <c r="J1875" s="797"/>
      <c r="K1875" s="797"/>
      <c r="L1875" s="797"/>
      <c r="M1875" s="797"/>
      <c r="N1875" s="797"/>
      <c r="O1875" s="797"/>
      <c r="P1875" s="45"/>
      <c r="R1875" s="45"/>
      <c r="S1875" s="45"/>
      <c r="T1875" s="45"/>
      <c r="U1875" s="45"/>
      <c r="V1875" s="45"/>
      <c r="W1875" s="45"/>
      <c r="X1875" s="45"/>
      <c r="Y1875" s="45"/>
      <c r="Z1875" s="45"/>
      <c r="AA1875" s="45"/>
      <c r="AB1875" s="45"/>
    </row>
    <row r="1876" spans="1:28" s="62" customFormat="1" ht="4.5" customHeight="1" x14ac:dyDescent="0.25">
      <c r="A1876" s="68">
        <v>4.5</v>
      </c>
      <c r="B1876" s="271"/>
      <c r="C1876" s="45"/>
      <c r="D1876" s="45"/>
      <c r="E1876" s="45"/>
      <c r="F1876" s="45"/>
      <c r="G1876" s="45"/>
      <c r="H1876" s="45"/>
      <c r="I1876" s="45"/>
      <c r="J1876" s="45"/>
      <c r="K1876" s="45"/>
      <c r="L1876" s="45"/>
      <c r="M1876" s="45"/>
      <c r="N1876" s="45"/>
      <c r="O1876" s="45"/>
      <c r="P1876" s="45"/>
      <c r="R1876" s="45"/>
      <c r="S1876" s="45"/>
      <c r="T1876" s="45"/>
      <c r="U1876" s="45"/>
      <c r="V1876" s="45"/>
      <c r="W1876" s="45"/>
      <c r="X1876" s="45"/>
      <c r="Y1876" s="45"/>
      <c r="Z1876" s="45"/>
      <c r="AA1876" s="45"/>
      <c r="AB1876" s="45"/>
    </row>
    <row r="1877" spans="1:28" s="62" customFormat="1" ht="24.75" customHeight="1" x14ac:dyDescent="0.25">
      <c r="A1877" s="68">
        <f t="shared" ref="A1877" si="629">$A$8*1.5</f>
        <v>24.75</v>
      </c>
      <c r="B1877" s="273" t="s">
        <v>162</v>
      </c>
      <c r="C1877" s="844" t="s">
        <v>170</v>
      </c>
      <c r="D1877" s="981"/>
      <c r="E1877" s="982"/>
      <c r="F1877" s="274" t="s">
        <v>171</v>
      </c>
      <c r="G1877" s="274" t="s">
        <v>172</v>
      </c>
      <c r="H1877" s="273" t="s">
        <v>163</v>
      </c>
      <c r="I1877" s="844" t="s">
        <v>573</v>
      </c>
      <c r="J1877" s="982"/>
      <c r="K1877" s="272" t="s">
        <v>571</v>
      </c>
      <c r="L1877" s="272" t="s">
        <v>570</v>
      </c>
      <c r="M1877" s="272" t="s">
        <v>569</v>
      </c>
      <c r="N1877" s="844" t="s">
        <v>568</v>
      </c>
      <c r="O1877" s="815"/>
      <c r="P1877" s="45"/>
      <c r="R1877" s="45"/>
      <c r="S1877" s="45"/>
      <c r="T1877" s="45"/>
      <c r="U1877" s="45"/>
      <c r="V1877" s="45"/>
      <c r="W1877" s="45"/>
      <c r="X1877" s="45"/>
      <c r="Y1877" s="45"/>
      <c r="Z1877" s="45"/>
      <c r="AA1877" s="45"/>
      <c r="AB1877" s="45"/>
    </row>
    <row r="1878" spans="1:28" s="62" customFormat="1" ht="9" customHeight="1" x14ac:dyDescent="0.2">
      <c r="A1878" s="63">
        <f t="shared" ref="A1878" si="630">$A$2</f>
        <v>9</v>
      </c>
      <c r="B1878" s="76"/>
      <c r="C1878" s="983" t="s">
        <v>126</v>
      </c>
      <c r="D1878" s="983"/>
      <c r="E1878" s="983"/>
      <c r="F1878" s="273" t="s">
        <v>164</v>
      </c>
      <c r="G1878" s="273" t="s">
        <v>165</v>
      </c>
      <c r="H1878" s="273" t="s">
        <v>143</v>
      </c>
      <c r="I1878" s="983" t="s">
        <v>166</v>
      </c>
      <c r="J1878" s="983"/>
      <c r="K1878" s="273" t="s">
        <v>167</v>
      </c>
      <c r="L1878" s="273" t="s">
        <v>168</v>
      </c>
      <c r="M1878" s="273" t="s">
        <v>181</v>
      </c>
      <c r="N1878" s="983" t="s">
        <v>565</v>
      </c>
      <c r="O1878" s="983"/>
      <c r="P1878" s="45"/>
      <c r="R1878" s="45"/>
      <c r="S1878" s="45"/>
      <c r="T1878" s="45"/>
      <c r="U1878" s="45"/>
      <c r="V1878" s="45"/>
      <c r="W1878" s="45"/>
      <c r="X1878" s="45"/>
      <c r="Y1878" s="45"/>
      <c r="Z1878" s="45"/>
      <c r="AA1878" s="45"/>
      <c r="AB1878" s="45"/>
    </row>
    <row r="1879" spans="1:28" s="62" customFormat="1" ht="19.5" customHeight="1" x14ac:dyDescent="0.25">
      <c r="A1879" s="63">
        <f t="shared" ref="A1879:A1898" si="631">$A$6</f>
        <v>19.5</v>
      </c>
      <c r="B1879" s="78">
        <v>9</v>
      </c>
      <c r="C1879" s="972"/>
      <c r="D1879" s="973"/>
      <c r="E1879" s="974"/>
      <c r="F1879" s="124"/>
      <c r="G1879" s="124"/>
      <c r="H1879" s="126"/>
      <c r="I1879" s="975"/>
      <c r="J1879" s="976"/>
      <c r="K1879" s="124"/>
      <c r="L1879" s="125"/>
      <c r="M1879" s="125"/>
      <c r="N1879" s="977"/>
      <c r="O1879" s="978"/>
      <c r="P1879" s="45"/>
      <c r="R1879" s="45"/>
      <c r="S1879" s="45"/>
      <c r="T1879" s="45"/>
      <c r="U1879" s="45"/>
      <c r="V1879" s="45"/>
      <c r="W1879" s="45"/>
      <c r="X1879" s="45"/>
      <c r="Y1879" s="45"/>
      <c r="Z1879" s="45"/>
      <c r="AA1879" s="45"/>
      <c r="AB1879" s="45"/>
    </row>
    <row r="1880" spans="1:28" s="62" customFormat="1" ht="19.5" customHeight="1" x14ac:dyDescent="0.25">
      <c r="A1880" s="63">
        <f t="shared" si="631"/>
        <v>19.5</v>
      </c>
      <c r="B1880" s="78">
        <f t="shared" ref="B1880:B1898" si="632">B1879+1</f>
        <v>10</v>
      </c>
      <c r="C1880" s="972"/>
      <c r="D1880" s="973"/>
      <c r="E1880" s="974"/>
      <c r="F1880" s="124"/>
      <c r="G1880" s="124"/>
      <c r="H1880" s="126"/>
      <c r="I1880" s="975"/>
      <c r="J1880" s="976"/>
      <c r="K1880" s="124"/>
      <c r="L1880" s="125"/>
      <c r="M1880" s="125"/>
      <c r="N1880" s="977"/>
      <c r="O1880" s="978"/>
      <c r="P1880" s="45"/>
      <c r="R1880" s="45"/>
      <c r="S1880" s="45"/>
      <c r="T1880" s="45"/>
      <c r="U1880" s="45"/>
      <c r="V1880" s="45"/>
      <c r="W1880" s="45"/>
      <c r="X1880" s="45"/>
      <c r="Y1880" s="45"/>
      <c r="Z1880" s="45"/>
      <c r="AA1880" s="45"/>
      <c r="AB1880" s="45"/>
    </row>
    <row r="1881" spans="1:28" s="62" customFormat="1" ht="19.5" customHeight="1" x14ac:dyDescent="0.25">
      <c r="A1881" s="63">
        <f t="shared" si="631"/>
        <v>19.5</v>
      </c>
      <c r="B1881" s="78">
        <f t="shared" si="632"/>
        <v>11</v>
      </c>
      <c r="C1881" s="972"/>
      <c r="D1881" s="973"/>
      <c r="E1881" s="974"/>
      <c r="F1881" s="124"/>
      <c r="G1881" s="124"/>
      <c r="H1881" s="126"/>
      <c r="I1881" s="975"/>
      <c r="J1881" s="976"/>
      <c r="K1881" s="124"/>
      <c r="L1881" s="125"/>
      <c r="M1881" s="125"/>
      <c r="N1881" s="977"/>
      <c r="O1881" s="978"/>
      <c r="P1881" s="45"/>
      <c r="R1881" s="45"/>
      <c r="S1881" s="45"/>
      <c r="T1881" s="45"/>
      <c r="U1881" s="45"/>
      <c r="V1881" s="45"/>
      <c r="W1881" s="45"/>
      <c r="X1881" s="45"/>
      <c r="Y1881" s="45"/>
      <c r="Z1881" s="45"/>
      <c r="AA1881" s="45"/>
      <c r="AB1881" s="45"/>
    </row>
    <row r="1882" spans="1:28" s="62" customFormat="1" ht="19.5" customHeight="1" x14ac:dyDescent="0.25">
      <c r="A1882" s="63">
        <f t="shared" si="631"/>
        <v>19.5</v>
      </c>
      <c r="B1882" s="78">
        <f t="shared" si="632"/>
        <v>12</v>
      </c>
      <c r="C1882" s="972"/>
      <c r="D1882" s="973"/>
      <c r="E1882" s="974"/>
      <c r="F1882" s="124"/>
      <c r="G1882" s="124"/>
      <c r="H1882" s="126"/>
      <c r="I1882" s="975"/>
      <c r="J1882" s="976"/>
      <c r="K1882" s="124"/>
      <c r="L1882" s="125"/>
      <c r="M1882" s="125"/>
      <c r="N1882" s="977"/>
      <c r="O1882" s="978"/>
      <c r="P1882" s="45"/>
      <c r="R1882" s="45"/>
      <c r="S1882" s="45"/>
      <c r="T1882" s="45"/>
      <c r="U1882" s="45"/>
      <c r="V1882" s="45"/>
      <c r="W1882" s="45"/>
      <c r="X1882" s="45"/>
      <c r="Y1882" s="45"/>
      <c r="Z1882" s="45"/>
      <c r="AA1882" s="45"/>
      <c r="AB1882" s="45"/>
    </row>
    <row r="1883" spans="1:28" s="62" customFormat="1" ht="19.5" customHeight="1" x14ac:dyDescent="0.25">
      <c r="A1883" s="63">
        <f t="shared" si="631"/>
        <v>19.5</v>
      </c>
      <c r="B1883" s="78">
        <f t="shared" si="632"/>
        <v>13</v>
      </c>
      <c r="C1883" s="972"/>
      <c r="D1883" s="973"/>
      <c r="E1883" s="974"/>
      <c r="F1883" s="124"/>
      <c r="G1883" s="124"/>
      <c r="H1883" s="126"/>
      <c r="I1883" s="975"/>
      <c r="J1883" s="976"/>
      <c r="K1883" s="124"/>
      <c r="L1883" s="125"/>
      <c r="M1883" s="125"/>
      <c r="N1883" s="977"/>
      <c r="O1883" s="978"/>
      <c r="P1883" s="45"/>
      <c r="R1883" s="45"/>
      <c r="S1883" s="45"/>
      <c r="T1883" s="45"/>
      <c r="U1883" s="45"/>
      <c r="V1883" s="45"/>
      <c r="W1883" s="45"/>
      <c r="X1883" s="45"/>
      <c r="Y1883" s="45"/>
      <c r="Z1883" s="45"/>
      <c r="AA1883" s="45"/>
      <c r="AB1883" s="45"/>
    </row>
    <row r="1884" spans="1:28" s="62" customFormat="1" ht="19.5" customHeight="1" x14ac:dyDescent="0.25">
      <c r="A1884" s="63">
        <f t="shared" si="631"/>
        <v>19.5</v>
      </c>
      <c r="B1884" s="78">
        <f t="shared" si="632"/>
        <v>14</v>
      </c>
      <c r="C1884" s="972"/>
      <c r="D1884" s="973"/>
      <c r="E1884" s="974"/>
      <c r="F1884" s="124"/>
      <c r="G1884" s="124"/>
      <c r="H1884" s="126"/>
      <c r="I1884" s="975"/>
      <c r="J1884" s="976"/>
      <c r="K1884" s="124"/>
      <c r="L1884" s="125"/>
      <c r="M1884" s="125"/>
      <c r="N1884" s="977"/>
      <c r="O1884" s="978"/>
      <c r="P1884" s="45"/>
      <c r="R1884" s="45"/>
      <c r="S1884" s="45"/>
      <c r="T1884" s="45"/>
      <c r="U1884" s="45"/>
      <c r="V1884" s="45"/>
      <c r="W1884" s="45"/>
      <c r="X1884" s="45"/>
      <c r="Y1884" s="45"/>
      <c r="Z1884" s="45"/>
      <c r="AA1884" s="45"/>
      <c r="AB1884" s="45"/>
    </row>
    <row r="1885" spans="1:28" s="62" customFormat="1" ht="19.5" customHeight="1" x14ac:dyDescent="0.25">
      <c r="A1885" s="63">
        <f t="shared" si="631"/>
        <v>19.5</v>
      </c>
      <c r="B1885" s="78">
        <f t="shared" si="632"/>
        <v>15</v>
      </c>
      <c r="C1885" s="972"/>
      <c r="D1885" s="973"/>
      <c r="E1885" s="974"/>
      <c r="F1885" s="124"/>
      <c r="G1885" s="124"/>
      <c r="H1885" s="126"/>
      <c r="I1885" s="975"/>
      <c r="J1885" s="976"/>
      <c r="K1885" s="124"/>
      <c r="L1885" s="125"/>
      <c r="M1885" s="125"/>
      <c r="N1885" s="977"/>
      <c r="O1885" s="978"/>
      <c r="P1885" s="45"/>
      <c r="R1885" s="45"/>
      <c r="S1885" s="45"/>
      <c r="T1885" s="45"/>
      <c r="U1885" s="45"/>
      <c r="V1885" s="45"/>
      <c r="W1885" s="45"/>
      <c r="X1885" s="45"/>
      <c r="Y1885" s="45"/>
      <c r="Z1885" s="45"/>
      <c r="AA1885" s="45"/>
      <c r="AB1885" s="45"/>
    </row>
    <row r="1886" spans="1:28" s="62" customFormat="1" ht="19.5" customHeight="1" x14ac:dyDescent="0.25">
      <c r="A1886" s="63">
        <f t="shared" si="631"/>
        <v>19.5</v>
      </c>
      <c r="B1886" s="78">
        <f t="shared" si="632"/>
        <v>16</v>
      </c>
      <c r="C1886" s="972"/>
      <c r="D1886" s="973"/>
      <c r="E1886" s="974"/>
      <c r="F1886" s="124"/>
      <c r="G1886" s="124"/>
      <c r="H1886" s="126"/>
      <c r="I1886" s="975"/>
      <c r="J1886" s="976"/>
      <c r="K1886" s="124"/>
      <c r="L1886" s="125"/>
      <c r="M1886" s="125"/>
      <c r="N1886" s="977"/>
      <c r="O1886" s="978"/>
      <c r="P1886" s="45"/>
      <c r="R1886" s="45"/>
      <c r="S1886" s="45"/>
      <c r="T1886" s="45"/>
      <c r="U1886" s="45"/>
      <c r="V1886" s="45"/>
      <c r="W1886" s="45"/>
      <c r="X1886" s="45"/>
      <c r="Y1886" s="45"/>
      <c r="Z1886" s="45"/>
      <c r="AA1886" s="45"/>
      <c r="AB1886" s="45"/>
    </row>
    <row r="1887" spans="1:28" s="62" customFormat="1" ht="19.5" customHeight="1" x14ac:dyDescent="0.25">
      <c r="A1887" s="63">
        <f t="shared" si="631"/>
        <v>19.5</v>
      </c>
      <c r="B1887" s="78">
        <f t="shared" si="632"/>
        <v>17</v>
      </c>
      <c r="C1887" s="972"/>
      <c r="D1887" s="973"/>
      <c r="E1887" s="974"/>
      <c r="F1887" s="124"/>
      <c r="G1887" s="124"/>
      <c r="H1887" s="126"/>
      <c r="I1887" s="975"/>
      <c r="J1887" s="976"/>
      <c r="K1887" s="124"/>
      <c r="L1887" s="125"/>
      <c r="M1887" s="125"/>
      <c r="N1887" s="977"/>
      <c r="O1887" s="978"/>
      <c r="P1887" s="45"/>
      <c r="R1887" s="45"/>
      <c r="S1887" s="45"/>
      <c r="T1887" s="45"/>
      <c r="U1887" s="45"/>
      <c r="V1887" s="45"/>
      <c r="W1887" s="45"/>
      <c r="X1887" s="45"/>
      <c r="Y1887" s="45"/>
      <c r="Z1887" s="45"/>
      <c r="AA1887" s="45"/>
      <c r="AB1887" s="45"/>
    </row>
    <row r="1888" spans="1:28" s="62" customFormat="1" ht="19.5" customHeight="1" x14ac:dyDescent="0.25">
      <c r="A1888" s="63">
        <f t="shared" si="631"/>
        <v>19.5</v>
      </c>
      <c r="B1888" s="78">
        <f t="shared" si="632"/>
        <v>18</v>
      </c>
      <c r="C1888" s="972"/>
      <c r="D1888" s="973"/>
      <c r="E1888" s="974"/>
      <c r="F1888" s="124"/>
      <c r="G1888" s="124"/>
      <c r="H1888" s="126"/>
      <c r="I1888" s="975"/>
      <c r="J1888" s="976"/>
      <c r="K1888" s="124"/>
      <c r="L1888" s="125"/>
      <c r="M1888" s="125"/>
      <c r="N1888" s="977"/>
      <c r="O1888" s="978"/>
      <c r="P1888" s="45"/>
      <c r="R1888" s="45"/>
      <c r="S1888" s="45"/>
      <c r="T1888" s="45"/>
      <c r="U1888" s="45"/>
      <c r="V1888" s="45"/>
      <c r="W1888" s="45"/>
      <c r="X1888" s="45"/>
      <c r="Y1888" s="45"/>
      <c r="Z1888" s="45"/>
      <c r="AA1888" s="45"/>
      <c r="AB1888" s="45"/>
    </row>
    <row r="1889" spans="1:28" s="62" customFormat="1" ht="19.5" customHeight="1" x14ac:dyDescent="0.25">
      <c r="A1889" s="63">
        <f t="shared" si="631"/>
        <v>19.5</v>
      </c>
      <c r="B1889" s="78">
        <f t="shared" si="632"/>
        <v>19</v>
      </c>
      <c r="C1889" s="972"/>
      <c r="D1889" s="973"/>
      <c r="E1889" s="974"/>
      <c r="F1889" s="124"/>
      <c r="G1889" s="124"/>
      <c r="H1889" s="126"/>
      <c r="I1889" s="975"/>
      <c r="J1889" s="976"/>
      <c r="K1889" s="124"/>
      <c r="L1889" s="125"/>
      <c r="M1889" s="125"/>
      <c r="N1889" s="977"/>
      <c r="O1889" s="978"/>
      <c r="P1889" s="45"/>
      <c r="R1889" s="45"/>
      <c r="S1889" s="45"/>
      <c r="T1889" s="45"/>
      <c r="U1889" s="45"/>
      <c r="V1889" s="45"/>
      <c r="W1889" s="45"/>
      <c r="X1889" s="45"/>
      <c r="Y1889" s="45"/>
      <c r="Z1889" s="45"/>
      <c r="AA1889" s="45"/>
      <c r="AB1889" s="45"/>
    </row>
    <row r="1890" spans="1:28" s="62" customFormat="1" ht="19.5" customHeight="1" x14ac:dyDescent="0.25">
      <c r="A1890" s="63">
        <f t="shared" si="631"/>
        <v>19.5</v>
      </c>
      <c r="B1890" s="78">
        <f t="shared" si="632"/>
        <v>20</v>
      </c>
      <c r="C1890" s="972"/>
      <c r="D1890" s="973"/>
      <c r="E1890" s="974"/>
      <c r="F1890" s="124"/>
      <c r="G1890" s="124"/>
      <c r="H1890" s="126"/>
      <c r="I1890" s="975"/>
      <c r="J1890" s="976"/>
      <c r="K1890" s="124"/>
      <c r="L1890" s="125"/>
      <c r="M1890" s="125"/>
      <c r="N1890" s="977"/>
      <c r="O1890" s="978"/>
      <c r="P1890" s="45"/>
      <c r="R1890" s="45"/>
      <c r="S1890" s="45"/>
      <c r="T1890" s="45"/>
      <c r="U1890" s="45"/>
      <c r="V1890" s="45"/>
      <c r="W1890" s="45"/>
      <c r="X1890" s="45"/>
      <c r="Y1890" s="45"/>
      <c r="Z1890" s="45"/>
      <c r="AA1890" s="45"/>
      <c r="AB1890" s="45"/>
    </row>
    <row r="1891" spans="1:28" s="62" customFormat="1" ht="19.5" customHeight="1" x14ac:dyDescent="0.25">
      <c r="A1891" s="63">
        <f t="shared" si="631"/>
        <v>19.5</v>
      </c>
      <c r="B1891" s="78">
        <f t="shared" si="632"/>
        <v>21</v>
      </c>
      <c r="C1891" s="972"/>
      <c r="D1891" s="973"/>
      <c r="E1891" s="974"/>
      <c r="F1891" s="124"/>
      <c r="G1891" s="124"/>
      <c r="H1891" s="126"/>
      <c r="I1891" s="975"/>
      <c r="J1891" s="976"/>
      <c r="K1891" s="124"/>
      <c r="L1891" s="125"/>
      <c r="M1891" s="125"/>
      <c r="N1891" s="977"/>
      <c r="O1891" s="978"/>
      <c r="P1891" s="45"/>
      <c r="R1891" s="45"/>
      <c r="S1891" s="45"/>
      <c r="T1891" s="45"/>
      <c r="U1891" s="45"/>
      <c r="V1891" s="45"/>
      <c r="W1891" s="45"/>
      <c r="X1891" s="45"/>
      <c r="Y1891" s="45"/>
      <c r="Z1891" s="45"/>
      <c r="AA1891" s="45"/>
      <c r="AB1891" s="45"/>
    </row>
    <row r="1892" spans="1:28" s="62" customFormat="1" ht="19.5" customHeight="1" x14ac:dyDescent="0.25">
      <c r="A1892" s="63">
        <f t="shared" si="631"/>
        <v>19.5</v>
      </c>
      <c r="B1892" s="78">
        <f t="shared" si="632"/>
        <v>22</v>
      </c>
      <c r="C1892" s="972"/>
      <c r="D1892" s="973"/>
      <c r="E1892" s="974"/>
      <c r="F1892" s="124"/>
      <c r="G1892" s="124"/>
      <c r="H1892" s="126"/>
      <c r="I1892" s="975"/>
      <c r="J1892" s="976"/>
      <c r="K1892" s="124"/>
      <c r="L1892" s="125"/>
      <c r="M1892" s="125"/>
      <c r="N1892" s="977"/>
      <c r="O1892" s="978"/>
      <c r="P1892" s="45"/>
      <c r="R1892" s="45"/>
      <c r="S1892" s="45"/>
      <c r="T1892" s="45"/>
      <c r="U1892" s="45"/>
      <c r="V1892" s="45"/>
      <c r="W1892" s="45"/>
      <c r="X1892" s="45"/>
      <c r="Y1892" s="45"/>
      <c r="Z1892" s="45"/>
      <c r="AA1892" s="45"/>
      <c r="AB1892" s="45"/>
    </row>
    <row r="1893" spans="1:28" s="62" customFormat="1" ht="19.5" customHeight="1" x14ac:dyDescent="0.25">
      <c r="A1893" s="63">
        <f t="shared" si="631"/>
        <v>19.5</v>
      </c>
      <c r="B1893" s="78">
        <f t="shared" si="632"/>
        <v>23</v>
      </c>
      <c r="C1893" s="972"/>
      <c r="D1893" s="973"/>
      <c r="E1893" s="974"/>
      <c r="F1893" s="124"/>
      <c r="G1893" s="124"/>
      <c r="H1893" s="126"/>
      <c r="I1893" s="975"/>
      <c r="J1893" s="976"/>
      <c r="K1893" s="124"/>
      <c r="L1893" s="125"/>
      <c r="M1893" s="125"/>
      <c r="N1893" s="977"/>
      <c r="O1893" s="978"/>
      <c r="P1893" s="45"/>
      <c r="R1893" s="45"/>
      <c r="S1893" s="45"/>
      <c r="T1893" s="45"/>
      <c r="U1893" s="45"/>
      <c r="V1893" s="45"/>
      <c r="W1893" s="45"/>
      <c r="X1893" s="45"/>
      <c r="Y1893" s="45"/>
      <c r="Z1893" s="45"/>
      <c r="AA1893" s="45"/>
      <c r="AB1893" s="45"/>
    </row>
    <row r="1894" spans="1:28" s="62" customFormat="1" ht="19.5" customHeight="1" x14ac:dyDescent="0.25">
      <c r="A1894" s="63">
        <f t="shared" si="631"/>
        <v>19.5</v>
      </c>
      <c r="B1894" s="78">
        <f t="shared" si="632"/>
        <v>24</v>
      </c>
      <c r="C1894" s="972"/>
      <c r="D1894" s="973"/>
      <c r="E1894" s="974"/>
      <c r="F1894" s="124"/>
      <c r="G1894" s="124"/>
      <c r="H1894" s="126"/>
      <c r="I1894" s="975"/>
      <c r="J1894" s="976"/>
      <c r="K1894" s="124"/>
      <c r="L1894" s="125"/>
      <c r="M1894" s="125"/>
      <c r="N1894" s="977"/>
      <c r="O1894" s="978"/>
      <c r="P1894" s="45"/>
      <c r="R1894" s="45"/>
      <c r="S1894" s="45"/>
      <c r="T1894" s="45"/>
      <c r="U1894" s="45"/>
      <c r="V1894" s="45"/>
      <c r="W1894" s="45"/>
      <c r="X1894" s="45"/>
      <c r="Y1894" s="45"/>
      <c r="Z1894" s="45"/>
      <c r="AA1894" s="45"/>
      <c r="AB1894" s="45"/>
    </row>
    <row r="1895" spans="1:28" s="62" customFormat="1" ht="19.5" customHeight="1" x14ac:dyDescent="0.25">
      <c r="A1895" s="63">
        <f t="shared" si="631"/>
        <v>19.5</v>
      </c>
      <c r="B1895" s="78">
        <f t="shared" si="632"/>
        <v>25</v>
      </c>
      <c r="C1895" s="972"/>
      <c r="D1895" s="973"/>
      <c r="E1895" s="974"/>
      <c r="F1895" s="124"/>
      <c r="G1895" s="124"/>
      <c r="H1895" s="126"/>
      <c r="I1895" s="975"/>
      <c r="J1895" s="976"/>
      <c r="K1895" s="124"/>
      <c r="L1895" s="125"/>
      <c r="M1895" s="125"/>
      <c r="N1895" s="977"/>
      <c r="O1895" s="978"/>
      <c r="P1895" s="45"/>
      <c r="R1895" s="45"/>
      <c r="S1895" s="45"/>
      <c r="T1895" s="45"/>
      <c r="U1895" s="45"/>
      <c r="V1895" s="45"/>
      <c r="W1895" s="45"/>
      <c r="X1895" s="45"/>
      <c r="Y1895" s="45"/>
      <c r="Z1895" s="45"/>
      <c r="AA1895" s="45"/>
      <c r="AB1895" s="45"/>
    </row>
    <row r="1896" spans="1:28" s="62" customFormat="1" ht="19.5" customHeight="1" x14ac:dyDescent="0.25">
      <c r="A1896" s="63">
        <f t="shared" si="631"/>
        <v>19.5</v>
      </c>
      <c r="B1896" s="78">
        <f t="shared" si="632"/>
        <v>26</v>
      </c>
      <c r="C1896" s="972"/>
      <c r="D1896" s="973"/>
      <c r="E1896" s="974"/>
      <c r="F1896" s="124"/>
      <c r="G1896" s="124"/>
      <c r="H1896" s="126"/>
      <c r="I1896" s="975"/>
      <c r="J1896" s="976"/>
      <c r="K1896" s="124"/>
      <c r="L1896" s="125"/>
      <c r="M1896" s="125"/>
      <c r="N1896" s="977"/>
      <c r="O1896" s="978"/>
      <c r="P1896" s="45"/>
      <c r="R1896" s="45"/>
      <c r="S1896" s="45"/>
      <c r="T1896" s="45"/>
      <c r="U1896" s="45"/>
      <c r="V1896" s="45"/>
      <c r="W1896" s="45"/>
      <c r="X1896" s="45"/>
      <c r="Y1896" s="45"/>
      <c r="Z1896" s="45"/>
      <c r="AA1896" s="45"/>
      <c r="AB1896" s="45"/>
    </row>
    <row r="1897" spans="1:28" s="62" customFormat="1" ht="19.5" customHeight="1" x14ac:dyDescent="0.25">
      <c r="A1897" s="63">
        <f t="shared" si="631"/>
        <v>19.5</v>
      </c>
      <c r="B1897" s="78">
        <f t="shared" si="632"/>
        <v>27</v>
      </c>
      <c r="C1897" s="972"/>
      <c r="D1897" s="973"/>
      <c r="E1897" s="974"/>
      <c r="F1897" s="124"/>
      <c r="G1897" s="124"/>
      <c r="H1897" s="126"/>
      <c r="I1897" s="975"/>
      <c r="J1897" s="976"/>
      <c r="K1897" s="124"/>
      <c r="L1897" s="125"/>
      <c r="M1897" s="125"/>
      <c r="N1897" s="977"/>
      <c r="O1897" s="978"/>
      <c r="P1897" s="45"/>
      <c r="R1897" s="45"/>
      <c r="S1897" s="45"/>
      <c r="T1897" s="45"/>
      <c r="U1897" s="45"/>
      <c r="V1897" s="45"/>
      <c r="W1897" s="45"/>
      <c r="X1897" s="45"/>
      <c r="Y1897" s="45"/>
      <c r="Z1897" s="45"/>
      <c r="AA1897" s="45"/>
      <c r="AB1897" s="45"/>
    </row>
    <row r="1898" spans="1:28" s="62" customFormat="1" ht="19.5" customHeight="1" x14ac:dyDescent="0.25">
      <c r="A1898" s="63">
        <f t="shared" si="631"/>
        <v>19.5</v>
      </c>
      <c r="B1898" s="78">
        <f t="shared" si="632"/>
        <v>28</v>
      </c>
      <c r="C1898" s="972"/>
      <c r="D1898" s="973"/>
      <c r="E1898" s="974"/>
      <c r="F1898" s="124"/>
      <c r="G1898" s="124"/>
      <c r="H1898" s="126"/>
      <c r="I1898" s="975"/>
      <c r="J1898" s="976"/>
      <c r="K1898" s="124"/>
      <c r="L1898" s="125"/>
      <c r="M1898" s="125"/>
      <c r="N1898" s="977"/>
      <c r="O1898" s="978"/>
      <c r="P1898" s="45"/>
      <c r="R1898" s="45"/>
      <c r="S1898" s="45"/>
      <c r="T1898" s="45"/>
      <c r="U1898" s="45"/>
      <c r="V1898" s="45"/>
      <c r="W1898" s="45"/>
      <c r="X1898" s="45"/>
      <c r="Y1898" s="45"/>
      <c r="Z1898" s="45"/>
      <c r="AA1898" s="45"/>
      <c r="AB1898" s="45"/>
    </row>
    <row r="1899" spans="1:28" s="62" customFormat="1" ht="9" customHeight="1" x14ac:dyDescent="0.25">
      <c r="A1899" s="63">
        <f t="shared" ref="A1899:A1907" si="633">$A$2</f>
        <v>9</v>
      </c>
      <c r="B1899" s="45"/>
      <c r="C1899" s="45"/>
      <c r="D1899" s="45"/>
      <c r="E1899" s="45"/>
      <c r="F1899" s="45"/>
      <c r="G1899" s="45"/>
      <c r="H1899" s="45"/>
      <c r="I1899" s="45"/>
      <c r="J1899" s="45"/>
      <c r="K1899" s="45"/>
      <c r="L1899" s="45"/>
      <c r="M1899" s="45"/>
      <c r="N1899" s="45"/>
      <c r="O1899" s="45"/>
      <c r="P1899" s="45"/>
      <c r="R1899" s="45"/>
      <c r="S1899" s="45"/>
      <c r="T1899" s="45"/>
      <c r="U1899" s="45"/>
      <c r="V1899" s="45"/>
      <c r="W1899" s="45"/>
      <c r="X1899" s="45"/>
      <c r="Y1899" s="45"/>
      <c r="Z1899" s="45"/>
      <c r="AA1899" s="45"/>
      <c r="AB1899" s="45"/>
    </row>
    <row r="1900" spans="1:28" ht="9" customHeight="1" x14ac:dyDescent="0.25">
      <c r="A1900" s="63">
        <f t="shared" si="633"/>
        <v>9</v>
      </c>
    </row>
    <row r="1901" spans="1:28" ht="9" customHeight="1" x14ac:dyDescent="0.25">
      <c r="A1901" s="63">
        <f t="shared" si="633"/>
        <v>9</v>
      </c>
    </row>
    <row r="1902" spans="1:28" ht="9" customHeight="1" x14ac:dyDescent="0.25">
      <c r="A1902" s="63">
        <f t="shared" si="633"/>
        <v>9</v>
      </c>
    </row>
    <row r="1903" spans="1:28" ht="9" customHeight="1" x14ac:dyDescent="0.25">
      <c r="A1903" s="63">
        <f t="shared" si="633"/>
        <v>9</v>
      </c>
    </row>
    <row r="1904" spans="1:28" ht="16.5" customHeight="1" x14ac:dyDescent="0.25">
      <c r="A1904" s="68">
        <f t="shared" ref="A1904" si="634">$A$8</f>
        <v>16.5</v>
      </c>
      <c r="C1904" s="80" t="s">
        <v>572</v>
      </c>
      <c r="D1904" s="81" t="s">
        <v>189</v>
      </c>
      <c r="M1904" s="1006" t="str">
        <f ca="1">Wersja</f>
        <v>2020..6.15.0.44055</v>
      </c>
      <c r="N1904" s="1006"/>
    </row>
    <row r="1905" spans="1:17" ht="9" customHeight="1" x14ac:dyDescent="0.25">
      <c r="A1905" s="63">
        <f t="shared" si="633"/>
        <v>9</v>
      </c>
    </row>
    <row r="1906" spans="1:17" ht="9" customHeight="1" x14ac:dyDescent="0.25">
      <c r="A1906" s="63">
        <f t="shared" si="633"/>
        <v>9</v>
      </c>
      <c r="B1906" s="796" t="s">
        <v>182</v>
      </c>
      <c r="C1906" s="796"/>
      <c r="D1906" s="796"/>
      <c r="E1906" s="796"/>
      <c r="F1906" s="796"/>
      <c r="G1906" s="796"/>
      <c r="H1906" s="796"/>
      <c r="I1906" s="796"/>
      <c r="J1906" s="796"/>
      <c r="K1906" s="796"/>
      <c r="L1906" s="796"/>
      <c r="M1906" s="796"/>
      <c r="N1906" s="796"/>
      <c r="O1906" s="796"/>
    </row>
    <row r="1907" spans="1:17" ht="9" customHeight="1" x14ac:dyDescent="0.25">
      <c r="A1907" s="63">
        <f t="shared" si="633"/>
        <v>9</v>
      </c>
      <c r="B1907" s="797" t="s">
        <v>0</v>
      </c>
      <c r="C1907" s="797"/>
      <c r="D1907" s="797"/>
      <c r="E1907" s="797"/>
      <c r="F1907" s="797"/>
      <c r="G1907" s="797"/>
      <c r="H1907" s="797"/>
      <c r="I1907" s="797"/>
      <c r="J1907" s="797"/>
      <c r="K1907" s="797"/>
      <c r="L1907" s="797"/>
      <c r="M1907" s="797"/>
      <c r="N1907" s="797"/>
      <c r="O1907" s="797"/>
    </row>
    <row r="1908" spans="1:17" ht="4.5" customHeight="1" x14ac:dyDescent="0.25">
      <c r="A1908" s="63">
        <f t="shared" ref="A1908" si="635">$A$4</f>
        <v>4.5</v>
      </c>
      <c r="B1908" s="261"/>
    </row>
    <row r="1909" spans="1:17" ht="9" customHeight="1" x14ac:dyDescent="0.25">
      <c r="A1909" s="63">
        <f t="shared" ref="A1909" si="636">$A$2</f>
        <v>9</v>
      </c>
      <c r="B1909" s="798" t="s">
        <v>475</v>
      </c>
      <c r="C1909" s="799"/>
      <c r="D1909" s="799"/>
      <c r="E1909" s="799"/>
      <c r="F1909" s="799"/>
      <c r="G1909" s="799"/>
      <c r="H1909" s="800"/>
      <c r="I1909" s="801" t="s">
        <v>1</v>
      </c>
      <c r="J1909" s="802"/>
      <c r="K1909" s="802"/>
      <c r="L1909" s="802"/>
      <c r="M1909" s="802"/>
      <c r="N1909" s="802"/>
      <c r="O1909" s="803"/>
    </row>
    <row r="1910" spans="1:17" ht="19.5" customHeight="1" x14ac:dyDescent="0.25">
      <c r="A1910" s="63">
        <f t="shared" ref="A1910" si="637">$A$6</f>
        <v>19.5</v>
      </c>
      <c r="B1910" s="65"/>
      <c r="C1910" s="988">
        <f t="shared" ref="C1910" si="638">$C$6</f>
        <v>0</v>
      </c>
      <c r="D1910" s="988"/>
      <c r="E1910" s="988"/>
      <c r="F1910" s="988"/>
      <c r="G1910" s="988"/>
      <c r="H1910" s="66"/>
      <c r="I1910" s="820"/>
      <c r="J1910" s="821"/>
      <c r="K1910" s="821"/>
      <c r="L1910" s="821"/>
      <c r="M1910" s="821"/>
      <c r="N1910" s="821"/>
      <c r="O1910" s="822"/>
    </row>
    <row r="1911" spans="1:17" ht="9" customHeight="1" x14ac:dyDescent="0.25">
      <c r="A1911" s="63">
        <f t="shared" ref="A1911" si="639">$A$2</f>
        <v>9</v>
      </c>
    </row>
    <row r="1912" spans="1:17" ht="16.5" customHeight="1" x14ac:dyDescent="0.25">
      <c r="A1912" s="68">
        <f t="shared" ref="A1912:A1914" si="640">$A$8</f>
        <v>16.5</v>
      </c>
      <c r="B1912" s="67" t="s">
        <v>554</v>
      </c>
    </row>
    <row r="1913" spans="1:17" ht="16.5" customHeight="1" x14ac:dyDescent="0.25">
      <c r="A1913" s="68">
        <f t="shared" si="640"/>
        <v>16.5</v>
      </c>
      <c r="B1913" s="989" t="s">
        <v>566</v>
      </c>
      <c r="C1913" s="989"/>
      <c r="D1913" s="989"/>
      <c r="E1913" s="989"/>
      <c r="F1913" s="989"/>
      <c r="G1913" s="989"/>
      <c r="H1913" s="989"/>
      <c r="I1913" s="989"/>
      <c r="J1913" s="989"/>
      <c r="K1913" s="989"/>
      <c r="L1913" s="989"/>
      <c r="M1913" s="989"/>
      <c r="N1913" s="989"/>
    </row>
    <row r="1914" spans="1:17" ht="16.5" customHeight="1" x14ac:dyDescent="0.25">
      <c r="A1914" s="68">
        <f t="shared" si="640"/>
        <v>16.5</v>
      </c>
      <c r="B1914" s="990" t="s">
        <v>564</v>
      </c>
      <c r="C1914" s="989"/>
      <c r="D1914" s="989"/>
      <c r="E1914" s="989"/>
      <c r="F1914" s="989"/>
      <c r="G1914" s="989"/>
      <c r="H1914" s="989"/>
      <c r="I1914" s="989"/>
      <c r="J1914" s="989"/>
      <c r="K1914" s="989"/>
      <c r="L1914" s="989"/>
      <c r="M1914" s="989"/>
      <c r="N1914" s="989"/>
    </row>
    <row r="1915" spans="1:17" ht="9" customHeight="1" x14ac:dyDescent="0.25">
      <c r="A1915" s="63">
        <f t="shared" ref="A1915" si="641">$A$2</f>
        <v>9</v>
      </c>
      <c r="C1915" s="69"/>
      <c r="D1915" s="69"/>
      <c r="E1915" s="69"/>
      <c r="F1915" s="69"/>
      <c r="G1915" s="69"/>
      <c r="N1915" s="281" t="s">
        <v>877</v>
      </c>
      <c r="O1915" s="270"/>
    </row>
    <row r="1916" spans="1:17" ht="19.5" customHeight="1" x14ac:dyDescent="0.25">
      <c r="A1916" s="63">
        <f t="shared" ref="A1916" si="642">$A$6</f>
        <v>19.5</v>
      </c>
      <c r="C1916" s="69"/>
      <c r="D1916" s="69"/>
      <c r="E1916" s="69"/>
      <c r="F1916" s="69"/>
      <c r="G1916" s="69"/>
      <c r="N1916" s="265">
        <f t="shared" ref="N1916" si="643">N1848+1</f>
        <v>29</v>
      </c>
      <c r="O1916" s="70"/>
      <c r="P1916" s="62"/>
      <c r="Q1916" s="62">
        <f t="shared" ref="Q1916" si="644">IF(COUNTA(C1926:J1933,C1947:J1966,L1947:O1966,L1926:O1933)=0,0,1)</f>
        <v>0</v>
      </c>
    </row>
    <row r="1917" spans="1:17" ht="4.5" customHeight="1" x14ac:dyDescent="0.25">
      <c r="A1917" s="63">
        <f t="shared" ref="A1917:A1918" si="645">$A$4</f>
        <v>4.5</v>
      </c>
      <c r="B1917" s="69"/>
      <c r="C1917" s="69"/>
      <c r="D1917" s="69"/>
      <c r="E1917" s="69"/>
      <c r="F1917" s="69"/>
      <c r="G1917" s="69"/>
    </row>
    <row r="1918" spans="1:17" ht="4.5" customHeight="1" x14ac:dyDescent="0.25">
      <c r="A1918" s="63">
        <f t="shared" si="645"/>
        <v>4.5</v>
      </c>
      <c r="B1918" s="807"/>
      <c r="C1918" s="807"/>
      <c r="D1918" s="807"/>
      <c r="E1918" s="807"/>
      <c r="F1918" s="807"/>
      <c r="G1918" s="807"/>
      <c r="H1918" s="807"/>
      <c r="I1918" s="807"/>
      <c r="J1918" s="807"/>
      <c r="K1918" s="807"/>
      <c r="L1918" s="807"/>
      <c r="M1918" s="807"/>
      <c r="N1918" s="807"/>
      <c r="O1918" s="807"/>
    </row>
    <row r="1919" spans="1:17" ht="24.75" customHeight="1" x14ac:dyDescent="0.25">
      <c r="A1919" s="68">
        <f t="shared" ref="A1919" si="646">$A$8*1.5</f>
        <v>24.75</v>
      </c>
      <c r="B1919" s="826" t="s">
        <v>563</v>
      </c>
      <c r="C1919" s="827"/>
      <c r="D1919" s="827"/>
      <c r="E1919" s="827"/>
      <c r="F1919" s="827"/>
      <c r="G1919" s="827"/>
      <c r="H1919" s="827"/>
      <c r="I1919" s="827"/>
      <c r="J1919" s="827"/>
      <c r="K1919" s="827"/>
      <c r="L1919" s="827"/>
      <c r="M1919" s="827"/>
      <c r="N1919" s="827"/>
      <c r="O1919" s="828"/>
    </row>
    <row r="1920" spans="1:17" ht="9" customHeight="1" x14ac:dyDescent="0.25">
      <c r="A1920" s="63">
        <f t="shared" ref="A1920" si="647">$A$2</f>
        <v>9</v>
      </c>
      <c r="B1920" s="71"/>
      <c r="C1920" s="804" t="s">
        <v>158</v>
      </c>
      <c r="D1920" s="805"/>
      <c r="E1920" s="805"/>
      <c r="F1920" s="805"/>
      <c r="G1920" s="805"/>
      <c r="H1920" s="806"/>
      <c r="I1920" s="804" t="s">
        <v>159</v>
      </c>
      <c r="J1920" s="805"/>
      <c r="K1920" s="805"/>
      <c r="L1920" s="805"/>
      <c r="M1920" s="805"/>
      <c r="N1920" s="805"/>
      <c r="O1920" s="806"/>
    </row>
    <row r="1921" spans="1:28" s="62" customFormat="1" ht="19.5" customHeight="1" x14ac:dyDescent="0.25">
      <c r="A1921" s="63">
        <f t="shared" ref="A1921" si="648">$A$6</f>
        <v>19.5</v>
      </c>
      <c r="B1921" s="72"/>
      <c r="C1921" s="985" t="str">
        <f t="shared" ref="C1921" si="649">""&amp;$C$17</f>
        <v/>
      </c>
      <c r="D1921" s="986"/>
      <c r="E1921" s="986"/>
      <c r="F1921" s="986"/>
      <c r="G1921" s="986"/>
      <c r="H1921" s="987"/>
      <c r="I1921" s="985" t="str">
        <f t="shared" ref="I1921" si="650">""&amp;I1853</f>
        <v/>
      </c>
      <c r="J1921" s="986"/>
      <c r="K1921" s="986"/>
      <c r="L1921" s="986"/>
      <c r="M1921" s="986"/>
      <c r="N1921" s="986"/>
      <c r="O1921" s="987"/>
      <c r="P1921" s="45"/>
      <c r="R1921" s="45"/>
      <c r="S1921" s="45"/>
      <c r="T1921" s="45"/>
      <c r="U1921" s="45"/>
      <c r="V1921" s="45"/>
      <c r="W1921" s="45"/>
      <c r="X1921" s="45"/>
      <c r="Y1921" s="45"/>
      <c r="Z1921" s="45"/>
      <c r="AA1921" s="45"/>
      <c r="AB1921" s="45"/>
    </row>
    <row r="1922" spans="1:28" s="62" customFormat="1" ht="4.5" customHeight="1" x14ac:dyDescent="0.25">
      <c r="A1922" s="63">
        <f t="shared" ref="A1922" si="651">$A$4</f>
        <v>4.5</v>
      </c>
      <c r="B1922" s="807"/>
      <c r="C1922" s="807"/>
      <c r="D1922" s="807"/>
      <c r="E1922" s="807"/>
      <c r="F1922" s="807"/>
      <c r="G1922" s="807"/>
      <c r="H1922" s="807"/>
      <c r="I1922" s="807"/>
      <c r="J1922" s="807"/>
      <c r="K1922" s="807"/>
      <c r="L1922" s="807"/>
      <c r="M1922" s="807"/>
      <c r="N1922" s="807"/>
      <c r="O1922" s="807"/>
      <c r="P1922" s="45"/>
      <c r="R1922" s="45"/>
      <c r="S1922" s="45"/>
      <c r="T1922" s="45"/>
      <c r="U1922" s="45"/>
      <c r="V1922" s="45"/>
      <c r="W1922" s="45"/>
      <c r="X1922" s="45"/>
      <c r="Y1922" s="45"/>
      <c r="Z1922" s="45"/>
      <c r="AA1922" s="45"/>
      <c r="AB1922" s="45"/>
    </row>
    <row r="1923" spans="1:28" s="62" customFormat="1" ht="16.5" customHeight="1" x14ac:dyDescent="0.25">
      <c r="A1923" s="68">
        <f t="shared" ref="A1923" si="652">$A$8</f>
        <v>16.5</v>
      </c>
      <c r="B1923" s="808" t="s">
        <v>160</v>
      </c>
      <c r="C1923" s="809"/>
      <c r="D1923" s="809"/>
      <c r="E1923" s="809"/>
      <c r="F1923" s="809"/>
      <c r="G1923" s="809"/>
      <c r="H1923" s="809"/>
      <c r="I1923" s="809"/>
      <c r="J1923" s="809"/>
      <c r="K1923" s="809"/>
      <c r="L1923" s="809"/>
      <c r="M1923" s="809"/>
      <c r="N1923" s="809"/>
      <c r="O1923" s="810"/>
      <c r="P1923" s="45"/>
      <c r="R1923" s="45"/>
      <c r="S1923" s="45"/>
      <c r="T1923" s="45"/>
      <c r="U1923" s="45"/>
      <c r="V1923" s="45"/>
      <c r="W1923" s="45"/>
      <c r="X1923" s="45"/>
      <c r="Y1923" s="45"/>
      <c r="Z1923" s="45"/>
      <c r="AA1923" s="45"/>
      <c r="AB1923" s="45"/>
    </row>
    <row r="1924" spans="1:28" s="62" customFormat="1" ht="24.75" customHeight="1" x14ac:dyDescent="0.25">
      <c r="A1924" s="68">
        <f t="shared" ref="A1924" si="653">$A$8*1.5</f>
        <v>24.75</v>
      </c>
      <c r="B1924" s="268" t="s">
        <v>162</v>
      </c>
      <c r="C1924" s="844" t="s">
        <v>170</v>
      </c>
      <c r="D1924" s="981"/>
      <c r="E1924" s="982"/>
      <c r="F1924" s="269" t="s">
        <v>171</v>
      </c>
      <c r="G1924" s="269" t="s">
        <v>172</v>
      </c>
      <c r="H1924" s="268" t="s">
        <v>163</v>
      </c>
      <c r="I1924" s="844" t="s">
        <v>573</v>
      </c>
      <c r="J1924" s="982"/>
      <c r="K1924" s="267" t="s">
        <v>571</v>
      </c>
      <c r="L1924" s="267" t="s">
        <v>570</v>
      </c>
      <c r="M1924" s="267" t="s">
        <v>569</v>
      </c>
      <c r="N1924" s="844" t="s">
        <v>568</v>
      </c>
      <c r="O1924" s="815"/>
      <c r="P1924" s="45"/>
      <c r="R1924" s="45"/>
      <c r="S1924" s="45"/>
      <c r="T1924" s="45"/>
      <c r="U1924" s="45"/>
      <c r="V1924" s="45"/>
      <c r="W1924" s="45"/>
      <c r="X1924" s="45"/>
      <c r="Y1924" s="45"/>
      <c r="Z1924" s="45"/>
      <c r="AA1924" s="45"/>
      <c r="AB1924" s="45"/>
    </row>
    <row r="1925" spans="1:28" s="62" customFormat="1" ht="9" customHeight="1" x14ac:dyDescent="0.2">
      <c r="A1925" s="63">
        <f t="shared" ref="A1925" si="654">$A$2</f>
        <v>9</v>
      </c>
      <c r="B1925" s="76"/>
      <c r="C1925" s="983" t="s">
        <v>126</v>
      </c>
      <c r="D1925" s="983"/>
      <c r="E1925" s="983"/>
      <c r="F1925" s="268" t="s">
        <v>164</v>
      </c>
      <c r="G1925" s="268" t="s">
        <v>165</v>
      </c>
      <c r="H1925" s="268" t="s">
        <v>143</v>
      </c>
      <c r="I1925" s="983" t="s">
        <v>166</v>
      </c>
      <c r="J1925" s="983"/>
      <c r="K1925" s="268" t="s">
        <v>167</v>
      </c>
      <c r="L1925" s="268" t="s">
        <v>168</v>
      </c>
      <c r="M1925" s="268" t="s">
        <v>181</v>
      </c>
      <c r="N1925" s="983" t="s">
        <v>565</v>
      </c>
      <c r="O1925" s="983"/>
      <c r="P1925" s="45"/>
      <c r="R1925" s="45"/>
      <c r="S1925" s="45"/>
      <c r="T1925" s="45"/>
      <c r="U1925" s="45"/>
      <c r="V1925" s="45"/>
      <c r="W1925" s="45"/>
      <c r="X1925" s="45"/>
      <c r="Y1925" s="45"/>
      <c r="Z1925" s="45"/>
      <c r="AA1925" s="45"/>
      <c r="AB1925" s="45"/>
    </row>
    <row r="1926" spans="1:28" s="62" customFormat="1" ht="19.5" customHeight="1" x14ac:dyDescent="0.25">
      <c r="A1926" s="63">
        <f t="shared" ref="A1926:A1933" si="655">$A$6</f>
        <v>19.5</v>
      </c>
      <c r="B1926" s="78">
        <v>1</v>
      </c>
      <c r="C1926" s="972"/>
      <c r="D1926" s="973"/>
      <c r="E1926" s="974"/>
      <c r="F1926" s="124"/>
      <c r="G1926" s="124"/>
      <c r="H1926" s="126"/>
      <c r="I1926" s="975"/>
      <c r="J1926" s="976"/>
      <c r="K1926" s="124"/>
      <c r="L1926" s="125"/>
      <c r="M1926" s="125"/>
      <c r="N1926" s="977"/>
      <c r="O1926" s="978"/>
      <c r="P1926" s="45"/>
      <c r="R1926" s="45"/>
      <c r="S1926" s="45"/>
      <c r="T1926" s="45"/>
      <c r="U1926" s="45"/>
      <c r="V1926" s="45"/>
      <c r="W1926" s="45"/>
      <c r="X1926" s="45"/>
      <c r="Y1926" s="45"/>
      <c r="Z1926" s="45"/>
      <c r="AA1926" s="45"/>
      <c r="AB1926" s="45"/>
    </row>
    <row r="1927" spans="1:28" s="62" customFormat="1" ht="19.5" customHeight="1" x14ac:dyDescent="0.25">
      <c r="A1927" s="63">
        <f t="shared" si="655"/>
        <v>19.5</v>
      </c>
      <c r="B1927" s="78">
        <v>2</v>
      </c>
      <c r="C1927" s="972"/>
      <c r="D1927" s="973"/>
      <c r="E1927" s="974"/>
      <c r="F1927" s="124"/>
      <c r="G1927" s="124"/>
      <c r="H1927" s="126"/>
      <c r="I1927" s="975"/>
      <c r="J1927" s="976"/>
      <c r="K1927" s="124"/>
      <c r="L1927" s="125"/>
      <c r="M1927" s="125"/>
      <c r="N1927" s="977"/>
      <c r="O1927" s="978"/>
      <c r="P1927" s="45"/>
      <c r="R1927" s="45"/>
      <c r="S1927" s="45"/>
      <c r="T1927" s="45"/>
      <c r="U1927" s="45"/>
      <c r="V1927" s="45"/>
      <c r="W1927" s="45"/>
      <c r="X1927" s="45"/>
      <c r="Y1927" s="45"/>
      <c r="Z1927" s="45"/>
      <c r="AA1927" s="45"/>
      <c r="AB1927" s="45"/>
    </row>
    <row r="1928" spans="1:28" s="62" customFormat="1" ht="19.5" customHeight="1" x14ac:dyDescent="0.25">
      <c r="A1928" s="63">
        <f t="shared" si="655"/>
        <v>19.5</v>
      </c>
      <c r="B1928" s="78">
        <v>3</v>
      </c>
      <c r="C1928" s="972"/>
      <c r="D1928" s="973"/>
      <c r="E1928" s="974"/>
      <c r="F1928" s="124"/>
      <c r="G1928" s="124"/>
      <c r="H1928" s="126"/>
      <c r="I1928" s="975"/>
      <c r="J1928" s="976"/>
      <c r="K1928" s="124"/>
      <c r="L1928" s="125"/>
      <c r="M1928" s="125"/>
      <c r="N1928" s="977"/>
      <c r="O1928" s="978"/>
      <c r="P1928" s="45"/>
      <c r="R1928" s="45"/>
      <c r="S1928" s="45"/>
      <c r="T1928" s="45"/>
      <c r="U1928" s="45"/>
      <c r="V1928" s="45"/>
      <c r="W1928" s="45"/>
      <c r="X1928" s="45"/>
      <c r="Y1928" s="45"/>
      <c r="Z1928" s="45"/>
      <c r="AA1928" s="45"/>
      <c r="AB1928" s="45"/>
    </row>
    <row r="1929" spans="1:28" s="62" customFormat="1" ht="19.5" customHeight="1" x14ac:dyDescent="0.25">
      <c r="A1929" s="63">
        <f t="shared" si="655"/>
        <v>19.5</v>
      </c>
      <c r="B1929" s="78">
        <v>4</v>
      </c>
      <c r="C1929" s="972"/>
      <c r="D1929" s="973"/>
      <c r="E1929" s="974"/>
      <c r="F1929" s="124"/>
      <c r="G1929" s="124"/>
      <c r="H1929" s="126"/>
      <c r="I1929" s="975"/>
      <c r="J1929" s="976"/>
      <c r="K1929" s="124"/>
      <c r="L1929" s="125"/>
      <c r="M1929" s="125"/>
      <c r="N1929" s="977"/>
      <c r="O1929" s="978"/>
      <c r="P1929" s="45"/>
      <c r="R1929" s="45"/>
      <c r="S1929" s="45"/>
      <c r="T1929" s="45"/>
      <c r="U1929" s="45"/>
      <c r="V1929" s="45"/>
      <c r="W1929" s="45"/>
      <c r="X1929" s="45"/>
      <c r="Y1929" s="45"/>
      <c r="Z1929" s="45"/>
      <c r="AA1929" s="45"/>
      <c r="AB1929" s="45"/>
    </row>
    <row r="1930" spans="1:28" s="62" customFormat="1" ht="19.5" customHeight="1" x14ac:dyDescent="0.25">
      <c r="A1930" s="63">
        <f t="shared" si="655"/>
        <v>19.5</v>
      </c>
      <c r="B1930" s="78">
        <v>5</v>
      </c>
      <c r="C1930" s="972"/>
      <c r="D1930" s="973"/>
      <c r="E1930" s="974"/>
      <c r="F1930" s="124"/>
      <c r="G1930" s="124"/>
      <c r="H1930" s="126"/>
      <c r="I1930" s="975"/>
      <c r="J1930" s="976"/>
      <c r="K1930" s="124"/>
      <c r="L1930" s="125"/>
      <c r="M1930" s="125"/>
      <c r="N1930" s="977"/>
      <c r="O1930" s="978"/>
      <c r="P1930" s="45"/>
      <c r="R1930" s="45"/>
      <c r="S1930" s="45"/>
      <c r="T1930" s="45"/>
      <c r="U1930" s="45"/>
      <c r="V1930" s="45"/>
      <c r="W1930" s="45"/>
      <c r="X1930" s="45"/>
      <c r="Y1930" s="45"/>
      <c r="Z1930" s="45"/>
      <c r="AA1930" s="45"/>
      <c r="AB1930" s="45"/>
    </row>
    <row r="1931" spans="1:28" s="62" customFormat="1" ht="19.5" customHeight="1" x14ac:dyDescent="0.25">
      <c r="A1931" s="63">
        <f t="shared" si="655"/>
        <v>19.5</v>
      </c>
      <c r="B1931" s="78">
        <v>6</v>
      </c>
      <c r="C1931" s="972"/>
      <c r="D1931" s="973"/>
      <c r="E1931" s="974"/>
      <c r="F1931" s="124"/>
      <c r="G1931" s="124"/>
      <c r="H1931" s="126"/>
      <c r="I1931" s="975"/>
      <c r="J1931" s="976"/>
      <c r="K1931" s="124"/>
      <c r="L1931" s="125"/>
      <c r="M1931" s="125"/>
      <c r="N1931" s="977"/>
      <c r="O1931" s="978"/>
      <c r="P1931" s="45"/>
      <c r="R1931" s="45"/>
      <c r="S1931" s="45"/>
      <c r="T1931" s="45"/>
      <c r="U1931" s="45"/>
      <c r="V1931" s="45"/>
      <c r="W1931" s="45"/>
      <c r="X1931" s="45"/>
      <c r="Y1931" s="45"/>
      <c r="Z1931" s="45"/>
      <c r="AA1931" s="45"/>
      <c r="AB1931" s="45"/>
    </row>
    <row r="1932" spans="1:28" s="62" customFormat="1" ht="19.5" customHeight="1" x14ac:dyDescent="0.25">
      <c r="A1932" s="63">
        <f t="shared" si="655"/>
        <v>19.5</v>
      </c>
      <c r="B1932" s="78">
        <v>7</v>
      </c>
      <c r="C1932" s="972"/>
      <c r="D1932" s="973"/>
      <c r="E1932" s="974"/>
      <c r="F1932" s="124"/>
      <c r="G1932" s="124"/>
      <c r="H1932" s="126"/>
      <c r="I1932" s="975"/>
      <c r="J1932" s="976"/>
      <c r="K1932" s="124"/>
      <c r="L1932" s="125"/>
      <c r="M1932" s="125"/>
      <c r="N1932" s="977"/>
      <c r="O1932" s="978"/>
      <c r="P1932" s="45"/>
      <c r="R1932" s="45"/>
      <c r="S1932" s="45"/>
      <c r="T1932" s="45"/>
      <c r="U1932" s="45"/>
      <c r="V1932" s="45"/>
      <c r="W1932" s="45"/>
      <c r="X1932" s="45"/>
      <c r="Y1932" s="45"/>
      <c r="Z1932" s="45"/>
      <c r="AA1932" s="45"/>
      <c r="AB1932" s="45"/>
    </row>
    <row r="1933" spans="1:28" s="62" customFormat="1" ht="19.5" customHeight="1" x14ac:dyDescent="0.25">
      <c r="A1933" s="63">
        <f t="shared" si="655"/>
        <v>19.5</v>
      </c>
      <c r="B1933" s="78">
        <v>8</v>
      </c>
      <c r="C1933" s="972"/>
      <c r="D1933" s="973"/>
      <c r="E1933" s="974"/>
      <c r="F1933" s="124"/>
      <c r="G1933" s="124"/>
      <c r="H1933" s="126"/>
      <c r="I1933" s="975"/>
      <c r="J1933" s="976"/>
      <c r="K1933" s="124"/>
      <c r="L1933" s="125"/>
      <c r="M1933" s="125"/>
      <c r="N1933" s="977"/>
      <c r="O1933" s="978"/>
      <c r="P1933" s="45"/>
      <c r="R1933" s="45"/>
      <c r="S1933" s="45"/>
      <c r="T1933" s="45"/>
      <c r="U1933" s="45"/>
      <c r="V1933" s="45"/>
      <c r="W1933" s="45"/>
      <c r="X1933" s="45"/>
      <c r="Y1933" s="45"/>
      <c r="Z1933" s="45"/>
      <c r="AA1933" s="45"/>
      <c r="AB1933" s="45"/>
    </row>
    <row r="1934" spans="1:28" s="62" customFormat="1" ht="9" customHeight="1" x14ac:dyDescent="0.25">
      <c r="A1934" s="63">
        <f t="shared" ref="A1934:A1935" si="656">$A$2</f>
        <v>9</v>
      </c>
      <c r="B1934" s="45"/>
      <c r="C1934" s="45"/>
      <c r="D1934" s="45"/>
      <c r="E1934" s="45"/>
      <c r="F1934" s="45"/>
      <c r="G1934" s="45"/>
      <c r="H1934" s="45"/>
      <c r="I1934" s="45"/>
      <c r="J1934" s="45"/>
      <c r="K1934" s="45"/>
      <c r="L1934" s="45"/>
      <c r="M1934" s="45"/>
      <c r="N1934" s="45"/>
      <c r="O1934" s="45"/>
      <c r="P1934" s="45"/>
      <c r="R1934" s="45"/>
      <c r="S1934" s="45"/>
      <c r="T1934" s="45"/>
      <c r="U1934" s="45"/>
      <c r="V1934" s="45"/>
      <c r="W1934" s="45"/>
      <c r="X1934" s="45"/>
      <c r="Y1934" s="45"/>
      <c r="Z1934" s="45"/>
      <c r="AA1934" s="45"/>
      <c r="AB1934" s="45"/>
    </row>
    <row r="1935" spans="1:28" s="62" customFormat="1" ht="9" customHeight="1" x14ac:dyDescent="0.25">
      <c r="A1935" s="63">
        <f t="shared" si="656"/>
        <v>9</v>
      </c>
      <c r="B1935" s="45"/>
      <c r="C1935" s="45"/>
      <c r="D1935" s="45"/>
      <c r="E1935" s="45"/>
      <c r="F1935" s="45"/>
      <c r="G1935" s="45"/>
      <c r="H1935" s="45"/>
      <c r="I1935" s="45"/>
      <c r="J1935" s="45"/>
      <c r="K1935" s="45"/>
      <c r="L1935" s="45"/>
      <c r="M1935" s="45"/>
      <c r="N1935" s="45"/>
      <c r="O1935" s="45"/>
      <c r="P1935" s="45"/>
      <c r="R1935" s="45"/>
      <c r="S1935" s="45"/>
      <c r="T1935" s="45"/>
      <c r="U1935" s="45"/>
      <c r="V1935" s="45"/>
      <c r="W1935" s="45"/>
      <c r="X1935" s="45"/>
      <c r="Y1935" s="45"/>
      <c r="Z1935" s="45"/>
      <c r="AA1935" s="45"/>
      <c r="AB1935" s="45"/>
    </row>
    <row r="1936" spans="1:28" s="62" customFormat="1" ht="18" customHeight="1" x14ac:dyDescent="0.25">
      <c r="A1936" s="63">
        <f t="shared" ref="A1936" si="657">$A$2*2</f>
        <v>18</v>
      </c>
      <c r="B1936" s="79" t="s">
        <v>100</v>
      </c>
      <c r="C1936" s="979" t="s">
        <v>191</v>
      </c>
      <c r="D1936" s="979"/>
      <c r="E1936" s="979"/>
      <c r="F1936" s="979"/>
      <c r="G1936" s="979"/>
      <c r="H1936" s="979"/>
      <c r="I1936" s="979"/>
      <c r="J1936" s="979"/>
      <c r="K1936" s="979"/>
      <c r="L1936" s="979"/>
      <c r="M1936" s="979"/>
      <c r="N1936" s="979"/>
      <c r="O1936" s="979"/>
      <c r="P1936" s="45"/>
      <c r="R1936" s="45"/>
      <c r="S1936" s="45"/>
      <c r="T1936" s="45"/>
      <c r="U1936" s="45"/>
      <c r="V1936" s="45"/>
      <c r="W1936" s="45"/>
      <c r="X1936" s="45"/>
      <c r="Y1936" s="45"/>
      <c r="Z1936" s="45"/>
      <c r="AA1936" s="45"/>
      <c r="AB1936" s="45"/>
    </row>
    <row r="1937" spans="1:28" s="62" customFormat="1" ht="9" customHeight="1" x14ac:dyDescent="0.25">
      <c r="A1937" s="63">
        <f t="shared" ref="A1937:A1940" si="658">$A$2</f>
        <v>9</v>
      </c>
      <c r="B1937" s="79" t="s">
        <v>101</v>
      </c>
      <c r="C1937" s="980" t="s">
        <v>190</v>
      </c>
      <c r="D1937" s="980"/>
      <c r="E1937" s="980"/>
      <c r="F1937" s="980"/>
      <c r="G1937" s="980"/>
      <c r="H1937" s="980"/>
      <c r="I1937" s="980"/>
      <c r="J1937" s="980"/>
      <c r="K1937" s="980"/>
      <c r="L1937" s="980"/>
      <c r="M1937" s="980"/>
      <c r="N1937" s="980"/>
      <c r="O1937" s="980"/>
      <c r="P1937" s="45"/>
      <c r="R1937" s="45"/>
      <c r="S1937" s="45"/>
      <c r="T1937" s="45"/>
      <c r="U1937" s="45"/>
      <c r="V1937" s="45"/>
      <c r="W1937" s="45"/>
      <c r="X1937" s="45"/>
      <c r="Y1937" s="45"/>
      <c r="Z1937" s="45"/>
      <c r="AA1937" s="45"/>
      <c r="AB1937" s="45"/>
    </row>
    <row r="1938" spans="1:28" s="62" customFormat="1" ht="9" customHeight="1" x14ac:dyDescent="0.25">
      <c r="A1938" s="63">
        <f t="shared" si="658"/>
        <v>9</v>
      </c>
      <c r="B1938" s="79" t="s">
        <v>102</v>
      </c>
      <c r="C1938" s="979" t="s">
        <v>500</v>
      </c>
      <c r="D1938" s="979"/>
      <c r="E1938" s="979"/>
      <c r="F1938" s="979"/>
      <c r="G1938" s="979"/>
      <c r="H1938" s="979"/>
      <c r="I1938" s="979"/>
      <c r="J1938" s="979"/>
      <c r="K1938" s="979"/>
      <c r="L1938" s="979"/>
      <c r="M1938" s="979"/>
      <c r="N1938" s="979"/>
      <c r="O1938" s="979"/>
      <c r="P1938" s="45"/>
      <c r="R1938" s="45"/>
      <c r="S1938" s="45"/>
      <c r="T1938" s="45"/>
      <c r="U1938" s="45"/>
      <c r="V1938" s="45"/>
      <c r="W1938" s="45"/>
      <c r="X1938" s="45"/>
      <c r="Y1938" s="45"/>
      <c r="Z1938" s="45"/>
      <c r="AA1938" s="45"/>
      <c r="AB1938" s="45"/>
    </row>
    <row r="1939" spans="1:28" s="62" customFormat="1" ht="9" customHeight="1" x14ac:dyDescent="0.25">
      <c r="A1939" s="63">
        <f t="shared" si="658"/>
        <v>9</v>
      </c>
      <c r="B1939" s="79" t="s">
        <v>105</v>
      </c>
      <c r="C1939" s="979" t="s">
        <v>194</v>
      </c>
      <c r="D1939" s="979"/>
      <c r="E1939" s="979"/>
      <c r="F1939" s="979"/>
      <c r="G1939" s="979"/>
      <c r="H1939" s="979"/>
      <c r="I1939" s="979"/>
      <c r="J1939" s="979"/>
      <c r="K1939" s="979"/>
      <c r="L1939" s="979"/>
      <c r="M1939" s="979"/>
      <c r="N1939" s="979"/>
      <c r="O1939" s="979"/>
      <c r="P1939" s="45"/>
      <c r="R1939" s="45"/>
      <c r="S1939" s="45"/>
      <c r="T1939" s="45"/>
      <c r="U1939" s="45"/>
      <c r="V1939" s="45"/>
      <c r="W1939" s="45"/>
      <c r="X1939" s="45"/>
      <c r="Y1939" s="45"/>
      <c r="Z1939" s="45"/>
      <c r="AA1939" s="45"/>
      <c r="AB1939" s="45"/>
    </row>
    <row r="1940" spans="1:28" s="62" customFormat="1" ht="9" customHeight="1" x14ac:dyDescent="0.25">
      <c r="A1940" s="63">
        <f t="shared" si="658"/>
        <v>9</v>
      </c>
      <c r="B1940" s="79" t="s">
        <v>103</v>
      </c>
      <c r="C1940" s="979" t="s">
        <v>202</v>
      </c>
      <c r="D1940" s="979"/>
      <c r="E1940" s="979"/>
      <c r="F1940" s="979"/>
      <c r="G1940" s="979"/>
      <c r="H1940" s="979"/>
      <c r="I1940" s="979"/>
      <c r="J1940" s="979"/>
      <c r="K1940" s="979"/>
      <c r="L1940" s="979"/>
      <c r="M1940" s="979"/>
      <c r="N1940" s="979"/>
      <c r="O1940" s="979"/>
      <c r="P1940" s="45"/>
      <c r="R1940" s="45"/>
      <c r="S1940" s="45"/>
      <c r="T1940" s="45"/>
      <c r="U1940" s="45"/>
      <c r="V1940" s="45"/>
      <c r="W1940" s="45"/>
      <c r="X1940" s="45"/>
      <c r="Y1940" s="45"/>
      <c r="Z1940" s="45"/>
      <c r="AA1940" s="45"/>
      <c r="AB1940" s="45"/>
    </row>
    <row r="1941" spans="1:28" s="62" customFormat="1" ht="16.5" customHeight="1" x14ac:dyDescent="0.25">
      <c r="A1941" s="68">
        <f t="shared" ref="A1941" si="659">$A$8</f>
        <v>16.5</v>
      </c>
      <c r="B1941" s="45"/>
      <c r="C1941" s="984" t="str">
        <f ca="1">Wersja</f>
        <v>2020..6.15.0.44055</v>
      </c>
      <c r="D1941" s="984"/>
      <c r="E1941" s="69"/>
      <c r="F1941" s="69"/>
      <c r="G1941" s="69"/>
      <c r="H1941" s="69"/>
      <c r="I1941" s="45"/>
      <c r="J1941" s="45"/>
      <c r="K1941" s="45"/>
      <c r="L1941" s="45"/>
      <c r="M1941" s="45"/>
      <c r="N1941" s="80" t="s">
        <v>572</v>
      </c>
      <c r="O1941" s="81" t="s">
        <v>187</v>
      </c>
      <c r="P1941" s="45"/>
      <c r="R1941" s="45"/>
      <c r="S1941" s="45"/>
      <c r="T1941" s="45"/>
      <c r="U1941" s="45"/>
      <c r="V1941" s="45"/>
      <c r="W1941" s="45"/>
      <c r="X1941" s="45"/>
      <c r="Y1941" s="45"/>
      <c r="Z1941" s="45"/>
      <c r="AA1941" s="45"/>
      <c r="AB1941" s="45"/>
    </row>
    <row r="1942" spans="1:28" s="62" customFormat="1" ht="9" customHeight="1" x14ac:dyDescent="0.25">
      <c r="A1942" s="63">
        <f t="shared" ref="A1942:A1943" si="660">$A$2</f>
        <v>9</v>
      </c>
      <c r="B1942" s="45"/>
      <c r="C1942" s="45"/>
      <c r="D1942" s="45"/>
      <c r="E1942" s="45"/>
      <c r="F1942" s="45"/>
      <c r="G1942" s="45"/>
      <c r="H1942" s="45"/>
      <c r="I1942" s="45"/>
      <c r="J1942" s="45"/>
      <c r="K1942" s="45"/>
      <c r="L1942" s="45"/>
      <c r="M1942" s="45"/>
      <c r="N1942" s="45"/>
      <c r="O1942" s="45"/>
      <c r="P1942" s="45"/>
      <c r="R1942" s="45"/>
      <c r="S1942" s="45"/>
      <c r="T1942" s="45"/>
      <c r="U1942" s="45"/>
      <c r="V1942" s="45"/>
      <c r="W1942" s="45"/>
      <c r="X1942" s="45"/>
      <c r="Y1942" s="45"/>
      <c r="Z1942" s="45"/>
      <c r="AA1942" s="45"/>
      <c r="AB1942" s="45"/>
    </row>
    <row r="1943" spans="1:28" s="62" customFormat="1" ht="9" customHeight="1" x14ac:dyDescent="0.25">
      <c r="A1943" s="63">
        <f t="shared" si="660"/>
        <v>9</v>
      </c>
      <c r="B1943" s="797" t="s">
        <v>0</v>
      </c>
      <c r="C1943" s="797"/>
      <c r="D1943" s="797"/>
      <c r="E1943" s="797"/>
      <c r="F1943" s="797"/>
      <c r="G1943" s="797"/>
      <c r="H1943" s="797"/>
      <c r="I1943" s="797"/>
      <c r="J1943" s="797"/>
      <c r="K1943" s="797"/>
      <c r="L1943" s="797"/>
      <c r="M1943" s="797"/>
      <c r="N1943" s="797"/>
      <c r="O1943" s="797"/>
      <c r="P1943" s="45"/>
      <c r="R1943" s="45"/>
      <c r="S1943" s="45"/>
      <c r="T1943" s="45"/>
      <c r="U1943" s="45"/>
      <c r="V1943" s="45"/>
      <c r="W1943" s="45"/>
      <c r="X1943" s="45"/>
      <c r="Y1943" s="45"/>
      <c r="Z1943" s="45"/>
      <c r="AA1943" s="45"/>
      <c r="AB1943" s="45"/>
    </row>
    <row r="1944" spans="1:28" s="62" customFormat="1" ht="4.5" customHeight="1" x14ac:dyDescent="0.25">
      <c r="A1944" s="68">
        <v>4.5</v>
      </c>
      <c r="B1944" s="271"/>
      <c r="C1944" s="45"/>
      <c r="D1944" s="45"/>
      <c r="E1944" s="45"/>
      <c r="F1944" s="45"/>
      <c r="G1944" s="45"/>
      <c r="H1944" s="45"/>
      <c r="I1944" s="45"/>
      <c r="J1944" s="45"/>
      <c r="K1944" s="45"/>
      <c r="L1944" s="45"/>
      <c r="M1944" s="45"/>
      <c r="N1944" s="45"/>
      <c r="O1944" s="45"/>
      <c r="P1944" s="45"/>
      <c r="R1944" s="45"/>
      <c r="S1944" s="45"/>
      <c r="T1944" s="45"/>
      <c r="U1944" s="45"/>
      <c r="V1944" s="45"/>
      <c r="W1944" s="45"/>
      <c r="X1944" s="45"/>
      <c r="Y1944" s="45"/>
      <c r="Z1944" s="45"/>
      <c r="AA1944" s="45"/>
      <c r="AB1944" s="45"/>
    </row>
    <row r="1945" spans="1:28" s="62" customFormat="1" ht="24.75" customHeight="1" x14ac:dyDescent="0.25">
      <c r="A1945" s="68">
        <f t="shared" ref="A1945" si="661">$A$8*1.5</f>
        <v>24.75</v>
      </c>
      <c r="B1945" s="273" t="s">
        <v>162</v>
      </c>
      <c r="C1945" s="844" t="s">
        <v>170</v>
      </c>
      <c r="D1945" s="981"/>
      <c r="E1945" s="982"/>
      <c r="F1945" s="274" t="s">
        <v>171</v>
      </c>
      <c r="G1945" s="274" t="s">
        <v>172</v>
      </c>
      <c r="H1945" s="273" t="s">
        <v>163</v>
      </c>
      <c r="I1945" s="844" t="s">
        <v>573</v>
      </c>
      <c r="J1945" s="982"/>
      <c r="K1945" s="272" t="s">
        <v>571</v>
      </c>
      <c r="L1945" s="272" t="s">
        <v>570</v>
      </c>
      <c r="M1945" s="272" t="s">
        <v>569</v>
      </c>
      <c r="N1945" s="844" t="s">
        <v>568</v>
      </c>
      <c r="O1945" s="815"/>
      <c r="P1945" s="45"/>
      <c r="R1945" s="45"/>
      <c r="S1945" s="45"/>
      <c r="T1945" s="45"/>
      <c r="U1945" s="45"/>
      <c r="V1945" s="45"/>
      <c r="W1945" s="45"/>
      <c r="X1945" s="45"/>
      <c r="Y1945" s="45"/>
      <c r="Z1945" s="45"/>
      <c r="AA1945" s="45"/>
      <c r="AB1945" s="45"/>
    </row>
    <row r="1946" spans="1:28" s="62" customFormat="1" ht="9" customHeight="1" x14ac:dyDescent="0.2">
      <c r="A1946" s="63">
        <f t="shared" ref="A1946" si="662">$A$2</f>
        <v>9</v>
      </c>
      <c r="B1946" s="76"/>
      <c r="C1946" s="983" t="s">
        <v>126</v>
      </c>
      <c r="D1946" s="983"/>
      <c r="E1946" s="983"/>
      <c r="F1946" s="273" t="s">
        <v>164</v>
      </c>
      <c r="G1946" s="273" t="s">
        <v>165</v>
      </c>
      <c r="H1946" s="273" t="s">
        <v>143</v>
      </c>
      <c r="I1946" s="983" t="s">
        <v>166</v>
      </c>
      <c r="J1946" s="983"/>
      <c r="K1946" s="273" t="s">
        <v>167</v>
      </c>
      <c r="L1946" s="273" t="s">
        <v>168</v>
      </c>
      <c r="M1946" s="273" t="s">
        <v>181</v>
      </c>
      <c r="N1946" s="983" t="s">
        <v>565</v>
      </c>
      <c r="O1946" s="983"/>
      <c r="P1946" s="45"/>
      <c r="R1946" s="45"/>
      <c r="S1946" s="45"/>
      <c r="T1946" s="45"/>
      <c r="U1946" s="45"/>
      <c r="V1946" s="45"/>
      <c r="W1946" s="45"/>
      <c r="X1946" s="45"/>
      <c r="Y1946" s="45"/>
      <c r="Z1946" s="45"/>
      <c r="AA1946" s="45"/>
      <c r="AB1946" s="45"/>
    </row>
    <row r="1947" spans="1:28" s="62" customFormat="1" ht="19.5" customHeight="1" x14ac:dyDescent="0.25">
      <c r="A1947" s="63">
        <f t="shared" ref="A1947:A1966" si="663">$A$6</f>
        <v>19.5</v>
      </c>
      <c r="B1947" s="78">
        <v>9</v>
      </c>
      <c r="C1947" s="972"/>
      <c r="D1947" s="973"/>
      <c r="E1947" s="974"/>
      <c r="F1947" s="124"/>
      <c r="G1947" s="124"/>
      <c r="H1947" s="126"/>
      <c r="I1947" s="975"/>
      <c r="J1947" s="976"/>
      <c r="K1947" s="124"/>
      <c r="L1947" s="125"/>
      <c r="M1947" s="125"/>
      <c r="N1947" s="977"/>
      <c r="O1947" s="978"/>
      <c r="P1947" s="45"/>
      <c r="R1947" s="45"/>
      <c r="S1947" s="45"/>
      <c r="T1947" s="45"/>
      <c r="U1947" s="45"/>
      <c r="V1947" s="45"/>
      <c r="W1947" s="45"/>
      <c r="X1947" s="45"/>
      <c r="Y1947" s="45"/>
      <c r="Z1947" s="45"/>
      <c r="AA1947" s="45"/>
      <c r="AB1947" s="45"/>
    </row>
    <row r="1948" spans="1:28" s="62" customFormat="1" ht="19.5" customHeight="1" x14ac:dyDescent="0.25">
      <c r="A1948" s="63">
        <f t="shared" si="663"/>
        <v>19.5</v>
      </c>
      <c r="B1948" s="78">
        <f t="shared" ref="B1948:B1966" si="664">B1947+1</f>
        <v>10</v>
      </c>
      <c r="C1948" s="972"/>
      <c r="D1948" s="973"/>
      <c r="E1948" s="974"/>
      <c r="F1948" s="124"/>
      <c r="G1948" s="124"/>
      <c r="H1948" s="126"/>
      <c r="I1948" s="975"/>
      <c r="J1948" s="976"/>
      <c r="K1948" s="124"/>
      <c r="L1948" s="125"/>
      <c r="M1948" s="125"/>
      <c r="N1948" s="977"/>
      <c r="O1948" s="978"/>
      <c r="P1948" s="45"/>
      <c r="R1948" s="45"/>
      <c r="S1948" s="45"/>
      <c r="T1948" s="45"/>
      <c r="U1948" s="45"/>
      <c r="V1948" s="45"/>
      <c r="W1948" s="45"/>
      <c r="X1948" s="45"/>
      <c r="Y1948" s="45"/>
      <c r="Z1948" s="45"/>
      <c r="AA1948" s="45"/>
      <c r="AB1948" s="45"/>
    </row>
    <row r="1949" spans="1:28" s="62" customFormat="1" ht="19.5" customHeight="1" x14ac:dyDescent="0.25">
      <c r="A1949" s="63">
        <f t="shared" si="663"/>
        <v>19.5</v>
      </c>
      <c r="B1949" s="78">
        <f t="shared" si="664"/>
        <v>11</v>
      </c>
      <c r="C1949" s="972"/>
      <c r="D1949" s="973"/>
      <c r="E1949" s="974"/>
      <c r="F1949" s="124"/>
      <c r="G1949" s="124"/>
      <c r="H1949" s="126"/>
      <c r="I1949" s="975"/>
      <c r="J1949" s="976"/>
      <c r="K1949" s="124"/>
      <c r="L1949" s="125"/>
      <c r="M1949" s="125"/>
      <c r="N1949" s="977"/>
      <c r="O1949" s="978"/>
      <c r="P1949" s="45"/>
      <c r="R1949" s="45"/>
      <c r="S1949" s="45"/>
      <c r="T1949" s="45"/>
      <c r="U1949" s="45"/>
      <c r="V1949" s="45"/>
      <c r="W1949" s="45"/>
      <c r="X1949" s="45"/>
      <c r="Y1949" s="45"/>
      <c r="Z1949" s="45"/>
      <c r="AA1949" s="45"/>
      <c r="AB1949" s="45"/>
    </row>
    <row r="1950" spans="1:28" s="62" customFormat="1" ht="19.5" customHeight="1" x14ac:dyDescent="0.25">
      <c r="A1950" s="63">
        <f t="shared" si="663"/>
        <v>19.5</v>
      </c>
      <c r="B1950" s="78">
        <f t="shared" si="664"/>
        <v>12</v>
      </c>
      <c r="C1950" s="972"/>
      <c r="D1950" s="973"/>
      <c r="E1950" s="974"/>
      <c r="F1950" s="124"/>
      <c r="G1950" s="124"/>
      <c r="H1950" s="126"/>
      <c r="I1950" s="975"/>
      <c r="J1950" s="976"/>
      <c r="K1950" s="124"/>
      <c r="L1950" s="125"/>
      <c r="M1950" s="125"/>
      <c r="N1950" s="977"/>
      <c r="O1950" s="978"/>
      <c r="P1950" s="45"/>
      <c r="R1950" s="45"/>
      <c r="S1950" s="45"/>
      <c r="T1950" s="45"/>
      <c r="U1950" s="45"/>
      <c r="V1950" s="45"/>
      <c r="W1950" s="45"/>
      <c r="X1950" s="45"/>
      <c r="Y1950" s="45"/>
      <c r="Z1950" s="45"/>
      <c r="AA1950" s="45"/>
      <c r="AB1950" s="45"/>
    </row>
    <row r="1951" spans="1:28" s="62" customFormat="1" ht="19.5" customHeight="1" x14ac:dyDescent="0.25">
      <c r="A1951" s="63">
        <f t="shared" si="663"/>
        <v>19.5</v>
      </c>
      <c r="B1951" s="78">
        <f t="shared" si="664"/>
        <v>13</v>
      </c>
      <c r="C1951" s="972"/>
      <c r="D1951" s="973"/>
      <c r="E1951" s="974"/>
      <c r="F1951" s="124"/>
      <c r="G1951" s="124"/>
      <c r="H1951" s="126"/>
      <c r="I1951" s="975"/>
      <c r="J1951" s="976"/>
      <c r="K1951" s="124"/>
      <c r="L1951" s="125"/>
      <c r="M1951" s="125"/>
      <c r="N1951" s="977"/>
      <c r="O1951" s="978"/>
      <c r="P1951" s="45"/>
      <c r="R1951" s="45"/>
      <c r="S1951" s="45"/>
      <c r="T1951" s="45"/>
      <c r="U1951" s="45"/>
      <c r="V1951" s="45"/>
      <c r="W1951" s="45"/>
      <c r="X1951" s="45"/>
      <c r="Y1951" s="45"/>
      <c r="Z1951" s="45"/>
      <c r="AA1951" s="45"/>
      <c r="AB1951" s="45"/>
    </row>
    <row r="1952" spans="1:28" s="62" customFormat="1" ht="19.5" customHeight="1" x14ac:dyDescent="0.25">
      <c r="A1952" s="63">
        <f t="shared" si="663"/>
        <v>19.5</v>
      </c>
      <c r="B1952" s="78">
        <f t="shared" si="664"/>
        <v>14</v>
      </c>
      <c r="C1952" s="972"/>
      <c r="D1952" s="973"/>
      <c r="E1952" s="974"/>
      <c r="F1952" s="124"/>
      <c r="G1952" s="124"/>
      <c r="H1952" s="126"/>
      <c r="I1952" s="975"/>
      <c r="J1952" s="976"/>
      <c r="K1952" s="124"/>
      <c r="L1952" s="125"/>
      <c r="M1952" s="125"/>
      <c r="N1952" s="977"/>
      <c r="O1952" s="978"/>
      <c r="P1952" s="45"/>
      <c r="R1952" s="45"/>
      <c r="S1952" s="45"/>
      <c r="T1952" s="45"/>
      <c r="U1952" s="45"/>
      <c r="V1952" s="45"/>
      <c r="W1952" s="45"/>
      <c r="X1952" s="45"/>
      <c r="Y1952" s="45"/>
      <c r="Z1952" s="45"/>
      <c r="AA1952" s="45"/>
      <c r="AB1952" s="45"/>
    </row>
    <row r="1953" spans="1:28" s="62" customFormat="1" ht="19.5" customHeight="1" x14ac:dyDescent="0.25">
      <c r="A1953" s="63">
        <f t="shared" si="663"/>
        <v>19.5</v>
      </c>
      <c r="B1953" s="78">
        <f t="shared" si="664"/>
        <v>15</v>
      </c>
      <c r="C1953" s="972"/>
      <c r="D1953" s="973"/>
      <c r="E1953" s="974"/>
      <c r="F1953" s="124"/>
      <c r="G1953" s="124"/>
      <c r="H1953" s="126"/>
      <c r="I1953" s="975"/>
      <c r="J1953" s="976"/>
      <c r="K1953" s="124"/>
      <c r="L1953" s="125"/>
      <c r="M1953" s="125"/>
      <c r="N1953" s="977"/>
      <c r="O1953" s="978"/>
      <c r="P1953" s="45"/>
      <c r="R1953" s="45"/>
      <c r="S1953" s="45"/>
      <c r="T1953" s="45"/>
      <c r="U1953" s="45"/>
      <c r="V1953" s="45"/>
      <c r="W1953" s="45"/>
      <c r="X1953" s="45"/>
      <c r="Y1953" s="45"/>
      <c r="Z1953" s="45"/>
      <c r="AA1953" s="45"/>
      <c r="AB1953" s="45"/>
    </row>
    <row r="1954" spans="1:28" s="62" customFormat="1" ht="19.5" customHeight="1" x14ac:dyDescent="0.25">
      <c r="A1954" s="63">
        <f t="shared" si="663"/>
        <v>19.5</v>
      </c>
      <c r="B1954" s="78">
        <f t="shared" si="664"/>
        <v>16</v>
      </c>
      <c r="C1954" s="972"/>
      <c r="D1954" s="973"/>
      <c r="E1954" s="974"/>
      <c r="F1954" s="124"/>
      <c r="G1954" s="124"/>
      <c r="H1954" s="126"/>
      <c r="I1954" s="975"/>
      <c r="J1954" s="976"/>
      <c r="K1954" s="124"/>
      <c r="L1954" s="125"/>
      <c r="M1954" s="125"/>
      <c r="N1954" s="977"/>
      <c r="O1954" s="978"/>
      <c r="P1954" s="45"/>
      <c r="R1954" s="45"/>
      <c r="S1954" s="45"/>
      <c r="T1954" s="45"/>
      <c r="U1954" s="45"/>
      <c r="V1954" s="45"/>
      <c r="W1954" s="45"/>
      <c r="X1954" s="45"/>
      <c r="Y1954" s="45"/>
      <c r="Z1954" s="45"/>
      <c r="AA1954" s="45"/>
      <c r="AB1954" s="45"/>
    </row>
    <row r="1955" spans="1:28" s="62" customFormat="1" ht="19.5" customHeight="1" x14ac:dyDescent="0.25">
      <c r="A1955" s="63">
        <f t="shared" si="663"/>
        <v>19.5</v>
      </c>
      <c r="B1955" s="78">
        <f t="shared" si="664"/>
        <v>17</v>
      </c>
      <c r="C1955" s="972"/>
      <c r="D1955" s="973"/>
      <c r="E1955" s="974"/>
      <c r="F1955" s="124"/>
      <c r="G1955" s="124"/>
      <c r="H1955" s="126"/>
      <c r="I1955" s="975"/>
      <c r="J1955" s="976"/>
      <c r="K1955" s="124"/>
      <c r="L1955" s="125"/>
      <c r="M1955" s="125"/>
      <c r="N1955" s="977"/>
      <c r="O1955" s="978"/>
      <c r="P1955" s="45"/>
      <c r="R1955" s="45"/>
      <c r="S1955" s="45"/>
      <c r="T1955" s="45"/>
      <c r="U1955" s="45"/>
      <c r="V1955" s="45"/>
      <c r="W1955" s="45"/>
      <c r="X1955" s="45"/>
      <c r="Y1955" s="45"/>
      <c r="Z1955" s="45"/>
      <c r="AA1955" s="45"/>
      <c r="AB1955" s="45"/>
    </row>
    <row r="1956" spans="1:28" s="62" customFormat="1" ht="19.5" customHeight="1" x14ac:dyDescent="0.25">
      <c r="A1956" s="63">
        <f t="shared" si="663"/>
        <v>19.5</v>
      </c>
      <c r="B1956" s="78">
        <f t="shared" si="664"/>
        <v>18</v>
      </c>
      <c r="C1956" s="972"/>
      <c r="D1956" s="973"/>
      <c r="E1956" s="974"/>
      <c r="F1956" s="124"/>
      <c r="G1956" s="124"/>
      <c r="H1956" s="126"/>
      <c r="I1956" s="975"/>
      <c r="J1956" s="976"/>
      <c r="K1956" s="124"/>
      <c r="L1956" s="125"/>
      <c r="M1956" s="125"/>
      <c r="N1956" s="977"/>
      <c r="O1956" s="978"/>
      <c r="P1956" s="45"/>
      <c r="R1956" s="45"/>
      <c r="S1956" s="45"/>
      <c r="T1956" s="45"/>
      <c r="U1956" s="45"/>
      <c r="V1956" s="45"/>
      <c r="W1956" s="45"/>
      <c r="X1956" s="45"/>
      <c r="Y1956" s="45"/>
      <c r="Z1956" s="45"/>
      <c r="AA1956" s="45"/>
      <c r="AB1956" s="45"/>
    </row>
    <row r="1957" spans="1:28" s="62" customFormat="1" ht="19.5" customHeight="1" x14ac:dyDescent="0.25">
      <c r="A1957" s="63">
        <f t="shared" si="663"/>
        <v>19.5</v>
      </c>
      <c r="B1957" s="78">
        <f t="shared" si="664"/>
        <v>19</v>
      </c>
      <c r="C1957" s="972"/>
      <c r="D1957" s="973"/>
      <c r="E1957" s="974"/>
      <c r="F1957" s="124"/>
      <c r="G1957" s="124"/>
      <c r="H1957" s="126"/>
      <c r="I1957" s="975"/>
      <c r="J1957" s="976"/>
      <c r="K1957" s="124"/>
      <c r="L1957" s="125"/>
      <c r="M1957" s="125"/>
      <c r="N1957" s="977"/>
      <c r="O1957" s="978"/>
      <c r="P1957" s="45"/>
      <c r="R1957" s="45"/>
      <c r="S1957" s="45"/>
      <c r="T1957" s="45"/>
      <c r="U1957" s="45"/>
      <c r="V1957" s="45"/>
      <c r="W1957" s="45"/>
      <c r="X1957" s="45"/>
      <c r="Y1957" s="45"/>
      <c r="Z1957" s="45"/>
      <c r="AA1957" s="45"/>
      <c r="AB1957" s="45"/>
    </row>
    <row r="1958" spans="1:28" s="62" customFormat="1" ht="19.5" customHeight="1" x14ac:dyDescent="0.25">
      <c r="A1958" s="63">
        <f t="shared" si="663"/>
        <v>19.5</v>
      </c>
      <c r="B1958" s="78">
        <f t="shared" si="664"/>
        <v>20</v>
      </c>
      <c r="C1958" s="972"/>
      <c r="D1958" s="973"/>
      <c r="E1958" s="974"/>
      <c r="F1958" s="124"/>
      <c r="G1958" s="124"/>
      <c r="H1958" s="126"/>
      <c r="I1958" s="975"/>
      <c r="J1958" s="976"/>
      <c r="K1958" s="124"/>
      <c r="L1958" s="125"/>
      <c r="M1958" s="125"/>
      <c r="N1958" s="977"/>
      <c r="O1958" s="978"/>
      <c r="P1958" s="45"/>
      <c r="R1958" s="45"/>
      <c r="S1958" s="45"/>
      <c r="T1958" s="45"/>
      <c r="U1958" s="45"/>
      <c r="V1958" s="45"/>
      <c r="W1958" s="45"/>
      <c r="X1958" s="45"/>
      <c r="Y1958" s="45"/>
      <c r="Z1958" s="45"/>
      <c r="AA1958" s="45"/>
      <c r="AB1958" s="45"/>
    </row>
    <row r="1959" spans="1:28" s="62" customFormat="1" ht="19.5" customHeight="1" x14ac:dyDescent="0.25">
      <c r="A1959" s="63">
        <f t="shared" si="663"/>
        <v>19.5</v>
      </c>
      <c r="B1959" s="78">
        <f t="shared" si="664"/>
        <v>21</v>
      </c>
      <c r="C1959" s="972"/>
      <c r="D1959" s="973"/>
      <c r="E1959" s="974"/>
      <c r="F1959" s="124"/>
      <c r="G1959" s="124"/>
      <c r="H1959" s="126"/>
      <c r="I1959" s="975"/>
      <c r="J1959" s="976"/>
      <c r="K1959" s="124"/>
      <c r="L1959" s="125"/>
      <c r="M1959" s="125"/>
      <c r="N1959" s="977"/>
      <c r="O1959" s="978"/>
      <c r="P1959" s="45"/>
      <c r="R1959" s="45"/>
      <c r="S1959" s="45"/>
      <c r="T1959" s="45"/>
      <c r="U1959" s="45"/>
      <c r="V1959" s="45"/>
      <c r="W1959" s="45"/>
      <c r="X1959" s="45"/>
      <c r="Y1959" s="45"/>
      <c r="Z1959" s="45"/>
      <c r="AA1959" s="45"/>
      <c r="AB1959" s="45"/>
    </row>
    <row r="1960" spans="1:28" s="62" customFormat="1" ht="19.5" customHeight="1" x14ac:dyDescent="0.25">
      <c r="A1960" s="63">
        <f t="shared" si="663"/>
        <v>19.5</v>
      </c>
      <c r="B1960" s="78">
        <f t="shared" si="664"/>
        <v>22</v>
      </c>
      <c r="C1960" s="972"/>
      <c r="D1960" s="973"/>
      <c r="E1960" s="974"/>
      <c r="F1960" s="124"/>
      <c r="G1960" s="124"/>
      <c r="H1960" s="126"/>
      <c r="I1960" s="975"/>
      <c r="J1960" s="976"/>
      <c r="K1960" s="124"/>
      <c r="L1960" s="125"/>
      <c r="M1960" s="125"/>
      <c r="N1960" s="977"/>
      <c r="O1960" s="978"/>
      <c r="P1960" s="45"/>
      <c r="R1960" s="45"/>
      <c r="S1960" s="45"/>
      <c r="T1960" s="45"/>
      <c r="U1960" s="45"/>
      <c r="V1960" s="45"/>
      <c r="W1960" s="45"/>
      <c r="X1960" s="45"/>
      <c r="Y1960" s="45"/>
      <c r="Z1960" s="45"/>
      <c r="AA1960" s="45"/>
      <c r="AB1960" s="45"/>
    </row>
    <row r="1961" spans="1:28" s="62" customFormat="1" ht="19.5" customHeight="1" x14ac:dyDescent="0.25">
      <c r="A1961" s="63">
        <f t="shared" si="663"/>
        <v>19.5</v>
      </c>
      <c r="B1961" s="78">
        <f t="shared" si="664"/>
        <v>23</v>
      </c>
      <c r="C1961" s="972"/>
      <c r="D1961" s="973"/>
      <c r="E1961" s="974"/>
      <c r="F1961" s="124"/>
      <c r="G1961" s="124"/>
      <c r="H1961" s="126"/>
      <c r="I1961" s="975"/>
      <c r="J1961" s="976"/>
      <c r="K1961" s="124"/>
      <c r="L1961" s="125"/>
      <c r="M1961" s="125"/>
      <c r="N1961" s="977"/>
      <c r="O1961" s="978"/>
      <c r="P1961" s="45"/>
      <c r="R1961" s="45"/>
      <c r="S1961" s="45"/>
      <c r="T1961" s="45"/>
      <c r="U1961" s="45"/>
      <c r="V1961" s="45"/>
      <c r="W1961" s="45"/>
      <c r="X1961" s="45"/>
      <c r="Y1961" s="45"/>
      <c r="Z1961" s="45"/>
      <c r="AA1961" s="45"/>
      <c r="AB1961" s="45"/>
    </row>
    <row r="1962" spans="1:28" s="62" customFormat="1" ht="19.5" customHeight="1" x14ac:dyDescent="0.25">
      <c r="A1962" s="63">
        <f t="shared" si="663"/>
        <v>19.5</v>
      </c>
      <c r="B1962" s="78">
        <f t="shared" si="664"/>
        <v>24</v>
      </c>
      <c r="C1962" s="972"/>
      <c r="D1962" s="973"/>
      <c r="E1962" s="974"/>
      <c r="F1962" s="124"/>
      <c r="G1962" s="124"/>
      <c r="H1962" s="126"/>
      <c r="I1962" s="975"/>
      <c r="J1962" s="976"/>
      <c r="K1962" s="124"/>
      <c r="L1962" s="125"/>
      <c r="M1962" s="125"/>
      <c r="N1962" s="977"/>
      <c r="O1962" s="978"/>
      <c r="P1962" s="45"/>
      <c r="R1962" s="45"/>
      <c r="S1962" s="45"/>
      <c r="T1962" s="45"/>
      <c r="U1962" s="45"/>
      <c r="V1962" s="45"/>
      <c r="W1962" s="45"/>
      <c r="X1962" s="45"/>
      <c r="Y1962" s="45"/>
      <c r="Z1962" s="45"/>
      <c r="AA1962" s="45"/>
      <c r="AB1962" s="45"/>
    </row>
    <row r="1963" spans="1:28" s="62" customFormat="1" ht="19.5" customHeight="1" x14ac:dyDescent="0.25">
      <c r="A1963" s="63">
        <f t="shared" si="663"/>
        <v>19.5</v>
      </c>
      <c r="B1963" s="78">
        <f t="shared" si="664"/>
        <v>25</v>
      </c>
      <c r="C1963" s="972"/>
      <c r="D1963" s="973"/>
      <c r="E1963" s="974"/>
      <c r="F1963" s="124"/>
      <c r="G1963" s="124"/>
      <c r="H1963" s="126"/>
      <c r="I1963" s="975"/>
      <c r="J1963" s="976"/>
      <c r="K1963" s="124"/>
      <c r="L1963" s="125"/>
      <c r="M1963" s="125"/>
      <c r="N1963" s="977"/>
      <c r="O1963" s="978"/>
      <c r="P1963" s="45"/>
      <c r="R1963" s="45"/>
      <c r="S1963" s="45"/>
      <c r="T1963" s="45"/>
      <c r="U1963" s="45"/>
      <c r="V1963" s="45"/>
      <c r="W1963" s="45"/>
      <c r="X1963" s="45"/>
      <c r="Y1963" s="45"/>
      <c r="Z1963" s="45"/>
      <c r="AA1963" s="45"/>
      <c r="AB1963" s="45"/>
    </row>
    <row r="1964" spans="1:28" s="62" customFormat="1" ht="19.5" customHeight="1" x14ac:dyDescent="0.25">
      <c r="A1964" s="63">
        <f t="shared" si="663"/>
        <v>19.5</v>
      </c>
      <c r="B1964" s="78">
        <f t="shared" si="664"/>
        <v>26</v>
      </c>
      <c r="C1964" s="972"/>
      <c r="D1964" s="973"/>
      <c r="E1964" s="974"/>
      <c r="F1964" s="124"/>
      <c r="G1964" s="124"/>
      <c r="H1964" s="126"/>
      <c r="I1964" s="975"/>
      <c r="J1964" s="976"/>
      <c r="K1964" s="124"/>
      <c r="L1964" s="125"/>
      <c r="M1964" s="125"/>
      <c r="N1964" s="977"/>
      <c r="O1964" s="978"/>
      <c r="P1964" s="45"/>
      <c r="R1964" s="45"/>
      <c r="S1964" s="45"/>
      <c r="T1964" s="45"/>
      <c r="U1964" s="45"/>
      <c r="V1964" s="45"/>
      <c r="W1964" s="45"/>
      <c r="X1964" s="45"/>
      <c r="Y1964" s="45"/>
      <c r="Z1964" s="45"/>
      <c r="AA1964" s="45"/>
      <c r="AB1964" s="45"/>
    </row>
    <row r="1965" spans="1:28" s="62" customFormat="1" ht="19.5" customHeight="1" x14ac:dyDescent="0.25">
      <c r="A1965" s="63">
        <f t="shared" si="663"/>
        <v>19.5</v>
      </c>
      <c r="B1965" s="78">
        <f t="shared" si="664"/>
        <v>27</v>
      </c>
      <c r="C1965" s="972"/>
      <c r="D1965" s="973"/>
      <c r="E1965" s="974"/>
      <c r="F1965" s="124"/>
      <c r="G1965" s="124"/>
      <c r="H1965" s="126"/>
      <c r="I1965" s="975"/>
      <c r="J1965" s="976"/>
      <c r="K1965" s="124"/>
      <c r="L1965" s="125"/>
      <c r="M1965" s="125"/>
      <c r="N1965" s="977"/>
      <c r="O1965" s="978"/>
      <c r="P1965" s="45"/>
      <c r="R1965" s="45"/>
      <c r="S1965" s="45"/>
      <c r="T1965" s="45"/>
      <c r="U1965" s="45"/>
      <c r="V1965" s="45"/>
      <c r="W1965" s="45"/>
      <c r="X1965" s="45"/>
      <c r="Y1965" s="45"/>
      <c r="Z1965" s="45"/>
      <c r="AA1965" s="45"/>
      <c r="AB1965" s="45"/>
    </row>
    <row r="1966" spans="1:28" s="62" customFormat="1" ht="19.5" customHeight="1" x14ac:dyDescent="0.25">
      <c r="A1966" s="63">
        <f t="shared" si="663"/>
        <v>19.5</v>
      </c>
      <c r="B1966" s="78">
        <f t="shared" si="664"/>
        <v>28</v>
      </c>
      <c r="C1966" s="972"/>
      <c r="D1966" s="973"/>
      <c r="E1966" s="974"/>
      <c r="F1966" s="124"/>
      <c r="G1966" s="124"/>
      <c r="H1966" s="126"/>
      <c r="I1966" s="975"/>
      <c r="J1966" s="976"/>
      <c r="K1966" s="124"/>
      <c r="L1966" s="125"/>
      <c r="M1966" s="125"/>
      <c r="N1966" s="977"/>
      <c r="O1966" s="978"/>
      <c r="P1966" s="45"/>
      <c r="R1966" s="45"/>
      <c r="S1966" s="45"/>
      <c r="T1966" s="45"/>
      <c r="U1966" s="45"/>
      <c r="V1966" s="45"/>
      <c r="W1966" s="45"/>
      <c r="X1966" s="45"/>
      <c r="Y1966" s="45"/>
      <c r="Z1966" s="45"/>
      <c r="AA1966" s="45"/>
      <c r="AB1966" s="45"/>
    </row>
    <row r="1967" spans="1:28" s="62" customFormat="1" ht="9" customHeight="1" x14ac:dyDescent="0.25">
      <c r="A1967" s="63">
        <f t="shared" ref="A1967:A1975" si="665">$A$2</f>
        <v>9</v>
      </c>
      <c r="B1967" s="45"/>
      <c r="C1967" s="45"/>
      <c r="D1967" s="45"/>
      <c r="E1967" s="45"/>
      <c r="F1967" s="45"/>
      <c r="G1967" s="45"/>
      <c r="H1967" s="45"/>
      <c r="I1967" s="45"/>
      <c r="J1967" s="45"/>
      <c r="K1967" s="45"/>
      <c r="L1967" s="45"/>
      <c r="M1967" s="45"/>
      <c r="N1967" s="45"/>
      <c r="O1967" s="45"/>
      <c r="P1967" s="45"/>
      <c r="R1967" s="45"/>
      <c r="S1967" s="45"/>
      <c r="T1967" s="45"/>
      <c r="U1967" s="45"/>
      <c r="V1967" s="45"/>
      <c r="W1967" s="45"/>
      <c r="X1967" s="45"/>
      <c r="Y1967" s="45"/>
      <c r="Z1967" s="45"/>
      <c r="AA1967" s="45"/>
      <c r="AB1967" s="45"/>
    </row>
    <row r="1968" spans="1:28" ht="9" customHeight="1" x14ac:dyDescent="0.25">
      <c r="A1968" s="63">
        <f t="shared" si="665"/>
        <v>9</v>
      </c>
    </row>
    <row r="1969" spans="1:17" ht="9" customHeight="1" x14ac:dyDescent="0.25">
      <c r="A1969" s="63">
        <f t="shared" si="665"/>
        <v>9</v>
      </c>
    </row>
    <row r="1970" spans="1:17" ht="9" customHeight="1" x14ac:dyDescent="0.25">
      <c r="A1970" s="63">
        <f t="shared" si="665"/>
        <v>9</v>
      </c>
    </row>
    <row r="1971" spans="1:17" ht="9" customHeight="1" x14ac:dyDescent="0.25">
      <c r="A1971" s="63">
        <f t="shared" si="665"/>
        <v>9</v>
      </c>
    </row>
    <row r="1972" spans="1:17" ht="16.5" customHeight="1" x14ac:dyDescent="0.25">
      <c r="A1972" s="68">
        <f t="shared" ref="A1972" si="666">$A$8</f>
        <v>16.5</v>
      </c>
      <c r="C1972" s="80" t="s">
        <v>572</v>
      </c>
      <c r="D1972" s="81" t="s">
        <v>189</v>
      </c>
      <c r="M1972" s="1006" t="str">
        <f ca="1">Wersja</f>
        <v>2020..6.15.0.44055</v>
      </c>
      <c r="N1972" s="1006"/>
    </row>
    <row r="1973" spans="1:17" ht="9" customHeight="1" x14ac:dyDescent="0.25">
      <c r="A1973" s="63">
        <f t="shared" si="665"/>
        <v>9</v>
      </c>
    </row>
    <row r="1974" spans="1:17" ht="9" customHeight="1" x14ac:dyDescent="0.25">
      <c r="A1974" s="63">
        <f t="shared" si="665"/>
        <v>9</v>
      </c>
      <c r="B1974" s="796" t="s">
        <v>182</v>
      </c>
      <c r="C1974" s="796"/>
      <c r="D1974" s="796"/>
      <c r="E1974" s="796"/>
      <c r="F1974" s="796"/>
      <c r="G1974" s="796"/>
      <c r="H1974" s="796"/>
      <c r="I1974" s="796"/>
      <c r="J1974" s="796"/>
      <c r="K1974" s="796"/>
      <c r="L1974" s="796"/>
      <c r="M1974" s="796"/>
      <c r="N1974" s="796"/>
      <c r="O1974" s="796"/>
    </row>
    <row r="1975" spans="1:17" ht="9" customHeight="1" x14ac:dyDescent="0.25">
      <c r="A1975" s="63">
        <f t="shared" si="665"/>
        <v>9</v>
      </c>
      <c r="B1975" s="797" t="s">
        <v>0</v>
      </c>
      <c r="C1975" s="797"/>
      <c r="D1975" s="797"/>
      <c r="E1975" s="797"/>
      <c r="F1975" s="797"/>
      <c r="G1975" s="797"/>
      <c r="H1975" s="797"/>
      <c r="I1975" s="797"/>
      <c r="J1975" s="797"/>
      <c r="K1975" s="797"/>
      <c r="L1975" s="797"/>
      <c r="M1975" s="797"/>
      <c r="N1975" s="797"/>
      <c r="O1975" s="797"/>
    </row>
    <row r="1976" spans="1:17" ht="4.5" customHeight="1" x14ac:dyDescent="0.25">
      <c r="A1976" s="63">
        <f t="shared" ref="A1976" si="667">$A$4</f>
        <v>4.5</v>
      </c>
      <c r="B1976" s="261"/>
    </row>
    <row r="1977" spans="1:17" ht="9" customHeight="1" x14ac:dyDescent="0.25">
      <c r="A1977" s="63">
        <f t="shared" ref="A1977" si="668">$A$2</f>
        <v>9</v>
      </c>
      <c r="B1977" s="798" t="s">
        <v>475</v>
      </c>
      <c r="C1977" s="799"/>
      <c r="D1977" s="799"/>
      <c r="E1977" s="799"/>
      <c r="F1977" s="799"/>
      <c r="G1977" s="799"/>
      <c r="H1977" s="800"/>
      <c r="I1977" s="801" t="s">
        <v>1</v>
      </c>
      <c r="J1977" s="802"/>
      <c r="K1977" s="802"/>
      <c r="L1977" s="802"/>
      <c r="M1977" s="802"/>
      <c r="N1977" s="802"/>
      <c r="O1977" s="803"/>
    </row>
    <row r="1978" spans="1:17" ht="19.5" customHeight="1" x14ac:dyDescent="0.25">
      <c r="A1978" s="63">
        <f t="shared" ref="A1978" si="669">$A$6</f>
        <v>19.5</v>
      </c>
      <c r="B1978" s="65"/>
      <c r="C1978" s="988">
        <f t="shared" ref="C1978" si="670">$C$6</f>
        <v>0</v>
      </c>
      <c r="D1978" s="988"/>
      <c r="E1978" s="988"/>
      <c r="F1978" s="988"/>
      <c r="G1978" s="988"/>
      <c r="H1978" s="66"/>
      <c r="I1978" s="820"/>
      <c r="J1978" s="821"/>
      <c r="K1978" s="821"/>
      <c r="L1978" s="821"/>
      <c r="M1978" s="821"/>
      <c r="N1978" s="821"/>
      <c r="O1978" s="822"/>
    </row>
    <row r="1979" spans="1:17" ht="9" customHeight="1" x14ac:dyDescent="0.25">
      <c r="A1979" s="63">
        <f t="shared" ref="A1979" si="671">$A$2</f>
        <v>9</v>
      </c>
    </row>
    <row r="1980" spans="1:17" ht="16.5" customHeight="1" x14ac:dyDescent="0.25">
      <c r="A1980" s="68">
        <f t="shared" ref="A1980:A1982" si="672">$A$8</f>
        <v>16.5</v>
      </c>
      <c r="B1980" s="67" t="s">
        <v>554</v>
      </c>
    </row>
    <row r="1981" spans="1:17" ht="16.5" customHeight="1" x14ac:dyDescent="0.25">
      <c r="A1981" s="68">
        <f t="shared" si="672"/>
        <v>16.5</v>
      </c>
      <c r="B1981" s="989" t="s">
        <v>566</v>
      </c>
      <c r="C1981" s="989"/>
      <c r="D1981" s="989"/>
      <c r="E1981" s="989"/>
      <c r="F1981" s="989"/>
      <c r="G1981" s="989"/>
      <c r="H1981" s="989"/>
      <c r="I1981" s="989"/>
      <c r="J1981" s="989"/>
      <c r="K1981" s="989"/>
      <c r="L1981" s="989"/>
      <c r="M1981" s="989"/>
      <c r="N1981" s="989"/>
    </row>
    <row r="1982" spans="1:17" ht="16.5" customHeight="1" x14ac:dyDescent="0.25">
      <c r="A1982" s="68">
        <f t="shared" si="672"/>
        <v>16.5</v>
      </c>
      <c r="B1982" s="990" t="s">
        <v>564</v>
      </c>
      <c r="C1982" s="989"/>
      <c r="D1982" s="989"/>
      <c r="E1982" s="989"/>
      <c r="F1982" s="989"/>
      <c r="G1982" s="989"/>
      <c r="H1982" s="989"/>
      <c r="I1982" s="989"/>
      <c r="J1982" s="989"/>
      <c r="K1982" s="989"/>
      <c r="L1982" s="989"/>
      <c r="M1982" s="989"/>
      <c r="N1982" s="989"/>
    </row>
    <row r="1983" spans="1:17" ht="9" customHeight="1" x14ac:dyDescent="0.25">
      <c r="A1983" s="63">
        <f t="shared" ref="A1983" si="673">$A$2</f>
        <v>9</v>
      </c>
      <c r="C1983" s="69"/>
      <c r="D1983" s="69"/>
      <c r="E1983" s="69"/>
      <c r="F1983" s="69"/>
      <c r="G1983" s="69"/>
      <c r="N1983" s="281" t="s">
        <v>877</v>
      </c>
      <c r="O1983" s="270"/>
    </row>
    <row r="1984" spans="1:17" ht="19.5" customHeight="1" x14ac:dyDescent="0.25">
      <c r="A1984" s="63">
        <f t="shared" ref="A1984" si="674">$A$6</f>
        <v>19.5</v>
      </c>
      <c r="C1984" s="69"/>
      <c r="D1984" s="69"/>
      <c r="E1984" s="69"/>
      <c r="F1984" s="69"/>
      <c r="G1984" s="69"/>
      <c r="N1984" s="265">
        <f t="shared" ref="N1984" si="675">N1916+1</f>
        <v>30</v>
      </c>
      <c r="O1984" s="70"/>
      <c r="P1984" s="62"/>
      <c r="Q1984" s="62">
        <f t="shared" ref="Q1984" si="676">IF(COUNTA(C1994:J2001,C2015:J2034,L2015:O2034,L1994:O2001)=0,0,1)</f>
        <v>0</v>
      </c>
    </row>
    <row r="1985" spans="1:28" ht="4.5" customHeight="1" x14ac:dyDescent="0.25">
      <c r="A1985" s="63">
        <f t="shared" ref="A1985:A1986" si="677">$A$4</f>
        <v>4.5</v>
      </c>
      <c r="B1985" s="69"/>
      <c r="C1985" s="69"/>
      <c r="D1985" s="69"/>
      <c r="E1985" s="69"/>
      <c r="F1985" s="69"/>
      <c r="G1985" s="69"/>
    </row>
    <row r="1986" spans="1:28" ht="4.5" customHeight="1" x14ac:dyDescent="0.25">
      <c r="A1986" s="63">
        <f t="shared" si="677"/>
        <v>4.5</v>
      </c>
      <c r="B1986" s="807"/>
      <c r="C1986" s="807"/>
      <c r="D1986" s="807"/>
      <c r="E1986" s="807"/>
      <c r="F1986" s="807"/>
      <c r="G1986" s="807"/>
      <c r="H1986" s="807"/>
      <c r="I1986" s="807"/>
      <c r="J1986" s="807"/>
      <c r="K1986" s="807"/>
      <c r="L1986" s="807"/>
      <c r="M1986" s="807"/>
      <c r="N1986" s="807"/>
      <c r="O1986" s="807"/>
    </row>
    <row r="1987" spans="1:28" ht="24.75" customHeight="1" x14ac:dyDescent="0.25">
      <c r="A1987" s="68">
        <f t="shared" ref="A1987" si="678">$A$8*1.5</f>
        <v>24.75</v>
      </c>
      <c r="B1987" s="826" t="s">
        <v>563</v>
      </c>
      <c r="C1987" s="827"/>
      <c r="D1987" s="827"/>
      <c r="E1987" s="827"/>
      <c r="F1987" s="827"/>
      <c r="G1987" s="827"/>
      <c r="H1987" s="827"/>
      <c r="I1987" s="827"/>
      <c r="J1987" s="827"/>
      <c r="K1987" s="827"/>
      <c r="L1987" s="827"/>
      <c r="M1987" s="827"/>
      <c r="N1987" s="827"/>
      <c r="O1987" s="828"/>
    </row>
    <row r="1988" spans="1:28" ht="9" customHeight="1" x14ac:dyDescent="0.25">
      <c r="A1988" s="63">
        <f t="shared" ref="A1988" si="679">$A$2</f>
        <v>9</v>
      </c>
      <c r="B1988" s="71"/>
      <c r="C1988" s="804" t="s">
        <v>158</v>
      </c>
      <c r="D1988" s="805"/>
      <c r="E1988" s="805"/>
      <c r="F1988" s="805"/>
      <c r="G1988" s="805"/>
      <c r="H1988" s="806"/>
      <c r="I1988" s="804" t="s">
        <v>159</v>
      </c>
      <c r="J1988" s="805"/>
      <c r="K1988" s="805"/>
      <c r="L1988" s="805"/>
      <c r="M1988" s="805"/>
      <c r="N1988" s="805"/>
      <c r="O1988" s="806"/>
    </row>
    <row r="1989" spans="1:28" s="62" customFormat="1" ht="19.5" customHeight="1" x14ac:dyDescent="0.25">
      <c r="A1989" s="63">
        <f t="shared" ref="A1989" si="680">$A$6</f>
        <v>19.5</v>
      </c>
      <c r="B1989" s="72"/>
      <c r="C1989" s="985" t="str">
        <f t="shared" ref="C1989" si="681">""&amp;$C$17</f>
        <v/>
      </c>
      <c r="D1989" s="986"/>
      <c r="E1989" s="986"/>
      <c r="F1989" s="986"/>
      <c r="G1989" s="986"/>
      <c r="H1989" s="987"/>
      <c r="I1989" s="985" t="str">
        <f t="shared" ref="I1989" si="682">""&amp;I1921</f>
        <v/>
      </c>
      <c r="J1989" s="986"/>
      <c r="K1989" s="986"/>
      <c r="L1989" s="986"/>
      <c r="M1989" s="986"/>
      <c r="N1989" s="986"/>
      <c r="O1989" s="987"/>
      <c r="P1989" s="45"/>
      <c r="R1989" s="45"/>
      <c r="S1989" s="45"/>
      <c r="T1989" s="45"/>
      <c r="U1989" s="45"/>
      <c r="V1989" s="45"/>
      <c r="W1989" s="45"/>
      <c r="X1989" s="45"/>
      <c r="Y1989" s="45"/>
      <c r="Z1989" s="45"/>
      <c r="AA1989" s="45"/>
      <c r="AB1989" s="45"/>
    </row>
    <row r="1990" spans="1:28" s="62" customFormat="1" ht="4.5" customHeight="1" x14ac:dyDescent="0.25">
      <c r="A1990" s="63">
        <f t="shared" ref="A1990" si="683">$A$4</f>
        <v>4.5</v>
      </c>
      <c r="B1990" s="807"/>
      <c r="C1990" s="807"/>
      <c r="D1990" s="807"/>
      <c r="E1990" s="807"/>
      <c r="F1990" s="807"/>
      <c r="G1990" s="807"/>
      <c r="H1990" s="807"/>
      <c r="I1990" s="807"/>
      <c r="J1990" s="807"/>
      <c r="K1990" s="807"/>
      <c r="L1990" s="807"/>
      <c r="M1990" s="807"/>
      <c r="N1990" s="807"/>
      <c r="O1990" s="807"/>
      <c r="P1990" s="45"/>
      <c r="R1990" s="45"/>
      <c r="S1990" s="45"/>
      <c r="T1990" s="45"/>
      <c r="U1990" s="45"/>
      <c r="V1990" s="45"/>
      <c r="W1990" s="45"/>
      <c r="X1990" s="45"/>
      <c r="Y1990" s="45"/>
      <c r="Z1990" s="45"/>
      <c r="AA1990" s="45"/>
      <c r="AB1990" s="45"/>
    </row>
    <row r="1991" spans="1:28" s="62" customFormat="1" ht="16.5" customHeight="1" x14ac:dyDescent="0.25">
      <c r="A1991" s="68">
        <f t="shared" ref="A1991" si="684">$A$8</f>
        <v>16.5</v>
      </c>
      <c r="B1991" s="808" t="s">
        <v>160</v>
      </c>
      <c r="C1991" s="809"/>
      <c r="D1991" s="809"/>
      <c r="E1991" s="809"/>
      <c r="F1991" s="809"/>
      <c r="G1991" s="809"/>
      <c r="H1991" s="809"/>
      <c r="I1991" s="809"/>
      <c r="J1991" s="809"/>
      <c r="K1991" s="809"/>
      <c r="L1991" s="809"/>
      <c r="M1991" s="809"/>
      <c r="N1991" s="809"/>
      <c r="O1991" s="810"/>
      <c r="P1991" s="45"/>
      <c r="R1991" s="45"/>
      <c r="S1991" s="45"/>
      <c r="T1991" s="45"/>
      <c r="U1991" s="45"/>
      <c r="V1991" s="45"/>
      <c r="W1991" s="45"/>
      <c r="X1991" s="45"/>
      <c r="Y1991" s="45"/>
      <c r="Z1991" s="45"/>
      <c r="AA1991" s="45"/>
      <c r="AB1991" s="45"/>
    </row>
    <row r="1992" spans="1:28" s="62" customFormat="1" ht="24.75" customHeight="1" x14ac:dyDescent="0.25">
      <c r="A1992" s="68">
        <f t="shared" ref="A1992" si="685">$A$8*1.5</f>
        <v>24.75</v>
      </c>
      <c r="B1992" s="268" t="s">
        <v>162</v>
      </c>
      <c r="C1992" s="844" t="s">
        <v>170</v>
      </c>
      <c r="D1992" s="981"/>
      <c r="E1992" s="982"/>
      <c r="F1992" s="269" t="s">
        <v>171</v>
      </c>
      <c r="G1992" s="269" t="s">
        <v>172</v>
      </c>
      <c r="H1992" s="268" t="s">
        <v>163</v>
      </c>
      <c r="I1992" s="844" t="s">
        <v>573</v>
      </c>
      <c r="J1992" s="982"/>
      <c r="K1992" s="267" t="s">
        <v>571</v>
      </c>
      <c r="L1992" s="267" t="s">
        <v>570</v>
      </c>
      <c r="M1992" s="267" t="s">
        <v>569</v>
      </c>
      <c r="N1992" s="844" t="s">
        <v>568</v>
      </c>
      <c r="O1992" s="815"/>
      <c r="P1992" s="45"/>
      <c r="R1992" s="45"/>
      <c r="S1992" s="45"/>
      <c r="T1992" s="45"/>
      <c r="U1992" s="45"/>
      <c r="V1992" s="45"/>
      <c r="W1992" s="45"/>
      <c r="X1992" s="45"/>
      <c r="Y1992" s="45"/>
      <c r="Z1992" s="45"/>
      <c r="AA1992" s="45"/>
      <c r="AB1992" s="45"/>
    </row>
    <row r="1993" spans="1:28" s="62" customFormat="1" ht="9" customHeight="1" x14ac:dyDescent="0.2">
      <c r="A1993" s="63">
        <f t="shared" ref="A1993" si="686">$A$2</f>
        <v>9</v>
      </c>
      <c r="B1993" s="76"/>
      <c r="C1993" s="983" t="s">
        <v>126</v>
      </c>
      <c r="D1993" s="983"/>
      <c r="E1993" s="983"/>
      <c r="F1993" s="268" t="s">
        <v>164</v>
      </c>
      <c r="G1993" s="268" t="s">
        <v>165</v>
      </c>
      <c r="H1993" s="268" t="s">
        <v>143</v>
      </c>
      <c r="I1993" s="983" t="s">
        <v>166</v>
      </c>
      <c r="J1993" s="983"/>
      <c r="K1993" s="268" t="s">
        <v>167</v>
      </c>
      <c r="L1993" s="268" t="s">
        <v>168</v>
      </c>
      <c r="M1993" s="268" t="s">
        <v>181</v>
      </c>
      <c r="N1993" s="983" t="s">
        <v>565</v>
      </c>
      <c r="O1993" s="983"/>
      <c r="P1993" s="45"/>
      <c r="R1993" s="45"/>
      <c r="S1993" s="45"/>
      <c r="T1993" s="45"/>
      <c r="U1993" s="45"/>
      <c r="V1993" s="45"/>
      <c r="W1993" s="45"/>
      <c r="X1993" s="45"/>
      <c r="Y1993" s="45"/>
      <c r="Z1993" s="45"/>
      <c r="AA1993" s="45"/>
      <c r="AB1993" s="45"/>
    </row>
    <row r="1994" spans="1:28" s="62" customFormat="1" ht="19.5" customHeight="1" x14ac:dyDescent="0.25">
      <c r="A1994" s="63">
        <f t="shared" ref="A1994:A2001" si="687">$A$6</f>
        <v>19.5</v>
      </c>
      <c r="B1994" s="78">
        <v>1</v>
      </c>
      <c r="C1994" s="972"/>
      <c r="D1994" s="973"/>
      <c r="E1994" s="974"/>
      <c r="F1994" s="124"/>
      <c r="G1994" s="124"/>
      <c r="H1994" s="126"/>
      <c r="I1994" s="975"/>
      <c r="J1994" s="976"/>
      <c r="K1994" s="124"/>
      <c r="L1994" s="125"/>
      <c r="M1994" s="125"/>
      <c r="N1994" s="977"/>
      <c r="O1994" s="978"/>
      <c r="P1994" s="45"/>
      <c r="R1994" s="45"/>
      <c r="S1994" s="45"/>
      <c r="T1994" s="45"/>
      <c r="U1994" s="45"/>
      <c r="V1994" s="45"/>
      <c r="W1994" s="45"/>
      <c r="X1994" s="45"/>
      <c r="Y1994" s="45"/>
      <c r="Z1994" s="45"/>
      <c r="AA1994" s="45"/>
      <c r="AB1994" s="45"/>
    </row>
    <row r="1995" spans="1:28" s="62" customFormat="1" ht="19.5" customHeight="1" x14ac:dyDescent="0.25">
      <c r="A1995" s="63">
        <f t="shared" si="687"/>
        <v>19.5</v>
      </c>
      <c r="B1995" s="78">
        <v>2</v>
      </c>
      <c r="C1995" s="972"/>
      <c r="D1995" s="973"/>
      <c r="E1995" s="974"/>
      <c r="F1995" s="124"/>
      <c r="G1995" s="124"/>
      <c r="H1995" s="126"/>
      <c r="I1995" s="975"/>
      <c r="J1995" s="976"/>
      <c r="K1995" s="124"/>
      <c r="L1995" s="125"/>
      <c r="M1995" s="125"/>
      <c r="N1995" s="977"/>
      <c r="O1995" s="978"/>
      <c r="P1995" s="45"/>
      <c r="R1995" s="45"/>
      <c r="S1995" s="45"/>
      <c r="T1995" s="45"/>
      <c r="U1995" s="45"/>
      <c r="V1995" s="45"/>
      <c r="W1995" s="45"/>
      <c r="X1995" s="45"/>
      <c r="Y1995" s="45"/>
      <c r="Z1995" s="45"/>
      <c r="AA1995" s="45"/>
      <c r="AB1995" s="45"/>
    </row>
    <row r="1996" spans="1:28" s="62" customFormat="1" ht="19.5" customHeight="1" x14ac:dyDescent="0.25">
      <c r="A1996" s="63">
        <f t="shared" si="687"/>
        <v>19.5</v>
      </c>
      <c r="B1996" s="78">
        <v>3</v>
      </c>
      <c r="C1996" s="972"/>
      <c r="D1996" s="973"/>
      <c r="E1996" s="974"/>
      <c r="F1996" s="124"/>
      <c r="G1996" s="124"/>
      <c r="H1996" s="126"/>
      <c r="I1996" s="975"/>
      <c r="J1996" s="976"/>
      <c r="K1996" s="124"/>
      <c r="L1996" s="125"/>
      <c r="M1996" s="125"/>
      <c r="N1996" s="977"/>
      <c r="O1996" s="978"/>
      <c r="P1996" s="45"/>
      <c r="R1996" s="45"/>
      <c r="S1996" s="45"/>
      <c r="T1996" s="45"/>
      <c r="U1996" s="45"/>
      <c r="V1996" s="45"/>
      <c r="W1996" s="45"/>
      <c r="X1996" s="45"/>
      <c r="Y1996" s="45"/>
      <c r="Z1996" s="45"/>
      <c r="AA1996" s="45"/>
      <c r="AB1996" s="45"/>
    </row>
    <row r="1997" spans="1:28" s="62" customFormat="1" ht="19.5" customHeight="1" x14ac:dyDescent="0.25">
      <c r="A1997" s="63">
        <f t="shared" si="687"/>
        <v>19.5</v>
      </c>
      <c r="B1997" s="78">
        <v>4</v>
      </c>
      <c r="C1997" s="972"/>
      <c r="D1997" s="973"/>
      <c r="E1997" s="974"/>
      <c r="F1997" s="124"/>
      <c r="G1997" s="124"/>
      <c r="H1997" s="126"/>
      <c r="I1997" s="975"/>
      <c r="J1997" s="976"/>
      <c r="K1997" s="124"/>
      <c r="L1997" s="125"/>
      <c r="M1997" s="125"/>
      <c r="N1997" s="977"/>
      <c r="O1997" s="978"/>
      <c r="P1997" s="45"/>
      <c r="R1997" s="45"/>
      <c r="S1997" s="45"/>
      <c r="T1997" s="45"/>
      <c r="U1997" s="45"/>
      <c r="V1997" s="45"/>
      <c r="W1997" s="45"/>
      <c r="X1997" s="45"/>
      <c r="Y1997" s="45"/>
      <c r="Z1997" s="45"/>
      <c r="AA1997" s="45"/>
      <c r="AB1997" s="45"/>
    </row>
    <row r="1998" spans="1:28" s="62" customFormat="1" ht="19.5" customHeight="1" x14ac:dyDescent="0.25">
      <c r="A1998" s="63">
        <f t="shared" si="687"/>
        <v>19.5</v>
      </c>
      <c r="B1998" s="78">
        <v>5</v>
      </c>
      <c r="C1998" s="972"/>
      <c r="D1998" s="973"/>
      <c r="E1998" s="974"/>
      <c r="F1998" s="124"/>
      <c r="G1998" s="124"/>
      <c r="H1998" s="126"/>
      <c r="I1998" s="975"/>
      <c r="J1998" s="976"/>
      <c r="K1998" s="124"/>
      <c r="L1998" s="125"/>
      <c r="M1998" s="125"/>
      <c r="N1998" s="977"/>
      <c r="O1998" s="978"/>
      <c r="P1998" s="45"/>
      <c r="R1998" s="45"/>
      <c r="S1998" s="45"/>
      <c r="T1998" s="45"/>
      <c r="U1998" s="45"/>
      <c r="V1998" s="45"/>
      <c r="W1998" s="45"/>
      <c r="X1998" s="45"/>
      <c r="Y1998" s="45"/>
      <c r="Z1998" s="45"/>
      <c r="AA1998" s="45"/>
      <c r="AB1998" s="45"/>
    </row>
    <row r="1999" spans="1:28" s="62" customFormat="1" ht="19.5" customHeight="1" x14ac:dyDescent="0.25">
      <c r="A1999" s="63">
        <f t="shared" si="687"/>
        <v>19.5</v>
      </c>
      <c r="B1999" s="78">
        <v>6</v>
      </c>
      <c r="C1999" s="972"/>
      <c r="D1999" s="973"/>
      <c r="E1999" s="974"/>
      <c r="F1999" s="124"/>
      <c r="G1999" s="124"/>
      <c r="H1999" s="126"/>
      <c r="I1999" s="975"/>
      <c r="J1999" s="976"/>
      <c r="K1999" s="124"/>
      <c r="L1999" s="125"/>
      <c r="M1999" s="125"/>
      <c r="N1999" s="977"/>
      <c r="O1999" s="978"/>
      <c r="P1999" s="45"/>
      <c r="R1999" s="45"/>
      <c r="S1999" s="45"/>
      <c r="T1999" s="45"/>
      <c r="U1999" s="45"/>
      <c r="V1999" s="45"/>
      <c r="W1999" s="45"/>
      <c r="X1999" s="45"/>
      <c r="Y1999" s="45"/>
      <c r="Z1999" s="45"/>
      <c r="AA1999" s="45"/>
      <c r="AB1999" s="45"/>
    </row>
    <row r="2000" spans="1:28" s="62" customFormat="1" ht="19.5" customHeight="1" x14ac:dyDescent="0.25">
      <c r="A2000" s="63">
        <f t="shared" si="687"/>
        <v>19.5</v>
      </c>
      <c r="B2000" s="78">
        <v>7</v>
      </c>
      <c r="C2000" s="972"/>
      <c r="D2000" s="973"/>
      <c r="E2000" s="974"/>
      <c r="F2000" s="124"/>
      <c r="G2000" s="124"/>
      <c r="H2000" s="126"/>
      <c r="I2000" s="975"/>
      <c r="J2000" s="976"/>
      <c r="K2000" s="124"/>
      <c r="L2000" s="125"/>
      <c r="M2000" s="125"/>
      <c r="N2000" s="977"/>
      <c r="O2000" s="978"/>
      <c r="P2000" s="45"/>
      <c r="R2000" s="45"/>
      <c r="S2000" s="45"/>
      <c r="T2000" s="45"/>
      <c r="U2000" s="45"/>
      <c r="V2000" s="45"/>
      <c r="W2000" s="45"/>
      <c r="X2000" s="45"/>
      <c r="Y2000" s="45"/>
      <c r="Z2000" s="45"/>
      <c r="AA2000" s="45"/>
      <c r="AB2000" s="45"/>
    </row>
    <row r="2001" spans="1:28" s="62" customFormat="1" ht="19.5" customHeight="1" x14ac:dyDescent="0.25">
      <c r="A2001" s="63">
        <f t="shared" si="687"/>
        <v>19.5</v>
      </c>
      <c r="B2001" s="78">
        <v>8</v>
      </c>
      <c r="C2001" s="972"/>
      <c r="D2001" s="973"/>
      <c r="E2001" s="974"/>
      <c r="F2001" s="124"/>
      <c r="G2001" s="124"/>
      <c r="H2001" s="126"/>
      <c r="I2001" s="975"/>
      <c r="J2001" s="976"/>
      <c r="K2001" s="124"/>
      <c r="L2001" s="125"/>
      <c r="M2001" s="125"/>
      <c r="N2001" s="977"/>
      <c r="O2001" s="978"/>
      <c r="P2001" s="45"/>
      <c r="R2001" s="45"/>
      <c r="S2001" s="45"/>
      <c r="T2001" s="45"/>
      <c r="U2001" s="45"/>
      <c r="V2001" s="45"/>
      <c r="W2001" s="45"/>
      <c r="X2001" s="45"/>
      <c r="Y2001" s="45"/>
      <c r="Z2001" s="45"/>
      <c r="AA2001" s="45"/>
      <c r="AB2001" s="45"/>
    </row>
    <row r="2002" spans="1:28" s="62" customFormat="1" ht="9" customHeight="1" x14ac:dyDescent="0.25">
      <c r="A2002" s="63">
        <f t="shared" ref="A2002:A2003" si="688">$A$2</f>
        <v>9</v>
      </c>
      <c r="B2002" s="45"/>
      <c r="C2002" s="45"/>
      <c r="D2002" s="45"/>
      <c r="E2002" s="45"/>
      <c r="F2002" s="45"/>
      <c r="G2002" s="45"/>
      <c r="H2002" s="45"/>
      <c r="I2002" s="45"/>
      <c r="J2002" s="45"/>
      <c r="K2002" s="45"/>
      <c r="L2002" s="45"/>
      <c r="M2002" s="45"/>
      <c r="N2002" s="45"/>
      <c r="O2002" s="45"/>
      <c r="P2002" s="45"/>
      <c r="R2002" s="45"/>
      <c r="S2002" s="45"/>
      <c r="T2002" s="45"/>
      <c r="U2002" s="45"/>
      <c r="V2002" s="45"/>
      <c r="W2002" s="45"/>
      <c r="X2002" s="45"/>
      <c r="Y2002" s="45"/>
      <c r="Z2002" s="45"/>
      <c r="AA2002" s="45"/>
      <c r="AB2002" s="45"/>
    </row>
    <row r="2003" spans="1:28" s="62" customFormat="1" ht="9" customHeight="1" x14ac:dyDescent="0.25">
      <c r="A2003" s="63">
        <f t="shared" si="688"/>
        <v>9</v>
      </c>
      <c r="B2003" s="45"/>
      <c r="C2003" s="45"/>
      <c r="D2003" s="45"/>
      <c r="E2003" s="45"/>
      <c r="F2003" s="45"/>
      <c r="G2003" s="45"/>
      <c r="H2003" s="45"/>
      <c r="I2003" s="45"/>
      <c r="J2003" s="45"/>
      <c r="K2003" s="45"/>
      <c r="L2003" s="45"/>
      <c r="M2003" s="45"/>
      <c r="N2003" s="45"/>
      <c r="O2003" s="45"/>
      <c r="P2003" s="45"/>
      <c r="R2003" s="45"/>
      <c r="S2003" s="45"/>
      <c r="T2003" s="45"/>
      <c r="U2003" s="45"/>
      <c r="V2003" s="45"/>
      <c r="W2003" s="45"/>
      <c r="X2003" s="45"/>
      <c r="Y2003" s="45"/>
      <c r="Z2003" s="45"/>
      <c r="AA2003" s="45"/>
      <c r="AB2003" s="45"/>
    </row>
    <row r="2004" spans="1:28" s="62" customFormat="1" ht="18" customHeight="1" x14ac:dyDescent="0.25">
      <c r="A2004" s="63">
        <f t="shared" ref="A2004" si="689">$A$2*2</f>
        <v>18</v>
      </c>
      <c r="B2004" s="79" t="s">
        <v>100</v>
      </c>
      <c r="C2004" s="979" t="s">
        <v>191</v>
      </c>
      <c r="D2004" s="979"/>
      <c r="E2004" s="979"/>
      <c r="F2004" s="979"/>
      <c r="G2004" s="979"/>
      <c r="H2004" s="979"/>
      <c r="I2004" s="979"/>
      <c r="J2004" s="979"/>
      <c r="K2004" s="979"/>
      <c r="L2004" s="979"/>
      <c r="M2004" s="979"/>
      <c r="N2004" s="979"/>
      <c r="O2004" s="979"/>
      <c r="P2004" s="45"/>
      <c r="R2004" s="45"/>
      <c r="S2004" s="45"/>
      <c r="T2004" s="45"/>
      <c r="U2004" s="45"/>
      <c r="V2004" s="45"/>
      <c r="W2004" s="45"/>
      <c r="X2004" s="45"/>
      <c r="Y2004" s="45"/>
      <c r="Z2004" s="45"/>
      <c r="AA2004" s="45"/>
      <c r="AB2004" s="45"/>
    </row>
    <row r="2005" spans="1:28" s="62" customFormat="1" ht="9" customHeight="1" x14ac:dyDescent="0.25">
      <c r="A2005" s="63">
        <f t="shared" ref="A2005:A2008" si="690">$A$2</f>
        <v>9</v>
      </c>
      <c r="B2005" s="79" t="s">
        <v>101</v>
      </c>
      <c r="C2005" s="980" t="s">
        <v>190</v>
      </c>
      <c r="D2005" s="980"/>
      <c r="E2005" s="980"/>
      <c r="F2005" s="980"/>
      <c r="G2005" s="980"/>
      <c r="H2005" s="980"/>
      <c r="I2005" s="980"/>
      <c r="J2005" s="980"/>
      <c r="K2005" s="980"/>
      <c r="L2005" s="980"/>
      <c r="M2005" s="980"/>
      <c r="N2005" s="980"/>
      <c r="O2005" s="980"/>
      <c r="P2005" s="45"/>
      <c r="R2005" s="45"/>
      <c r="S2005" s="45"/>
      <c r="T2005" s="45"/>
      <c r="U2005" s="45"/>
      <c r="V2005" s="45"/>
      <c r="W2005" s="45"/>
      <c r="X2005" s="45"/>
      <c r="Y2005" s="45"/>
      <c r="Z2005" s="45"/>
      <c r="AA2005" s="45"/>
      <c r="AB2005" s="45"/>
    </row>
    <row r="2006" spans="1:28" s="62" customFormat="1" ht="9" customHeight="1" x14ac:dyDescent="0.25">
      <c r="A2006" s="63">
        <f t="shared" si="690"/>
        <v>9</v>
      </c>
      <c r="B2006" s="79" t="s">
        <v>102</v>
      </c>
      <c r="C2006" s="979" t="s">
        <v>500</v>
      </c>
      <c r="D2006" s="979"/>
      <c r="E2006" s="979"/>
      <c r="F2006" s="979"/>
      <c r="G2006" s="979"/>
      <c r="H2006" s="979"/>
      <c r="I2006" s="979"/>
      <c r="J2006" s="979"/>
      <c r="K2006" s="979"/>
      <c r="L2006" s="979"/>
      <c r="M2006" s="979"/>
      <c r="N2006" s="979"/>
      <c r="O2006" s="979"/>
      <c r="P2006" s="45"/>
      <c r="R2006" s="45"/>
      <c r="S2006" s="45"/>
      <c r="T2006" s="45"/>
      <c r="U2006" s="45"/>
      <c r="V2006" s="45"/>
      <c r="W2006" s="45"/>
      <c r="X2006" s="45"/>
      <c r="Y2006" s="45"/>
      <c r="Z2006" s="45"/>
      <c r="AA2006" s="45"/>
      <c r="AB2006" s="45"/>
    </row>
    <row r="2007" spans="1:28" s="62" customFormat="1" ht="9" customHeight="1" x14ac:dyDescent="0.25">
      <c r="A2007" s="63">
        <f t="shared" si="690"/>
        <v>9</v>
      </c>
      <c r="B2007" s="79" t="s">
        <v>105</v>
      </c>
      <c r="C2007" s="979" t="s">
        <v>194</v>
      </c>
      <c r="D2007" s="979"/>
      <c r="E2007" s="979"/>
      <c r="F2007" s="979"/>
      <c r="G2007" s="979"/>
      <c r="H2007" s="979"/>
      <c r="I2007" s="979"/>
      <c r="J2007" s="979"/>
      <c r="K2007" s="979"/>
      <c r="L2007" s="979"/>
      <c r="M2007" s="979"/>
      <c r="N2007" s="979"/>
      <c r="O2007" s="979"/>
      <c r="P2007" s="45"/>
      <c r="R2007" s="45"/>
      <c r="S2007" s="45"/>
      <c r="T2007" s="45"/>
      <c r="U2007" s="45"/>
      <c r="V2007" s="45"/>
      <c r="W2007" s="45"/>
      <c r="X2007" s="45"/>
      <c r="Y2007" s="45"/>
      <c r="Z2007" s="45"/>
      <c r="AA2007" s="45"/>
      <c r="AB2007" s="45"/>
    </row>
    <row r="2008" spans="1:28" s="62" customFormat="1" ht="9" customHeight="1" x14ac:dyDescent="0.25">
      <c r="A2008" s="63">
        <f t="shared" si="690"/>
        <v>9</v>
      </c>
      <c r="B2008" s="79" t="s">
        <v>103</v>
      </c>
      <c r="C2008" s="979" t="s">
        <v>202</v>
      </c>
      <c r="D2008" s="979"/>
      <c r="E2008" s="979"/>
      <c r="F2008" s="979"/>
      <c r="G2008" s="979"/>
      <c r="H2008" s="979"/>
      <c r="I2008" s="979"/>
      <c r="J2008" s="979"/>
      <c r="K2008" s="979"/>
      <c r="L2008" s="979"/>
      <c r="M2008" s="979"/>
      <c r="N2008" s="979"/>
      <c r="O2008" s="979"/>
      <c r="P2008" s="45"/>
      <c r="R2008" s="45"/>
      <c r="S2008" s="45"/>
      <c r="T2008" s="45"/>
      <c r="U2008" s="45"/>
      <c r="V2008" s="45"/>
      <c r="W2008" s="45"/>
      <c r="X2008" s="45"/>
      <c r="Y2008" s="45"/>
      <c r="Z2008" s="45"/>
      <c r="AA2008" s="45"/>
      <c r="AB2008" s="45"/>
    </row>
    <row r="2009" spans="1:28" s="62" customFormat="1" ht="16.5" customHeight="1" x14ac:dyDescent="0.25">
      <c r="A2009" s="68">
        <f t="shared" ref="A2009" si="691">$A$8</f>
        <v>16.5</v>
      </c>
      <c r="B2009" s="45"/>
      <c r="C2009" s="984" t="str">
        <f ca="1">Wersja</f>
        <v>2020..6.15.0.44055</v>
      </c>
      <c r="D2009" s="984"/>
      <c r="E2009" s="69"/>
      <c r="F2009" s="69"/>
      <c r="G2009" s="69"/>
      <c r="H2009" s="69"/>
      <c r="I2009" s="45"/>
      <c r="J2009" s="45"/>
      <c r="K2009" s="45"/>
      <c r="L2009" s="45"/>
      <c r="M2009" s="45"/>
      <c r="N2009" s="80" t="s">
        <v>572</v>
      </c>
      <c r="O2009" s="81" t="s">
        <v>187</v>
      </c>
      <c r="P2009" s="45"/>
      <c r="R2009" s="45"/>
      <c r="S2009" s="45"/>
      <c r="T2009" s="45"/>
      <c r="U2009" s="45"/>
      <c r="V2009" s="45"/>
      <c r="W2009" s="45"/>
      <c r="X2009" s="45"/>
      <c r="Y2009" s="45"/>
      <c r="Z2009" s="45"/>
      <c r="AA2009" s="45"/>
      <c r="AB2009" s="45"/>
    </row>
    <row r="2010" spans="1:28" s="62" customFormat="1" ht="9" customHeight="1" x14ac:dyDescent="0.25">
      <c r="A2010" s="63">
        <f t="shared" ref="A2010:A2011" si="692">$A$2</f>
        <v>9</v>
      </c>
      <c r="B2010" s="45"/>
      <c r="C2010" s="45"/>
      <c r="D2010" s="45"/>
      <c r="E2010" s="45"/>
      <c r="F2010" s="45"/>
      <c r="G2010" s="45"/>
      <c r="H2010" s="45"/>
      <c r="I2010" s="45"/>
      <c r="J2010" s="45"/>
      <c r="K2010" s="45"/>
      <c r="L2010" s="45"/>
      <c r="M2010" s="45"/>
      <c r="N2010" s="45"/>
      <c r="O2010" s="45"/>
      <c r="P2010" s="45"/>
      <c r="R2010" s="45"/>
      <c r="S2010" s="45"/>
      <c r="T2010" s="45"/>
      <c r="U2010" s="45"/>
      <c r="V2010" s="45"/>
      <c r="W2010" s="45"/>
      <c r="X2010" s="45"/>
      <c r="Y2010" s="45"/>
      <c r="Z2010" s="45"/>
      <c r="AA2010" s="45"/>
      <c r="AB2010" s="45"/>
    </row>
    <row r="2011" spans="1:28" s="62" customFormat="1" ht="9" customHeight="1" x14ac:dyDescent="0.25">
      <c r="A2011" s="63">
        <f t="shared" si="692"/>
        <v>9</v>
      </c>
      <c r="B2011" s="797" t="s">
        <v>0</v>
      </c>
      <c r="C2011" s="797"/>
      <c r="D2011" s="797"/>
      <c r="E2011" s="797"/>
      <c r="F2011" s="797"/>
      <c r="G2011" s="797"/>
      <c r="H2011" s="797"/>
      <c r="I2011" s="797"/>
      <c r="J2011" s="797"/>
      <c r="K2011" s="797"/>
      <c r="L2011" s="797"/>
      <c r="M2011" s="797"/>
      <c r="N2011" s="797"/>
      <c r="O2011" s="797"/>
      <c r="P2011" s="45"/>
      <c r="R2011" s="45"/>
      <c r="S2011" s="45"/>
      <c r="T2011" s="45"/>
      <c r="U2011" s="45"/>
      <c r="V2011" s="45"/>
      <c r="W2011" s="45"/>
      <c r="X2011" s="45"/>
      <c r="Y2011" s="45"/>
      <c r="Z2011" s="45"/>
      <c r="AA2011" s="45"/>
      <c r="AB2011" s="45"/>
    </row>
    <row r="2012" spans="1:28" s="62" customFormat="1" ht="4.5" customHeight="1" x14ac:dyDescent="0.25">
      <c r="A2012" s="68">
        <v>4.5</v>
      </c>
      <c r="B2012" s="271"/>
      <c r="C2012" s="45"/>
      <c r="D2012" s="45"/>
      <c r="E2012" s="45"/>
      <c r="F2012" s="45"/>
      <c r="G2012" s="45"/>
      <c r="H2012" s="45"/>
      <c r="I2012" s="45"/>
      <c r="J2012" s="45"/>
      <c r="K2012" s="45"/>
      <c r="L2012" s="45"/>
      <c r="M2012" s="45"/>
      <c r="N2012" s="45"/>
      <c r="O2012" s="45"/>
      <c r="P2012" s="45"/>
      <c r="R2012" s="45"/>
      <c r="S2012" s="45"/>
      <c r="T2012" s="45"/>
      <c r="U2012" s="45"/>
      <c r="V2012" s="45"/>
      <c r="W2012" s="45"/>
      <c r="X2012" s="45"/>
      <c r="Y2012" s="45"/>
      <c r="Z2012" s="45"/>
      <c r="AA2012" s="45"/>
      <c r="AB2012" s="45"/>
    </row>
    <row r="2013" spans="1:28" s="62" customFormat="1" ht="24.75" customHeight="1" x14ac:dyDescent="0.25">
      <c r="A2013" s="68">
        <f t="shared" ref="A2013" si="693">$A$8*1.5</f>
        <v>24.75</v>
      </c>
      <c r="B2013" s="273" t="s">
        <v>162</v>
      </c>
      <c r="C2013" s="844" t="s">
        <v>170</v>
      </c>
      <c r="D2013" s="981"/>
      <c r="E2013" s="982"/>
      <c r="F2013" s="274" t="s">
        <v>171</v>
      </c>
      <c r="G2013" s="274" t="s">
        <v>172</v>
      </c>
      <c r="H2013" s="273" t="s">
        <v>163</v>
      </c>
      <c r="I2013" s="844" t="s">
        <v>573</v>
      </c>
      <c r="J2013" s="982"/>
      <c r="K2013" s="272" t="s">
        <v>571</v>
      </c>
      <c r="L2013" s="272" t="s">
        <v>570</v>
      </c>
      <c r="M2013" s="272" t="s">
        <v>569</v>
      </c>
      <c r="N2013" s="844" t="s">
        <v>568</v>
      </c>
      <c r="O2013" s="815"/>
      <c r="P2013" s="45"/>
      <c r="R2013" s="45"/>
      <c r="S2013" s="45"/>
      <c r="T2013" s="45"/>
      <c r="U2013" s="45"/>
      <c r="V2013" s="45"/>
      <c r="W2013" s="45"/>
      <c r="X2013" s="45"/>
      <c r="Y2013" s="45"/>
      <c r="Z2013" s="45"/>
      <c r="AA2013" s="45"/>
      <c r="AB2013" s="45"/>
    </row>
    <row r="2014" spans="1:28" s="62" customFormat="1" ht="9" customHeight="1" x14ac:dyDescent="0.2">
      <c r="A2014" s="63">
        <f t="shared" ref="A2014" si="694">$A$2</f>
        <v>9</v>
      </c>
      <c r="B2014" s="76"/>
      <c r="C2014" s="983" t="s">
        <v>126</v>
      </c>
      <c r="D2014" s="983"/>
      <c r="E2014" s="983"/>
      <c r="F2014" s="273" t="s">
        <v>164</v>
      </c>
      <c r="G2014" s="273" t="s">
        <v>165</v>
      </c>
      <c r="H2014" s="273" t="s">
        <v>143</v>
      </c>
      <c r="I2014" s="983" t="s">
        <v>166</v>
      </c>
      <c r="J2014" s="983"/>
      <c r="K2014" s="273" t="s">
        <v>167</v>
      </c>
      <c r="L2014" s="273" t="s">
        <v>168</v>
      </c>
      <c r="M2014" s="273" t="s">
        <v>181</v>
      </c>
      <c r="N2014" s="983" t="s">
        <v>565</v>
      </c>
      <c r="O2014" s="983"/>
      <c r="P2014" s="45"/>
      <c r="R2014" s="45"/>
      <c r="S2014" s="45"/>
      <c r="T2014" s="45"/>
      <c r="U2014" s="45"/>
      <c r="V2014" s="45"/>
      <c r="W2014" s="45"/>
      <c r="X2014" s="45"/>
      <c r="Y2014" s="45"/>
      <c r="Z2014" s="45"/>
      <c r="AA2014" s="45"/>
      <c r="AB2014" s="45"/>
    </row>
    <row r="2015" spans="1:28" s="62" customFormat="1" ht="19.5" customHeight="1" x14ac:dyDescent="0.25">
      <c r="A2015" s="63">
        <f t="shared" ref="A2015:A2034" si="695">$A$6</f>
        <v>19.5</v>
      </c>
      <c r="B2015" s="78">
        <v>9</v>
      </c>
      <c r="C2015" s="972"/>
      <c r="D2015" s="973"/>
      <c r="E2015" s="974"/>
      <c r="F2015" s="124"/>
      <c r="G2015" s="124"/>
      <c r="H2015" s="126"/>
      <c r="I2015" s="975"/>
      <c r="J2015" s="976"/>
      <c r="K2015" s="124"/>
      <c r="L2015" s="125"/>
      <c r="M2015" s="125"/>
      <c r="N2015" s="977"/>
      <c r="O2015" s="978"/>
      <c r="P2015" s="45"/>
      <c r="R2015" s="45"/>
      <c r="S2015" s="45"/>
      <c r="T2015" s="45"/>
      <c r="U2015" s="45"/>
      <c r="V2015" s="45"/>
      <c r="W2015" s="45"/>
      <c r="X2015" s="45"/>
      <c r="Y2015" s="45"/>
      <c r="Z2015" s="45"/>
      <c r="AA2015" s="45"/>
      <c r="AB2015" s="45"/>
    </row>
    <row r="2016" spans="1:28" s="62" customFormat="1" ht="19.5" customHeight="1" x14ac:dyDescent="0.25">
      <c r="A2016" s="63">
        <f t="shared" si="695"/>
        <v>19.5</v>
      </c>
      <c r="B2016" s="78">
        <f t="shared" ref="B2016:B2034" si="696">B2015+1</f>
        <v>10</v>
      </c>
      <c r="C2016" s="972"/>
      <c r="D2016" s="973"/>
      <c r="E2016" s="974"/>
      <c r="F2016" s="124"/>
      <c r="G2016" s="124"/>
      <c r="H2016" s="126"/>
      <c r="I2016" s="975"/>
      <c r="J2016" s="976"/>
      <c r="K2016" s="124"/>
      <c r="L2016" s="125"/>
      <c r="M2016" s="125"/>
      <c r="N2016" s="977"/>
      <c r="O2016" s="978"/>
      <c r="P2016" s="45"/>
      <c r="R2016" s="45"/>
      <c r="S2016" s="45"/>
      <c r="T2016" s="45"/>
      <c r="U2016" s="45"/>
      <c r="V2016" s="45"/>
      <c r="W2016" s="45"/>
      <c r="X2016" s="45"/>
      <c r="Y2016" s="45"/>
      <c r="Z2016" s="45"/>
      <c r="AA2016" s="45"/>
      <c r="AB2016" s="45"/>
    </row>
    <row r="2017" spans="1:28" s="62" customFormat="1" ht="19.5" customHeight="1" x14ac:dyDescent="0.25">
      <c r="A2017" s="63">
        <f t="shared" si="695"/>
        <v>19.5</v>
      </c>
      <c r="B2017" s="78">
        <f t="shared" si="696"/>
        <v>11</v>
      </c>
      <c r="C2017" s="972"/>
      <c r="D2017" s="973"/>
      <c r="E2017" s="974"/>
      <c r="F2017" s="124"/>
      <c r="G2017" s="124"/>
      <c r="H2017" s="126"/>
      <c r="I2017" s="975"/>
      <c r="J2017" s="976"/>
      <c r="K2017" s="124"/>
      <c r="L2017" s="125"/>
      <c r="M2017" s="125"/>
      <c r="N2017" s="977"/>
      <c r="O2017" s="978"/>
      <c r="P2017" s="45"/>
      <c r="R2017" s="45"/>
      <c r="S2017" s="45"/>
      <c r="T2017" s="45"/>
      <c r="U2017" s="45"/>
      <c r="V2017" s="45"/>
      <c r="W2017" s="45"/>
      <c r="X2017" s="45"/>
      <c r="Y2017" s="45"/>
      <c r="Z2017" s="45"/>
      <c r="AA2017" s="45"/>
      <c r="AB2017" s="45"/>
    </row>
    <row r="2018" spans="1:28" s="62" customFormat="1" ht="19.5" customHeight="1" x14ac:dyDescent="0.25">
      <c r="A2018" s="63">
        <f t="shared" si="695"/>
        <v>19.5</v>
      </c>
      <c r="B2018" s="78">
        <f t="shared" si="696"/>
        <v>12</v>
      </c>
      <c r="C2018" s="972"/>
      <c r="D2018" s="973"/>
      <c r="E2018" s="974"/>
      <c r="F2018" s="124"/>
      <c r="G2018" s="124"/>
      <c r="H2018" s="126"/>
      <c r="I2018" s="975"/>
      <c r="J2018" s="976"/>
      <c r="K2018" s="124"/>
      <c r="L2018" s="125"/>
      <c r="M2018" s="125"/>
      <c r="N2018" s="977"/>
      <c r="O2018" s="978"/>
      <c r="P2018" s="45"/>
      <c r="R2018" s="45"/>
      <c r="S2018" s="45"/>
      <c r="T2018" s="45"/>
      <c r="U2018" s="45"/>
      <c r="V2018" s="45"/>
      <c r="W2018" s="45"/>
      <c r="X2018" s="45"/>
      <c r="Y2018" s="45"/>
      <c r="Z2018" s="45"/>
      <c r="AA2018" s="45"/>
      <c r="AB2018" s="45"/>
    </row>
    <row r="2019" spans="1:28" s="62" customFormat="1" ht="19.5" customHeight="1" x14ac:dyDescent="0.25">
      <c r="A2019" s="63">
        <f t="shared" si="695"/>
        <v>19.5</v>
      </c>
      <c r="B2019" s="78">
        <f t="shared" si="696"/>
        <v>13</v>
      </c>
      <c r="C2019" s="972"/>
      <c r="D2019" s="973"/>
      <c r="E2019" s="974"/>
      <c r="F2019" s="124"/>
      <c r="G2019" s="124"/>
      <c r="H2019" s="126"/>
      <c r="I2019" s="975"/>
      <c r="J2019" s="976"/>
      <c r="K2019" s="124"/>
      <c r="L2019" s="125"/>
      <c r="M2019" s="125"/>
      <c r="N2019" s="977"/>
      <c r="O2019" s="978"/>
      <c r="P2019" s="45"/>
      <c r="R2019" s="45"/>
      <c r="S2019" s="45"/>
      <c r="T2019" s="45"/>
      <c r="U2019" s="45"/>
      <c r="V2019" s="45"/>
      <c r="W2019" s="45"/>
      <c r="X2019" s="45"/>
      <c r="Y2019" s="45"/>
      <c r="Z2019" s="45"/>
      <c r="AA2019" s="45"/>
      <c r="AB2019" s="45"/>
    </row>
    <row r="2020" spans="1:28" s="62" customFormat="1" ht="19.5" customHeight="1" x14ac:dyDescent="0.25">
      <c r="A2020" s="63">
        <f t="shared" si="695"/>
        <v>19.5</v>
      </c>
      <c r="B2020" s="78">
        <f t="shared" si="696"/>
        <v>14</v>
      </c>
      <c r="C2020" s="972"/>
      <c r="D2020" s="973"/>
      <c r="E2020" s="974"/>
      <c r="F2020" s="124"/>
      <c r="G2020" s="124"/>
      <c r="H2020" s="126"/>
      <c r="I2020" s="975"/>
      <c r="J2020" s="976"/>
      <c r="K2020" s="124"/>
      <c r="L2020" s="125"/>
      <c r="M2020" s="125"/>
      <c r="N2020" s="977"/>
      <c r="O2020" s="978"/>
      <c r="P2020" s="45"/>
      <c r="R2020" s="45"/>
      <c r="S2020" s="45"/>
      <c r="T2020" s="45"/>
      <c r="U2020" s="45"/>
      <c r="V2020" s="45"/>
      <c r="W2020" s="45"/>
      <c r="X2020" s="45"/>
      <c r="Y2020" s="45"/>
      <c r="Z2020" s="45"/>
      <c r="AA2020" s="45"/>
      <c r="AB2020" s="45"/>
    </row>
    <row r="2021" spans="1:28" s="62" customFormat="1" ht="19.5" customHeight="1" x14ac:dyDescent="0.25">
      <c r="A2021" s="63">
        <f t="shared" si="695"/>
        <v>19.5</v>
      </c>
      <c r="B2021" s="78">
        <f t="shared" si="696"/>
        <v>15</v>
      </c>
      <c r="C2021" s="972"/>
      <c r="D2021" s="973"/>
      <c r="E2021" s="974"/>
      <c r="F2021" s="124"/>
      <c r="G2021" s="124"/>
      <c r="H2021" s="126"/>
      <c r="I2021" s="975"/>
      <c r="J2021" s="976"/>
      <c r="K2021" s="124"/>
      <c r="L2021" s="125"/>
      <c r="M2021" s="125"/>
      <c r="N2021" s="977"/>
      <c r="O2021" s="978"/>
      <c r="P2021" s="45"/>
      <c r="R2021" s="45"/>
      <c r="S2021" s="45"/>
      <c r="T2021" s="45"/>
      <c r="U2021" s="45"/>
      <c r="V2021" s="45"/>
      <c r="W2021" s="45"/>
      <c r="X2021" s="45"/>
      <c r="Y2021" s="45"/>
      <c r="Z2021" s="45"/>
      <c r="AA2021" s="45"/>
      <c r="AB2021" s="45"/>
    </row>
    <row r="2022" spans="1:28" s="62" customFormat="1" ht="19.5" customHeight="1" x14ac:dyDescent="0.25">
      <c r="A2022" s="63">
        <f t="shared" si="695"/>
        <v>19.5</v>
      </c>
      <c r="B2022" s="78">
        <f t="shared" si="696"/>
        <v>16</v>
      </c>
      <c r="C2022" s="972"/>
      <c r="D2022" s="973"/>
      <c r="E2022" s="974"/>
      <c r="F2022" s="124"/>
      <c r="G2022" s="124"/>
      <c r="H2022" s="126"/>
      <c r="I2022" s="975"/>
      <c r="J2022" s="976"/>
      <c r="K2022" s="124"/>
      <c r="L2022" s="125"/>
      <c r="M2022" s="125"/>
      <c r="N2022" s="977"/>
      <c r="O2022" s="978"/>
      <c r="P2022" s="45"/>
      <c r="R2022" s="45"/>
      <c r="S2022" s="45"/>
      <c r="T2022" s="45"/>
      <c r="U2022" s="45"/>
      <c r="V2022" s="45"/>
      <c r="W2022" s="45"/>
      <c r="X2022" s="45"/>
      <c r="Y2022" s="45"/>
      <c r="Z2022" s="45"/>
      <c r="AA2022" s="45"/>
      <c r="AB2022" s="45"/>
    </row>
    <row r="2023" spans="1:28" s="62" customFormat="1" ht="19.5" customHeight="1" x14ac:dyDescent="0.25">
      <c r="A2023" s="63">
        <f t="shared" si="695"/>
        <v>19.5</v>
      </c>
      <c r="B2023" s="78">
        <f t="shared" si="696"/>
        <v>17</v>
      </c>
      <c r="C2023" s="972"/>
      <c r="D2023" s="973"/>
      <c r="E2023" s="974"/>
      <c r="F2023" s="124"/>
      <c r="G2023" s="124"/>
      <c r="H2023" s="126"/>
      <c r="I2023" s="975"/>
      <c r="J2023" s="976"/>
      <c r="K2023" s="124"/>
      <c r="L2023" s="125"/>
      <c r="M2023" s="125"/>
      <c r="N2023" s="977"/>
      <c r="O2023" s="978"/>
      <c r="P2023" s="45"/>
      <c r="R2023" s="45"/>
      <c r="S2023" s="45"/>
      <c r="T2023" s="45"/>
      <c r="U2023" s="45"/>
      <c r="V2023" s="45"/>
      <c r="W2023" s="45"/>
      <c r="X2023" s="45"/>
      <c r="Y2023" s="45"/>
      <c r="Z2023" s="45"/>
      <c r="AA2023" s="45"/>
      <c r="AB2023" s="45"/>
    </row>
    <row r="2024" spans="1:28" s="62" customFormat="1" ht="19.5" customHeight="1" x14ac:dyDescent="0.25">
      <c r="A2024" s="63">
        <f t="shared" si="695"/>
        <v>19.5</v>
      </c>
      <c r="B2024" s="78">
        <f t="shared" si="696"/>
        <v>18</v>
      </c>
      <c r="C2024" s="972"/>
      <c r="D2024" s="973"/>
      <c r="E2024" s="974"/>
      <c r="F2024" s="124"/>
      <c r="G2024" s="124"/>
      <c r="H2024" s="126"/>
      <c r="I2024" s="975"/>
      <c r="J2024" s="976"/>
      <c r="K2024" s="124"/>
      <c r="L2024" s="125"/>
      <c r="M2024" s="125"/>
      <c r="N2024" s="977"/>
      <c r="O2024" s="978"/>
      <c r="P2024" s="45"/>
      <c r="R2024" s="45"/>
      <c r="S2024" s="45"/>
      <c r="T2024" s="45"/>
      <c r="U2024" s="45"/>
      <c r="V2024" s="45"/>
      <c r="W2024" s="45"/>
      <c r="X2024" s="45"/>
      <c r="Y2024" s="45"/>
      <c r="Z2024" s="45"/>
      <c r="AA2024" s="45"/>
      <c r="AB2024" s="45"/>
    </row>
    <row r="2025" spans="1:28" s="62" customFormat="1" ht="19.5" customHeight="1" x14ac:dyDescent="0.25">
      <c r="A2025" s="63">
        <f t="shared" si="695"/>
        <v>19.5</v>
      </c>
      <c r="B2025" s="78">
        <f t="shared" si="696"/>
        <v>19</v>
      </c>
      <c r="C2025" s="972"/>
      <c r="D2025" s="973"/>
      <c r="E2025" s="974"/>
      <c r="F2025" s="124"/>
      <c r="G2025" s="124"/>
      <c r="H2025" s="126"/>
      <c r="I2025" s="975"/>
      <c r="J2025" s="976"/>
      <c r="K2025" s="124"/>
      <c r="L2025" s="125"/>
      <c r="M2025" s="125"/>
      <c r="N2025" s="977"/>
      <c r="O2025" s="978"/>
      <c r="P2025" s="45"/>
      <c r="R2025" s="45"/>
      <c r="S2025" s="45"/>
      <c r="T2025" s="45"/>
      <c r="U2025" s="45"/>
      <c r="V2025" s="45"/>
      <c r="W2025" s="45"/>
      <c r="X2025" s="45"/>
      <c r="Y2025" s="45"/>
      <c r="Z2025" s="45"/>
      <c r="AA2025" s="45"/>
      <c r="AB2025" s="45"/>
    </row>
    <row r="2026" spans="1:28" s="62" customFormat="1" ht="19.5" customHeight="1" x14ac:dyDescent="0.25">
      <c r="A2026" s="63">
        <f t="shared" si="695"/>
        <v>19.5</v>
      </c>
      <c r="B2026" s="78">
        <f t="shared" si="696"/>
        <v>20</v>
      </c>
      <c r="C2026" s="972"/>
      <c r="D2026" s="973"/>
      <c r="E2026" s="974"/>
      <c r="F2026" s="124"/>
      <c r="G2026" s="124"/>
      <c r="H2026" s="126"/>
      <c r="I2026" s="975"/>
      <c r="J2026" s="976"/>
      <c r="K2026" s="124"/>
      <c r="L2026" s="125"/>
      <c r="M2026" s="125"/>
      <c r="N2026" s="977"/>
      <c r="O2026" s="978"/>
      <c r="P2026" s="45"/>
      <c r="R2026" s="45"/>
      <c r="S2026" s="45"/>
      <c r="T2026" s="45"/>
      <c r="U2026" s="45"/>
      <c r="V2026" s="45"/>
      <c r="W2026" s="45"/>
      <c r="X2026" s="45"/>
      <c r="Y2026" s="45"/>
      <c r="Z2026" s="45"/>
      <c r="AA2026" s="45"/>
      <c r="AB2026" s="45"/>
    </row>
    <row r="2027" spans="1:28" s="62" customFormat="1" ht="19.5" customHeight="1" x14ac:dyDescent="0.25">
      <c r="A2027" s="63">
        <f t="shared" si="695"/>
        <v>19.5</v>
      </c>
      <c r="B2027" s="78">
        <f t="shared" si="696"/>
        <v>21</v>
      </c>
      <c r="C2027" s="972"/>
      <c r="D2027" s="973"/>
      <c r="E2027" s="974"/>
      <c r="F2027" s="124"/>
      <c r="G2027" s="124"/>
      <c r="H2027" s="126"/>
      <c r="I2027" s="975"/>
      <c r="J2027" s="976"/>
      <c r="K2027" s="124"/>
      <c r="L2027" s="125"/>
      <c r="M2027" s="125"/>
      <c r="N2027" s="977"/>
      <c r="O2027" s="978"/>
      <c r="P2027" s="45"/>
      <c r="R2027" s="45"/>
      <c r="S2027" s="45"/>
      <c r="T2027" s="45"/>
      <c r="U2027" s="45"/>
      <c r="V2027" s="45"/>
      <c r="W2027" s="45"/>
      <c r="X2027" s="45"/>
      <c r="Y2027" s="45"/>
      <c r="Z2027" s="45"/>
      <c r="AA2027" s="45"/>
      <c r="AB2027" s="45"/>
    </row>
    <row r="2028" spans="1:28" s="62" customFormat="1" ht="19.5" customHeight="1" x14ac:dyDescent="0.25">
      <c r="A2028" s="63">
        <f t="shared" si="695"/>
        <v>19.5</v>
      </c>
      <c r="B2028" s="78">
        <f t="shared" si="696"/>
        <v>22</v>
      </c>
      <c r="C2028" s="972"/>
      <c r="D2028" s="973"/>
      <c r="E2028" s="974"/>
      <c r="F2028" s="124"/>
      <c r="G2028" s="124"/>
      <c r="H2028" s="126"/>
      <c r="I2028" s="975"/>
      <c r="J2028" s="976"/>
      <c r="K2028" s="124"/>
      <c r="L2028" s="125"/>
      <c r="M2028" s="125"/>
      <c r="N2028" s="977"/>
      <c r="O2028" s="978"/>
      <c r="P2028" s="45"/>
      <c r="R2028" s="45"/>
      <c r="S2028" s="45"/>
      <c r="T2028" s="45"/>
      <c r="U2028" s="45"/>
      <c r="V2028" s="45"/>
      <c r="W2028" s="45"/>
      <c r="X2028" s="45"/>
      <c r="Y2028" s="45"/>
      <c r="Z2028" s="45"/>
      <c r="AA2028" s="45"/>
      <c r="AB2028" s="45"/>
    </row>
    <row r="2029" spans="1:28" s="62" customFormat="1" ht="19.5" customHeight="1" x14ac:dyDescent="0.25">
      <c r="A2029" s="63">
        <f t="shared" si="695"/>
        <v>19.5</v>
      </c>
      <c r="B2029" s="78">
        <f t="shared" si="696"/>
        <v>23</v>
      </c>
      <c r="C2029" s="972"/>
      <c r="D2029" s="973"/>
      <c r="E2029" s="974"/>
      <c r="F2029" s="124"/>
      <c r="G2029" s="124"/>
      <c r="H2029" s="126"/>
      <c r="I2029" s="975"/>
      <c r="J2029" s="976"/>
      <c r="K2029" s="124"/>
      <c r="L2029" s="125"/>
      <c r="M2029" s="125"/>
      <c r="N2029" s="977"/>
      <c r="O2029" s="978"/>
      <c r="P2029" s="45"/>
      <c r="R2029" s="45"/>
      <c r="S2029" s="45"/>
      <c r="T2029" s="45"/>
      <c r="U2029" s="45"/>
      <c r="V2029" s="45"/>
      <c r="W2029" s="45"/>
      <c r="X2029" s="45"/>
      <c r="Y2029" s="45"/>
      <c r="Z2029" s="45"/>
      <c r="AA2029" s="45"/>
      <c r="AB2029" s="45"/>
    </row>
    <row r="2030" spans="1:28" s="62" customFormat="1" ht="19.5" customHeight="1" x14ac:dyDescent="0.25">
      <c r="A2030" s="63">
        <f t="shared" si="695"/>
        <v>19.5</v>
      </c>
      <c r="B2030" s="78">
        <f t="shared" si="696"/>
        <v>24</v>
      </c>
      <c r="C2030" s="972"/>
      <c r="D2030" s="973"/>
      <c r="E2030" s="974"/>
      <c r="F2030" s="124"/>
      <c r="G2030" s="124"/>
      <c r="H2030" s="126"/>
      <c r="I2030" s="975"/>
      <c r="J2030" s="976"/>
      <c r="K2030" s="124"/>
      <c r="L2030" s="125"/>
      <c r="M2030" s="125"/>
      <c r="N2030" s="977"/>
      <c r="O2030" s="978"/>
      <c r="P2030" s="45"/>
      <c r="R2030" s="45"/>
      <c r="S2030" s="45"/>
      <c r="T2030" s="45"/>
      <c r="U2030" s="45"/>
      <c r="V2030" s="45"/>
      <c r="W2030" s="45"/>
      <c r="X2030" s="45"/>
      <c r="Y2030" s="45"/>
      <c r="Z2030" s="45"/>
      <c r="AA2030" s="45"/>
      <c r="AB2030" s="45"/>
    </row>
    <row r="2031" spans="1:28" s="62" customFormat="1" ht="19.5" customHeight="1" x14ac:dyDescent="0.25">
      <c r="A2031" s="63">
        <f t="shared" si="695"/>
        <v>19.5</v>
      </c>
      <c r="B2031" s="78">
        <f t="shared" si="696"/>
        <v>25</v>
      </c>
      <c r="C2031" s="972"/>
      <c r="D2031" s="973"/>
      <c r="E2031" s="974"/>
      <c r="F2031" s="124"/>
      <c r="G2031" s="124"/>
      <c r="H2031" s="126"/>
      <c r="I2031" s="975"/>
      <c r="J2031" s="976"/>
      <c r="K2031" s="124"/>
      <c r="L2031" s="125"/>
      <c r="M2031" s="125"/>
      <c r="N2031" s="977"/>
      <c r="O2031" s="978"/>
      <c r="P2031" s="45"/>
      <c r="R2031" s="45"/>
      <c r="S2031" s="45"/>
      <c r="T2031" s="45"/>
      <c r="U2031" s="45"/>
      <c r="V2031" s="45"/>
      <c r="W2031" s="45"/>
      <c r="X2031" s="45"/>
      <c r="Y2031" s="45"/>
      <c r="Z2031" s="45"/>
      <c r="AA2031" s="45"/>
      <c r="AB2031" s="45"/>
    </row>
    <row r="2032" spans="1:28" s="62" customFormat="1" ht="19.5" customHeight="1" x14ac:dyDescent="0.25">
      <c r="A2032" s="63">
        <f t="shared" si="695"/>
        <v>19.5</v>
      </c>
      <c r="B2032" s="78">
        <f t="shared" si="696"/>
        <v>26</v>
      </c>
      <c r="C2032" s="972"/>
      <c r="D2032" s="973"/>
      <c r="E2032" s="974"/>
      <c r="F2032" s="124"/>
      <c r="G2032" s="124"/>
      <c r="H2032" s="126"/>
      <c r="I2032" s="975"/>
      <c r="J2032" s="976"/>
      <c r="K2032" s="124"/>
      <c r="L2032" s="125"/>
      <c r="M2032" s="125"/>
      <c r="N2032" s="977"/>
      <c r="O2032" s="978"/>
      <c r="P2032" s="45"/>
      <c r="R2032" s="45"/>
      <c r="S2032" s="45"/>
      <c r="T2032" s="45"/>
      <c r="U2032" s="45"/>
      <c r="V2032" s="45"/>
      <c r="W2032" s="45"/>
      <c r="X2032" s="45"/>
      <c r="Y2032" s="45"/>
      <c r="Z2032" s="45"/>
      <c r="AA2032" s="45"/>
      <c r="AB2032" s="45"/>
    </row>
    <row r="2033" spans="1:28" s="62" customFormat="1" ht="19.5" customHeight="1" x14ac:dyDescent="0.25">
      <c r="A2033" s="63">
        <f t="shared" si="695"/>
        <v>19.5</v>
      </c>
      <c r="B2033" s="78">
        <f t="shared" si="696"/>
        <v>27</v>
      </c>
      <c r="C2033" s="972"/>
      <c r="D2033" s="973"/>
      <c r="E2033" s="974"/>
      <c r="F2033" s="124"/>
      <c r="G2033" s="124"/>
      <c r="H2033" s="126"/>
      <c r="I2033" s="975"/>
      <c r="J2033" s="976"/>
      <c r="K2033" s="124"/>
      <c r="L2033" s="125"/>
      <c r="M2033" s="125"/>
      <c r="N2033" s="977"/>
      <c r="O2033" s="978"/>
      <c r="P2033" s="45"/>
      <c r="R2033" s="45"/>
      <c r="S2033" s="45"/>
      <c r="T2033" s="45"/>
      <c r="U2033" s="45"/>
      <c r="V2033" s="45"/>
      <c r="W2033" s="45"/>
      <c r="X2033" s="45"/>
      <c r="Y2033" s="45"/>
      <c r="Z2033" s="45"/>
      <c r="AA2033" s="45"/>
      <c r="AB2033" s="45"/>
    </row>
    <row r="2034" spans="1:28" s="62" customFormat="1" ht="19.5" customHeight="1" x14ac:dyDescent="0.25">
      <c r="A2034" s="63">
        <f t="shared" si="695"/>
        <v>19.5</v>
      </c>
      <c r="B2034" s="78">
        <f t="shared" si="696"/>
        <v>28</v>
      </c>
      <c r="C2034" s="972"/>
      <c r="D2034" s="973"/>
      <c r="E2034" s="974"/>
      <c r="F2034" s="124"/>
      <c r="G2034" s="124"/>
      <c r="H2034" s="126"/>
      <c r="I2034" s="975"/>
      <c r="J2034" s="976"/>
      <c r="K2034" s="124"/>
      <c r="L2034" s="125"/>
      <c r="M2034" s="125"/>
      <c r="N2034" s="977"/>
      <c r="O2034" s="978"/>
      <c r="P2034" s="45"/>
      <c r="R2034" s="45"/>
      <c r="S2034" s="45"/>
      <c r="T2034" s="45"/>
      <c r="U2034" s="45"/>
      <c r="V2034" s="45"/>
      <c r="W2034" s="45"/>
      <c r="X2034" s="45"/>
      <c r="Y2034" s="45"/>
      <c r="Z2034" s="45"/>
      <c r="AA2034" s="45"/>
      <c r="AB2034" s="45"/>
    </row>
    <row r="2035" spans="1:28" s="62" customFormat="1" ht="9" customHeight="1" x14ac:dyDescent="0.25">
      <c r="A2035" s="63">
        <f t="shared" ref="A2035:A2043" si="697">$A$2</f>
        <v>9</v>
      </c>
      <c r="B2035" s="45"/>
      <c r="C2035" s="45"/>
      <c r="D2035" s="45"/>
      <c r="E2035" s="45"/>
      <c r="F2035" s="45"/>
      <c r="G2035" s="45"/>
      <c r="H2035" s="45"/>
      <c r="I2035" s="45"/>
      <c r="J2035" s="45"/>
      <c r="K2035" s="45"/>
      <c r="L2035" s="45"/>
      <c r="M2035" s="45"/>
      <c r="N2035" s="45"/>
      <c r="O2035" s="45"/>
      <c r="P2035" s="45"/>
      <c r="R2035" s="45"/>
      <c r="S2035" s="45"/>
      <c r="T2035" s="45"/>
      <c r="U2035" s="45"/>
      <c r="V2035" s="45"/>
      <c r="W2035" s="45"/>
      <c r="X2035" s="45"/>
      <c r="Y2035" s="45"/>
      <c r="Z2035" s="45"/>
      <c r="AA2035" s="45"/>
      <c r="AB2035" s="45"/>
    </row>
    <row r="2036" spans="1:28" ht="9" customHeight="1" x14ac:dyDescent="0.25">
      <c r="A2036" s="63">
        <f t="shared" si="697"/>
        <v>9</v>
      </c>
    </row>
    <row r="2037" spans="1:28" ht="9" customHeight="1" x14ac:dyDescent="0.25">
      <c r="A2037" s="63">
        <f t="shared" si="697"/>
        <v>9</v>
      </c>
    </row>
    <row r="2038" spans="1:28" ht="9" customHeight="1" x14ac:dyDescent="0.25">
      <c r="A2038" s="63">
        <f t="shared" si="697"/>
        <v>9</v>
      </c>
    </row>
    <row r="2039" spans="1:28" ht="9" customHeight="1" x14ac:dyDescent="0.25">
      <c r="A2039" s="63">
        <f t="shared" si="697"/>
        <v>9</v>
      </c>
    </row>
    <row r="2040" spans="1:28" ht="16.5" customHeight="1" x14ac:dyDescent="0.25">
      <c r="A2040" s="68">
        <f t="shared" ref="A2040" si="698">$A$8</f>
        <v>16.5</v>
      </c>
      <c r="C2040" s="80" t="s">
        <v>572</v>
      </c>
      <c r="D2040" s="81" t="s">
        <v>189</v>
      </c>
      <c r="M2040" s="1006" t="str">
        <f ca="1">Wersja</f>
        <v>2020..6.15.0.44055</v>
      </c>
      <c r="N2040" s="1006"/>
    </row>
    <row r="2041" spans="1:28" ht="9" customHeight="1" x14ac:dyDescent="0.25">
      <c r="A2041" s="63">
        <f t="shared" si="697"/>
        <v>9</v>
      </c>
    </row>
    <row r="2042" spans="1:28" ht="9" customHeight="1" x14ac:dyDescent="0.25">
      <c r="A2042" s="63">
        <f t="shared" si="697"/>
        <v>9</v>
      </c>
      <c r="B2042" s="796" t="s">
        <v>182</v>
      </c>
      <c r="C2042" s="796"/>
      <c r="D2042" s="796"/>
      <c r="E2042" s="796"/>
      <c r="F2042" s="796"/>
      <c r="G2042" s="796"/>
      <c r="H2042" s="796"/>
      <c r="I2042" s="796"/>
      <c r="J2042" s="796"/>
      <c r="K2042" s="796"/>
      <c r="L2042" s="796"/>
      <c r="M2042" s="796"/>
      <c r="N2042" s="796"/>
      <c r="O2042" s="796"/>
    </row>
    <row r="2043" spans="1:28" ht="9" customHeight="1" x14ac:dyDescent="0.25">
      <c r="A2043" s="63">
        <f t="shared" si="697"/>
        <v>9</v>
      </c>
      <c r="B2043" s="797" t="s">
        <v>0</v>
      </c>
      <c r="C2043" s="797"/>
      <c r="D2043" s="797"/>
      <c r="E2043" s="797"/>
      <c r="F2043" s="797"/>
      <c r="G2043" s="797"/>
      <c r="H2043" s="797"/>
      <c r="I2043" s="797"/>
      <c r="J2043" s="797"/>
      <c r="K2043" s="797"/>
      <c r="L2043" s="797"/>
      <c r="M2043" s="797"/>
      <c r="N2043" s="797"/>
      <c r="O2043" s="797"/>
    </row>
    <row r="2044" spans="1:28" ht="4.5" customHeight="1" x14ac:dyDescent="0.25">
      <c r="A2044" s="63">
        <f t="shared" ref="A2044" si="699">$A$4</f>
        <v>4.5</v>
      </c>
      <c r="B2044" s="261"/>
    </row>
    <row r="2045" spans="1:28" ht="9" customHeight="1" x14ac:dyDescent="0.25">
      <c r="A2045" s="63">
        <f t="shared" ref="A2045" si="700">$A$2</f>
        <v>9</v>
      </c>
      <c r="B2045" s="798" t="s">
        <v>475</v>
      </c>
      <c r="C2045" s="799"/>
      <c r="D2045" s="799"/>
      <c r="E2045" s="799"/>
      <c r="F2045" s="799"/>
      <c r="G2045" s="799"/>
      <c r="H2045" s="800"/>
      <c r="I2045" s="801" t="s">
        <v>1</v>
      </c>
      <c r="J2045" s="802"/>
      <c r="K2045" s="802"/>
      <c r="L2045" s="802"/>
      <c r="M2045" s="802"/>
      <c r="N2045" s="802"/>
      <c r="O2045" s="803"/>
    </row>
    <row r="2046" spans="1:28" ht="19.5" customHeight="1" x14ac:dyDescent="0.25">
      <c r="A2046" s="63">
        <f t="shared" ref="A2046" si="701">$A$6</f>
        <v>19.5</v>
      </c>
      <c r="B2046" s="65"/>
      <c r="C2046" s="988">
        <f t="shared" ref="C2046" si="702">$C$6</f>
        <v>0</v>
      </c>
      <c r="D2046" s="988"/>
      <c r="E2046" s="988"/>
      <c r="F2046" s="988"/>
      <c r="G2046" s="988"/>
      <c r="H2046" s="66"/>
      <c r="I2046" s="820"/>
      <c r="J2046" s="821"/>
      <c r="K2046" s="821"/>
      <c r="L2046" s="821"/>
      <c r="M2046" s="821"/>
      <c r="N2046" s="821"/>
      <c r="O2046" s="822"/>
    </row>
    <row r="2047" spans="1:28" ht="9" customHeight="1" x14ac:dyDescent="0.25">
      <c r="A2047" s="63">
        <f t="shared" ref="A2047" si="703">$A$2</f>
        <v>9</v>
      </c>
    </row>
    <row r="2048" spans="1:28" ht="16.5" customHeight="1" x14ac:dyDescent="0.25">
      <c r="A2048" s="68">
        <f t="shared" ref="A2048:A2050" si="704">$A$8</f>
        <v>16.5</v>
      </c>
      <c r="B2048" s="67" t="s">
        <v>554</v>
      </c>
    </row>
    <row r="2049" spans="1:28" ht="16.5" customHeight="1" x14ac:dyDescent="0.25">
      <c r="A2049" s="68">
        <f t="shared" si="704"/>
        <v>16.5</v>
      </c>
      <c r="B2049" s="989" t="s">
        <v>566</v>
      </c>
      <c r="C2049" s="989"/>
      <c r="D2049" s="989"/>
      <c r="E2049" s="989"/>
      <c r="F2049" s="989"/>
      <c r="G2049" s="989"/>
      <c r="H2049" s="989"/>
      <c r="I2049" s="989"/>
      <c r="J2049" s="989"/>
      <c r="K2049" s="989"/>
      <c r="L2049" s="989"/>
      <c r="M2049" s="989"/>
      <c r="N2049" s="989"/>
    </row>
    <row r="2050" spans="1:28" ht="16.5" customHeight="1" x14ac:dyDescent="0.25">
      <c r="A2050" s="68">
        <f t="shared" si="704"/>
        <v>16.5</v>
      </c>
      <c r="B2050" s="990" t="s">
        <v>564</v>
      </c>
      <c r="C2050" s="989"/>
      <c r="D2050" s="989"/>
      <c r="E2050" s="989"/>
      <c r="F2050" s="989"/>
      <c r="G2050" s="989"/>
      <c r="H2050" s="989"/>
      <c r="I2050" s="989"/>
      <c r="J2050" s="989"/>
      <c r="K2050" s="989"/>
      <c r="L2050" s="989"/>
      <c r="M2050" s="989"/>
      <c r="N2050" s="989"/>
    </row>
    <row r="2051" spans="1:28" ht="9" customHeight="1" x14ac:dyDescent="0.25">
      <c r="A2051" s="63">
        <f t="shared" ref="A2051" si="705">$A$2</f>
        <v>9</v>
      </c>
      <c r="C2051" s="69"/>
      <c r="D2051" s="69"/>
      <c r="E2051" s="69"/>
      <c r="F2051" s="69"/>
      <c r="G2051" s="69"/>
      <c r="N2051" s="281" t="s">
        <v>877</v>
      </c>
      <c r="O2051" s="270"/>
    </row>
    <row r="2052" spans="1:28" ht="19.5" customHeight="1" x14ac:dyDescent="0.25">
      <c r="A2052" s="63">
        <f t="shared" ref="A2052" si="706">$A$6</f>
        <v>19.5</v>
      </c>
      <c r="C2052" s="69"/>
      <c r="D2052" s="69"/>
      <c r="E2052" s="69"/>
      <c r="F2052" s="69"/>
      <c r="G2052" s="69"/>
      <c r="N2052" s="265">
        <f t="shared" ref="N2052" si="707">N1984+1</f>
        <v>31</v>
      </c>
      <c r="O2052" s="70"/>
      <c r="P2052" s="62"/>
      <c r="Q2052" s="62">
        <f t="shared" ref="Q2052" si="708">IF(COUNTA(C2062:J2069,C2083:J2102,L2083:O2102,L2062:O2069)=0,0,1)</f>
        <v>0</v>
      </c>
    </row>
    <row r="2053" spans="1:28" ht="4.5" customHeight="1" x14ac:dyDescent="0.25">
      <c r="A2053" s="63">
        <f t="shared" ref="A2053:A2054" si="709">$A$4</f>
        <v>4.5</v>
      </c>
      <c r="B2053" s="69"/>
      <c r="C2053" s="69"/>
      <c r="D2053" s="69"/>
      <c r="E2053" s="69"/>
      <c r="F2053" s="69"/>
      <c r="G2053" s="69"/>
    </row>
    <row r="2054" spans="1:28" ht="4.5" customHeight="1" x14ac:dyDescent="0.25">
      <c r="A2054" s="63">
        <f t="shared" si="709"/>
        <v>4.5</v>
      </c>
      <c r="B2054" s="807"/>
      <c r="C2054" s="807"/>
      <c r="D2054" s="807"/>
      <c r="E2054" s="807"/>
      <c r="F2054" s="807"/>
      <c r="G2054" s="807"/>
      <c r="H2054" s="807"/>
      <c r="I2054" s="807"/>
      <c r="J2054" s="807"/>
      <c r="K2054" s="807"/>
      <c r="L2054" s="807"/>
      <c r="M2054" s="807"/>
      <c r="N2054" s="807"/>
      <c r="O2054" s="807"/>
    </row>
    <row r="2055" spans="1:28" ht="24.75" customHeight="1" x14ac:dyDescent="0.25">
      <c r="A2055" s="68">
        <f t="shared" ref="A2055" si="710">$A$8*1.5</f>
        <v>24.75</v>
      </c>
      <c r="B2055" s="826" t="s">
        <v>563</v>
      </c>
      <c r="C2055" s="827"/>
      <c r="D2055" s="827"/>
      <c r="E2055" s="827"/>
      <c r="F2055" s="827"/>
      <c r="G2055" s="827"/>
      <c r="H2055" s="827"/>
      <c r="I2055" s="827"/>
      <c r="J2055" s="827"/>
      <c r="K2055" s="827"/>
      <c r="L2055" s="827"/>
      <c r="M2055" s="827"/>
      <c r="N2055" s="827"/>
      <c r="O2055" s="828"/>
    </row>
    <row r="2056" spans="1:28" ht="9" customHeight="1" x14ac:dyDescent="0.25">
      <c r="A2056" s="63">
        <f t="shared" ref="A2056" si="711">$A$2</f>
        <v>9</v>
      </c>
      <c r="B2056" s="71"/>
      <c r="C2056" s="804" t="s">
        <v>158</v>
      </c>
      <c r="D2056" s="805"/>
      <c r="E2056" s="805"/>
      <c r="F2056" s="805"/>
      <c r="G2056" s="805"/>
      <c r="H2056" s="806"/>
      <c r="I2056" s="804" t="s">
        <v>159</v>
      </c>
      <c r="J2056" s="805"/>
      <c r="K2056" s="805"/>
      <c r="L2056" s="805"/>
      <c r="M2056" s="805"/>
      <c r="N2056" s="805"/>
      <c r="O2056" s="806"/>
    </row>
    <row r="2057" spans="1:28" s="62" customFormat="1" ht="19.5" customHeight="1" x14ac:dyDescent="0.25">
      <c r="A2057" s="63">
        <f t="shared" ref="A2057" si="712">$A$6</f>
        <v>19.5</v>
      </c>
      <c r="B2057" s="72"/>
      <c r="C2057" s="985" t="str">
        <f t="shared" ref="C2057" si="713">""&amp;$C$17</f>
        <v/>
      </c>
      <c r="D2057" s="986"/>
      <c r="E2057" s="986"/>
      <c r="F2057" s="986"/>
      <c r="G2057" s="986"/>
      <c r="H2057" s="987"/>
      <c r="I2057" s="985" t="str">
        <f t="shared" ref="I2057" si="714">""&amp;I1989</f>
        <v/>
      </c>
      <c r="J2057" s="986"/>
      <c r="K2057" s="986"/>
      <c r="L2057" s="986"/>
      <c r="M2057" s="986"/>
      <c r="N2057" s="986"/>
      <c r="O2057" s="987"/>
      <c r="P2057" s="45"/>
      <c r="R2057" s="45"/>
      <c r="S2057" s="45"/>
      <c r="T2057" s="45"/>
      <c r="U2057" s="45"/>
      <c r="V2057" s="45"/>
      <c r="W2057" s="45"/>
      <c r="X2057" s="45"/>
      <c r="Y2057" s="45"/>
      <c r="Z2057" s="45"/>
      <c r="AA2057" s="45"/>
      <c r="AB2057" s="45"/>
    </row>
    <row r="2058" spans="1:28" s="62" customFormat="1" ht="4.5" customHeight="1" x14ac:dyDescent="0.25">
      <c r="A2058" s="63">
        <f t="shared" ref="A2058" si="715">$A$4</f>
        <v>4.5</v>
      </c>
      <c r="B2058" s="807"/>
      <c r="C2058" s="807"/>
      <c r="D2058" s="807"/>
      <c r="E2058" s="807"/>
      <c r="F2058" s="807"/>
      <c r="G2058" s="807"/>
      <c r="H2058" s="807"/>
      <c r="I2058" s="807"/>
      <c r="J2058" s="807"/>
      <c r="K2058" s="807"/>
      <c r="L2058" s="807"/>
      <c r="M2058" s="807"/>
      <c r="N2058" s="807"/>
      <c r="O2058" s="807"/>
      <c r="P2058" s="45"/>
      <c r="R2058" s="45"/>
      <c r="S2058" s="45"/>
      <c r="T2058" s="45"/>
      <c r="U2058" s="45"/>
      <c r="V2058" s="45"/>
      <c r="W2058" s="45"/>
      <c r="X2058" s="45"/>
      <c r="Y2058" s="45"/>
      <c r="Z2058" s="45"/>
      <c r="AA2058" s="45"/>
      <c r="AB2058" s="45"/>
    </row>
    <row r="2059" spans="1:28" s="62" customFormat="1" ht="16.5" customHeight="1" x14ac:dyDescent="0.25">
      <c r="A2059" s="68">
        <f t="shared" ref="A2059" si="716">$A$8</f>
        <v>16.5</v>
      </c>
      <c r="B2059" s="808" t="s">
        <v>160</v>
      </c>
      <c r="C2059" s="809"/>
      <c r="D2059" s="809"/>
      <c r="E2059" s="809"/>
      <c r="F2059" s="809"/>
      <c r="G2059" s="809"/>
      <c r="H2059" s="809"/>
      <c r="I2059" s="809"/>
      <c r="J2059" s="809"/>
      <c r="K2059" s="809"/>
      <c r="L2059" s="809"/>
      <c r="M2059" s="809"/>
      <c r="N2059" s="809"/>
      <c r="O2059" s="810"/>
      <c r="P2059" s="45"/>
      <c r="R2059" s="45"/>
      <c r="S2059" s="45"/>
      <c r="T2059" s="45"/>
      <c r="U2059" s="45"/>
      <c r="V2059" s="45"/>
      <c r="W2059" s="45"/>
      <c r="X2059" s="45"/>
      <c r="Y2059" s="45"/>
      <c r="Z2059" s="45"/>
      <c r="AA2059" s="45"/>
      <c r="AB2059" s="45"/>
    </row>
    <row r="2060" spans="1:28" s="62" customFormat="1" ht="24.75" customHeight="1" x14ac:dyDescent="0.25">
      <c r="A2060" s="68">
        <f t="shared" ref="A2060" si="717">$A$8*1.5</f>
        <v>24.75</v>
      </c>
      <c r="B2060" s="268" t="s">
        <v>162</v>
      </c>
      <c r="C2060" s="844" t="s">
        <v>170</v>
      </c>
      <c r="D2060" s="981"/>
      <c r="E2060" s="982"/>
      <c r="F2060" s="269" t="s">
        <v>171</v>
      </c>
      <c r="G2060" s="269" t="s">
        <v>172</v>
      </c>
      <c r="H2060" s="268" t="s">
        <v>163</v>
      </c>
      <c r="I2060" s="844" t="s">
        <v>573</v>
      </c>
      <c r="J2060" s="982"/>
      <c r="K2060" s="267" t="s">
        <v>571</v>
      </c>
      <c r="L2060" s="267" t="s">
        <v>570</v>
      </c>
      <c r="M2060" s="267" t="s">
        <v>569</v>
      </c>
      <c r="N2060" s="844" t="s">
        <v>568</v>
      </c>
      <c r="O2060" s="815"/>
      <c r="P2060" s="45"/>
      <c r="R2060" s="45"/>
      <c r="S2060" s="45"/>
      <c r="T2060" s="45"/>
      <c r="U2060" s="45"/>
      <c r="V2060" s="45"/>
      <c r="W2060" s="45"/>
      <c r="X2060" s="45"/>
      <c r="Y2060" s="45"/>
      <c r="Z2060" s="45"/>
      <c r="AA2060" s="45"/>
      <c r="AB2060" s="45"/>
    </row>
    <row r="2061" spans="1:28" s="62" customFormat="1" ht="9" customHeight="1" x14ac:dyDescent="0.2">
      <c r="A2061" s="63">
        <f t="shared" ref="A2061" si="718">$A$2</f>
        <v>9</v>
      </c>
      <c r="B2061" s="76"/>
      <c r="C2061" s="983" t="s">
        <v>126</v>
      </c>
      <c r="D2061" s="983"/>
      <c r="E2061" s="983"/>
      <c r="F2061" s="268" t="s">
        <v>164</v>
      </c>
      <c r="G2061" s="268" t="s">
        <v>165</v>
      </c>
      <c r="H2061" s="268" t="s">
        <v>143</v>
      </c>
      <c r="I2061" s="983" t="s">
        <v>166</v>
      </c>
      <c r="J2061" s="983"/>
      <c r="K2061" s="268" t="s">
        <v>167</v>
      </c>
      <c r="L2061" s="268" t="s">
        <v>168</v>
      </c>
      <c r="M2061" s="268" t="s">
        <v>181</v>
      </c>
      <c r="N2061" s="983" t="s">
        <v>565</v>
      </c>
      <c r="O2061" s="983"/>
      <c r="P2061" s="45"/>
      <c r="R2061" s="45"/>
      <c r="S2061" s="45"/>
      <c r="T2061" s="45"/>
      <c r="U2061" s="45"/>
      <c r="V2061" s="45"/>
      <c r="W2061" s="45"/>
      <c r="X2061" s="45"/>
      <c r="Y2061" s="45"/>
      <c r="Z2061" s="45"/>
      <c r="AA2061" s="45"/>
      <c r="AB2061" s="45"/>
    </row>
    <row r="2062" spans="1:28" s="62" customFormat="1" ht="19.5" customHeight="1" x14ac:dyDescent="0.25">
      <c r="A2062" s="63">
        <f t="shared" ref="A2062:A2069" si="719">$A$6</f>
        <v>19.5</v>
      </c>
      <c r="B2062" s="78">
        <v>1</v>
      </c>
      <c r="C2062" s="972"/>
      <c r="D2062" s="973"/>
      <c r="E2062" s="974"/>
      <c r="F2062" s="124"/>
      <c r="G2062" s="124"/>
      <c r="H2062" s="126"/>
      <c r="I2062" s="975"/>
      <c r="J2062" s="976"/>
      <c r="K2062" s="124"/>
      <c r="L2062" s="125"/>
      <c r="M2062" s="125"/>
      <c r="N2062" s="977"/>
      <c r="O2062" s="978"/>
      <c r="P2062" s="45"/>
      <c r="R2062" s="45"/>
      <c r="S2062" s="45"/>
      <c r="T2062" s="45"/>
      <c r="U2062" s="45"/>
      <c r="V2062" s="45"/>
      <c r="W2062" s="45"/>
      <c r="X2062" s="45"/>
      <c r="Y2062" s="45"/>
      <c r="Z2062" s="45"/>
      <c r="AA2062" s="45"/>
      <c r="AB2062" s="45"/>
    </row>
    <row r="2063" spans="1:28" s="62" customFormat="1" ht="19.5" customHeight="1" x14ac:dyDescent="0.25">
      <c r="A2063" s="63">
        <f t="shared" si="719"/>
        <v>19.5</v>
      </c>
      <c r="B2063" s="78">
        <v>2</v>
      </c>
      <c r="C2063" s="972"/>
      <c r="D2063" s="973"/>
      <c r="E2063" s="974"/>
      <c r="F2063" s="124"/>
      <c r="G2063" s="124"/>
      <c r="H2063" s="126"/>
      <c r="I2063" s="975"/>
      <c r="J2063" s="976"/>
      <c r="K2063" s="124"/>
      <c r="L2063" s="125"/>
      <c r="M2063" s="125"/>
      <c r="N2063" s="977"/>
      <c r="O2063" s="978"/>
      <c r="P2063" s="45"/>
      <c r="R2063" s="45"/>
      <c r="S2063" s="45"/>
      <c r="T2063" s="45"/>
      <c r="U2063" s="45"/>
      <c r="V2063" s="45"/>
      <c r="W2063" s="45"/>
      <c r="X2063" s="45"/>
      <c r="Y2063" s="45"/>
      <c r="Z2063" s="45"/>
      <c r="AA2063" s="45"/>
      <c r="AB2063" s="45"/>
    </row>
    <row r="2064" spans="1:28" s="62" customFormat="1" ht="19.5" customHeight="1" x14ac:dyDescent="0.25">
      <c r="A2064" s="63">
        <f t="shared" si="719"/>
        <v>19.5</v>
      </c>
      <c r="B2064" s="78">
        <v>3</v>
      </c>
      <c r="C2064" s="972"/>
      <c r="D2064" s="973"/>
      <c r="E2064" s="974"/>
      <c r="F2064" s="124"/>
      <c r="G2064" s="124"/>
      <c r="H2064" s="126"/>
      <c r="I2064" s="975"/>
      <c r="J2064" s="976"/>
      <c r="K2064" s="124"/>
      <c r="L2064" s="125"/>
      <c r="M2064" s="125"/>
      <c r="N2064" s="977"/>
      <c r="O2064" s="978"/>
      <c r="P2064" s="45"/>
      <c r="R2064" s="45"/>
      <c r="S2064" s="45"/>
      <c r="T2064" s="45"/>
      <c r="U2064" s="45"/>
      <c r="V2064" s="45"/>
      <c r="W2064" s="45"/>
      <c r="X2064" s="45"/>
      <c r="Y2064" s="45"/>
      <c r="Z2064" s="45"/>
      <c r="AA2064" s="45"/>
      <c r="AB2064" s="45"/>
    </row>
    <row r="2065" spans="1:28" s="62" customFormat="1" ht="19.5" customHeight="1" x14ac:dyDescent="0.25">
      <c r="A2065" s="63">
        <f t="shared" si="719"/>
        <v>19.5</v>
      </c>
      <c r="B2065" s="78">
        <v>4</v>
      </c>
      <c r="C2065" s="972"/>
      <c r="D2065" s="973"/>
      <c r="E2065" s="974"/>
      <c r="F2065" s="124"/>
      <c r="G2065" s="124"/>
      <c r="H2065" s="126"/>
      <c r="I2065" s="975"/>
      <c r="J2065" s="976"/>
      <c r="K2065" s="124"/>
      <c r="L2065" s="125"/>
      <c r="M2065" s="125"/>
      <c r="N2065" s="977"/>
      <c r="O2065" s="978"/>
      <c r="P2065" s="45"/>
      <c r="R2065" s="45"/>
      <c r="S2065" s="45"/>
      <c r="T2065" s="45"/>
      <c r="U2065" s="45"/>
      <c r="V2065" s="45"/>
      <c r="W2065" s="45"/>
      <c r="X2065" s="45"/>
      <c r="Y2065" s="45"/>
      <c r="Z2065" s="45"/>
      <c r="AA2065" s="45"/>
      <c r="AB2065" s="45"/>
    </row>
    <row r="2066" spans="1:28" s="62" customFormat="1" ht="19.5" customHeight="1" x14ac:dyDescent="0.25">
      <c r="A2066" s="63">
        <f t="shared" si="719"/>
        <v>19.5</v>
      </c>
      <c r="B2066" s="78">
        <v>5</v>
      </c>
      <c r="C2066" s="972"/>
      <c r="D2066" s="973"/>
      <c r="E2066" s="974"/>
      <c r="F2066" s="124"/>
      <c r="G2066" s="124"/>
      <c r="H2066" s="126"/>
      <c r="I2066" s="975"/>
      <c r="J2066" s="976"/>
      <c r="K2066" s="124"/>
      <c r="L2066" s="125"/>
      <c r="M2066" s="125"/>
      <c r="N2066" s="977"/>
      <c r="O2066" s="978"/>
      <c r="P2066" s="45"/>
      <c r="R2066" s="45"/>
      <c r="S2066" s="45"/>
      <c r="T2066" s="45"/>
      <c r="U2066" s="45"/>
      <c r="V2066" s="45"/>
      <c r="W2066" s="45"/>
      <c r="X2066" s="45"/>
      <c r="Y2066" s="45"/>
      <c r="Z2066" s="45"/>
      <c r="AA2066" s="45"/>
      <c r="AB2066" s="45"/>
    </row>
    <row r="2067" spans="1:28" s="62" customFormat="1" ht="19.5" customHeight="1" x14ac:dyDescent="0.25">
      <c r="A2067" s="63">
        <f t="shared" si="719"/>
        <v>19.5</v>
      </c>
      <c r="B2067" s="78">
        <v>6</v>
      </c>
      <c r="C2067" s="972"/>
      <c r="D2067" s="973"/>
      <c r="E2067" s="974"/>
      <c r="F2067" s="124"/>
      <c r="G2067" s="124"/>
      <c r="H2067" s="126"/>
      <c r="I2067" s="975"/>
      <c r="J2067" s="976"/>
      <c r="K2067" s="124"/>
      <c r="L2067" s="125"/>
      <c r="M2067" s="125"/>
      <c r="N2067" s="977"/>
      <c r="O2067" s="978"/>
      <c r="P2067" s="45"/>
      <c r="R2067" s="45"/>
      <c r="S2067" s="45"/>
      <c r="T2067" s="45"/>
      <c r="U2067" s="45"/>
      <c r="V2067" s="45"/>
      <c r="W2067" s="45"/>
      <c r="X2067" s="45"/>
      <c r="Y2067" s="45"/>
      <c r="Z2067" s="45"/>
      <c r="AA2067" s="45"/>
      <c r="AB2067" s="45"/>
    </row>
    <row r="2068" spans="1:28" s="62" customFormat="1" ht="19.5" customHeight="1" x14ac:dyDescent="0.25">
      <c r="A2068" s="63">
        <f t="shared" si="719"/>
        <v>19.5</v>
      </c>
      <c r="B2068" s="78">
        <v>7</v>
      </c>
      <c r="C2068" s="972"/>
      <c r="D2068" s="973"/>
      <c r="E2068" s="974"/>
      <c r="F2068" s="124"/>
      <c r="G2068" s="124"/>
      <c r="H2068" s="126"/>
      <c r="I2068" s="975"/>
      <c r="J2068" s="976"/>
      <c r="K2068" s="124"/>
      <c r="L2068" s="125"/>
      <c r="M2068" s="125"/>
      <c r="N2068" s="977"/>
      <c r="O2068" s="978"/>
      <c r="P2068" s="45"/>
      <c r="R2068" s="45"/>
      <c r="S2068" s="45"/>
      <c r="T2068" s="45"/>
      <c r="U2068" s="45"/>
      <c r="V2068" s="45"/>
      <c r="W2068" s="45"/>
      <c r="X2068" s="45"/>
      <c r="Y2068" s="45"/>
      <c r="Z2068" s="45"/>
      <c r="AA2068" s="45"/>
      <c r="AB2068" s="45"/>
    </row>
    <row r="2069" spans="1:28" s="62" customFormat="1" ht="19.5" customHeight="1" x14ac:dyDescent="0.25">
      <c r="A2069" s="63">
        <f t="shared" si="719"/>
        <v>19.5</v>
      </c>
      <c r="B2069" s="78">
        <v>8</v>
      </c>
      <c r="C2069" s="972"/>
      <c r="D2069" s="973"/>
      <c r="E2069" s="974"/>
      <c r="F2069" s="124"/>
      <c r="G2069" s="124"/>
      <c r="H2069" s="126"/>
      <c r="I2069" s="975"/>
      <c r="J2069" s="976"/>
      <c r="K2069" s="124"/>
      <c r="L2069" s="125"/>
      <c r="M2069" s="125"/>
      <c r="N2069" s="977"/>
      <c r="O2069" s="978"/>
      <c r="P2069" s="45"/>
      <c r="R2069" s="45"/>
      <c r="S2069" s="45"/>
      <c r="T2069" s="45"/>
      <c r="U2069" s="45"/>
      <c r="V2069" s="45"/>
      <c r="W2069" s="45"/>
      <c r="X2069" s="45"/>
      <c r="Y2069" s="45"/>
      <c r="Z2069" s="45"/>
      <c r="AA2069" s="45"/>
      <c r="AB2069" s="45"/>
    </row>
    <row r="2070" spans="1:28" s="62" customFormat="1" ht="9" customHeight="1" x14ac:dyDescent="0.25">
      <c r="A2070" s="63">
        <f t="shared" ref="A2070:A2071" si="720">$A$2</f>
        <v>9</v>
      </c>
      <c r="B2070" s="45"/>
      <c r="C2070" s="45"/>
      <c r="D2070" s="45"/>
      <c r="E2070" s="45"/>
      <c r="F2070" s="45"/>
      <c r="G2070" s="45"/>
      <c r="H2070" s="45"/>
      <c r="I2070" s="45"/>
      <c r="J2070" s="45"/>
      <c r="K2070" s="45"/>
      <c r="L2070" s="45"/>
      <c r="M2070" s="45"/>
      <c r="N2070" s="45"/>
      <c r="O2070" s="45"/>
      <c r="P2070" s="45"/>
      <c r="R2070" s="45"/>
      <c r="S2070" s="45"/>
      <c r="T2070" s="45"/>
      <c r="U2070" s="45"/>
      <c r="V2070" s="45"/>
      <c r="W2070" s="45"/>
      <c r="X2070" s="45"/>
      <c r="Y2070" s="45"/>
      <c r="Z2070" s="45"/>
      <c r="AA2070" s="45"/>
      <c r="AB2070" s="45"/>
    </row>
    <row r="2071" spans="1:28" s="62" customFormat="1" ht="9" customHeight="1" x14ac:dyDescent="0.25">
      <c r="A2071" s="63">
        <f t="shared" si="720"/>
        <v>9</v>
      </c>
      <c r="B2071" s="45"/>
      <c r="C2071" s="45"/>
      <c r="D2071" s="45"/>
      <c r="E2071" s="45"/>
      <c r="F2071" s="45"/>
      <c r="G2071" s="45"/>
      <c r="H2071" s="45"/>
      <c r="I2071" s="45"/>
      <c r="J2071" s="45"/>
      <c r="K2071" s="45"/>
      <c r="L2071" s="45"/>
      <c r="M2071" s="45"/>
      <c r="N2071" s="45"/>
      <c r="O2071" s="45"/>
      <c r="P2071" s="45"/>
      <c r="R2071" s="45"/>
      <c r="S2071" s="45"/>
      <c r="T2071" s="45"/>
      <c r="U2071" s="45"/>
      <c r="V2071" s="45"/>
      <c r="W2071" s="45"/>
      <c r="X2071" s="45"/>
      <c r="Y2071" s="45"/>
      <c r="Z2071" s="45"/>
      <c r="AA2071" s="45"/>
      <c r="AB2071" s="45"/>
    </row>
    <row r="2072" spans="1:28" s="62" customFormat="1" ht="18" customHeight="1" x14ac:dyDescent="0.25">
      <c r="A2072" s="63">
        <f t="shared" ref="A2072" si="721">$A$2*2</f>
        <v>18</v>
      </c>
      <c r="B2072" s="79" t="s">
        <v>100</v>
      </c>
      <c r="C2072" s="979" t="s">
        <v>191</v>
      </c>
      <c r="D2072" s="979"/>
      <c r="E2072" s="979"/>
      <c r="F2072" s="979"/>
      <c r="G2072" s="979"/>
      <c r="H2072" s="979"/>
      <c r="I2072" s="979"/>
      <c r="J2072" s="979"/>
      <c r="K2072" s="979"/>
      <c r="L2072" s="979"/>
      <c r="M2072" s="979"/>
      <c r="N2072" s="979"/>
      <c r="O2072" s="979"/>
      <c r="P2072" s="45"/>
      <c r="R2072" s="45"/>
      <c r="S2072" s="45"/>
      <c r="T2072" s="45"/>
      <c r="U2072" s="45"/>
      <c r="V2072" s="45"/>
      <c r="W2072" s="45"/>
      <c r="X2072" s="45"/>
      <c r="Y2072" s="45"/>
      <c r="Z2072" s="45"/>
      <c r="AA2072" s="45"/>
      <c r="AB2072" s="45"/>
    </row>
    <row r="2073" spans="1:28" s="62" customFormat="1" ht="9" customHeight="1" x14ac:dyDescent="0.25">
      <c r="A2073" s="63">
        <f t="shared" ref="A2073:A2076" si="722">$A$2</f>
        <v>9</v>
      </c>
      <c r="B2073" s="79" t="s">
        <v>101</v>
      </c>
      <c r="C2073" s="980" t="s">
        <v>190</v>
      </c>
      <c r="D2073" s="980"/>
      <c r="E2073" s="980"/>
      <c r="F2073" s="980"/>
      <c r="G2073" s="980"/>
      <c r="H2073" s="980"/>
      <c r="I2073" s="980"/>
      <c r="J2073" s="980"/>
      <c r="K2073" s="980"/>
      <c r="L2073" s="980"/>
      <c r="M2073" s="980"/>
      <c r="N2073" s="980"/>
      <c r="O2073" s="980"/>
      <c r="P2073" s="45"/>
      <c r="R2073" s="45"/>
      <c r="S2073" s="45"/>
      <c r="T2073" s="45"/>
      <c r="U2073" s="45"/>
      <c r="V2073" s="45"/>
      <c r="W2073" s="45"/>
      <c r="X2073" s="45"/>
      <c r="Y2073" s="45"/>
      <c r="Z2073" s="45"/>
      <c r="AA2073" s="45"/>
      <c r="AB2073" s="45"/>
    </row>
    <row r="2074" spans="1:28" s="62" customFormat="1" ht="9" customHeight="1" x14ac:dyDescent="0.25">
      <c r="A2074" s="63">
        <f t="shared" si="722"/>
        <v>9</v>
      </c>
      <c r="B2074" s="79" t="s">
        <v>102</v>
      </c>
      <c r="C2074" s="979" t="s">
        <v>500</v>
      </c>
      <c r="D2074" s="979"/>
      <c r="E2074" s="979"/>
      <c r="F2074" s="979"/>
      <c r="G2074" s="979"/>
      <c r="H2074" s="979"/>
      <c r="I2074" s="979"/>
      <c r="J2074" s="979"/>
      <c r="K2074" s="979"/>
      <c r="L2074" s="979"/>
      <c r="M2074" s="979"/>
      <c r="N2074" s="979"/>
      <c r="O2074" s="979"/>
      <c r="P2074" s="45"/>
      <c r="R2074" s="45"/>
      <c r="S2074" s="45"/>
      <c r="T2074" s="45"/>
      <c r="U2074" s="45"/>
      <c r="V2074" s="45"/>
      <c r="W2074" s="45"/>
      <c r="X2074" s="45"/>
      <c r="Y2074" s="45"/>
      <c r="Z2074" s="45"/>
      <c r="AA2074" s="45"/>
      <c r="AB2074" s="45"/>
    </row>
    <row r="2075" spans="1:28" s="62" customFormat="1" ht="9" customHeight="1" x14ac:dyDescent="0.25">
      <c r="A2075" s="63">
        <f t="shared" si="722"/>
        <v>9</v>
      </c>
      <c r="B2075" s="79" t="s">
        <v>105</v>
      </c>
      <c r="C2075" s="979" t="s">
        <v>194</v>
      </c>
      <c r="D2075" s="979"/>
      <c r="E2075" s="979"/>
      <c r="F2075" s="979"/>
      <c r="G2075" s="979"/>
      <c r="H2075" s="979"/>
      <c r="I2075" s="979"/>
      <c r="J2075" s="979"/>
      <c r="K2075" s="979"/>
      <c r="L2075" s="979"/>
      <c r="M2075" s="979"/>
      <c r="N2075" s="979"/>
      <c r="O2075" s="979"/>
      <c r="P2075" s="45"/>
      <c r="R2075" s="45"/>
      <c r="S2075" s="45"/>
      <c r="T2075" s="45"/>
      <c r="U2075" s="45"/>
      <c r="V2075" s="45"/>
      <c r="W2075" s="45"/>
      <c r="X2075" s="45"/>
      <c r="Y2075" s="45"/>
      <c r="Z2075" s="45"/>
      <c r="AA2075" s="45"/>
      <c r="AB2075" s="45"/>
    </row>
    <row r="2076" spans="1:28" s="62" customFormat="1" ht="9" customHeight="1" x14ac:dyDescent="0.25">
      <c r="A2076" s="63">
        <f t="shared" si="722"/>
        <v>9</v>
      </c>
      <c r="B2076" s="79" t="s">
        <v>103</v>
      </c>
      <c r="C2076" s="979" t="s">
        <v>202</v>
      </c>
      <c r="D2076" s="979"/>
      <c r="E2076" s="979"/>
      <c r="F2076" s="979"/>
      <c r="G2076" s="979"/>
      <c r="H2076" s="979"/>
      <c r="I2076" s="979"/>
      <c r="J2076" s="979"/>
      <c r="K2076" s="979"/>
      <c r="L2076" s="979"/>
      <c r="M2076" s="979"/>
      <c r="N2076" s="979"/>
      <c r="O2076" s="979"/>
      <c r="P2076" s="45"/>
      <c r="R2076" s="45"/>
      <c r="S2076" s="45"/>
      <c r="T2076" s="45"/>
      <c r="U2076" s="45"/>
      <c r="V2076" s="45"/>
      <c r="W2076" s="45"/>
      <c r="X2076" s="45"/>
      <c r="Y2076" s="45"/>
      <c r="Z2076" s="45"/>
      <c r="AA2076" s="45"/>
      <c r="AB2076" s="45"/>
    </row>
    <row r="2077" spans="1:28" s="62" customFormat="1" ht="16.5" customHeight="1" x14ac:dyDescent="0.25">
      <c r="A2077" s="68">
        <f t="shared" ref="A2077" si="723">$A$8</f>
        <v>16.5</v>
      </c>
      <c r="B2077" s="45"/>
      <c r="C2077" s="984" t="str">
        <f ca="1">Wersja</f>
        <v>2020..6.15.0.44055</v>
      </c>
      <c r="D2077" s="984"/>
      <c r="E2077" s="69"/>
      <c r="F2077" s="69"/>
      <c r="G2077" s="69"/>
      <c r="H2077" s="69"/>
      <c r="I2077" s="45"/>
      <c r="J2077" s="45"/>
      <c r="K2077" s="45"/>
      <c r="L2077" s="45"/>
      <c r="M2077" s="45"/>
      <c r="N2077" s="80" t="s">
        <v>572</v>
      </c>
      <c r="O2077" s="81" t="s">
        <v>187</v>
      </c>
      <c r="P2077" s="45"/>
      <c r="R2077" s="45"/>
      <c r="S2077" s="45"/>
      <c r="T2077" s="45"/>
      <c r="U2077" s="45"/>
      <c r="V2077" s="45"/>
      <c r="W2077" s="45"/>
      <c r="X2077" s="45"/>
      <c r="Y2077" s="45"/>
      <c r="Z2077" s="45"/>
      <c r="AA2077" s="45"/>
      <c r="AB2077" s="45"/>
    </row>
    <row r="2078" spans="1:28" s="62" customFormat="1" ht="9" customHeight="1" x14ac:dyDescent="0.25">
      <c r="A2078" s="63">
        <f t="shared" ref="A2078:A2079" si="724">$A$2</f>
        <v>9</v>
      </c>
      <c r="B2078" s="45"/>
      <c r="C2078" s="45"/>
      <c r="D2078" s="45"/>
      <c r="E2078" s="45"/>
      <c r="F2078" s="45"/>
      <c r="G2078" s="45"/>
      <c r="H2078" s="45"/>
      <c r="I2078" s="45"/>
      <c r="J2078" s="45"/>
      <c r="K2078" s="45"/>
      <c r="L2078" s="45"/>
      <c r="M2078" s="45"/>
      <c r="N2078" s="45"/>
      <c r="O2078" s="45"/>
      <c r="P2078" s="45"/>
      <c r="R2078" s="45"/>
      <c r="S2078" s="45"/>
      <c r="T2078" s="45"/>
      <c r="U2078" s="45"/>
      <c r="V2078" s="45"/>
      <c r="W2078" s="45"/>
      <c r="X2078" s="45"/>
      <c r="Y2078" s="45"/>
      <c r="Z2078" s="45"/>
      <c r="AA2078" s="45"/>
      <c r="AB2078" s="45"/>
    </row>
    <row r="2079" spans="1:28" s="62" customFormat="1" ht="9" customHeight="1" x14ac:dyDescent="0.25">
      <c r="A2079" s="63">
        <f t="shared" si="724"/>
        <v>9</v>
      </c>
      <c r="B2079" s="797" t="s">
        <v>0</v>
      </c>
      <c r="C2079" s="797"/>
      <c r="D2079" s="797"/>
      <c r="E2079" s="797"/>
      <c r="F2079" s="797"/>
      <c r="G2079" s="797"/>
      <c r="H2079" s="797"/>
      <c r="I2079" s="797"/>
      <c r="J2079" s="797"/>
      <c r="K2079" s="797"/>
      <c r="L2079" s="797"/>
      <c r="M2079" s="797"/>
      <c r="N2079" s="797"/>
      <c r="O2079" s="797"/>
      <c r="P2079" s="45"/>
      <c r="R2079" s="45"/>
      <c r="S2079" s="45"/>
      <c r="T2079" s="45"/>
      <c r="U2079" s="45"/>
      <c r="V2079" s="45"/>
      <c r="W2079" s="45"/>
      <c r="X2079" s="45"/>
      <c r="Y2079" s="45"/>
      <c r="Z2079" s="45"/>
      <c r="AA2079" s="45"/>
      <c r="AB2079" s="45"/>
    </row>
    <row r="2080" spans="1:28" s="62" customFormat="1" ht="4.5" customHeight="1" x14ac:dyDescent="0.25">
      <c r="A2080" s="68">
        <v>4.5</v>
      </c>
      <c r="B2080" s="271"/>
      <c r="C2080" s="45"/>
      <c r="D2080" s="45"/>
      <c r="E2080" s="45"/>
      <c r="F2080" s="45"/>
      <c r="G2080" s="45"/>
      <c r="H2080" s="45"/>
      <c r="I2080" s="45"/>
      <c r="J2080" s="45"/>
      <c r="K2080" s="45"/>
      <c r="L2080" s="45"/>
      <c r="M2080" s="45"/>
      <c r="N2080" s="45"/>
      <c r="O2080" s="45"/>
      <c r="P2080" s="45"/>
      <c r="R2080" s="45"/>
      <c r="S2080" s="45"/>
      <c r="T2080" s="45"/>
      <c r="U2080" s="45"/>
      <c r="V2080" s="45"/>
      <c r="W2080" s="45"/>
      <c r="X2080" s="45"/>
      <c r="Y2080" s="45"/>
      <c r="Z2080" s="45"/>
      <c r="AA2080" s="45"/>
      <c r="AB2080" s="45"/>
    </row>
    <row r="2081" spans="1:28" s="62" customFormat="1" ht="24.75" customHeight="1" x14ac:dyDescent="0.25">
      <c r="A2081" s="68">
        <f t="shared" ref="A2081" si="725">$A$8*1.5</f>
        <v>24.75</v>
      </c>
      <c r="B2081" s="273" t="s">
        <v>162</v>
      </c>
      <c r="C2081" s="844" t="s">
        <v>170</v>
      </c>
      <c r="D2081" s="981"/>
      <c r="E2081" s="982"/>
      <c r="F2081" s="274" t="s">
        <v>171</v>
      </c>
      <c r="G2081" s="274" t="s">
        <v>172</v>
      </c>
      <c r="H2081" s="273" t="s">
        <v>163</v>
      </c>
      <c r="I2081" s="844" t="s">
        <v>573</v>
      </c>
      <c r="J2081" s="982"/>
      <c r="K2081" s="272" t="s">
        <v>571</v>
      </c>
      <c r="L2081" s="272" t="s">
        <v>570</v>
      </c>
      <c r="M2081" s="272" t="s">
        <v>569</v>
      </c>
      <c r="N2081" s="844" t="s">
        <v>568</v>
      </c>
      <c r="O2081" s="815"/>
      <c r="P2081" s="45"/>
      <c r="R2081" s="45"/>
      <c r="S2081" s="45"/>
      <c r="T2081" s="45"/>
      <c r="U2081" s="45"/>
      <c r="V2081" s="45"/>
      <c r="W2081" s="45"/>
      <c r="X2081" s="45"/>
      <c r="Y2081" s="45"/>
      <c r="Z2081" s="45"/>
      <c r="AA2081" s="45"/>
      <c r="AB2081" s="45"/>
    </row>
    <row r="2082" spans="1:28" s="62" customFormat="1" ht="9" customHeight="1" x14ac:dyDescent="0.2">
      <c r="A2082" s="63">
        <f t="shared" ref="A2082" si="726">$A$2</f>
        <v>9</v>
      </c>
      <c r="B2082" s="76"/>
      <c r="C2082" s="983" t="s">
        <v>126</v>
      </c>
      <c r="D2082" s="983"/>
      <c r="E2082" s="983"/>
      <c r="F2082" s="273" t="s">
        <v>164</v>
      </c>
      <c r="G2082" s="273" t="s">
        <v>165</v>
      </c>
      <c r="H2082" s="273" t="s">
        <v>143</v>
      </c>
      <c r="I2082" s="983" t="s">
        <v>166</v>
      </c>
      <c r="J2082" s="983"/>
      <c r="K2082" s="273" t="s">
        <v>167</v>
      </c>
      <c r="L2082" s="273" t="s">
        <v>168</v>
      </c>
      <c r="M2082" s="273" t="s">
        <v>181</v>
      </c>
      <c r="N2082" s="983" t="s">
        <v>565</v>
      </c>
      <c r="O2082" s="983"/>
      <c r="P2082" s="45"/>
      <c r="R2082" s="45"/>
      <c r="S2082" s="45"/>
      <c r="T2082" s="45"/>
      <c r="U2082" s="45"/>
      <c r="V2082" s="45"/>
      <c r="W2082" s="45"/>
      <c r="X2082" s="45"/>
      <c r="Y2082" s="45"/>
      <c r="Z2082" s="45"/>
      <c r="AA2082" s="45"/>
      <c r="AB2082" s="45"/>
    </row>
    <row r="2083" spans="1:28" s="62" customFormat="1" ht="19.5" customHeight="1" x14ac:dyDescent="0.25">
      <c r="A2083" s="63">
        <f t="shared" ref="A2083:A2102" si="727">$A$6</f>
        <v>19.5</v>
      </c>
      <c r="B2083" s="78">
        <v>9</v>
      </c>
      <c r="C2083" s="972"/>
      <c r="D2083" s="973"/>
      <c r="E2083" s="974"/>
      <c r="F2083" s="124"/>
      <c r="G2083" s="124"/>
      <c r="H2083" s="126"/>
      <c r="I2083" s="975"/>
      <c r="J2083" s="976"/>
      <c r="K2083" s="124"/>
      <c r="L2083" s="125"/>
      <c r="M2083" s="125"/>
      <c r="N2083" s="977"/>
      <c r="O2083" s="978"/>
      <c r="P2083" s="45"/>
      <c r="R2083" s="45"/>
      <c r="S2083" s="45"/>
      <c r="T2083" s="45"/>
      <c r="U2083" s="45"/>
      <c r="V2083" s="45"/>
      <c r="W2083" s="45"/>
      <c r="X2083" s="45"/>
      <c r="Y2083" s="45"/>
      <c r="Z2083" s="45"/>
      <c r="AA2083" s="45"/>
      <c r="AB2083" s="45"/>
    </row>
    <row r="2084" spans="1:28" s="62" customFormat="1" ht="19.5" customHeight="1" x14ac:dyDescent="0.25">
      <c r="A2084" s="63">
        <f t="shared" si="727"/>
        <v>19.5</v>
      </c>
      <c r="B2084" s="78">
        <f t="shared" ref="B2084:B2102" si="728">B2083+1</f>
        <v>10</v>
      </c>
      <c r="C2084" s="972"/>
      <c r="D2084" s="973"/>
      <c r="E2084" s="974"/>
      <c r="F2084" s="124"/>
      <c r="G2084" s="124"/>
      <c r="H2084" s="126"/>
      <c r="I2084" s="975"/>
      <c r="J2084" s="976"/>
      <c r="K2084" s="124"/>
      <c r="L2084" s="125"/>
      <c r="M2084" s="125"/>
      <c r="N2084" s="977"/>
      <c r="O2084" s="978"/>
      <c r="P2084" s="45"/>
      <c r="R2084" s="45"/>
      <c r="S2084" s="45"/>
      <c r="T2084" s="45"/>
      <c r="U2084" s="45"/>
      <c r="V2084" s="45"/>
      <c r="W2084" s="45"/>
      <c r="X2084" s="45"/>
      <c r="Y2084" s="45"/>
      <c r="Z2084" s="45"/>
      <c r="AA2084" s="45"/>
      <c r="AB2084" s="45"/>
    </row>
    <row r="2085" spans="1:28" s="62" customFormat="1" ht="19.5" customHeight="1" x14ac:dyDescent="0.25">
      <c r="A2085" s="63">
        <f t="shared" si="727"/>
        <v>19.5</v>
      </c>
      <c r="B2085" s="78">
        <f t="shared" si="728"/>
        <v>11</v>
      </c>
      <c r="C2085" s="972"/>
      <c r="D2085" s="973"/>
      <c r="E2085" s="974"/>
      <c r="F2085" s="124"/>
      <c r="G2085" s="124"/>
      <c r="H2085" s="126"/>
      <c r="I2085" s="975"/>
      <c r="J2085" s="976"/>
      <c r="K2085" s="124"/>
      <c r="L2085" s="125"/>
      <c r="M2085" s="125"/>
      <c r="N2085" s="977"/>
      <c r="O2085" s="978"/>
      <c r="P2085" s="45"/>
      <c r="R2085" s="45"/>
      <c r="S2085" s="45"/>
      <c r="T2085" s="45"/>
      <c r="U2085" s="45"/>
      <c r="V2085" s="45"/>
      <c r="W2085" s="45"/>
      <c r="X2085" s="45"/>
      <c r="Y2085" s="45"/>
      <c r="Z2085" s="45"/>
      <c r="AA2085" s="45"/>
      <c r="AB2085" s="45"/>
    </row>
    <row r="2086" spans="1:28" s="62" customFormat="1" ht="19.5" customHeight="1" x14ac:dyDescent="0.25">
      <c r="A2086" s="63">
        <f t="shared" si="727"/>
        <v>19.5</v>
      </c>
      <c r="B2086" s="78">
        <f t="shared" si="728"/>
        <v>12</v>
      </c>
      <c r="C2086" s="972"/>
      <c r="D2086" s="973"/>
      <c r="E2086" s="974"/>
      <c r="F2086" s="124"/>
      <c r="G2086" s="124"/>
      <c r="H2086" s="126"/>
      <c r="I2086" s="975"/>
      <c r="J2086" s="976"/>
      <c r="K2086" s="124"/>
      <c r="L2086" s="125"/>
      <c r="M2086" s="125"/>
      <c r="N2086" s="977"/>
      <c r="O2086" s="978"/>
      <c r="P2086" s="45"/>
      <c r="R2086" s="45"/>
      <c r="S2086" s="45"/>
      <c r="T2086" s="45"/>
      <c r="U2086" s="45"/>
      <c r="V2086" s="45"/>
      <c r="W2086" s="45"/>
      <c r="X2086" s="45"/>
      <c r="Y2086" s="45"/>
      <c r="Z2086" s="45"/>
      <c r="AA2086" s="45"/>
      <c r="AB2086" s="45"/>
    </row>
    <row r="2087" spans="1:28" s="62" customFormat="1" ht="19.5" customHeight="1" x14ac:dyDescent="0.25">
      <c r="A2087" s="63">
        <f t="shared" si="727"/>
        <v>19.5</v>
      </c>
      <c r="B2087" s="78">
        <f t="shared" si="728"/>
        <v>13</v>
      </c>
      <c r="C2087" s="972"/>
      <c r="D2087" s="973"/>
      <c r="E2087" s="974"/>
      <c r="F2087" s="124"/>
      <c r="G2087" s="124"/>
      <c r="H2087" s="126"/>
      <c r="I2087" s="975"/>
      <c r="J2087" s="976"/>
      <c r="K2087" s="124"/>
      <c r="L2087" s="125"/>
      <c r="M2087" s="125"/>
      <c r="N2087" s="977"/>
      <c r="O2087" s="978"/>
      <c r="P2087" s="45"/>
      <c r="R2087" s="45"/>
      <c r="S2087" s="45"/>
      <c r="T2087" s="45"/>
      <c r="U2087" s="45"/>
      <c r="V2087" s="45"/>
      <c r="W2087" s="45"/>
      <c r="X2087" s="45"/>
      <c r="Y2087" s="45"/>
      <c r="Z2087" s="45"/>
      <c r="AA2087" s="45"/>
      <c r="AB2087" s="45"/>
    </row>
    <row r="2088" spans="1:28" s="62" customFormat="1" ht="19.5" customHeight="1" x14ac:dyDescent="0.25">
      <c r="A2088" s="63">
        <f t="shared" si="727"/>
        <v>19.5</v>
      </c>
      <c r="B2088" s="78">
        <f t="shared" si="728"/>
        <v>14</v>
      </c>
      <c r="C2088" s="972"/>
      <c r="D2088" s="973"/>
      <c r="E2088" s="974"/>
      <c r="F2088" s="124"/>
      <c r="G2088" s="124"/>
      <c r="H2088" s="126"/>
      <c r="I2088" s="975"/>
      <c r="J2088" s="976"/>
      <c r="K2088" s="124"/>
      <c r="L2088" s="125"/>
      <c r="M2088" s="125"/>
      <c r="N2088" s="977"/>
      <c r="O2088" s="978"/>
      <c r="P2088" s="45"/>
      <c r="R2088" s="45"/>
      <c r="S2088" s="45"/>
      <c r="T2088" s="45"/>
      <c r="U2088" s="45"/>
      <c r="V2088" s="45"/>
      <c r="W2088" s="45"/>
      <c r="X2088" s="45"/>
      <c r="Y2088" s="45"/>
      <c r="Z2088" s="45"/>
      <c r="AA2088" s="45"/>
      <c r="AB2088" s="45"/>
    </row>
    <row r="2089" spans="1:28" s="62" customFormat="1" ht="19.5" customHeight="1" x14ac:dyDescent="0.25">
      <c r="A2089" s="63">
        <f t="shared" si="727"/>
        <v>19.5</v>
      </c>
      <c r="B2089" s="78">
        <f t="shared" si="728"/>
        <v>15</v>
      </c>
      <c r="C2089" s="972"/>
      <c r="D2089" s="973"/>
      <c r="E2089" s="974"/>
      <c r="F2089" s="124"/>
      <c r="G2089" s="124"/>
      <c r="H2089" s="126"/>
      <c r="I2089" s="975"/>
      <c r="J2089" s="976"/>
      <c r="K2089" s="124"/>
      <c r="L2089" s="125"/>
      <c r="M2089" s="125"/>
      <c r="N2089" s="977"/>
      <c r="O2089" s="978"/>
      <c r="P2089" s="45"/>
      <c r="R2089" s="45"/>
      <c r="S2089" s="45"/>
      <c r="T2089" s="45"/>
      <c r="U2089" s="45"/>
      <c r="V2089" s="45"/>
      <c r="W2089" s="45"/>
      <c r="X2089" s="45"/>
      <c r="Y2089" s="45"/>
      <c r="Z2089" s="45"/>
      <c r="AA2089" s="45"/>
      <c r="AB2089" s="45"/>
    </row>
    <row r="2090" spans="1:28" s="62" customFormat="1" ht="19.5" customHeight="1" x14ac:dyDescent="0.25">
      <c r="A2090" s="63">
        <f t="shared" si="727"/>
        <v>19.5</v>
      </c>
      <c r="B2090" s="78">
        <f t="shared" si="728"/>
        <v>16</v>
      </c>
      <c r="C2090" s="972"/>
      <c r="D2090" s="973"/>
      <c r="E2090" s="974"/>
      <c r="F2090" s="124"/>
      <c r="G2090" s="124"/>
      <c r="H2090" s="126"/>
      <c r="I2090" s="975"/>
      <c r="J2090" s="976"/>
      <c r="K2090" s="124"/>
      <c r="L2090" s="125"/>
      <c r="M2090" s="125"/>
      <c r="N2090" s="977"/>
      <c r="O2090" s="978"/>
      <c r="P2090" s="45"/>
      <c r="R2090" s="45"/>
      <c r="S2090" s="45"/>
      <c r="T2090" s="45"/>
      <c r="U2090" s="45"/>
      <c r="V2090" s="45"/>
      <c r="W2090" s="45"/>
      <c r="X2090" s="45"/>
      <c r="Y2090" s="45"/>
      <c r="Z2090" s="45"/>
      <c r="AA2090" s="45"/>
      <c r="AB2090" s="45"/>
    </row>
    <row r="2091" spans="1:28" s="62" customFormat="1" ht="19.5" customHeight="1" x14ac:dyDescent="0.25">
      <c r="A2091" s="63">
        <f t="shared" si="727"/>
        <v>19.5</v>
      </c>
      <c r="B2091" s="78">
        <f t="shared" si="728"/>
        <v>17</v>
      </c>
      <c r="C2091" s="972"/>
      <c r="D2091" s="973"/>
      <c r="E2091" s="974"/>
      <c r="F2091" s="124"/>
      <c r="G2091" s="124"/>
      <c r="H2091" s="126"/>
      <c r="I2091" s="975"/>
      <c r="J2091" s="976"/>
      <c r="K2091" s="124"/>
      <c r="L2091" s="125"/>
      <c r="M2091" s="125"/>
      <c r="N2091" s="977"/>
      <c r="O2091" s="978"/>
      <c r="P2091" s="45"/>
      <c r="R2091" s="45"/>
      <c r="S2091" s="45"/>
      <c r="T2091" s="45"/>
      <c r="U2091" s="45"/>
      <c r="V2091" s="45"/>
      <c r="W2091" s="45"/>
      <c r="X2091" s="45"/>
      <c r="Y2091" s="45"/>
      <c r="Z2091" s="45"/>
      <c r="AA2091" s="45"/>
      <c r="AB2091" s="45"/>
    </row>
    <row r="2092" spans="1:28" s="62" customFormat="1" ht="19.5" customHeight="1" x14ac:dyDescent="0.25">
      <c r="A2092" s="63">
        <f t="shared" si="727"/>
        <v>19.5</v>
      </c>
      <c r="B2092" s="78">
        <f t="shared" si="728"/>
        <v>18</v>
      </c>
      <c r="C2092" s="972"/>
      <c r="D2092" s="973"/>
      <c r="E2092" s="974"/>
      <c r="F2092" s="124"/>
      <c r="G2092" s="124"/>
      <c r="H2092" s="126"/>
      <c r="I2092" s="975"/>
      <c r="J2092" s="976"/>
      <c r="K2092" s="124"/>
      <c r="L2092" s="125"/>
      <c r="M2092" s="125"/>
      <c r="N2092" s="977"/>
      <c r="O2092" s="978"/>
      <c r="P2092" s="45"/>
      <c r="R2092" s="45"/>
      <c r="S2092" s="45"/>
      <c r="T2092" s="45"/>
      <c r="U2092" s="45"/>
      <c r="V2092" s="45"/>
      <c r="W2092" s="45"/>
      <c r="X2092" s="45"/>
      <c r="Y2092" s="45"/>
      <c r="Z2092" s="45"/>
      <c r="AA2092" s="45"/>
      <c r="AB2092" s="45"/>
    </row>
    <row r="2093" spans="1:28" s="62" customFormat="1" ht="19.5" customHeight="1" x14ac:dyDescent="0.25">
      <c r="A2093" s="63">
        <f t="shared" si="727"/>
        <v>19.5</v>
      </c>
      <c r="B2093" s="78">
        <f t="shared" si="728"/>
        <v>19</v>
      </c>
      <c r="C2093" s="972"/>
      <c r="D2093" s="973"/>
      <c r="E2093" s="974"/>
      <c r="F2093" s="124"/>
      <c r="G2093" s="124"/>
      <c r="H2093" s="126"/>
      <c r="I2093" s="975"/>
      <c r="J2093" s="976"/>
      <c r="K2093" s="124"/>
      <c r="L2093" s="125"/>
      <c r="M2093" s="125"/>
      <c r="N2093" s="977"/>
      <c r="O2093" s="978"/>
      <c r="P2093" s="45"/>
      <c r="R2093" s="45"/>
      <c r="S2093" s="45"/>
      <c r="T2093" s="45"/>
      <c r="U2093" s="45"/>
      <c r="V2093" s="45"/>
      <c r="W2093" s="45"/>
      <c r="X2093" s="45"/>
      <c r="Y2093" s="45"/>
      <c r="Z2093" s="45"/>
      <c r="AA2093" s="45"/>
      <c r="AB2093" s="45"/>
    </row>
    <row r="2094" spans="1:28" s="62" customFormat="1" ht="19.5" customHeight="1" x14ac:dyDescent="0.25">
      <c r="A2094" s="63">
        <f t="shared" si="727"/>
        <v>19.5</v>
      </c>
      <c r="B2094" s="78">
        <f t="shared" si="728"/>
        <v>20</v>
      </c>
      <c r="C2094" s="972"/>
      <c r="D2094" s="973"/>
      <c r="E2094" s="974"/>
      <c r="F2094" s="124"/>
      <c r="G2094" s="124"/>
      <c r="H2094" s="126"/>
      <c r="I2094" s="975"/>
      <c r="J2094" s="976"/>
      <c r="K2094" s="124"/>
      <c r="L2094" s="125"/>
      <c r="M2094" s="125"/>
      <c r="N2094" s="977"/>
      <c r="O2094" s="978"/>
      <c r="P2094" s="45"/>
      <c r="R2094" s="45"/>
      <c r="S2094" s="45"/>
      <c r="T2094" s="45"/>
      <c r="U2094" s="45"/>
      <c r="V2094" s="45"/>
      <c r="W2094" s="45"/>
      <c r="X2094" s="45"/>
      <c r="Y2094" s="45"/>
      <c r="Z2094" s="45"/>
      <c r="AA2094" s="45"/>
      <c r="AB2094" s="45"/>
    </row>
    <row r="2095" spans="1:28" s="62" customFormat="1" ht="19.5" customHeight="1" x14ac:dyDescent="0.25">
      <c r="A2095" s="63">
        <f t="shared" si="727"/>
        <v>19.5</v>
      </c>
      <c r="B2095" s="78">
        <f t="shared" si="728"/>
        <v>21</v>
      </c>
      <c r="C2095" s="972"/>
      <c r="D2095" s="973"/>
      <c r="E2095" s="974"/>
      <c r="F2095" s="124"/>
      <c r="G2095" s="124"/>
      <c r="H2095" s="126"/>
      <c r="I2095" s="975"/>
      <c r="J2095" s="976"/>
      <c r="K2095" s="124"/>
      <c r="L2095" s="125"/>
      <c r="M2095" s="125"/>
      <c r="N2095" s="977"/>
      <c r="O2095" s="978"/>
      <c r="P2095" s="45"/>
      <c r="R2095" s="45"/>
      <c r="S2095" s="45"/>
      <c r="T2095" s="45"/>
      <c r="U2095" s="45"/>
      <c r="V2095" s="45"/>
      <c r="W2095" s="45"/>
      <c r="X2095" s="45"/>
      <c r="Y2095" s="45"/>
      <c r="Z2095" s="45"/>
      <c r="AA2095" s="45"/>
      <c r="AB2095" s="45"/>
    </row>
    <row r="2096" spans="1:28" s="62" customFormat="1" ht="19.5" customHeight="1" x14ac:dyDescent="0.25">
      <c r="A2096" s="63">
        <f t="shared" si="727"/>
        <v>19.5</v>
      </c>
      <c r="B2096" s="78">
        <f t="shared" si="728"/>
        <v>22</v>
      </c>
      <c r="C2096" s="972"/>
      <c r="D2096" s="973"/>
      <c r="E2096" s="974"/>
      <c r="F2096" s="124"/>
      <c r="G2096" s="124"/>
      <c r="H2096" s="126"/>
      <c r="I2096" s="975"/>
      <c r="J2096" s="976"/>
      <c r="K2096" s="124"/>
      <c r="L2096" s="125"/>
      <c r="M2096" s="125"/>
      <c r="N2096" s="977"/>
      <c r="O2096" s="978"/>
      <c r="P2096" s="45"/>
      <c r="R2096" s="45"/>
      <c r="S2096" s="45"/>
      <c r="T2096" s="45"/>
      <c r="U2096" s="45"/>
      <c r="V2096" s="45"/>
      <c r="W2096" s="45"/>
      <c r="X2096" s="45"/>
      <c r="Y2096" s="45"/>
      <c r="Z2096" s="45"/>
      <c r="AA2096" s="45"/>
      <c r="AB2096" s="45"/>
    </row>
    <row r="2097" spans="1:28" s="62" customFormat="1" ht="19.5" customHeight="1" x14ac:dyDescent="0.25">
      <c r="A2097" s="63">
        <f t="shared" si="727"/>
        <v>19.5</v>
      </c>
      <c r="B2097" s="78">
        <f t="shared" si="728"/>
        <v>23</v>
      </c>
      <c r="C2097" s="972"/>
      <c r="D2097" s="973"/>
      <c r="E2097" s="974"/>
      <c r="F2097" s="124"/>
      <c r="G2097" s="124"/>
      <c r="H2097" s="126"/>
      <c r="I2097" s="975"/>
      <c r="J2097" s="976"/>
      <c r="K2097" s="124"/>
      <c r="L2097" s="125"/>
      <c r="M2097" s="125"/>
      <c r="N2097" s="977"/>
      <c r="O2097" s="978"/>
      <c r="P2097" s="45"/>
      <c r="R2097" s="45"/>
      <c r="S2097" s="45"/>
      <c r="T2097" s="45"/>
      <c r="U2097" s="45"/>
      <c r="V2097" s="45"/>
      <c r="W2097" s="45"/>
      <c r="X2097" s="45"/>
      <c r="Y2097" s="45"/>
      <c r="Z2097" s="45"/>
      <c r="AA2097" s="45"/>
      <c r="AB2097" s="45"/>
    </row>
    <row r="2098" spans="1:28" s="62" customFormat="1" ht="19.5" customHeight="1" x14ac:dyDescent="0.25">
      <c r="A2098" s="63">
        <f t="shared" si="727"/>
        <v>19.5</v>
      </c>
      <c r="B2098" s="78">
        <f t="shared" si="728"/>
        <v>24</v>
      </c>
      <c r="C2098" s="972"/>
      <c r="D2098" s="973"/>
      <c r="E2098" s="974"/>
      <c r="F2098" s="124"/>
      <c r="G2098" s="124"/>
      <c r="H2098" s="126"/>
      <c r="I2098" s="975"/>
      <c r="J2098" s="976"/>
      <c r="K2098" s="124"/>
      <c r="L2098" s="125"/>
      <c r="M2098" s="125"/>
      <c r="N2098" s="977"/>
      <c r="O2098" s="978"/>
      <c r="P2098" s="45"/>
      <c r="R2098" s="45"/>
      <c r="S2098" s="45"/>
      <c r="T2098" s="45"/>
      <c r="U2098" s="45"/>
      <c r="V2098" s="45"/>
      <c r="W2098" s="45"/>
      <c r="X2098" s="45"/>
      <c r="Y2098" s="45"/>
      <c r="Z2098" s="45"/>
      <c r="AA2098" s="45"/>
      <c r="AB2098" s="45"/>
    </row>
    <row r="2099" spans="1:28" s="62" customFormat="1" ht="19.5" customHeight="1" x14ac:dyDescent="0.25">
      <c r="A2099" s="63">
        <f t="shared" si="727"/>
        <v>19.5</v>
      </c>
      <c r="B2099" s="78">
        <f t="shared" si="728"/>
        <v>25</v>
      </c>
      <c r="C2099" s="972"/>
      <c r="D2099" s="973"/>
      <c r="E2099" s="974"/>
      <c r="F2099" s="124"/>
      <c r="G2099" s="124"/>
      <c r="H2099" s="126"/>
      <c r="I2099" s="975"/>
      <c r="J2099" s="976"/>
      <c r="K2099" s="124"/>
      <c r="L2099" s="125"/>
      <c r="M2099" s="125"/>
      <c r="N2099" s="977"/>
      <c r="O2099" s="978"/>
      <c r="P2099" s="45"/>
      <c r="R2099" s="45"/>
      <c r="S2099" s="45"/>
      <c r="T2099" s="45"/>
      <c r="U2099" s="45"/>
      <c r="V2099" s="45"/>
      <c r="W2099" s="45"/>
      <c r="X2099" s="45"/>
      <c r="Y2099" s="45"/>
      <c r="Z2099" s="45"/>
      <c r="AA2099" s="45"/>
      <c r="AB2099" s="45"/>
    </row>
    <row r="2100" spans="1:28" s="62" customFormat="1" ht="19.5" customHeight="1" x14ac:dyDescent="0.25">
      <c r="A2100" s="63">
        <f t="shared" si="727"/>
        <v>19.5</v>
      </c>
      <c r="B2100" s="78">
        <f t="shared" si="728"/>
        <v>26</v>
      </c>
      <c r="C2100" s="972"/>
      <c r="D2100" s="973"/>
      <c r="E2100" s="974"/>
      <c r="F2100" s="124"/>
      <c r="G2100" s="124"/>
      <c r="H2100" s="126"/>
      <c r="I2100" s="975"/>
      <c r="J2100" s="976"/>
      <c r="K2100" s="124"/>
      <c r="L2100" s="125"/>
      <c r="M2100" s="125"/>
      <c r="N2100" s="977"/>
      <c r="O2100" s="978"/>
      <c r="P2100" s="45"/>
      <c r="R2100" s="45"/>
      <c r="S2100" s="45"/>
      <c r="T2100" s="45"/>
      <c r="U2100" s="45"/>
      <c r="V2100" s="45"/>
      <c r="W2100" s="45"/>
      <c r="X2100" s="45"/>
      <c r="Y2100" s="45"/>
      <c r="Z2100" s="45"/>
      <c r="AA2100" s="45"/>
      <c r="AB2100" s="45"/>
    </row>
    <row r="2101" spans="1:28" s="62" customFormat="1" ht="19.5" customHeight="1" x14ac:dyDescent="0.25">
      <c r="A2101" s="63">
        <f t="shared" si="727"/>
        <v>19.5</v>
      </c>
      <c r="B2101" s="78">
        <f t="shared" si="728"/>
        <v>27</v>
      </c>
      <c r="C2101" s="972"/>
      <c r="D2101" s="973"/>
      <c r="E2101" s="974"/>
      <c r="F2101" s="124"/>
      <c r="G2101" s="124"/>
      <c r="H2101" s="126"/>
      <c r="I2101" s="975"/>
      <c r="J2101" s="976"/>
      <c r="K2101" s="124"/>
      <c r="L2101" s="125"/>
      <c r="M2101" s="125"/>
      <c r="N2101" s="977"/>
      <c r="O2101" s="978"/>
      <c r="P2101" s="45"/>
      <c r="R2101" s="45"/>
      <c r="S2101" s="45"/>
      <c r="T2101" s="45"/>
      <c r="U2101" s="45"/>
      <c r="V2101" s="45"/>
      <c r="W2101" s="45"/>
      <c r="X2101" s="45"/>
      <c r="Y2101" s="45"/>
      <c r="Z2101" s="45"/>
      <c r="AA2101" s="45"/>
      <c r="AB2101" s="45"/>
    </row>
    <row r="2102" spans="1:28" s="62" customFormat="1" ht="19.5" customHeight="1" x14ac:dyDescent="0.25">
      <c r="A2102" s="63">
        <f t="shared" si="727"/>
        <v>19.5</v>
      </c>
      <c r="B2102" s="78">
        <f t="shared" si="728"/>
        <v>28</v>
      </c>
      <c r="C2102" s="972"/>
      <c r="D2102" s="973"/>
      <c r="E2102" s="974"/>
      <c r="F2102" s="124"/>
      <c r="G2102" s="124"/>
      <c r="H2102" s="126"/>
      <c r="I2102" s="975"/>
      <c r="J2102" s="976"/>
      <c r="K2102" s="124"/>
      <c r="L2102" s="125"/>
      <c r="M2102" s="125"/>
      <c r="N2102" s="977"/>
      <c r="O2102" s="978"/>
      <c r="P2102" s="45"/>
      <c r="R2102" s="45"/>
      <c r="S2102" s="45"/>
      <c r="T2102" s="45"/>
      <c r="U2102" s="45"/>
      <c r="V2102" s="45"/>
      <c r="W2102" s="45"/>
      <c r="X2102" s="45"/>
      <c r="Y2102" s="45"/>
      <c r="Z2102" s="45"/>
      <c r="AA2102" s="45"/>
      <c r="AB2102" s="45"/>
    </row>
    <row r="2103" spans="1:28" s="62" customFormat="1" ht="9" customHeight="1" x14ac:dyDescent="0.25">
      <c r="A2103" s="63">
        <f t="shared" ref="A2103:A2111" si="729">$A$2</f>
        <v>9</v>
      </c>
      <c r="B2103" s="45"/>
      <c r="C2103" s="45"/>
      <c r="D2103" s="45"/>
      <c r="E2103" s="45"/>
      <c r="F2103" s="45"/>
      <c r="G2103" s="45"/>
      <c r="H2103" s="45"/>
      <c r="I2103" s="45"/>
      <c r="J2103" s="45"/>
      <c r="K2103" s="45"/>
      <c r="L2103" s="45"/>
      <c r="M2103" s="45"/>
      <c r="N2103" s="45"/>
      <c r="O2103" s="45"/>
      <c r="P2103" s="45"/>
      <c r="R2103" s="45"/>
      <c r="S2103" s="45"/>
      <c r="T2103" s="45"/>
      <c r="U2103" s="45"/>
      <c r="V2103" s="45"/>
      <c r="W2103" s="45"/>
      <c r="X2103" s="45"/>
      <c r="Y2103" s="45"/>
      <c r="Z2103" s="45"/>
      <c r="AA2103" s="45"/>
      <c r="AB2103" s="45"/>
    </row>
    <row r="2104" spans="1:28" ht="9" customHeight="1" x14ac:dyDescent="0.25">
      <c r="A2104" s="63">
        <f t="shared" si="729"/>
        <v>9</v>
      </c>
    </row>
    <row r="2105" spans="1:28" ht="9" customHeight="1" x14ac:dyDescent="0.25">
      <c r="A2105" s="63">
        <f t="shared" si="729"/>
        <v>9</v>
      </c>
    </row>
    <row r="2106" spans="1:28" ht="9" customHeight="1" x14ac:dyDescent="0.25">
      <c r="A2106" s="63">
        <f t="shared" si="729"/>
        <v>9</v>
      </c>
    </row>
    <row r="2107" spans="1:28" ht="9" customHeight="1" x14ac:dyDescent="0.25">
      <c r="A2107" s="63">
        <f t="shared" si="729"/>
        <v>9</v>
      </c>
    </row>
    <row r="2108" spans="1:28" ht="16.5" customHeight="1" x14ac:dyDescent="0.25">
      <c r="A2108" s="68">
        <f t="shared" ref="A2108" si="730">$A$8</f>
        <v>16.5</v>
      </c>
      <c r="C2108" s="80" t="s">
        <v>572</v>
      </c>
      <c r="D2108" s="81" t="s">
        <v>189</v>
      </c>
      <c r="M2108" s="1006" t="str">
        <f ca="1">Wersja</f>
        <v>2020..6.15.0.44055</v>
      </c>
      <c r="N2108" s="1006"/>
    </row>
    <row r="2109" spans="1:28" ht="9" customHeight="1" x14ac:dyDescent="0.25">
      <c r="A2109" s="63">
        <f t="shared" si="729"/>
        <v>9</v>
      </c>
    </row>
    <row r="2110" spans="1:28" ht="9" customHeight="1" x14ac:dyDescent="0.25">
      <c r="A2110" s="63">
        <f t="shared" si="729"/>
        <v>9</v>
      </c>
      <c r="B2110" s="796" t="s">
        <v>182</v>
      </c>
      <c r="C2110" s="796"/>
      <c r="D2110" s="796"/>
      <c r="E2110" s="796"/>
      <c r="F2110" s="796"/>
      <c r="G2110" s="796"/>
      <c r="H2110" s="796"/>
      <c r="I2110" s="796"/>
      <c r="J2110" s="796"/>
      <c r="K2110" s="796"/>
      <c r="L2110" s="796"/>
      <c r="M2110" s="796"/>
      <c r="N2110" s="796"/>
      <c r="O2110" s="796"/>
    </row>
    <row r="2111" spans="1:28" ht="9" customHeight="1" x14ac:dyDescent="0.25">
      <c r="A2111" s="63">
        <f t="shared" si="729"/>
        <v>9</v>
      </c>
      <c r="B2111" s="797" t="s">
        <v>0</v>
      </c>
      <c r="C2111" s="797"/>
      <c r="D2111" s="797"/>
      <c r="E2111" s="797"/>
      <c r="F2111" s="797"/>
      <c r="G2111" s="797"/>
      <c r="H2111" s="797"/>
      <c r="I2111" s="797"/>
      <c r="J2111" s="797"/>
      <c r="K2111" s="797"/>
      <c r="L2111" s="797"/>
      <c r="M2111" s="797"/>
      <c r="N2111" s="797"/>
      <c r="O2111" s="797"/>
    </row>
    <row r="2112" spans="1:28" ht="4.5" customHeight="1" x14ac:dyDescent="0.25">
      <c r="A2112" s="63">
        <f t="shared" ref="A2112" si="731">$A$4</f>
        <v>4.5</v>
      </c>
      <c r="B2112" s="261"/>
    </row>
    <row r="2113" spans="1:28" ht="9" customHeight="1" x14ac:dyDescent="0.25">
      <c r="A2113" s="63">
        <f t="shared" ref="A2113" si="732">$A$2</f>
        <v>9</v>
      </c>
      <c r="B2113" s="798" t="s">
        <v>475</v>
      </c>
      <c r="C2113" s="799"/>
      <c r="D2113" s="799"/>
      <c r="E2113" s="799"/>
      <c r="F2113" s="799"/>
      <c r="G2113" s="799"/>
      <c r="H2113" s="800"/>
      <c r="I2113" s="801" t="s">
        <v>1</v>
      </c>
      <c r="J2113" s="802"/>
      <c r="K2113" s="802"/>
      <c r="L2113" s="802"/>
      <c r="M2113" s="802"/>
      <c r="N2113" s="802"/>
      <c r="O2113" s="803"/>
    </row>
    <row r="2114" spans="1:28" ht="19.5" customHeight="1" x14ac:dyDescent="0.25">
      <c r="A2114" s="63">
        <f t="shared" ref="A2114" si="733">$A$6</f>
        <v>19.5</v>
      </c>
      <c r="B2114" s="65"/>
      <c r="C2114" s="988">
        <f t="shared" ref="C2114" si="734">$C$6</f>
        <v>0</v>
      </c>
      <c r="D2114" s="988"/>
      <c r="E2114" s="988"/>
      <c r="F2114" s="988"/>
      <c r="G2114" s="988"/>
      <c r="H2114" s="66"/>
      <c r="I2114" s="820"/>
      <c r="J2114" s="821"/>
      <c r="K2114" s="821"/>
      <c r="L2114" s="821"/>
      <c r="M2114" s="821"/>
      <c r="N2114" s="821"/>
      <c r="O2114" s="822"/>
    </row>
    <row r="2115" spans="1:28" ht="9" customHeight="1" x14ac:dyDescent="0.25">
      <c r="A2115" s="63">
        <f t="shared" ref="A2115" si="735">$A$2</f>
        <v>9</v>
      </c>
    </row>
    <row r="2116" spans="1:28" ht="16.5" customHeight="1" x14ac:dyDescent="0.25">
      <c r="A2116" s="68">
        <f t="shared" ref="A2116:A2118" si="736">$A$8</f>
        <v>16.5</v>
      </c>
      <c r="B2116" s="67" t="s">
        <v>554</v>
      </c>
    </row>
    <row r="2117" spans="1:28" ht="16.5" customHeight="1" x14ac:dyDescent="0.25">
      <c r="A2117" s="68">
        <f t="shared" si="736"/>
        <v>16.5</v>
      </c>
      <c r="B2117" s="989" t="s">
        <v>566</v>
      </c>
      <c r="C2117" s="989"/>
      <c r="D2117" s="989"/>
      <c r="E2117" s="989"/>
      <c r="F2117" s="989"/>
      <c r="G2117" s="989"/>
      <c r="H2117" s="989"/>
      <c r="I2117" s="989"/>
      <c r="J2117" s="989"/>
      <c r="K2117" s="989"/>
      <c r="L2117" s="989"/>
      <c r="M2117" s="989"/>
      <c r="N2117" s="989"/>
    </row>
    <row r="2118" spans="1:28" ht="16.5" customHeight="1" x14ac:dyDescent="0.25">
      <c r="A2118" s="68">
        <f t="shared" si="736"/>
        <v>16.5</v>
      </c>
      <c r="B2118" s="990" t="s">
        <v>564</v>
      </c>
      <c r="C2118" s="989"/>
      <c r="D2118" s="989"/>
      <c r="E2118" s="989"/>
      <c r="F2118" s="989"/>
      <c r="G2118" s="989"/>
      <c r="H2118" s="989"/>
      <c r="I2118" s="989"/>
      <c r="J2118" s="989"/>
      <c r="K2118" s="989"/>
      <c r="L2118" s="989"/>
      <c r="M2118" s="989"/>
      <c r="N2118" s="989"/>
    </row>
    <row r="2119" spans="1:28" ht="9" customHeight="1" x14ac:dyDescent="0.25">
      <c r="A2119" s="63">
        <f t="shared" ref="A2119" si="737">$A$2</f>
        <v>9</v>
      </c>
      <c r="C2119" s="69"/>
      <c r="D2119" s="69"/>
      <c r="E2119" s="69"/>
      <c r="F2119" s="69"/>
      <c r="G2119" s="69"/>
      <c r="N2119" s="281" t="s">
        <v>877</v>
      </c>
      <c r="O2119" s="270"/>
    </row>
    <row r="2120" spans="1:28" ht="19.5" customHeight="1" x14ac:dyDescent="0.25">
      <c r="A2120" s="63">
        <f t="shared" ref="A2120" si="738">$A$6</f>
        <v>19.5</v>
      </c>
      <c r="C2120" s="69"/>
      <c r="D2120" s="69"/>
      <c r="E2120" s="69"/>
      <c r="F2120" s="69"/>
      <c r="G2120" s="69"/>
      <c r="N2120" s="265">
        <f t="shared" ref="N2120" si="739">N2052+1</f>
        <v>32</v>
      </c>
      <c r="O2120" s="70"/>
      <c r="P2120" s="62"/>
      <c r="Q2120" s="62">
        <f t="shared" ref="Q2120" si="740">IF(COUNTA(C2130:J2137,C2151:J2170,L2151:O2170,L2130:O2137)=0,0,1)</f>
        <v>0</v>
      </c>
    </row>
    <row r="2121" spans="1:28" ht="4.5" customHeight="1" x14ac:dyDescent="0.25">
      <c r="A2121" s="63">
        <f t="shared" ref="A2121:A2122" si="741">$A$4</f>
        <v>4.5</v>
      </c>
      <c r="B2121" s="69"/>
      <c r="C2121" s="69"/>
      <c r="D2121" s="69"/>
      <c r="E2121" s="69"/>
      <c r="F2121" s="69"/>
      <c r="G2121" s="69"/>
    </row>
    <row r="2122" spans="1:28" ht="4.5" customHeight="1" x14ac:dyDescent="0.25">
      <c r="A2122" s="63">
        <f t="shared" si="741"/>
        <v>4.5</v>
      </c>
      <c r="B2122" s="807"/>
      <c r="C2122" s="807"/>
      <c r="D2122" s="807"/>
      <c r="E2122" s="807"/>
      <c r="F2122" s="807"/>
      <c r="G2122" s="807"/>
      <c r="H2122" s="807"/>
      <c r="I2122" s="807"/>
      <c r="J2122" s="807"/>
      <c r="K2122" s="807"/>
      <c r="L2122" s="807"/>
      <c r="M2122" s="807"/>
      <c r="N2122" s="807"/>
      <c r="O2122" s="807"/>
    </row>
    <row r="2123" spans="1:28" ht="24.75" customHeight="1" x14ac:dyDescent="0.25">
      <c r="A2123" s="68">
        <f t="shared" ref="A2123" si="742">$A$8*1.5</f>
        <v>24.75</v>
      </c>
      <c r="B2123" s="826" t="s">
        <v>563</v>
      </c>
      <c r="C2123" s="827"/>
      <c r="D2123" s="827"/>
      <c r="E2123" s="827"/>
      <c r="F2123" s="827"/>
      <c r="G2123" s="827"/>
      <c r="H2123" s="827"/>
      <c r="I2123" s="827"/>
      <c r="J2123" s="827"/>
      <c r="K2123" s="827"/>
      <c r="L2123" s="827"/>
      <c r="M2123" s="827"/>
      <c r="N2123" s="827"/>
      <c r="O2123" s="828"/>
    </row>
    <row r="2124" spans="1:28" ht="9" customHeight="1" x14ac:dyDescent="0.25">
      <c r="A2124" s="63">
        <f t="shared" ref="A2124" si="743">$A$2</f>
        <v>9</v>
      </c>
      <c r="B2124" s="71"/>
      <c r="C2124" s="804" t="s">
        <v>158</v>
      </c>
      <c r="D2124" s="805"/>
      <c r="E2124" s="805"/>
      <c r="F2124" s="805"/>
      <c r="G2124" s="805"/>
      <c r="H2124" s="806"/>
      <c r="I2124" s="804" t="s">
        <v>159</v>
      </c>
      <c r="J2124" s="805"/>
      <c r="K2124" s="805"/>
      <c r="L2124" s="805"/>
      <c r="M2124" s="805"/>
      <c r="N2124" s="805"/>
      <c r="O2124" s="806"/>
    </row>
    <row r="2125" spans="1:28" s="62" customFormat="1" ht="19.5" customHeight="1" x14ac:dyDescent="0.25">
      <c r="A2125" s="63">
        <f t="shared" ref="A2125" si="744">$A$6</f>
        <v>19.5</v>
      </c>
      <c r="B2125" s="72"/>
      <c r="C2125" s="985" t="str">
        <f t="shared" ref="C2125" si="745">""&amp;$C$17</f>
        <v/>
      </c>
      <c r="D2125" s="986"/>
      <c r="E2125" s="986"/>
      <c r="F2125" s="986"/>
      <c r="G2125" s="986"/>
      <c r="H2125" s="987"/>
      <c r="I2125" s="985" t="str">
        <f t="shared" ref="I2125" si="746">""&amp;I2057</f>
        <v/>
      </c>
      <c r="J2125" s="986"/>
      <c r="K2125" s="986"/>
      <c r="L2125" s="986"/>
      <c r="M2125" s="986"/>
      <c r="N2125" s="986"/>
      <c r="O2125" s="987"/>
      <c r="P2125" s="45"/>
      <c r="R2125" s="45"/>
      <c r="S2125" s="45"/>
      <c r="T2125" s="45"/>
      <c r="U2125" s="45"/>
      <c r="V2125" s="45"/>
      <c r="W2125" s="45"/>
      <c r="X2125" s="45"/>
      <c r="Y2125" s="45"/>
      <c r="Z2125" s="45"/>
      <c r="AA2125" s="45"/>
      <c r="AB2125" s="45"/>
    </row>
    <row r="2126" spans="1:28" s="62" customFormat="1" ht="4.5" customHeight="1" x14ac:dyDescent="0.25">
      <c r="A2126" s="63">
        <f t="shared" ref="A2126" si="747">$A$4</f>
        <v>4.5</v>
      </c>
      <c r="B2126" s="807"/>
      <c r="C2126" s="807"/>
      <c r="D2126" s="807"/>
      <c r="E2126" s="807"/>
      <c r="F2126" s="807"/>
      <c r="G2126" s="807"/>
      <c r="H2126" s="807"/>
      <c r="I2126" s="807"/>
      <c r="J2126" s="807"/>
      <c r="K2126" s="807"/>
      <c r="L2126" s="807"/>
      <c r="M2126" s="807"/>
      <c r="N2126" s="807"/>
      <c r="O2126" s="807"/>
      <c r="P2126" s="45"/>
      <c r="R2126" s="45"/>
      <c r="S2126" s="45"/>
      <c r="T2126" s="45"/>
      <c r="U2126" s="45"/>
      <c r="V2126" s="45"/>
      <c r="W2126" s="45"/>
      <c r="X2126" s="45"/>
      <c r="Y2126" s="45"/>
      <c r="Z2126" s="45"/>
      <c r="AA2126" s="45"/>
      <c r="AB2126" s="45"/>
    </row>
    <row r="2127" spans="1:28" s="62" customFormat="1" ht="16.5" customHeight="1" x14ac:dyDescent="0.25">
      <c r="A2127" s="68">
        <f t="shared" ref="A2127" si="748">$A$8</f>
        <v>16.5</v>
      </c>
      <c r="B2127" s="808" t="s">
        <v>160</v>
      </c>
      <c r="C2127" s="809"/>
      <c r="D2127" s="809"/>
      <c r="E2127" s="809"/>
      <c r="F2127" s="809"/>
      <c r="G2127" s="809"/>
      <c r="H2127" s="809"/>
      <c r="I2127" s="809"/>
      <c r="J2127" s="809"/>
      <c r="K2127" s="809"/>
      <c r="L2127" s="809"/>
      <c r="M2127" s="809"/>
      <c r="N2127" s="809"/>
      <c r="O2127" s="810"/>
      <c r="P2127" s="45"/>
      <c r="R2127" s="45"/>
      <c r="S2127" s="45"/>
      <c r="T2127" s="45"/>
      <c r="U2127" s="45"/>
      <c r="V2127" s="45"/>
      <c r="W2127" s="45"/>
      <c r="X2127" s="45"/>
      <c r="Y2127" s="45"/>
      <c r="Z2127" s="45"/>
      <c r="AA2127" s="45"/>
      <c r="AB2127" s="45"/>
    </row>
    <row r="2128" spans="1:28" s="62" customFormat="1" ht="24.75" customHeight="1" x14ac:dyDescent="0.25">
      <c r="A2128" s="68">
        <f t="shared" ref="A2128" si="749">$A$8*1.5</f>
        <v>24.75</v>
      </c>
      <c r="B2128" s="268" t="s">
        <v>162</v>
      </c>
      <c r="C2128" s="844" t="s">
        <v>170</v>
      </c>
      <c r="D2128" s="981"/>
      <c r="E2128" s="982"/>
      <c r="F2128" s="269" t="s">
        <v>171</v>
      </c>
      <c r="G2128" s="269" t="s">
        <v>172</v>
      </c>
      <c r="H2128" s="268" t="s">
        <v>163</v>
      </c>
      <c r="I2128" s="844" t="s">
        <v>573</v>
      </c>
      <c r="J2128" s="982"/>
      <c r="K2128" s="267" t="s">
        <v>571</v>
      </c>
      <c r="L2128" s="267" t="s">
        <v>570</v>
      </c>
      <c r="M2128" s="267" t="s">
        <v>569</v>
      </c>
      <c r="N2128" s="844" t="s">
        <v>568</v>
      </c>
      <c r="O2128" s="815"/>
      <c r="P2128" s="45"/>
      <c r="R2128" s="45"/>
      <c r="S2128" s="45"/>
      <c r="T2128" s="45"/>
      <c r="U2128" s="45"/>
      <c r="V2128" s="45"/>
      <c r="W2128" s="45"/>
      <c r="X2128" s="45"/>
      <c r="Y2128" s="45"/>
      <c r="Z2128" s="45"/>
      <c r="AA2128" s="45"/>
      <c r="AB2128" s="45"/>
    </row>
    <row r="2129" spans="1:28" s="62" customFormat="1" ht="9" customHeight="1" x14ac:dyDescent="0.2">
      <c r="A2129" s="63">
        <f t="shared" ref="A2129" si="750">$A$2</f>
        <v>9</v>
      </c>
      <c r="B2129" s="76"/>
      <c r="C2129" s="983" t="s">
        <v>126</v>
      </c>
      <c r="D2129" s="983"/>
      <c r="E2129" s="983"/>
      <c r="F2129" s="268" t="s">
        <v>164</v>
      </c>
      <c r="G2129" s="268" t="s">
        <v>165</v>
      </c>
      <c r="H2129" s="268" t="s">
        <v>143</v>
      </c>
      <c r="I2129" s="983" t="s">
        <v>166</v>
      </c>
      <c r="J2129" s="983"/>
      <c r="K2129" s="268" t="s">
        <v>167</v>
      </c>
      <c r="L2129" s="268" t="s">
        <v>168</v>
      </c>
      <c r="M2129" s="268" t="s">
        <v>181</v>
      </c>
      <c r="N2129" s="983" t="s">
        <v>565</v>
      </c>
      <c r="O2129" s="983"/>
      <c r="P2129" s="45"/>
      <c r="R2129" s="45"/>
      <c r="S2129" s="45"/>
      <c r="T2129" s="45"/>
      <c r="U2129" s="45"/>
      <c r="V2129" s="45"/>
      <c r="W2129" s="45"/>
      <c r="X2129" s="45"/>
      <c r="Y2129" s="45"/>
      <c r="Z2129" s="45"/>
      <c r="AA2129" s="45"/>
      <c r="AB2129" s="45"/>
    </row>
    <row r="2130" spans="1:28" s="62" customFormat="1" ht="19.5" customHeight="1" x14ac:dyDescent="0.25">
      <c r="A2130" s="63">
        <f t="shared" ref="A2130:A2137" si="751">$A$6</f>
        <v>19.5</v>
      </c>
      <c r="B2130" s="78">
        <v>1</v>
      </c>
      <c r="C2130" s="972"/>
      <c r="D2130" s="973"/>
      <c r="E2130" s="974"/>
      <c r="F2130" s="124"/>
      <c r="G2130" s="124"/>
      <c r="H2130" s="126"/>
      <c r="I2130" s="975"/>
      <c r="J2130" s="976"/>
      <c r="K2130" s="124"/>
      <c r="L2130" s="125"/>
      <c r="M2130" s="125"/>
      <c r="N2130" s="977"/>
      <c r="O2130" s="978"/>
      <c r="P2130" s="45"/>
      <c r="R2130" s="45"/>
      <c r="S2130" s="45"/>
      <c r="T2130" s="45"/>
      <c r="U2130" s="45"/>
      <c r="V2130" s="45"/>
      <c r="W2130" s="45"/>
      <c r="X2130" s="45"/>
      <c r="Y2130" s="45"/>
      <c r="Z2130" s="45"/>
      <c r="AA2130" s="45"/>
      <c r="AB2130" s="45"/>
    </row>
    <row r="2131" spans="1:28" s="62" customFormat="1" ht="19.5" customHeight="1" x14ac:dyDescent="0.25">
      <c r="A2131" s="63">
        <f t="shared" si="751"/>
        <v>19.5</v>
      </c>
      <c r="B2131" s="78">
        <v>2</v>
      </c>
      <c r="C2131" s="972"/>
      <c r="D2131" s="973"/>
      <c r="E2131" s="974"/>
      <c r="F2131" s="124"/>
      <c r="G2131" s="124"/>
      <c r="H2131" s="126"/>
      <c r="I2131" s="975"/>
      <c r="J2131" s="976"/>
      <c r="K2131" s="124"/>
      <c r="L2131" s="125"/>
      <c r="M2131" s="125"/>
      <c r="N2131" s="977"/>
      <c r="O2131" s="978"/>
      <c r="P2131" s="45"/>
      <c r="R2131" s="45"/>
      <c r="S2131" s="45"/>
      <c r="T2131" s="45"/>
      <c r="U2131" s="45"/>
      <c r="V2131" s="45"/>
      <c r="W2131" s="45"/>
      <c r="X2131" s="45"/>
      <c r="Y2131" s="45"/>
      <c r="Z2131" s="45"/>
      <c r="AA2131" s="45"/>
      <c r="AB2131" s="45"/>
    </row>
    <row r="2132" spans="1:28" s="62" customFormat="1" ht="19.5" customHeight="1" x14ac:dyDescent="0.25">
      <c r="A2132" s="63">
        <f t="shared" si="751"/>
        <v>19.5</v>
      </c>
      <c r="B2132" s="78">
        <v>3</v>
      </c>
      <c r="C2132" s="972"/>
      <c r="D2132" s="973"/>
      <c r="E2132" s="974"/>
      <c r="F2132" s="124"/>
      <c r="G2132" s="124"/>
      <c r="H2132" s="126"/>
      <c r="I2132" s="975"/>
      <c r="J2132" s="976"/>
      <c r="K2132" s="124"/>
      <c r="L2132" s="125"/>
      <c r="M2132" s="125"/>
      <c r="N2132" s="977"/>
      <c r="O2132" s="978"/>
      <c r="P2132" s="45"/>
      <c r="R2132" s="45"/>
      <c r="S2132" s="45"/>
      <c r="T2132" s="45"/>
      <c r="U2132" s="45"/>
      <c r="V2132" s="45"/>
      <c r="W2132" s="45"/>
      <c r="X2132" s="45"/>
      <c r="Y2132" s="45"/>
      <c r="Z2132" s="45"/>
      <c r="AA2132" s="45"/>
      <c r="AB2132" s="45"/>
    </row>
    <row r="2133" spans="1:28" s="62" customFormat="1" ht="19.5" customHeight="1" x14ac:dyDescent="0.25">
      <c r="A2133" s="63">
        <f t="shared" si="751"/>
        <v>19.5</v>
      </c>
      <c r="B2133" s="78">
        <v>4</v>
      </c>
      <c r="C2133" s="972"/>
      <c r="D2133" s="973"/>
      <c r="E2133" s="974"/>
      <c r="F2133" s="124"/>
      <c r="G2133" s="124"/>
      <c r="H2133" s="126"/>
      <c r="I2133" s="975"/>
      <c r="J2133" s="976"/>
      <c r="K2133" s="124"/>
      <c r="L2133" s="125"/>
      <c r="M2133" s="125"/>
      <c r="N2133" s="977"/>
      <c r="O2133" s="978"/>
      <c r="P2133" s="45"/>
      <c r="R2133" s="45"/>
      <c r="S2133" s="45"/>
      <c r="T2133" s="45"/>
      <c r="U2133" s="45"/>
      <c r="V2133" s="45"/>
      <c r="W2133" s="45"/>
      <c r="X2133" s="45"/>
      <c r="Y2133" s="45"/>
      <c r="Z2133" s="45"/>
      <c r="AA2133" s="45"/>
      <c r="AB2133" s="45"/>
    </row>
    <row r="2134" spans="1:28" s="62" customFormat="1" ht="19.5" customHeight="1" x14ac:dyDescent="0.25">
      <c r="A2134" s="63">
        <f t="shared" si="751"/>
        <v>19.5</v>
      </c>
      <c r="B2134" s="78">
        <v>5</v>
      </c>
      <c r="C2134" s="972"/>
      <c r="D2134" s="973"/>
      <c r="E2134" s="974"/>
      <c r="F2134" s="124"/>
      <c r="G2134" s="124"/>
      <c r="H2134" s="126"/>
      <c r="I2134" s="975"/>
      <c r="J2134" s="976"/>
      <c r="K2134" s="124"/>
      <c r="L2134" s="125"/>
      <c r="M2134" s="125"/>
      <c r="N2134" s="977"/>
      <c r="O2134" s="978"/>
      <c r="P2134" s="45"/>
      <c r="R2134" s="45"/>
      <c r="S2134" s="45"/>
      <c r="T2134" s="45"/>
      <c r="U2134" s="45"/>
      <c r="V2134" s="45"/>
      <c r="W2134" s="45"/>
      <c r="X2134" s="45"/>
      <c r="Y2134" s="45"/>
      <c r="Z2134" s="45"/>
      <c r="AA2134" s="45"/>
      <c r="AB2134" s="45"/>
    </row>
    <row r="2135" spans="1:28" s="62" customFormat="1" ht="19.5" customHeight="1" x14ac:dyDescent="0.25">
      <c r="A2135" s="63">
        <f t="shared" si="751"/>
        <v>19.5</v>
      </c>
      <c r="B2135" s="78">
        <v>6</v>
      </c>
      <c r="C2135" s="972"/>
      <c r="D2135" s="973"/>
      <c r="E2135" s="974"/>
      <c r="F2135" s="124"/>
      <c r="G2135" s="124"/>
      <c r="H2135" s="126"/>
      <c r="I2135" s="975"/>
      <c r="J2135" s="976"/>
      <c r="K2135" s="124"/>
      <c r="L2135" s="125"/>
      <c r="M2135" s="125"/>
      <c r="N2135" s="977"/>
      <c r="O2135" s="978"/>
      <c r="P2135" s="45"/>
      <c r="R2135" s="45"/>
      <c r="S2135" s="45"/>
      <c r="T2135" s="45"/>
      <c r="U2135" s="45"/>
      <c r="V2135" s="45"/>
      <c r="W2135" s="45"/>
      <c r="X2135" s="45"/>
      <c r="Y2135" s="45"/>
      <c r="Z2135" s="45"/>
      <c r="AA2135" s="45"/>
      <c r="AB2135" s="45"/>
    </row>
    <row r="2136" spans="1:28" s="62" customFormat="1" ht="19.5" customHeight="1" x14ac:dyDescent="0.25">
      <c r="A2136" s="63">
        <f t="shared" si="751"/>
        <v>19.5</v>
      </c>
      <c r="B2136" s="78">
        <v>7</v>
      </c>
      <c r="C2136" s="972"/>
      <c r="D2136" s="973"/>
      <c r="E2136" s="974"/>
      <c r="F2136" s="124"/>
      <c r="G2136" s="124"/>
      <c r="H2136" s="126"/>
      <c r="I2136" s="975"/>
      <c r="J2136" s="976"/>
      <c r="K2136" s="124"/>
      <c r="L2136" s="125"/>
      <c r="M2136" s="125"/>
      <c r="N2136" s="977"/>
      <c r="O2136" s="978"/>
      <c r="P2136" s="45"/>
      <c r="R2136" s="45"/>
      <c r="S2136" s="45"/>
      <c r="T2136" s="45"/>
      <c r="U2136" s="45"/>
      <c r="V2136" s="45"/>
      <c r="W2136" s="45"/>
      <c r="X2136" s="45"/>
      <c r="Y2136" s="45"/>
      <c r="Z2136" s="45"/>
      <c r="AA2136" s="45"/>
      <c r="AB2136" s="45"/>
    </row>
    <row r="2137" spans="1:28" s="62" customFormat="1" ht="19.5" customHeight="1" x14ac:dyDescent="0.25">
      <c r="A2137" s="63">
        <f t="shared" si="751"/>
        <v>19.5</v>
      </c>
      <c r="B2137" s="78">
        <v>8</v>
      </c>
      <c r="C2137" s="972"/>
      <c r="D2137" s="973"/>
      <c r="E2137" s="974"/>
      <c r="F2137" s="124"/>
      <c r="G2137" s="124"/>
      <c r="H2137" s="126"/>
      <c r="I2137" s="975"/>
      <c r="J2137" s="976"/>
      <c r="K2137" s="124"/>
      <c r="L2137" s="125"/>
      <c r="M2137" s="125"/>
      <c r="N2137" s="977"/>
      <c r="O2137" s="978"/>
      <c r="P2137" s="45"/>
      <c r="R2137" s="45"/>
      <c r="S2137" s="45"/>
      <c r="T2137" s="45"/>
      <c r="U2137" s="45"/>
      <c r="V2137" s="45"/>
      <c r="W2137" s="45"/>
      <c r="X2137" s="45"/>
      <c r="Y2137" s="45"/>
      <c r="Z2137" s="45"/>
      <c r="AA2137" s="45"/>
      <c r="AB2137" s="45"/>
    </row>
    <row r="2138" spans="1:28" s="62" customFormat="1" ht="9" customHeight="1" x14ac:dyDescent="0.25">
      <c r="A2138" s="63">
        <f t="shared" ref="A2138:A2139" si="752">$A$2</f>
        <v>9</v>
      </c>
      <c r="B2138" s="45"/>
      <c r="C2138" s="45"/>
      <c r="D2138" s="45"/>
      <c r="E2138" s="45"/>
      <c r="F2138" s="45"/>
      <c r="G2138" s="45"/>
      <c r="H2138" s="45"/>
      <c r="I2138" s="45"/>
      <c r="J2138" s="45"/>
      <c r="K2138" s="45"/>
      <c r="L2138" s="45"/>
      <c r="M2138" s="45"/>
      <c r="N2138" s="45"/>
      <c r="O2138" s="45"/>
      <c r="P2138" s="45"/>
      <c r="R2138" s="45"/>
      <c r="S2138" s="45"/>
      <c r="T2138" s="45"/>
      <c r="U2138" s="45"/>
      <c r="V2138" s="45"/>
      <c r="W2138" s="45"/>
      <c r="X2138" s="45"/>
      <c r="Y2138" s="45"/>
      <c r="Z2138" s="45"/>
      <c r="AA2138" s="45"/>
      <c r="AB2138" s="45"/>
    </row>
    <row r="2139" spans="1:28" s="62" customFormat="1" ht="9" customHeight="1" x14ac:dyDescent="0.25">
      <c r="A2139" s="63">
        <f t="shared" si="752"/>
        <v>9</v>
      </c>
      <c r="B2139" s="45"/>
      <c r="C2139" s="45"/>
      <c r="D2139" s="45"/>
      <c r="E2139" s="45"/>
      <c r="F2139" s="45"/>
      <c r="G2139" s="45"/>
      <c r="H2139" s="45"/>
      <c r="I2139" s="45"/>
      <c r="J2139" s="45"/>
      <c r="K2139" s="45"/>
      <c r="L2139" s="45"/>
      <c r="M2139" s="45"/>
      <c r="N2139" s="45"/>
      <c r="O2139" s="45"/>
      <c r="P2139" s="45"/>
      <c r="R2139" s="45"/>
      <c r="S2139" s="45"/>
      <c r="T2139" s="45"/>
      <c r="U2139" s="45"/>
      <c r="V2139" s="45"/>
      <c r="W2139" s="45"/>
      <c r="X2139" s="45"/>
      <c r="Y2139" s="45"/>
      <c r="Z2139" s="45"/>
      <c r="AA2139" s="45"/>
      <c r="AB2139" s="45"/>
    </row>
    <row r="2140" spans="1:28" s="62" customFormat="1" ht="18" customHeight="1" x14ac:dyDescent="0.25">
      <c r="A2140" s="63">
        <f t="shared" ref="A2140" si="753">$A$2*2</f>
        <v>18</v>
      </c>
      <c r="B2140" s="79" t="s">
        <v>100</v>
      </c>
      <c r="C2140" s="979" t="s">
        <v>191</v>
      </c>
      <c r="D2140" s="979"/>
      <c r="E2140" s="979"/>
      <c r="F2140" s="979"/>
      <c r="G2140" s="979"/>
      <c r="H2140" s="979"/>
      <c r="I2140" s="979"/>
      <c r="J2140" s="979"/>
      <c r="K2140" s="979"/>
      <c r="L2140" s="979"/>
      <c r="M2140" s="979"/>
      <c r="N2140" s="979"/>
      <c r="O2140" s="979"/>
      <c r="P2140" s="45"/>
      <c r="R2140" s="45"/>
      <c r="S2140" s="45"/>
      <c r="T2140" s="45"/>
      <c r="U2140" s="45"/>
      <c r="V2140" s="45"/>
      <c r="W2140" s="45"/>
      <c r="X2140" s="45"/>
      <c r="Y2140" s="45"/>
      <c r="Z2140" s="45"/>
      <c r="AA2140" s="45"/>
      <c r="AB2140" s="45"/>
    </row>
    <row r="2141" spans="1:28" s="62" customFormat="1" ht="9" customHeight="1" x14ac:dyDescent="0.25">
      <c r="A2141" s="63">
        <f t="shared" ref="A2141:A2144" si="754">$A$2</f>
        <v>9</v>
      </c>
      <c r="B2141" s="79" t="s">
        <v>101</v>
      </c>
      <c r="C2141" s="980" t="s">
        <v>190</v>
      </c>
      <c r="D2141" s="980"/>
      <c r="E2141" s="980"/>
      <c r="F2141" s="980"/>
      <c r="G2141" s="980"/>
      <c r="H2141" s="980"/>
      <c r="I2141" s="980"/>
      <c r="J2141" s="980"/>
      <c r="K2141" s="980"/>
      <c r="L2141" s="980"/>
      <c r="M2141" s="980"/>
      <c r="N2141" s="980"/>
      <c r="O2141" s="980"/>
      <c r="P2141" s="45"/>
      <c r="R2141" s="45"/>
      <c r="S2141" s="45"/>
      <c r="T2141" s="45"/>
      <c r="U2141" s="45"/>
      <c r="V2141" s="45"/>
      <c r="W2141" s="45"/>
      <c r="X2141" s="45"/>
      <c r="Y2141" s="45"/>
      <c r="Z2141" s="45"/>
      <c r="AA2141" s="45"/>
      <c r="AB2141" s="45"/>
    </row>
    <row r="2142" spans="1:28" s="62" customFormat="1" ht="9" customHeight="1" x14ac:dyDescent="0.25">
      <c r="A2142" s="63">
        <f t="shared" si="754"/>
        <v>9</v>
      </c>
      <c r="B2142" s="79" t="s">
        <v>102</v>
      </c>
      <c r="C2142" s="979" t="s">
        <v>500</v>
      </c>
      <c r="D2142" s="979"/>
      <c r="E2142" s="979"/>
      <c r="F2142" s="979"/>
      <c r="G2142" s="979"/>
      <c r="H2142" s="979"/>
      <c r="I2142" s="979"/>
      <c r="J2142" s="979"/>
      <c r="K2142" s="979"/>
      <c r="L2142" s="979"/>
      <c r="M2142" s="979"/>
      <c r="N2142" s="979"/>
      <c r="O2142" s="979"/>
      <c r="P2142" s="45"/>
      <c r="R2142" s="45"/>
      <c r="S2142" s="45"/>
      <c r="T2142" s="45"/>
      <c r="U2142" s="45"/>
      <c r="V2142" s="45"/>
      <c r="W2142" s="45"/>
      <c r="X2142" s="45"/>
      <c r="Y2142" s="45"/>
      <c r="Z2142" s="45"/>
      <c r="AA2142" s="45"/>
      <c r="AB2142" s="45"/>
    </row>
    <row r="2143" spans="1:28" s="62" customFormat="1" ht="9" customHeight="1" x14ac:dyDescent="0.25">
      <c r="A2143" s="63">
        <f t="shared" si="754"/>
        <v>9</v>
      </c>
      <c r="B2143" s="79" t="s">
        <v>105</v>
      </c>
      <c r="C2143" s="979" t="s">
        <v>194</v>
      </c>
      <c r="D2143" s="979"/>
      <c r="E2143" s="979"/>
      <c r="F2143" s="979"/>
      <c r="G2143" s="979"/>
      <c r="H2143" s="979"/>
      <c r="I2143" s="979"/>
      <c r="J2143" s="979"/>
      <c r="K2143" s="979"/>
      <c r="L2143" s="979"/>
      <c r="M2143" s="979"/>
      <c r="N2143" s="979"/>
      <c r="O2143" s="979"/>
      <c r="P2143" s="45"/>
      <c r="R2143" s="45"/>
      <c r="S2143" s="45"/>
      <c r="T2143" s="45"/>
      <c r="U2143" s="45"/>
      <c r="V2143" s="45"/>
      <c r="W2143" s="45"/>
      <c r="X2143" s="45"/>
      <c r="Y2143" s="45"/>
      <c r="Z2143" s="45"/>
      <c r="AA2143" s="45"/>
      <c r="AB2143" s="45"/>
    </row>
    <row r="2144" spans="1:28" s="62" customFormat="1" ht="9" customHeight="1" x14ac:dyDescent="0.25">
      <c r="A2144" s="63">
        <f t="shared" si="754"/>
        <v>9</v>
      </c>
      <c r="B2144" s="79" t="s">
        <v>103</v>
      </c>
      <c r="C2144" s="979" t="s">
        <v>202</v>
      </c>
      <c r="D2144" s="979"/>
      <c r="E2144" s="979"/>
      <c r="F2144" s="979"/>
      <c r="G2144" s="979"/>
      <c r="H2144" s="979"/>
      <c r="I2144" s="979"/>
      <c r="J2144" s="979"/>
      <c r="K2144" s="979"/>
      <c r="L2144" s="979"/>
      <c r="M2144" s="979"/>
      <c r="N2144" s="979"/>
      <c r="O2144" s="979"/>
      <c r="P2144" s="45"/>
      <c r="R2144" s="45"/>
      <c r="S2144" s="45"/>
      <c r="T2144" s="45"/>
      <c r="U2144" s="45"/>
      <c r="V2144" s="45"/>
      <c r="W2144" s="45"/>
      <c r="X2144" s="45"/>
      <c r="Y2144" s="45"/>
      <c r="Z2144" s="45"/>
      <c r="AA2144" s="45"/>
      <c r="AB2144" s="45"/>
    </row>
    <row r="2145" spans="1:28" s="62" customFormat="1" ht="16.5" customHeight="1" x14ac:dyDescent="0.25">
      <c r="A2145" s="68">
        <f t="shared" ref="A2145" si="755">$A$8</f>
        <v>16.5</v>
      </c>
      <c r="B2145" s="45"/>
      <c r="C2145" s="984" t="str">
        <f ca="1">Wersja</f>
        <v>2020..6.15.0.44055</v>
      </c>
      <c r="D2145" s="984"/>
      <c r="E2145" s="69"/>
      <c r="F2145" s="69"/>
      <c r="G2145" s="69"/>
      <c r="H2145" s="69"/>
      <c r="I2145" s="45"/>
      <c r="J2145" s="45"/>
      <c r="K2145" s="45"/>
      <c r="L2145" s="45"/>
      <c r="M2145" s="45"/>
      <c r="N2145" s="80" t="s">
        <v>572</v>
      </c>
      <c r="O2145" s="81" t="s">
        <v>187</v>
      </c>
      <c r="P2145" s="45"/>
      <c r="R2145" s="45"/>
      <c r="S2145" s="45"/>
      <c r="T2145" s="45"/>
      <c r="U2145" s="45"/>
      <c r="V2145" s="45"/>
      <c r="W2145" s="45"/>
      <c r="X2145" s="45"/>
      <c r="Y2145" s="45"/>
      <c r="Z2145" s="45"/>
      <c r="AA2145" s="45"/>
      <c r="AB2145" s="45"/>
    </row>
    <row r="2146" spans="1:28" s="62" customFormat="1" ht="9" customHeight="1" x14ac:dyDescent="0.25">
      <c r="A2146" s="63">
        <f t="shared" ref="A2146:A2147" si="756">$A$2</f>
        <v>9</v>
      </c>
      <c r="B2146" s="45"/>
      <c r="C2146" s="45"/>
      <c r="D2146" s="45"/>
      <c r="E2146" s="45"/>
      <c r="F2146" s="45"/>
      <c r="G2146" s="45"/>
      <c r="H2146" s="45"/>
      <c r="I2146" s="45"/>
      <c r="J2146" s="45"/>
      <c r="K2146" s="45"/>
      <c r="L2146" s="45"/>
      <c r="M2146" s="45"/>
      <c r="N2146" s="45"/>
      <c r="O2146" s="45"/>
      <c r="P2146" s="45"/>
      <c r="R2146" s="45"/>
      <c r="S2146" s="45"/>
      <c r="T2146" s="45"/>
      <c r="U2146" s="45"/>
      <c r="V2146" s="45"/>
      <c r="W2146" s="45"/>
      <c r="X2146" s="45"/>
      <c r="Y2146" s="45"/>
      <c r="Z2146" s="45"/>
      <c r="AA2146" s="45"/>
      <c r="AB2146" s="45"/>
    </row>
    <row r="2147" spans="1:28" s="62" customFormat="1" ht="9" customHeight="1" x14ac:dyDescent="0.25">
      <c r="A2147" s="63">
        <f t="shared" si="756"/>
        <v>9</v>
      </c>
      <c r="B2147" s="797" t="s">
        <v>0</v>
      </c>
      <c r="C2147" s="797"/>
      <c r="D2147" s="797"/>
      <c r="E2147" s="797"/>
      <c r="F2147" s="797"/>
      <c r="G2147" s="797"/>
      <c r="H2147" s="797"/>
      <c r="I2147" s="797"/>
      <c r="J2147" s="797"/>
      <c r="K2147" s="797"/>
      <c r="L2147" s="797"/>
      <c r="M2147" s="797"/>
      <c r="N2147" s="797"/>
      <c r="O2147" s="797"/>
      <c r="P2147" s="45"/>
      <c r="R2147" s="45"/>
      <c r="S2147" s="45"/>
      <c r="T2147" s="45"/>
      <c r="U2147" s="45"/>
      <c r="V2147" s="45"/>
      <c r="W2147" s="45"/>
      <c r="X2147" s="45"/>
      <c r="Y2147" s="45"/>
      <c r="Z2147" s="45"/>
      <c r="AA2147" s="45"/>
      <c r="AB2147" s="45"/>
    </row>
    <row r="2148" spans="1:28" s="62" customFormat="1" ht="4.5" customHeight="1" x14ac:dyDescent="0.25">
      <c r="A2148" s="68">
        <v>4.5</v>
      </c>
      <c r="B2148" s="271"/>
      <c r="C2148" s="45"/>
      <c r="D2148" s="45"/>
      <c r="E2148" s="45"/>
      <c r="F2148" s="45"/>
      <c r="G2148" s="45"/>
      <c r="H2148" s="45"/>
      <c r="I2148" s="45"/>
      <c r="J2148" s="45"/>
      <c r="K2148" s="45"/>
      <c r="L2148" s="45"/>
      <c r="M2148" s="45"/>
      <c r="N2148" s="45"/>
      <c r="O2148" s="45"/>
      <c r="P2148" s="45"/>
      <c r="R2148" s="45"/>
      <c r="S2148" s="45"/>
      <c r="T2148" s="45"/>
      <c r="U2148" s="45"/>
      <c r="V2148" s="45"/>
      <c r="W2148" s="45"/>
      <c r="X2148" s="45"/>
      <c r="Y2148" s="45"/>
      <c r="Z2148" s="45"/>
      <c r="AA2148" s="45"/>
      <c r="AB2148" s="45"/>
    </row>
    <row r="2149" spans="1:28" s="62" customFormat="1" ht="24.75" customHeight="1" x14ac:dyDescent="0.25">
      <c r="A2149" s="68">
        <f t="shared" ref="A2149" si="757">$A$8*1.5</f>
        <v>24.75</v>
      </c>
      <c r="B2149" s="273" t="s">
        <v>162</v>
      </c>
      <c r="C2149" s="844" t="s">
        <v>170</v>
      </c>
      <c r="D2149" s="981"/>
      <c r="E2149" s="982"/>
      <c r="F2149" s="274" t="s">
        <v>171</v>
      </c>
      <c r="G2149" s="274" t="s">
        <v>172</v>
      </c>
      <c r="H2149" s="273" t="s">
        <v>163</v>
      </c>
      <c r="I2149" s="844" t="s">
        <v>573</v>
      </c>
      <c r="J2149" s="982"/>
      <c r="K2149" s="272" t="s">
        <v>571</v>
      </c>
      <c r="L2149" s="272" t="s">
        <v>570</v>
      </c>
      <c r="M2149" s="272" t="s">
        <v>569</v>
      </c>
      <c r="N2149" s="844" t="s">
        <v>568</v>
      </c>
      <c r="O2149" s="815"/>
      <c r="P2149" s="45"/>
      <c r="R2149" s="45"/>
      <c r="S2149" s="45"/>
      <c r="T2149" s="45"/>
      <c r="U2149" s="45"/>
      <c r="V2149" s="45"/>
      <c r="W2149" s="45"/>
      <c r="X2149" s="45"/>
      <c r="Y2149" s="45"/>
      <c r="Z2149" s="45"/>
      <c r="AA2149" s="45"/>
      <c r="AB2149" s="45"/>
    </row>
    <row r="2150" spans="1:28" s="62" customFormat="1" ht="9" customHeight="1" x14ac:dyDescent="0.2">
      <c r="A2150" s="63">
        <f t="shared" ref="A2150" si="758">$A$2</f>
        <v>9</v>
      </c>
      <c r="B2150" s="76"/>
      <c r="C2150" s="983" t="s">
        <v>126</v>
      </c>
      <c r="D2150" s="983"/>
      <c r="E2150" s="983"/>
      <c r="F2150" s="273" t="s">
        <v>164</v>
      </c>
      <c r="G2150" s="273" t="s">
        <v>165</v>
      </c>
      <c r="H2150" s="273" t="s">
        <v>143</v>
      </c>
      <c r="I2150" s="983" t="s">
        <v>166</v>
      </c>
      <c r="J2150" s="983"/>
      <c r="K2150" s="273" t="s">
        <v>167</v>
      </c>
      <c r="L2150" s="273" t="s">
        <v>168</v>
      </c>
      <c r="M2150" s="273" t="s">
        <v>181</v>
      </c>
      <c r="N2150" s="983" t="s">
        <v>565</v>
      </c>
      <c r="O2150" s="983"/>
      <c r="P2150" s="45"/>
      <c r="R2150" s="45"/>
      <c r="S2150" s="45"/>
      <c r="T2150" s="45"/>
      <c r="U2150" s="45"/>
      <c r="V2150" s="45"/>
      <c r="W2150" s="45"/>
      <c r="X2150" s="45"/>
      <c r="Y2150" s="45"/>
      <c r="Z2150" s="45"/>
      <c r="AA2150" s="45"/>
      <c r="AB2150" s="45"/>
    </row>
    <row r="2151" spans="1:28" s="62" customFormat="1" ht="19.5" customHeight="1" x14ac:dyDescent="0.25">
      <c r="A2151" s="63">
        <f t="shared" ref="A2151:A2170" si="759">$A$6</f>
        <v>19.5</v>
      </c>
      <c r="B2151" s="78">
        <v>9</v>
      </c>
      <c r="C2151" s="972"/>
      <c r="D2151" s="973"/>
      <c r="E2151" s="974"/>
      <c r="F2151" s="124"/>
      <c r="G2151" s="124"/>
      <c r="H2151" s="126"/>
      <c r="I2151" s="975"/>
      <c r="J2151" s="976"/>
      <c r="K2151" s="124"/>
      <c r="L2151" s="125"/>
      <c r="M2151" s="125"/>
      <c r="N2151" s="977"/>
      <c r="O2151" s="978"/>
      <c r="P2151" s="45"/>
      <c r="R2151" s="45"/>
      <c r="S2151" s="45"/>
      <c r="T2151" s="45"/>
      <c r="U2151" s="45"/>
      <c r="V2151" s="45"/>
      <c r="W2151" s="45"/>
      <c r="X2151" s="45"/>
      <c r="Y2151" s="45"/>
      <c r="Z2151" s="45"/>
      <c r="AA2151" s="45"/>
      <c r="AB2151" s="45"/>
    </row>
    <row r="2152" spans="1:28" s="62" customFormat="1" ht="19.5" customHeight="1" x14ac:dyDescent="0.25">
      <c r="A2152" s="63">
        <f t="shared" si="759"/>
        <v>19.5</v>
      </c>
      <c r="B2152" s="78">
        <f t="shared" ref="B2152:B2170" si="760">B2151+1</f>
        <v>10</v>
      </c>
      <c r="C2152" s="972"/>
      <c r="D2152" s="973"/>
      <c r="E2152" s="974"/>
      <c r="F2152" s="124"/>
      <c r="G2152" s="124"/>
      <c r="H2152" s="126"/>
      <c r="I2152" s="975"/>
      <c r="J2152" s="976"/>
      <c r="K2152" s="124"/>
      <c r="L2152" s="125"/>
      <c r="M2152" s="125"/>
      <c r="N2152" s="977"/>
      <c r="O2152" s="978"/>
      <c r="P2152" s="45"/>
      <c r="R2152" s="45"/>
      <c r="S2152" s="45"/>
      <c r="T2152" s="45"/>
      <c r="U2152" s="45"/>
      <c r="V2152" s="45"/>
      <c r="W2152" s="45"/>
      <c r="X2152" s="45"/>
      <c r="Y2152" s="45"/>
      <c r="Z2152" s="45"/>
      <c r="AA2152" s="45"/>
      <c r="AB2152" s="45"/>
    </row>
    <row r="2153" spans="1:28" s="62" customFormat="1" ht="19.5" customHeight="1" x14ac:dyDescent="0.25">
      <c r="A2153" s="63">
        <f t="shared" si="759"/>
        <v>19.5</v>
      </c>
      <c r="B2153" s="78">
        <f t="shared" si="760"/>
        <v>11</v>
      </c>
      <c r="C2153" s="972"/>
      <c r="D2153" s="973"/>
      <c r="E2153" s="974"/>
      <c r="F2153" s="124"/>
      <c r="G2153" s="124"/>
      <c r="H2153" s="126"/>
      <c r="I2153" s="975"/>
      <c r="J2153" s="976"/>
      <c r="K2153" s="124"/>
      <c r="L2153" s="125"/>
      <c r="M2153" s="125"/>
      <c r="N2153" s="977"/>
      <c r="O2153" s="978"/>
      <c r="P2153" s="45"/>
      <c r="R2153" s="45"/>
      <c r="S2153" s="45"/>
      <c r="T2153" s="45"/>
      <c r="U2153" s="45"/>
      <c r="V2153" s="45"/>
      <c r="W2153" s="45"/>
      <c r="X2153" s="45"/>
      <c r="Y2153" s="45"/>
      <c r="Z2153" s="45"/>
      <c r="AA2153" s="45"/>
      <c r="AB2153" s="45"/>
    </row>
    <row r="2154" spans="1:28" s="62" customFormat="1" ht="19.5" customHeight="1" x14ac:dyDescent="0.25">
      <c r="A2154" s="63">
        <f t="shared" si="759"/>
        <v>19.5</v>
      </c>
      <c r="B2154" s="78">
        <f t="shared" si="760"/>
        <v>12</v>
      </c>
      <c r="C2154" s="972"/>
      <c r="D2154" s="973"/>
      <c r="E2154" s="974"/>
      <c r="F2154" s="124"/>
      <c r="G2154" s="124"/>
      <c r="H2154" s="126"/>
      <c r="I2154" s="975"/>
      <c r="J2154" s="976"/>
      <c r="K2154" s="124"/>
      <c r="L2154" s="125"/>
      <c r="M2154" s="125"/>
      <c r="N2154" s="977"/>
      <c r="O2154" s="978"/>
      <c r="P2154" s="45"/>
      <c r="R2154" s="45"/>
      <c r="S2154" s="45"/>
      <c r="T2154" s="45"/>
      <c r="U2154" s="45"/>
      <c r="V2154" s="45"/>
      <c r="W2154" s="45"/>
      <c r="X2154" s="45"/>
      <c r="Y2154" s="45"/>
      <c r="Z2154" s="45"/>
      <c r="AA2154" s="45"/>
      <c r="AB2154" s="45"/>
    </row>
    <row r="2155" spans="1:28" s="62" customFormat="1" ht="19.5" customHeight="1" x14ac:dyDescent="0.25">
      <c r="A2155" s="63">
        <f t="shared" si="759"/>
        <v>19.5</v>
      </c>
      <c r="B2155" s="78">
        <f t="shared" si="760"/>
        <v>13</v>
      </c>
      <c r="C2155" s="972"/>
      <c r="D2155" s="973"/>
      <c r="E2155" s="974"/>
      <c r="F2155" s="124"/>
      <c r="G2155" s="124"/>
      <c r="H2155" s="126"/>
      <c r="I2155" s="975"/>
      <c r="J2155" s="976"/>
      <c r="K2155" s="124"/>
      <c r="L2155" s="125"/>
      <c r="M2155" s="125"/>
      <c r="N2155" s="977"/>
      <c r="O2155" s="978"/>
      <c r="P2155" s="45"/>
      <c r="R2155" s="45"/>
      <c r="S2155" s="45"/>
      <c r="T2155" s="45"/>
      <c r="U2155" s="45"/>
      <c r="V2155" s="45"/>
      <c r="W2155" s="45"/>
      <c r="X2155" s="45"/>
      <c r="Y2155" s="45"/>
      <c r="Z2155" s="45"/>
      <c r="AA2155" s="45"/>
      <c r="AB2155" s="45"/>
    </row>
    <row r="2156" spans="1:28" s="62" customFormat="1" ht="19.5" customHeight="1" x14ac:dyDescent="0.25">
      <c r="A2156" s="63">
        <f t="shared" si="759"/>
        <v>19.5</v>
      </c>
      <c r="B2156" s="78">
        <f t="shared" si="760"/>
        <v>14</v>
      </c>
      <c r="C2156" s="972"/>
      <c r="D2156" s="973"/>
      <c r="E2156" s="974"/>
      <c r="F2156" s="124"/>
      <c r="G2156" s="124"/>
      <c r="H2156" s="126"/>
      <c r="I2156" s="975"/>
      <c r="J2156" s="976"/>
      <c r="K2156" s="124"/>
      <c r="L2156" s="125"/>
      <c r="M2156" s="125"/>
      <c r="N2156" s="977"/>
      <c r="O2156" s="978"/>
      <c r="P2156" s="45"/>
      <c r="R2156" s="45"/>
      <c r="S2156" s="45"/>
      <c r="T2156" s="45"/>
      <c r="U2156" s="45"/>
      <c r="V2156" s="45"/>
      <c r="W2156" s="45"/>
      <c r="X2156" s="45"/>
      <c r="Y2156" s="45"/>
      <c r="Z2156" s="45"/>
      <c r="AA2156" s="45"/>
      <c r="AB2156" s="45"/>
    </row>
    <row r="2157" spans="1:28" s="62" customFormat="1" ht="19.5" customHeight="1" x14ac:dyDescent="0.25">
      <c r="A2157" s="63">
        <f t="shared" si="759"/>
        <v>19.5</v>
      </c>
      <c r="B2157" s="78">
        <f t="shared" si="760"/>
        <v>15</v>
      </c>
      <c r="C2157" s="972"/>
      <c r="D2157" s="973"/>
      <c r="E2157" s="974"/>
      <c r="F2157" s="124"/>
      <c r="G2157" s="124"/>
      <c r="H2157" s="126"/>
      <c r="I2157" s="975"/>
      <c r="J2157" s="976"/>
      <c r="K2157" s="124"/>
      <c r="L2157" s="125"/>
      <c r="M2157" s="125"/>
      <c r="N2157" s="977"/>
      <c r="O2157" s="978"/>
      <c r="P2157" s="45"/>
      <c r="R2157" s="45"/>
      <c r="S2157" s="45"/>
      <c r="T2157" s="45"/>
      <c r="U2157" s="45"/>
      <c r="V2157" s="45"/>
      <c r="W2157" s="45"/>
      <c r="X2157" s="45"/>
      <c r="Y2157" s="45"/>
      <c r="Z2157" s="45"/>
      <c r="AA2157" s="45"/>
      <c r="AB2157" s="45"/>
    </row>
    <row r="2158" spans="1:28" s="62" customFormat="1" ht="19.5" customHeight="1" x14ac:dyDescent="0.25">
      <c r="A2158" s="63">
        <f t="shared" si="759"/>
        <v>19.5</v>
      </c>
      <c r="B2158" s="78">
        <f t="shared" si="760"/>
        <v>16</v>
      </c>
      <c r="C2158" s="972"/>
      <c r="D2158" s="973"/>
      <c r="E2158" s="974"/>
      <c r="F2158" s="124"/>
      <c r="G2158" s="124"/>
      <c r="H2158" s="126"/>
      <c r="I2158" s="975"/>
      <c r="J2158" s="976"/>
      <c r="K2158" s="124"/>
      <c r="L2158" s="125"/>
      <c r="M2158" s="125"/>
      <c r="N2158" s="977"/>
      <c r="O2158" s="978"/>
      <c r="P2158" s="45"/>
      <c r="R2158" s="45"/>
      <c r="S2158" s="45"/>
      <c r="T2158" s="45"/>
      <c r="U2158" s="45"/>
      <c r="V2158" s="45"/>
      <c r="W2158" s="45"/>
      <c r="X2158" s="45"/>
      <c r="Y2158" s="45"/>
      <c r="Z2158" s="45"/>
      <c r="AA2158" s="45"/>
      <c r="AB2158" s="45"/>
    </row>
    <row r="2159" spans="1:28" s="62" customFormat="1" ht="19.5" customHeight="1" x14ac:dyDescent="0.25">
      <c r="A2159" s="63">
        <f t="shared" si="759"/>
        <v>19.5</v>
      </c>
      <c r="B2159" s="78">
        <f t="shared" si="760"/>
        <v>17</v>
      </c>
      <c r="C2159" s="972"/>
      <c r="D2159" s="973"/>
      <c r="E2159" s="974"/>
      <c r="F2159" s="124"/>
      <c r="G2159" s="124"/>
      <c r="H2159" s="126"/>
      <c r="I2159" s="975"/>
      <c r="J2159" s="976"/>
      <c r="K2159" s="124"/>
      <c r="L2159" s="125"/>
      <c r="M2159" s="125"/>
      <c r="N2159" s="977"/>
      <c r="O2159" s="978"/>
      <c r="P2159" s="45"/>
      <c r="R2159" s="45"/>
      <c r="S2159" s="45"/>
      <c r="T2159" s="45"/>
      <c r="U2159" s="45"/>
      <c r="V2159" s="45"/>
      <c r="W2159" s="45"/>
      <c r="X2159" s="45"/>
      <c r="Y2159" s="45"/>
      <c r="Z2159" s="45"/>
      <c r="AA2159" s="45"/>
      <c r="AB2159" s="45"/>
    </row>
    <row r="2160" spans="1:28" s="62" customFormat="1" ht="19.5" customHeight="1" x14ac:dyDescent="0.25">
      <c r="A2160" s="63">
        <f t="shared" si="759"/>
        <v>19.5</v>
      </c>
      <c r="B2160" s="78">
        <f t="shared" si="760"/>
        <v>18</v>
      </c>
      <c r="C2160" s="972"/>
      <c r="D2160" s="973"/>
      <c r="E2160" s="974"/>
      <c r="F2160" s="124"/>
      <c r="G2160" s="124"/>
      <c r="H2160" s="126"/>
      <c r="I2160" s="975"/>
      <c r="J2160" s="976"/>
      <c r="K2160" s="124"/>
      <c r="L2160" s="125"/>
      <c r="M2160" s="125"/>
      <c r="N2160" s="977"/>
      <c r="O2160" s="978"/>
      <c r="P2160" s="45"/>
      <c r="R2160" s="45"/>
      <c r="S2160" s="45"/>
      <c r="T2160" s="45"/>
      <c r="U2160" s="45"/>
      <c r="V2160" s="45"/>
      <c r="W2160" s="45"/>
      <c r="X2160" s="45"/>
      <c r="Y2160" s="45"/>
      <c r="Z2160" s="45"/>
      <c r="AA2160" s="45"/>
      <c r="AB2160" s="45"/>
    </row>
    <row r="2161" spans="1:28" s="62" customFormat="1" ht="19.5" customHeight="1" x14ac:dyDescent="0.25">
      <c r="A2161" s="63">
        <f t="shared" si="759"/>
        <v>19.5</v>
      </c>
      <c r="B2161" s="78">
        <f t="shared" si="760"/>
        <v>19</v>
      </c>
      <c r="C2161" s="972"/>
      <c r="D2161" s="973"/>
      <c r="E2161" s="974"/>
      <c r="F2161" s="124"/>
      <c r="G2161" s="124"/>
      <c r="H2161" s="126"/>
      <c r="I2161" s="975"/>
      <c r="J2161" s="976"/>
      <c r="K2161" s="124"/>
      <c r="L2161" s="125"/>
      <c r="M2161" s="125"/>
      <c r="N2161" s="977"/>
      <c r="O2161" s="978"/>
      <c r="P2161" s="45"/>
      <c r="R2161" s="45"/>
      <c r="S2161" s="45"/>
      <c r="T2161" s="45"/>
      <c r="U2161" s="45"/>
      <c r="V2161" s="45"/>
      <c r="W2161" s="45"/>
      <c r="X2161" s="45"/>
      <c r="Y2161" s="45"/>
      <c r="Z2161" s="45"/>
      <c r="AA2161" s="45"/>
      <c r="AB2161" s="45"/>
    </row>
    <row r="2162" spans="1:28" s="62" customFormat="1" ht="19.5" customHeight="1" x14ac:dyDescent="0.25">
      <c r="A2162" s="63">
        <f t="shared" si="759"/>
        <v>19.5</v>
      </c>
      <c r="B2162" s="78">
        <f t="shared" si="760"/>
        <v>20</v>
      </c>
      <c r="C2162" s="972"/>
      <c r="D2162" s="973"/>
      <c r="E2162" s="974"/>
      <c r="F2162" s="124"/>
      <c r="G2162" s="124"/>
      <c r="H2162" s="126"/>
      <c r="I2162" s="975"/>
      <c r="J2162" s="976"/>
      <c r="K2162" s="124"/>
      <c r="L2162" s="125"/>
      <c r="M2162" s="125"/>
      <c r="N2162" s="977"/>
      <c r="O2162" s="978"/>
      <c r="P2162" s="45"/>
      <c r="R2162" s="45"/>
      <c r="S2162" s="45"/>
      <c r="T2162" s="45"/>
      <c r="U2162" s="45"/>
      <c r="V2162" s="45"/>
      <c r="W2162" s="45"/>
      <c r="X2162" s="45"/>
      <c r="Y2162" s="45"/>
      <c r="Z2162" s="45"/>
      <c r="AA2162" s="45"/>
      <c r="AB2162" s="45"/>
    </row>
    <row r="2163" spans="1:28" s="62" customFormat="1" ht="19.5" customHeight="1" x14ac:dyDescent="0.25">
      <c r="A2163" s="63">
        <f t="shared" si="759"/>
        <v>19.5</v>
      </c>
      <c r="B2163" s="78">
        <f t="shared" si="760"/>
        <v>21</v>
      </c>
      <c r="C2163" s="972"/>
      <c r="D2163" s="973"/>
      <c r="E2163" s="974"/>
      <c r="F2163" s="124"/>
      <c r="G2163" s="124"/>
      <c r="H2163" s="126"/>
      <c r="I2163" s="975"/>
      <c r="J2163" s="976"/>
      <c r="K2163" s="124"/>
      <c r="L2163" s="125"/>
      <c r="M2163" s="125"/>
      <c r="N2163" s="977"/>
      <c r="O2163" s="978"/>
      <c r="P2163" s="45"/>
      <c r="R2163" s="45"/>
      <c r="S2163" s="45"/>
      <c r="T2163" s="45"/>
      <c r="U2163" s="45"/>
      <c r="V2163" s="45"/>
      <c r="W2163" s="45"/>
      <c r="X2163" s="45"/>
      <c r="Y2163" s="45"/>
      <c r="Z2163" s="45"/>
      <c r="AA2163" s="45"/>
      <c r="AB2163" s="45"/>
    </row>
    <row r="2164" spans="1:28" s="62" customFormat="1" ht="19.5" customHeight="1" x14ac:dyDescent="0.25">
      <c r="A2164" s="63">
        <f t="shared" si="759"/>
        <v>19.5</v>
      </c>
      <c r="B2164" s="78">
        <f t="shared" si="760"/>
        <v>22</v>
      </c>
      <c r="C2164" s="972"/>
      <c r="D2164" s="973"/>
      <c r="E2164" s="974"/>
      <c r="F2164" s="124"/>
      <c r="G2164" s="124"/>
      <c r="H2164" s="126"/>
      <c r="I2164" s="975"/>
      <c r="J2164" s="976"/>
      <c r="K2164" s="124"/>
      <c r="L2164" s="125"/>
      <c r="M2164" s="125"/>
      <c r="N2164" s="977"/>
      <c r="O2164" s="978"/>
      <c r="P2164" s="45"/>
      <c r="R2164" s="45"/>
      <c r="S2164" s="45"/>
      <c r="T2164" s="45"/>
      <c r="U2164" s="45"/>
      <c r="V2164" s="45"/>
      <c r="W2164" s="45"/>
      <c r="X2164" s="45"/>
      <c r="Y2164" s="45"/>
      <c r="Z2164" s="45"/>
      <c r="AA2164" s="45"/>
      <c r="AB2164" s="45"/>
    </row>
    <row r="2165" spans="1:28" s="62" customFormat="1" ht="19.5" customHeight="1" x14ac:dyDescent="0.25">
      <c r="A2165" s="63">
        <f t="shared" si="759"/>
        <v>19.5</v>
      </c>
      <c r="B2165" s="78">
        <f t="shared" si="760"/>
        <v>23</v>
      </c>
      <c r="C2165" s="972"/>
      <c r="D2165" s="973"/>
      <c r="E2165" s="974"/>
      <c r="F2165" s="124"/>
      <c r="G2165" s="124"/>
      <c r="H2165" s="126"/>
      <c r="I2165" s="975"/>
      <c r="J2165" s="976"/>
      <c r="K2165" s="124"/>
      <c r="L2165" s="125"/>
      <c r="M2165" s="125"/>
      <c r="N2165" s="977"/>
      <c r="O2165" s="978"/>
      <c r="P2165" s="45"/>
      <c r="R2165" s="45"/>
      <c r="S2165" s="45"/>
      <c r="T2165" s="45"/>
      <c r="U2165" s="45"/>
      <c r="V2165" s="45"/>
      <c r="W2165" s="45"/>
      <c r="X2165" s="45"/>
      <c r="Y2165" s="45"/>
      <c r="Z2165" s="45"/>
      <c r="AA2165" s="45"/>
      <c r="AB2165" s="45"/>
    </row>
    <row r="2166" spans="1:28" s="62" customFormat="1" ht="19.5" customHeight="1" x14ac:dyDescent="0.25">
      <c r="A2166" s="63">
        <f t="shared" si="759"/>
        <v>19.5</v>
      </c>
      <c r="B2166" s="78">
        <f t="shared" si="760"/>
        <v>24</v>
      </c>
      <c r="C2166" s="972"/>
      <c r="D2166" s="973"/>
      <c r="E2166" s="974"/>
      <c r="F2166" s="124"/>
      <c r="G2166" s="124"/>
      <c r="H2166" s="126"/>
      <c r="I2166" s="975"/>
      <c r="J2166" s="976"/>
      <c r="K2166" s="124"/>
      <c r="L2166" s="125"/>
      <c r="M2166" s="125"/>
      <c r="N2166" s="977"/>
      <c r="O2166" s="978"/>
      <c r="P2166" s="45"/>
      <c r="R2166" s="45"/>
      <c r="S2166" s="45"/>
      <c r="T2166" s="45"/>
      <c r="U2166" s="45"/>
      <c r="V2166" s="45"/>
      <c r="W2166" s="45"/>
      <c r="X2166" s="45"/>
      <c r="Y2166" s="45"/>
      <c r="Z2166" s="45"/>
      <c r="AA2166" s="45"/>
      <c r="AB2166" s="45"/>
    </row>
    <row r="2167" spans="1:28" s="62" customFormat="1" ht="19.5" customHeight="1" x14ac:dyDescent="0.25">
      <c r="A2167" s="63">
        <f t="shared" si="759"/>
        <v>19.5</v>
      </c>
      <c r="B2167" s="78">
        <f t="shared" si="760"/>
        <v>25</v>
      </c>
      <c r="C2167" s="972"/>
      <c r="D2167" s="973"/>
      <c r="E2167" s="974"/>
      <c r="F2167" s="124"/>
      <c r="G2167" s="124"/>
      <c r="H2167" s="126"/>
      <c r="I2167" s="975"/>
      <c r="J2167" s="976"/>
      <c r="K2167" s="124"/>
      <c r="L2167" s="125"/>
      <c r="M2167" s="125"/>
      <c r="N2167" s="977"/>
      <c r="O2167" s="978"/>
      <c r="P2167" s="45"/>
      <c r="R2167" s="45"/>
      <c r="S2167" s="45"/>
      <c r="T2167" s="45"/>
      <c r="U2167" s="45"/>
      <c r="V2167" s="45"/>
      <c r="W2167" s="45"/>
      <c r="X2167" s="45"/>
      <c r="Y2167" s="45"/>
      <c r="Z2167" s="45"/>
      <c r="AA2167" s="45"/>
      <c r="AB2167" s="45"/>
    </row>
    <row r="2168" spans="1:28" s="62" customFormat="1" ht="19.5" customHeight="1" x14ac:dyDescent="0.25">
      <c r="A2168" s="63">
        <f t="shared" si="759"/>
        <v>19.5</v>
      </c>
      <c r="B2168" s="78">
        <f t="shared" si="760"/>
        <v>26</v>
      </c>
      <c r="C2168" s="972"/>
      <c r="D2168" s="973"/>
      <c r="E2168" s="974"/>
      <c r="F2168" s="124"/>
      <c r="G2168" s="124"/>
      <c r="H2168" s="126"/>
      <c r="I2168" s="975"/>
      <c r="J2168" s="976"/>
      <c r="K2168" s="124"/>
      <c r="L2168" s="125"/>
      <c r="M2168" s="125"/>
      <c r="N2168" s="977"/>
      <c r="O2168" s="978"/>
      <c r="P2168" s="45"/>
      <c r="R2168" s="45"/>
      <c r="S2168" s="45"/>
      <c r="T2168" s="45"/>
      <c r="U2168" s="45"/>
      <c r="V2168" s="45"/>
      <c r="W2168" s="45"/>
      <c r="X2168" s="45"/>
      <c r="Y2168" s="45"/>
      <c r="Z2168" s="45"/>
      <c r="AA2168" s="45"/>
      <c r="AB2168" s="45"/>
    </row>
    <row r="2169" spans="1:28" s="62" customFormat="1" ht="19.5" customHeight="1" x14ac:dyDescent="0.25">
      <c r="A2169" s="63">
        <f t="shared" si="759"/>
        <v>19.5</v>
      </c>
      <c r="B2169" s="78">
        <f t="shared" si="760"/>
        <v>27</v>
      </c>
      <c r="C2169" s="972"/>
      <c r="D2169" s="973"/>
      <c r="E2169" s="974"/>
      <c r="F2169" s="124"/>
      <c r="G2169" s="124"/>
      <c r="H2169" s="126"/>
      <c r="I2169" s="975"/>
      <c r="J2169" s="976"/>
      <c r="K2169" s="124"/>
      <c r="L2169" s="125"/>
      <c r="M2169" s="125"/>
      <c r="N2169" s="977"/>
      <c r="O2169" s="978"/>
      <c r="P2169" s="45"/>
      <c r="R2169" s="45"/>
      <c r="S2169" s="45"/>
      <c r="T2169" s="45"/>
      <c r="U2169" s="45"/>
      <c r="V2169" s="45"/>
      <c r="W2169" s="45"/>
      <c r="X2169" s="45"/>
      <c r="Y2169" s="45"/>
      <c r="Z2169" s="45"/>
      <c r="AA2169" s="45"/>
      <c r="AB2169" s="45"/>
    </row>
    <row r="2170" spans="1:28" s="62" customFormat="1" ht="19.5" customHeight="1" x14ac:dyDescent="0.25">
      <c r="A2170" s="63">
        <f t="shared" si="759"/>
        <v>19.5</v>
      </c>
      <c r="B2170" s="78">
        <f t="shared" si="760"/>
        <v>28</v>
      </c>
      <c r="C2170" s="972"/>
      <c r="D2170" s="973"/>
      <c r="E2170" s="974"/>
      <c r="F2170" s="124"/>
      <c r="G2170" s="124"/>
      <c r="H2170" s="126"/>
      <c r="I2170" s="975"/>
      <c r="J2170" s="976"/>
      <c r="K2170" s="124"/>
      <c r="L2170" s="125"/>
      <c r="M2170" s="125"/>
      <c r="N2170" s="977"/>
      <c r="O2170" s="978"/>
      <c r="P2170" s="45"/>
      <c r="R2170" s="45"/>
      <c r="S2170" s="45"/>
      <c r="T2170" s="45"/>
      <c r="U2170" s="45"/>
      <c r="V2170" s="45"/>
      <c r="W2170" s="45"/>
      <c r="X2170" s="45"/>
      <c r="Y2170" s="45"/>
      <c r="Z2170" s="45"/>
      <c r="AA2170" s="45"/>
      <c r="AB2170" s="45"/>
    </row>
    <row r="2171" spans="1:28" s="62" customFormat="1" ht="9" customHeight="1" x14ac:dyDescent="0.25">
      <c r="A2171" s="63">
        <f t="shared" ref="A2171:A2179" si="761">$A$2</f>
        <v>9</v>
      </c>
      <c r="B2171" s="45"/>
      <c r="C2171" s="45"/>
      <c r="D2171" s="45"/>
      <c r="E2171" s="45"/>
      <c r="F2171" s="45"/>
      <c r="G2171" s="45"/>
      <c r="H2171" s="45"/>
      <c r="I2171" s="45"/>
      <c r="J2171" s="45"/>
      <c r="K2171" s="45"/>
      <c r="L2171" s="45"/>
      <c r="M2171" s="45"/>
      <c r="N2171" s="45"/>
      <c r="O2171" s="45"/>
      <c r="P2171" s="45"/>
      <c r="R2171" s="45"/>
      <c r="S2171" s="45"/>
      <c r="T2171" s="45"/>
      <c r="U2171" s="45"/>
      <c r="V2171" s="45"/>
      <c r="W2171" s="45"/>
      <c r="X2171" s="45"/>
      <c r="Y2171" s="45"/>
      <c r="Z2171" s="45"/>
      <c r="AA2171" s="45"/>
      <c r="AB2171" s="45"/>
    </row>
    <row r="2172" spans="1:28" ht="9" customHeight="1" x14ac:dyDescent="0.25">
      <c r="A2172" s="63">
        <f t="shared" si="761"/>
        <v>9</v>
      </c>
    </row>
    <row r="2173" spans="1:28" ht="9" customHeight="1" x14ac:dyDescent="0.25">
      <c r="A2173" s="63">
        <f t="shared" si="761"/>
        <v>9</v>
      </c>
    </row>
    <row r="2174" spans="1:28" ht="9" customHeight="1" x14ac:dyDescent="0.25">
      <c r="A2174" s="63">
        <f t="shared" si="761"/>
        <v>9</v>
      </c>
    </row>
    <row r="2175" spans="1:28" ht="9" customHeight="1" x14ac:dyDescent="0.25">
      <c r="A2175" s="63">
        <f t="shared" si="761"/>
        <v>9</v>
      </c>
    </row>
    <row r="2176" spans="1:28" ht="16.5" customHeight="1" x14ac:dyDescent="0.25">
      <c r="A2176" s="68">
        <f t="shared" ref="A2176" si="762">$A$8</f>
        <v>16.5</v>
      </c>
      <c r="C2176" s="80" t="s">
        <v>572</v>
      </c>
      <c r="D2176" s="81" t="s">
        <v>189</v>
      </c>
      <c r="M2176" s="1006" t="str">
        <f ca="1">Wersja</f>
        <v>2020..6.15.0.44055</v>
      </c>
      <c r="N2176" s="1006"/>
    </row>
    <row r="2177" spans="1:17" ht="9" customHeight="1" x14ac:dyDescent="0.25">
      <c r="A2177" s="63">
        <f t="shared" si="761"/>
        <v>9</v>
      </c>
    </row>
    <row r="2178" spans="1:17" ht="9" customHeight="1" x14ac:dyDescent="0.25">
      <c r="A2178" s="63">
        <f t="shared" si="761"/>
        <v>9</v>
      </c>
      <c r="B2178" s="796" t="s">
        <v>182</v>
      </c>
      <c r="C2178" s="796"/>
      <c r="D2178" s="796"/>
      <c r="E2178" s="796"/>
      <c r="F2178" s="796"/>
      <c r="G2178" s="796"/>
      <c r="H2178" s="796"/>
      <c r="I2178" s="796"/>
      <c r="J2178" s="796"/>
      <c r="K2178" s="796"/>
      <c r="L2178" s="796"/>
      <c r="M2178" s="796"/>
      <c r="N2178" s="796"/>
      <c r="O2178" s="796"/>
    </row>
    <row r="2179" spans="1:17" ht="9" customHeight="1" x14ac:dyDescent="0.25">
      <c r="A2179" s="63">
        <f t="shared" si="761"/>
        <v>9</v>
      </c>
      <c r="B2179" s="797" t="s">
        <v>0</v>
      </c>
      <c r="C2179" s="797"/>
      <c r="D2179" s="797"/>
      <c r="E2179" s="797"/>
      <c r="F2179" s="797"/>
      <c r="G2179" s="797"/>
      <c r="H2179" s="797"/>
      <c r="I2179" s="797"/>
      <c r="J2179" s="797"/>
      <c r="K2179" s="797"/>
      <c r="L2179" s="797"/>
      <c r="M2179" s="797"/>
      <c r="N2179" s="797"/>
      <c r="O2179" s="797"/>
    </row>
    <row r="2180" spans="1:17" ht="4.5" customHeight="1" x14ac:dyDescent="0.25">
      <c r="A2180" s="63">
        <f t="shared" ref="A2180" si="763">$A$4</f>
        <v>4.5</v>
      </c>
      <c r="B2180" s="261"/>
    </row>
    <row r="2181" spans="1:17" ht="9" customHeight="1" x14ac:dyDescent="0.25">
      <c r="A2181" s="63">
        <f t="shared" ref="A2181" si="764">$A$2</f>
        <v>9</v>
      </c>
      <c r="B2181" s="798" t="s">
        <v>475</v>
      </c>
      <c r="C2181" s="799"/>
      <c r="D2181" s="799"/>
      <c r="E2181" s="799"/>
      <c r="F2181" s="799"/>
      <c r="G2181" s="799"/>
      <c r="H2181" s="800"/>
      <c r="I2181" s="801" t="s">
        <v>1</v>
      </c>
      <c r="J2181" s="802"/>
      <c r="K2181" s="802"/>
      <c r="L2181" s="802"/>
      <c r="M2181" s="802"/>
      <c r="N2181" s="802"/>
      <c r="O2181" s="803"/>
    </row>
    <row r="2182" spans="1:17" ht="19.5" customHeight="1" x14ac:dyDescent="0.25">
      <c r="A2182" s="63">
        <f t="shared" ref="A2182" si="765">$A$6</f>
        <v>19.5</v>
      </c>
      <c r="B2182" s="65"/>
      <c r="C2182" s="988">
        <f t="shared" ref="C2182" si="766">$C$6</f>
        <v>0</v>
      </c>
      <c r="D2182" s="988"/>
      <c r="E2182" s="988"/>
      <c r="F2182" s="988"/>
      <c r="G2182" s="988"/>
      <c r="H2182" s="66"/>
      <c r="I2182" s="820"/>
      <c r="J2182" s="821"/>
      <c r="K2182" s="821"/>
      <c r="L2182" s="821"/>
      <c r="M2182" s="821"/>
      <c r="N2182" s="821"/>
      <c r="O2182" s="822"/>
    </row>
    <row r="2183" spans="1:17" ht="9" customHeight="1" x14ac:dyDescent="0.25">
      <c r="A2183" s="63">
        <f t="shared" ref="A2183" si="767">$A$2</f>
        <v>9</v>
      </c>
    </row>
    <row r="2184" spans="1:17" ht="16.5" customHeight="1" x14ac:dyDescent="0.25">
      <c r="A2184" s="68">
        <f t="shared" ref="A2184:A2186" si="768">$A$8</f>
        <v>16.5</v>
      </c>
      <c r="B2184" s="67" t="s">
        <v>554</v>
      </c>
    </row>
    <row r="2185" spans="1:17" ht="16.5" customHeight="1" x14ac:dyDescent="0.25">
      <c r="A2185" s="68">
        <f t="shared" si="768"/>
        <v>16.5</v>
      </c>
      <c r="B2185" s="989" t="s">
        <v>566</v>
      </c>
      <c r="C2185" s="989"/>
      <c r="D2185" s="989"/>
      <c r="E2185" s="989"/>
      <c r="F2185" s="989"/>
      <c r="G2185" s="989"/>
      <c r="H2185" s="989"/>
      <c r="I2185" s="989"/>
      <c r="J2185" s="989"/>
      <c r="K2185" s="989"/>
      <c r="L2185" s="989"/>
      <c r="M2185" s="989"/>
      <c r="N2185" s="989"/>
    </row>
    <row r="2186" spans="1:17" ht="16.5" customHeight="1" x14ac:dyDescent="0.25">
      <c r="A2186" s="68">
        <f t="shared" si="768"/>
        <v>16.5</v>
      </c>
      <c r="B2186" s="990" t="s">
        <v>564</v>
      </c>
      <c r="C2186" s="989"/>
      <c r="D2186" s="989"/>
      <c r="E2186" s="989"/>
      <c r="F2186" s="989"/>
      <c r="G2186" s="989"/>
      <c r="H2186" s="989"/>
      <c r="I2186" s="989"/>
      <c r="J2186" s="989"/>
      <c r="K2186" s="989"/>
      <c r="L2186" s="989"/>
      <c r="M2186" s="989"/>
      <c r="N2186" s="989"/>
    </row>
    <row r="2187" spans="1:17" ht="9" customHeight="1" x14ac:dyDescent="0.25">
      <c r="A2187" s="63">
        <f t="shared" ref="A2187" si="769">$A$2</f>
        <v>9</v>
      </c>
      <c r="C2187" s="69"/>
      <c r="D2187" s="69"/>
      <c r="E2187" s="69"/>
      <c r="F2187" s="69"/>
      <c r="G2187" s="69"/>
      <c r="N2187" s="281" t="s">
        <v>877</v>
      </c>
      <c r="O2187" s="270"/>
    </row>
    <row r="2188" spans="1:17" ht="19.5" customHeight="1" x14ac:dyDescent="0.25">
      <c r="A2188" s="63">
        <f t="shared" ref="A2188" si="770">$A$6</f>
        <v>19.5</v>
      </c>
      <c r="C2188" s="69"/>
      <c r="D2188" s="69"/>
      <c r="E2188" s="69"/>
      <c r="F2188" s="69"/>
      <c r="G2188" s="69"/>
      <c r="N2188" s="265">
        <f t="shared" ref="N2188" si="771">N2120+1</f>
        <v>33</v>
      </c>
      <c r="O2188" s="70"/>
      <c r="P2188" s="62"/>
      <c r="Q2188" s="62">
        <f t="shared" ref="Q2188" si="772">IF(COUNTA(C2198:J2205,C2219:J2238,L2219:O2238,L2198:O2205)=0,0,1)</f>
        <v>0</v>
      </c>
    </row>
    <row r="2189" spans="1:17" ht="4.5" customHeight="1" x14ac:dyDescent="0.25">
      <c r="A2189" s="63">
        <f t="shared" ref="A2189:A2190" si="773">$A$4</f>
        <v>4.5</v>
      </c>
      <c r="B2189" s="69"/>
      <c r="C2189" s="69"/>
      <c r="D2189" s="69"/>
      <c r="E2189" s="69"/>
      <c r="F2189" s="69"/>
      <c r="G2189" s="69"/>
    </row>
    <row r="2190" spans="1:17" ht="4.5" customHeight="1" x14ac:dyDescent="0.25">
      <c r="A2190" s="63">
        <f t="shared" si="773"/>
        <v>4.5</v>
      </c>
      <c r="B2190" s="807"/>
      <c r="C2190" s="807"/>
      <c r="D2190" s="807"/>
      <c r="E2190" s="807"/>
      <c r="F2190" s="807"/>
      <c r="G2190" s="807"/>
      <c r="H2190" s="807"/>
      <c r="I2190" s="807"/>
      <c r="J2190" s="807"/>
      <c r="K2190" s="807"/>
      <c r="L2190" s="807"/>
      <c r="M2190" s="807"/>
      <c r="N2190" s="807"/>
      <c r="O2190" s="807"/>
    </row>
    <row r="2191" spans="1:17" ht="24.75" customHeight="1" x14ac:dyDescent="0.25">
      <c r="A2191" s="68">
        <f t="shared" ref="A2191" si="774">$A$8*1.5</f>
        <v>24.75</v>
      </c>
      <c r="B2191" s="826" t="s">
        <v>563</v>
      </c>
      <c r="C2191" s="827"/>
      <c r="D2191" s="827"/>
      <c r="E2191" s="827"/>
      <c r="F2191" s="827"/>
      <c r="G2191" s="827"/>
      <c r="H2191" s="827"/>
      <c r="I2191" s="827"/>
      <c r="J2191" s="827"/>
      <c r="K2191" s="827"/>
      <c r="L2191" s="827"/>
      <c r="M2191" s="827"/>
      <c r="N2191" s="827"/>
      <c r="O2191" s="828"/>
    </row>
    <row r="2192" spans="1:17" ht="9" customHeight="1" x14ac:dyDescent="0.25">
      <c r="A2192" s="63">
        <f t="shared" ref="A2192" si="775">$A$2</f>
        <v>9</v>
      </c>
      <c r="B2192" s="71"/>
      <c r="C2192" s="804" t="s">
        <v>158</v>
      </c>
      <c r="D2192" s="805"/>
      <c r="E2192" s="805"/>
      <c r="F2192" s="805"/>
      <c r="G2192" s="805"/>
      <c r="H2192" s="806"/>
      <c r="I2192" s="804" t="s">
        <v>159</v>
      </c>
      <c r="J2192" s="805"/>
      <c r="K2192" s="805"/>
      <c r="L2192" s="805"/>
      <c r="M2192" s="805"/>
      <c r="N2192" s="805"/>
      <c r="O2192" s="806"/>
    </row>
    <row r="2193" spans="1:28" s="62" customFormat="1" ht="19.5" customHeight="1" x14ac:dyDescent="0.25">
      <c r="A2193" s="63">
        <f t="shared" ref="A2193" si="776">$A$6</f>
        <v>19.5</v>
      </c>
      <c r="B2193" s="72"/>
      <c r="C2193" s="985" t="str">
        <f t="shared" ref="C2193" si="777">""&amp;$C$17</f>
        <v/>
      </c>
      <c r="D2193" s="986"/>
      <c r="E2193" s="986"/>
      <c r="F2193" s="986"/>
      <c r="G2193" s="986"/>
      <c r="H2193" s="987"/>
      <c r="I2193" s="985" t="str">
        <f t="shared" ref="I2193" si="778">""&amp;I2125</f>
        <v/>
      </c>
      <c r="J2193" s="986"/>
      <c r="K2193" s="986"/>
      <c r="L2193" s="986"/>
      <c r="M2193" s="986"/>
      <c r="N2193" s="986"/>
      <c r="O2193" s="987"/>
      <c r="P2193" s="45"/>
      <c r="R2193" s="45"/>
      <c r="S2193" s="45"/>
      <c r="T2193" s="45"/>
      <c r="U2193" s="45"/>
      <c r="V2193" s="45"/>
      <c r="W2193" s="45"/>
      <c r="X2193" s="45"/>
      <c r="Y2193" s="45"/>
      <c r="Z2193" s="45"/>
      <c r="AA2193" s="45"/>
      <c r="AB2193" s="45"/>
    </row>
    <row r="2194" spans="1:28" s="62" customFormat="1" ht="4.5" customHeight="1" x14ac:dyDescent="0.25">
      <c r="A2194" s="63">
        <f t="shared" ref="A2194" si="779">$A$4</f>
        <v>4.5</v>
      </c>
      <c r="B2194" s="807"/>
      <c r="C2194" s="807"/>
      <c r="D2194" s="807"/>
      <c r="E2194" s="807"/>
      <c r="F2194" s="807"/>
      <c r="G2194" s="807"/>
      <c r="H2194" s="807"/>
      <c r="I2194" s="807"/>
      <c r="J2194" s="807"/>
      <c r="K2194" s="807"/>
      <c r="L2194" s="807"/>
      <c r="M2194" s="807"/>
      <c r="N2194" s="807"/>
      <c r="O2194" s="807"/>
      <c r="P2194" s="45"/>
      <c r="R2194" s="45"/>
      <c r="S2194" s="45"/>
      <c r="T2194" s="45"/>
      <c r="U2194" s="45"/>
      <c r="V2194" s="45"/>
      <c r="W2194" s="45"/>
      <c r="X2194" s="45"/>
      <c r="Y2194" s="45"/>
      <c r="Z2194" s="45"/>
      <c r="AA2194" s="45"/>
      <c r="AB2194" s="45"/>
    </row>
    <row r="2195" spans="1:28" s="62" customFormat="1" ht="16.5" customHeight="1" x14ac:dyDescent="0.25">
      <c r="A2195" s="68">
        <f t="shared" ref="A2195" si="780">$A$8</f>
        <v>16.5</v>
      </c>
      <c r="B2195" s="808" t="s">
        <v>160</v>
      </c>
      <c r="C2195" s="809"/>
      <c r="D2195" s="809"/>
      <c r="E2195" s="809"/>
      <c r="F2195" s="809"/>
      <c r="G2195" s="809"/>
      <c r="H2195" s="809"/>
      <c r="I2195" s="809"/>
      <c r="J2195" s="809"/>
      <c r="K2195" s="809"/>
      <c r="L2195" s="809"/>
      <c r="M2195" s="809"/>
      <c r="N2195" s="809"/>
      <c r="O2195" s="810"/>
      <c r="P2195" s="45"/>
      <c r="R2195" s="45"/>
      <c r="S2195" s="45"/>
      <c r="T2195" s="45"/>
      <c r="U2195" s="45"/>
      <c r="V2195" s="45"/>
      <c r="W2195" s="45"/>
      <c r="X2195" s="45"/>
      <c r="Y2195" s="45"/>
      <c r="Z2195" s="45"/>
      <c r="AA2195" s="45"/>
      <c r="AB2195" s="45"/>
    </row>
    <row r="2196" spans="1:28" s="62" customFormat="1" ht="24.75" customHeight="1" x14ac:dyDescent="0.25">
      <c r="A2196" s="68">
        <f t="shared" ref="A2196" si="781">$A$8*1.5</f>
        <v>24.75</v>
      </c>
      <c r="B2196" s="268" t="s">
        <v>162</v>
      </c>
      <c r="C2196" s="844" t="s">
        <v>170</v>
      </c>
      <c r="D2196" s="981"/>
      <c r="E2196" s="982"/>
      <c r="F2196" s="269" t="s">
        <v>171</v>
      </c>
      <c r="G2196" s="269" t="s">
        <v>172</v>
      </c>
      <c r="H2196" s="268" t="s">
        <v>163</v>
      </c>
      <c r="I2196" s="844" t="s">
        <v>573</v>
      </c>
      <c r="J2196" s="982"/>
      <c r="K2196" s="267" t="s">
        <v>571</v>
      </c>
      <c r="L2196" s="267" t="s">
        <v>570</v>
      </c>
      <c r="M2196" s="267" t="s">
        <v>569</v>
      </c>
      <c r="N2196" s="844" t="s">
        <v>568</v>
      </c>
      <c r="O2196" s="815"/>
      <c r="P2196" s="45"/>
      <c r="R2196" s="45"/>
      <c r="S2196" s="45"/>
      <c r="T2196" s="45"/>
      <c r="U2196" s="45"/>
      <c r="V2196" s="45"/>
      <c r="W2196" s="45"/>
      <c r="X2196" s="45"/>
      <c r="Y2196" s="45"/>
      <c r="Z2196" s="45"/>
      <c r="AA2196" s="45"/>
      <c r="AB2196" s="45"/>
    </row>
    <row r="2197" spans="1:28" s="62" customFormat="1" ht="9" customHeight="1" x14ac:dyDescent="0.2">
      <c r="A2197" s="63">
        <f t="shared" ref="A2197" si="782">$A$2</f>
        <v>9</v>
      </c>
      <c r="B2197" s="76"/>
      <c r="C2197" s="983" t="s">
        <v>126</v>
      </c>
      <c r="D2197" s="983"/>
      <c r="E2197" s="983"/>
      <c r="F2197" s="268" t="s">
        <v>164</v>
      </c>
      <c r="G2197" s="268" t="s">
        <v>165</v>
      </c>
      <c r="H2197" s="268" t="s">
        <v>143</v>
      </c>
      <c r="I2197" s="983" t="s">
        <v>166</v>
      </c>
      <c r="J2197" s="983"/>
      <c r="K2197" s="268" t="s">
        <v>167</v>
      </c>
      <c r="L2197" s="268" t="s">
        <v>168</v>
      </c>
      <c r="M2197" s="268" t="s">
        <v>181</v>
      </c>
      <c r="N2197" s="983" t="s">
        <v>565</v>
      </c>
      <c r="O2197" s="983"/>
      <c r="P2197" s="45"/>
      <c r="R2197" s="45"/>
      <c r="S2197" s="45"/>
      <c r="T2197" s="45"/>
      <c r="U2197" s="45"/>
      <c r="V2197" s="45"/>
      <c r="W2197" s="45"/>
      <c r="X2197" s="45"/>
      <c r="Y2197" s="45"/>
      <c r="Z2197" s="45"/>
      <c r="AA2197" s="45"/>
      <c r="AB2197" s="45"/>
    </row>
    <row r="2198" spans="1:28" s="62" customFormat="1" ht="19.5" customHeight="1" x14ac:dyDescent="0.25">
      <c r="A2198" s="63">
        <f t="shared" ref="A2198:A2205" si="783">$A$6</f>
        <v>19.5</v>
      </c>
      <c r="B2198" s="78">
        <v>1</v>
      </c>
      <c r="C2198" s="972"/>
      <c r="D2198" s="973"/>
      <c r="E2198" s="974"/>
      <c r="F2198" s="124"/>
      <c r="G2198" s="124"/>
      <c r="H2198" s="126"/>
      <c r="I2198" s="975"/>
      <c r="J2198" s="976"/>
      <c r="K2198" s="124"/>
      <c r="L2198" s="125"/>
      <c r="M2198" s="125"/>
      <c r="N2198" s="977"/>
      <c r="O2198" s="978"/>
      <c r="P2198" s="45"/>
      <c r="R2198" s="45"/>
      <c r="S2198" s="45"/>
      <c r="T2198" s="45"/>
      <c r="U2198" s="45"/>
      <c r="V2198" s="45"/>
      <c r="W2198" s="45"/>
      <c r="X2198" s="45"/>
      <c r="Y2198" s="45"/>
      <c r="Z2198" s="45"/>
      <c r="AA2198" s="45"/>
      <c r="AB2198" s="45"/>
    </row>
    <row r="2199" spans="1:28" s="62" customFormat="1" ht="19.5" customHeight="1" x14ac:dyDescent="0.25">
      <c r="A2199" s="63">
        <f t="shared" si="783"/>
        <v>19.5</v>
      </c>
      <c r="B2199" s="78">
        <v>2</v>
      </c>
      <c r="C2199" s="972"/>
      <c r="D2199" s="973"/>
      <c r="E2199" s="974"/>
      <c r="F2199" s="124"/>
      <c r="G2199" s="124"/>
      <c r="H2199" s="126"/>
      <c r="I2199" s="975"/>
      <c r="J2199" s="976"/>
      <c r="K2199" s="124"/>
      <c r="L2199" s="125"/>
      <c r="M2199" s="125"/>
      <c r="N2199" s="977"/>
      <c r="O2199" s="978"/>
      <c r="P2199" s="45"/>
      <c r="R2199" s="45"/>
      <c r="S2199" s="45"/>
      <c r="T2199" s="45"/>
      <c r="U2199" s="45"/>
      <c r="V2199" s="45"/>
      <c r="W2199" s="45"/>
      <c r="X2199" s="45"/>
      <c r="Y2199" s="45"/>
      <c r="Z2199" s="45"/>
      <c r="AA2199" s="45"/>
      <c r="AB2199" s="45"/>
    </row>
    <row r="2200" spans="1:28" s="62" customFormat="1" ht="19.5" customHeight="1" x14ac:dyDescent="0.25">
      <c r="A2200" s="63">
        <f t="shared" si="783"/>
        <v>19.5</v>
      </c>
      <c r="B2200" s="78">
        <v>3</v>
      </c>
      <c r="C2200" s="972"/>
      <c r="D2200" s="973"/>
      <c r="E2200" s="974"/>
      <c r="F2200" s="124"/>
      <c r="G2200" s="124"/>
      <c r="H2200" s="126"/>
      <c r="I2200" s="975"/>
      <c r="J2200" s="976"/>
      <c r="K2200" s="124"/>
      <c r="L2200" s="125"/>
      <c r="M2200" s="125"/>
      <c r="N2200" s="977"/>
      <c r="O2200" s="978"/>
      <c r="P2200" s="45"/>
      <c r="R2200" s="45"/>
      <c r="S2200" s="45"/>
      <c r="T2200" s="45"/>
      <c r="U2200" s="45"/>
      <c r="V2200" s="45"/>
      <c r="W2200" s="45"/>
      <c r="X2200" s="45"/>
      <c r="Y2200" s="45"/>
      <c r="Z2200" s="45"/>
      <c r="AA2200" s="45"/>
      <c r="AB2200" s="45"/>
    </row>
    <row r="2201" spans="1:28" s="62" customFormat="1" ht="19.5" customHeight="1" x14ac:dyDescent="0.25">
      <c r="A2201" s="63">
        <f t="shared" si="783"/>
        <v>19.5</v>
      </c>
      <c r="B2201" s="78">
        <v>4</v>
      </c>
      <c r="C2201" s="972"/>
      <c r="D2201" s="973"/>
      <c r="E2201" s="974"/>
      <c r="F2201" s="124"/>
      <c r="G2201" s="124"/>
      <c r="H2201" s="126"/>
      <c r="I2201" s="975"/>
      <c r="J2201" s="976"/>
      <c r="K2201" s="124"/>
      <c r="L2201" s="125"/>
      <c r="M2201" s="125"/>
      <c r="N2201" s="977"/>
      <c r="O2201" s="978"/>
      <c r="P2201" s="45"/>
      <c r="R2201" s="45"/>
      <c r="S2201" s="45"/>
      <c r="T2201" s="45"/>
      <c r="U2201" s="45"/>
      <c r="V2201" s="45"/>
      <c r="W2201" s="45"/>
      <c r="X2201" s="45"/>
      <c r="Y2201" s="45"/>
      <c r="Z2201" s="45"/>
      <c r="AA2201" s="45"/>
      <c r="AB2201" s="45"/>
    </row>
    <row r="2202" spans="1:28" s="62" customFormat="1" ht="19.5" customHeight="1" x14ac:dyDescent="0.25">
      <c r="A2202" s="63">
        <f t="shared" si="783"/>
        <v>19.5</v>
      </c>
      <c r="B2202" s="78">
        <v>5</v>
      </c>
      <c r="C2202" s="972"/>
      <c r="D2202" s="973"/>
      <c r="E2202" s="974"/>
      <c r="F2202" s="124"/>
      <c r="G2202" s="124"/>
      <c r="H2202" s="126"/>
      <c r="I2202" s="975"/>
      <c r="J2202" s="976"/>
      <c r="K2202" s="124"/>
      <c r="L2202" s="125"/>
      <c r="M2202" s="125"/>
      <c r="N2202" s="977"/>
      <c r="O2202" s="978"/>
      <c r="P2202" s="45"/>
      <c r="R2202" s="45"/>
      <c r="S2202" s="45"/>
      <c r="T2202" s="45"/>
      <c r="U2202" s="45"/>
      <c r="V2202" s="45"/>
      <c r="W2202" s="45"/>
      <c r="X2202" s="45"/>
      <c r="Y2202" s="45"/>
      <c r="Z2202" s="45"/>
      <c r="AA2202" s="45"/>
      <c r="AB2202" s="45"/>
    </row>
    <row r="2203" spans="1:28" s="62" customFormat="1" ht="19.5" customHeight="1" x14ac:dyDescent="0.25">
      <c r="A2203" s="63">
        <f t="shared" si="783"/>
        <v>19.5</v>
      </c>
      <c r="B2203" s="78">
        <v>6</v>
      </c>
      <c r="C2203" s="972"/>
      <c r="D2203" s="973"/>
      <c r="E2203" s="974"/>
      <c r="F2203" s="124"/>
      <c r="G2203" s="124"/>
      <c r="H2203" s="126"/>
      <c r="I2203" s="975"/>
      <c r="J2203" s="976"/>
      <c r="K2203" s="124"/>
      <c r="L2203" s="125"/>
      <c r="M2203" s="125"/>
      <c r="N2203" s="977"/>
      <c r="O2203" s="978"/>
      <c r="P2203" s="45"/>
      <c r="R2203" s="45"/>
      <c r="S2203" s="45"/>
      <c r="T2203" s="45"/>
      <c r="U2203" s="45"/>
      <c r="V2203" s="45"/>
      <c r="W2203" s="45"/>
      <c r="X2203" s="45"/>
      <c r="Y2203" s="45"/>
      <c r="Z2203" s="45"/>
      <c r="AA2203" s="45"/>
      <c r="AB2203" s="45"/>
    </row>
    <row r="2204" spans="1:28" s="62" customFormat="1" ht="19.5" customHeight="1" x14ac:dyDescent="0.25">
      <c r="A2204" s="63">
        <f t="shared" si="783"/>
        <v>19.5</v>
      </c>
      <c r="B2204" s="78">
        <v>7</v>
      </c>
      <c r="C2204" s="972"/>
      <c r="D2204" s="973"/>
      <c r="E2204" s="974"/>
      <c r="F2204" s="124"/>
      <c r="G2204" s="124"/>
      <c r="H2204" s="126"/>
      <c r="I2204" s="975"/>
      <c r="J2204" s="976"/>
      <c r="K2204" s="124"/>
      <c r="L2204" s="125"/>
      <c r="M2204" s="125"/>
      <c r="N2204" s="977"/>
      <c r="O2204" s="978"/>
      <c r="P2204" s="45"/>
      <c r="R2204" s="45"/>
      <c r="S2204" s="45"/>
      <c r="T2204" s="45"/>
      <c r="U2204" s="45"/>
      <c r="V2204" s="45"/>
      <c r="W2204" s="45"/>
      <c r="X2204" s="45"/>
      <c r="Y2204" s="45"/>
      <c r="Z2204" s="45"/>
      <c r="AA2204" s="45"/>
      <c r="AB2204" s="45"/>
    </row>
    <row r="2205" spans="1:28" s="62" customFormat="1" ht="19.5" customHeight="1" x14ac:dyDescent="0.25">
      <c r="A2205" s="63">
        <f t="shared" si="783"/>
        <v>19.5</v>
      </c>
      <c r="B2205" s="78">
        <v>8</v>
      </c>
      <c r="C2205" s="972"/>
      <c r="D2205" s="973"/>
      <c r="E2205" s="974"/>
      <c r="F2205" s="124"/>
      <c r="G2205" s="124"/>
      <c r="H2205" s="126"/>
      <c r="I2205" s="975"/>
      <c r="J2205" s="976"/>
      <c r="K2205" s="124"/>
      <c r="L2205" s="125"/>
      <c r="M2205" s="125"/>
      <c r="N2205" s="977"/>
      <c r="O2205" s="978"/>
      <c r="P2205" s="45"/>
      <c r="R2205" s="45"/>
      <c r="S2205" s="45"/>
      <c r="T2205" s="45"/>
      <c r="U2205" s="45"/>
      <c r="V2205" s="45"/>
      <c r="W2205" s="45"/>
      <c r="X2205" s="45"/>
      <c r="Y2205" s="45"/>
      <c r="Z2205" s="45"/>
      <c r="AA2205" s="45"/>
      <c r="AB2205" s="45"/>
    </row>
    <row r="2206" spans="1:28" s="62" customFormat="1" ht="9" customHeight="1" x14ac:dyDescent="0.25">
      <c r="A2206" s="63">
        <f t="shared" ref="A2206:A2207" si="784">$A$2</f>
        <v>9</v>
      </c>
      <c r="B2206" s="45"/>
      <c r="C2206" s="45"/>
      <c r="D2206" s="45"/>
      <c r="E2206" s="45"/>
      <c r="F2206" s="45"/>
      <c r="G2206" s="45"/>
      <c r="H2206" s="45"/>
      <c r="I2206" s="45"/>
      <c r="J2206" s="45"/>
      <c r="K2206" s="45"/>
      <c r="L2206" s="45"/>
      <c r="M2206" s="45"/>
      <c r="N2206" s="45"/>
      <c r="O2206" s="45"/>
      <c r="P2206" s="45"/>
      <c r="R2206" s="45"/>
      <c r="S2206" s="45"/>
      <c r="T2206" s="45"/>
      <c r="U2206" s="45"/>
      <c r="V2206" s="45"/>
      <c r="W2206" s="45"/>
      <c r="X2206" s="45"/>
      <c r="Y2206" s="45"/>
      <c r="Z2206" s="45"/>
      <c r="AA2206" s="45"/>
      <c r="AB2206" s="45"/>
    </row>
    <row r="2207" spans="1:28" s="62" customFormat="1" ht="9" customHeight="1" x14ac:dyDescent="0.25">
      <c r="A2207" s="63">
        <f t="shared" si="784"/>
        <v>9</v>
      </c>
      <c r="B2207" s="45"/>
      <c r="C2207" s="45"/>
      <c r="D2207" s="45"/>
      <c r="E2207" s="45"/>
      <c r="F2207" s="45"/>
      <c r="G2207" s="45"/>
      <c r="H2207" s="45"/>
      <c r="I2207" s="45"/>
      <c r="J2207" s="45"/>
      <c r="K2207" s="45"/>
      <c r="L2207" s="45"/>
      <c r="M2207" s="45"/>
      <c r="N2207" s="45"/>
      <c r="O2207" s="45"/>
      <c r="P2207" s="45"/>
      <c r="R2207" s="45"/>
      <c r="S2207" s="45"/>
      <c r="T2207" s="45"/>
      <c r="U2207" s="45"/>
      <c r="V2207" s="45"/>
      <c r="W2207" s="45"/>
      <c r="X2207" s="45"/>
      <c r="Y2207" s="45"/>
      <c r="Z2207" s="45"/>
      <c r="AA2207" s="45"/>
      <c r="AB2207" s="45"/>
    </row>
    <row r="2208" spans="1:28" s="62" customFormat="1" ht="18" customHeight="1" x14ac:dyDescent="0.25">
      <c r="A2208" s="63">
        <f t="shared" ref="A2208" si="785">$A$2*2</f>
        <v>18</v>
      </c>
      <c r="B2208" s="79" t="s">
        <v>100</v>
      </c>
      <c r="C2208" s="979" t="s">
        <v>191</v>
      </c>
      <c r="D2208" s="979"/>
      <c r="E2208" s="979"/>
      <c r="F2208" s="979"/>
      <c r="G2208" s="979"/>
      <c r="H2208" s="979"/>
      <c r="I2208" s="979"/>
      <c r="J2208" s="979"/>
      <c r="K2208" s="979"/>
      <c r="L2208" s="979"/>
      <c r="M2208" s="979"/>
      <c r="N2208" s="979"/>
      <c r="O2208" s="979"/>
      <c r="P2208" s="45"/>
      <c r="R2208" s="45"/>
      <c r="S2208" s="45"/>
      <c r="T2208" s="45"/>
      <c r="U2208" s="45"/>
      <c r="V2208" s="45"/>
      <c r="W2208" s="45"/>
      <c r="X2208" s="45"/>
      <c r="Y2208" s="45"/>
      <c r="Z2208" s="45"/>
      <c r="AA2208" s="45"/>
      <c r="AB2208" s="45"/>
    </row>
    <row r="2209" spans="1:28" s="62" customFormat="1" ht="9" customHeight="1" x14ac:dyDescent="0.25">
      <c r="A2209" s="63">
        <f t="shared" ref="A2209:A2212" si="786">$A$2</f>
        <v>9</v>
      </c>
      <c r="B2209" s="79" t="s">
        <v>101</v>
      </c>
      <c r="C2209" s="980" t="s">
        <v>190</v>
      </c>
      <c r="D2209" s="980"/>
      <c r="E2209" s="980"/>
      <c r="F2209" s="980"/>
      <c r="G2209" s="980"/>
      <c r="H2209" s="980"/>
      <c r="I2209" s="980"/>
      <c r="J2209" s="980"/>
      <c r="K2209" s="980"/>
      <c r="L2209" s="980"/>
      <c r="M2209" s="980"/>
      <c r="N2209" s="980"/>
      <c r="O2209" s="980"/>
      <c r="P2209" s="45"/>
      <c r="R2209" s="45"/>
      <c r="S2209" s="45"/>
      <c r="T2209" s="45"/>
      <c r="U2209" s="45"/>
      <c r="V2209" s="45"/>
      <c r="W2209" s="45"/>
      <c r="X2209" s="45"/>
      <c r="Y2209" s="45"/>
      <c r="Z2209" s="45"/>
      <c r="AA2209" s="45"/>
      <c r="AB2209" s="45"/>
    </row>
    <row r="2210" spans="1:28" s="62" customFormat="1" ht="9" customHeight="1" x14ac:dyDescent="0.25">
      <c r="A2210" s="63">
        <f t="shared" si="786"/>
        <v>9</v>
      </c>
      <c r="B2210" s="79" t="s">
        <v>102</v>
      </c>
      <c r="C2210" s="979" t="s">
        <v>500</v>
      </c>
      <c r="D2210" s="979"/>
      <c r="E2210" s="979"/>
      <c r="F2210" s="979"/>
      <c r="G2210" s="979"/>
      <c r="H2210" s="979"/>
      <c r="I2210" s="979"/>
      <c r="J2210" s="979"/>
      <c r="K2210" s="979"/>
      <c r="L2210" s="979"/>
      <c r="M2210" s="979"/>
      <c r="N2210" s="979"/>
      <c r="O2210" s="979"/>
      <c r="P2210" s="45"/>
      <c r="R2210" s="45"/>
      <c r="S2210" s="45"/>
      <c r="T2210" s="45"/>
      <c r="U2210" s="45"/>
      <c r="V2210" s="45"/>
      <c r="W2210" s="45"/>
      <c r="X2210" s="45"/>
      <c r="Y2210" s="45"/>
      <c r="Z2210" s="45"/>
      <c r="AA2210" s="45"/>
      <c r="AB2210" s="45"/>
    </row>
    <row r="2211" spans="1:28" s="62" customFormat="1" ht="9" customHeight="1" x14ac:dyDescent="0.25">
      <c r="A2211" s="63">
        <f t="shared" si="786"/>
        <v>9</v>
      </c>
      <c r="B2211" s="79" t="s">
        <v>105</v>
      </c>
      <c r="C2211" s="979" t="s">
        <v>194</v>
      </c>
      <c r="D2211" s="979"/>
      <c r="E2211" s="979"/>
      <c r="F2211" s="979"/>
      <c r="G2211" s="979"/>
      <c r="H2211" s="979"/>
      <c r="I2211" s="979"/>
      <c r="J2211" s="979"/>
      <c r="K2211" s="979"/>
      <c r="L2211" s="979"/>
      <c r="M2211" s="979"/>
      <c r="N2211" s="979"/>
      <c r="O2211" s="979"/>
      <c r="P2211" s="45"/>
      <c r="R2211" s="45"/>
      <c r="S2211" s="45"/>
      <c r="T2211" s="45"/>
      <c r="U2211" s="45"/>
      <c r="V2211" s="45"/>
      <c r="W2211" s="45"/>
      <c r="X2211" s="45"/>
      <c r="Y2211" s="45"/>
      <c r="Z2211" s="45"/>
      <c r="AA2211" s="45"/>
      <c r="AB2211" s="45"/>
    </row>
    <row r="2212" spans="1:28" s="62" customFormat="1" ht="9" customHeight="1" x14ac:dyDescent="0.25">
      <c r="A2212" s="63">
        <f t="shared" si="786"/>
        <v>9</v>
      </c>
      <c r="B2212" s="79" t="s">
        <v>103</v>
      </c>
      <c r="C2212" s="979" t="s">
        <v>202</v>
      </c>
      <c r="D2212" s="979"/>
      <c r="E2212" s="979"/>
      <c r="F2212" s="979"/>
      <c r="G2212" s="979"/>
      <c r="H2212" s="979"/>
      <c r="I2212" s="979"/>
      <c r="J2212" s="979"/>
      <c r="K2212" s="979"/>
      <c r="L2212" s="979"/>
      <c r="M2212" s="979"/>
      <c r="N2212" s="979"/>
      <c r="O2212" s="979"/>
      <c r="P2212" s="45"/>
      <c r="R2212" s="45"/>
      <c r="S2212" s="45"/>
      <c r="T2212" s="45"/>
      <c r="U2212" s="45"/>
      <c r="V2212" s="45"/>
      <c r="W2212" s="45"/>
      <c r="X2212" s="45"/>
      <c r="Y2212" s="45"/>
      <c r="Z2212" s="45"/>
      <c r="AA2212" s="45"/>
      <c r="AB2212" s="45"/>
    </row>
    <row r="2213" spans="1:28" s="62" customFormat="1" ht="16.5" customHeight="1" x14ac:dyDescent="0.25">
      <c r="A2213" s="68">
        <f t="shared" ref="A2213" si="787">$A$8</f>
        <v>16.5</v>
      </c>
      <c r="B2213" s="45"/>
      <c r="C2213" s="984" t="str">
        <f ca="1">Wersja</f>
        <v>2020..6.15.0.44055</v>
      </c>
      <c r="D2213" s="984"/>
      <c r="E2213" s="69"/>
      <c r="F2213" s="69"/>
      <c r="G2213" s="69"/>
      <c r="H2213" s="69"/>
      <c r="I2213" s="45"/>
      <c r="J2213" s="45"/>
      <c r="K2213" s="45"/>
      <c r="L2213" s="45"/>
      <c r="M2213" s="45"/>
      <c r="N2213" s="80" t="s">
        <v>572</v>
      </c>
      <c r="O2213" s="81" t="s">
        <v>187</v>
      </c>
      <c r="P2213" s="45"/>
      <c r="R2213" s="45"/>
      <c r="S2213" s="45"/>
      <c r="T2213" s="45"/>
      <c r="U2213" s="45"/>
      <c r="V2213" s="45"/>
      <c r="W2213" s="45"/>
      <c r="X2213" s="45"/>
      <c r="Y2213" s="45"/>
      <c r="Z2213" s="45"/>
      <c r="AA2213" s="45"/>
      <c r="AB2213" s="45"/>
    </row>
    <row r="2214" spans="1:28" s="62" customFormat="1" ht="9" customHeight="1" x14ac:dyDescent="0.25">
      <c r="A2214" s="63">
        <f t="shared" ref="A2214:A2215" si="788">$A$2</f>
        <v>9</v>
      </c>
      <c r="B2214" s="45"/>
      <c r="C2214" s="45"/>
      <c r="D2214" s="45"/>
      <c r="E2214" s="45"/>
      <c r="F2214" s="45"/>
      <c r="G2214" s="45"/>
      <c r="H2214" s="45"/>
      <c r="I2214" s="45"/>
      <c r="J2214" s="45"/>
      <c r="K2214" s="45"/>
      <c r="L2214" s="45"/>
      <c r="M2214" s="45"/>
      <c r="N2214" s="45"/>
      <c r="O2214" s="45"/>
      <c r="P2214" s="45"/>
      <c r="R2214" s="45"/>
      <c r="S2214" s="45"/>
      <c r="T2214" s="45"/>
      <c r="U2214" s="45"/>
      <c r="V2214" s="45"/>
      <c r="W2214" s="45"/>
      <c r="X2214" s="45"/>
      <c r="Y2214" s="45"/>
      <c r="Z2214" s="45"/>
      <c r="AA2214" s="45"/>
      <c r="AB2214" s="45"/>
    </row>
    <row r="2215" spans="1:28" s="62" customFormat="1" ht="9" customHeight="1" x14ac:dyDescent="0.25">
      <c r="A2215" s="63">
        <f t="shared" si="788"/>
        <v>9</v>
      </c>
      <c r="B2215" s="797" t="s">
        <v>0</v>
      </c>
      <c r="C2215" s="797"/>
      <c r="D2215" s="797"/>
      <c r="E2215" s="797"/>
      <c r="F2215" s="797"/>
      <c r="G2215" s="797"/>
      <c r="H2215" s="797"/>
      <c r="I2215" s="797"/>
      <c r="J2215" s="797"/>
      <c r="K2215" s="797"/>
      <c r="L2215" s="797"/>
      <c r="M2215" s="797"/>
      <c r="N2215" s="797"/>
      <c r="O2215" s="797"/>
      <c r="P2215" s="45"/>
      <c r="R2215" s="45"/>
      <c r="S2215" s="45"/>
      <c r="T2215" s="45"/>
      <c r="U2215" s="45"/>
      <c r="V2215" s="45"/>
      <c r="W2215" s="45"/>
      <c r="X2215" s="45"/>
      <c r="Y2215" s="45"/>
      <c r="Z2215" s="45"/>
      <c r="AA2215" s="45"/>
      <c r="AB2215" s="45"/>
    </row>
    <row r="2216" spans="1:28" s="62" customFormat="1" ht="4.5" customHeight="1" x14ac:dyDescent="0.25">
      <c r="A2216" s="68">
        <v>4.5</v>
      </c>
      <c r="B2216" s="271"/>
      <c r="C2216" s="45"/>
      <c r="D2216" s="45"/>
      <c r="E2216" s="45"/>
      <c r="F2216" s="45"/>
      <c r="G2216" s="45"/>
      <c r="H2216" s="45"/>
      <c r="I2216" s="45"/>
      <c r="J2216" s="45"/>
      <c r="K2216" s="45"/>
      <c r="L2216" s="45"/>
      <c r="M2216" s="45"/>
      <c r="N2216" s="45"/>
      <c r="O2216" s="45"/>
      <c r="P2216" s="45"/>
      <c r="R2216" s="45"/>
      <c r="S2216" s="45"/>
      <c r="T2216" s="45"/>
      <c r="U2216" s="45"/>
      <c r="V2216" s="45"/>
      <c r="W2216" s="45"/>
      <c r="X2216" s="45"/>
      <c r="Y2216" s="45"/>
      <c r="Z2216" s="45"/>
      <c r="AA2216" s="45"/>
      <c r="AB2216" s="45"/>
    </row>
    <row r="2217" spans="1:28" s="62" customFormat="1" ht="24.75" customHeight="1" x14ac:dyDescent="0.25">
      <c r="A2217" s="68">
        <f t="shared" ref="A2217" si="789">$A$8*1.5</f>
        <v>24.75</v>
      </c>
      <c r="B2217" s="273" t="s">
        <v>162</v>
      </c>
      <c r="C2217" s="844" t="s">
        <v>170</v>
      </c>
      <c r="D2217" s="981"/>
      <c r="E2217" s="982"/>
      <c r="F2217" s="274" t="s">
        <v>171</v>
      </c>
      <c r="G2217" s="274" t="s">
        <v>172</v>
      </c>
      <c r="H2217" s="273" t="s">
        <v>163</v>
      </c>
      <c r="I2217" s="844" t="s">
        <v>573</v>
      </c>
      <c r="J2217" s="982"/>
      <c r="K2217" s="272" t="s">
        <v>571</v>
      </c>
      <c r="L2217" s="272" t="s">
        <v>570</v>
      </c>
      <c r="M2217" s="272" t="s">
        <v>569</v>
      </c>
      <c r="N2217" s="844" t="s">
        <v>568</v>
      </c>
      <c r="O2217" s="815"/>
      <c r="P2217" s="45"/>
      <c r="R2217" s="45"/>
      <c r="S2217" s="45"/>
      <c r="T2217" s="45"/>
      <c r="U2217" s="45"/>
      <c r="V2217" s="45"/>
      <c r="W2217" s="45"/>
      <c r="X2217" s="45"/>
      <c r="Y2217" s="45"/>
      <c r="Z2217" s="45"/>
      <c r="AA2217" s="45"/>
      <c r="AB2217" s="45"/>
    </row>
    <row r="2218" spans="1:28" s="62" customFormat="1" ht="9" customHeight="1" x14ac:dyDescent="0.2">
      <c r="A2218" s="63">
        <f t="shared" ref="A2218" si="790">$A$2</f>
        <v>9</v>
      </c>
      <c r="B2218" s="76"/>
      <c r="C2218" s="983" t="s">
        <v>126</v>
      </c>
      <c r="D2218" s="983"/>
      <c r="E2218" s="983"/>
      <c r="F2218" s="273" t="s">
        <v>164</v>
      </c>
      <c r="G2218" s="273" t="s">
        <v>165</v>
      </c>
      <c r="H2218" s="273" t="s">
        <v>143</v>
      </c>
      <c r="I2218" s="983" t="s">
        <v>166</v>
      </c>
      <c r="J2218" s="983"/>
      <c r="K2218" s="273" t="s">
        <v>167</v>
      </c>
      <c r="L2218" s="273" t="s">
        <v>168</v>
      </c>
      <c r="M2218" s="273" t="s">
        <v>181</v>
      </c>
      <c r="N2218" s="983" t="s">
        <v>565</v>
      </c>
      <c r="O2218" s="983"/>
      <c r="P2218" s="45"/>
      <c r="R2218" s="45"/>
      <c r="S2218" s="45"/>
      <c r="T2218" s="45"/>
      <c r="U2218" s="45"/>
      <c r="V2218" s="45"/>
      <c r="W2218" s="45"/>
      <c r="X2218" s="45"/>
      <c r="Y2218" s="45"/>
      <c r="Z2218" s="45"/>
      <c r="AA2218" s="45"/>
      <c r="AB2218" s="45"/>
    </row>
    <row r="2219" spans="1:28" s="62" customFormat="1" ht="19.5" customHeight="1" x14ac:dyDescent="0.25">
      <c r="A2219" s="63">
        <f t="shared" ref="A2219:A2238" si="791">$A$6</f>
        <v>19.5</v>
      </c>
      <c r="B2219" s="78">
        <v>9</v>
      </c>
      <c r="C2219" s="972"/>
      <c r="D2219" s="973"/>
      <c r="E2219" s="974"/>
      <c r="F2219" s="124"/>
      <c r="G2219" s="124"/>
      <c r="H2219" s="126"/>
      <c r="I2219" s="975"/>
      <c r="J2219" s="976"/>
      <c r="K2219" s="124"/>
      <c r="L2219" s="125"/>
      <c r="M2219" s="125"/>
      <c r="N2219" s="977"/>
      <c r="O2219" s="978"/>
      <c r="P2219" s="45"/>
      <c r="R2219" s="45"/>
      <c r="S2219" s="45"/>
      <c r="T2219" s="45"/>
      <c r="U2219" s="45"/>
      <c r="V2219" s="45"/>
      <c r="W2219" s="45"/>
      <c r="X2219" s="45"/>
      <c r="Y2219" s="45"/>
      <c r="Z2219" s="45"/>
      <c r="AA2219" s="45"/>
      <c r="AB2219" s="45"/>
    </row>
    <row r="2220" spans="1:28" s="62" customFormat="1" ht="19.5" customHeight="1" x14ac:dyDescent="0.25">
      <c r="A2220" s="63">
        <f t="shared" si="791"/>
        <v>19.5</v>
      </c>
      <c r="B2220" s="78">
        <f t="shared" ref="B2220:B2238" si="792">B2219+1</f>
        <v>10</v>
      </c>
      <c r="C2220" s="972"/>
      <c r="D2220" s="973"/>
      <c r="E2220" s="974"/>
      <c r="F2220" s="124"/>
      <c r="G2220" s="124"/>
      <c r="H2220" s="126"/>
      <c r="I2220" s="975"/>
      <c r="J2220" s="976"/>
      <c r="K2220" s="124"/>
      <c r="L2220" s="125"/>
      <c r="M2220" s="125"/>
      <c r="N2220" s="977"/>
      <c r="O2220" s="978"/>
      <c r="P2220" s="45"/>
      <c r="R2220" s="45"/>
      <c r="S2220" s="45"/>
      <c r="T2220" s="45"/>
      <c r="U2220" s="45"/>
      <c r="V2220" s="45"/>
      <c r="W2220" s="45"/>
      <c r="X2220" s="45"/>
      <c r="Y2220" s="45"/>
      <c r="Z2220" s="45"/>
      <c r="AA2220" s="45"/>
      <c r="AB2220" s="45"/>
    </row>
    <row r="2221" spans="1:28" s="62" customFormat="1" ht="19.5" customHeight="1" x14ac:dyDescent="0.25">
      <c r="A2221" s="63">
        <f t="shared" si="791"/>
        <v>19.5</v>
      </c>
      <c r="B2221" s="78">
        <f t="shared" si="792"/>
        <v>11</v>
      </c>
      <c r="C2221" s="972"/>
      <c r="D2221" s="973"/>
      <c r="E2221" s="974"/>
      <c r="F2221" s="124"/>
      <c r="G2221" s="124"/>
      <c r="H2221" s="126"/>
      <c r="I2221" s="975"/>
      <c r="J2221" s="976"/>
      <c r="K2221" s="124"/>
      <c r="L2221" s="125"/>
      <c r="M2221" s="125"/>
      <c r="N2221" s="977"/>
      <c r="O2221" s="978"/>
      <c r="P2221" s="45"/>
      <c r="R2221" s="45"/>
      <c r="S2221" s="45"/>
      <c r="T2221" s="45"/>
      <c r="U2221" s="45"/>
      <c r="V2221" s="45"/>
      <c r="W2221" s="45"/>
      <c r="X2221" s="45"/>
      <c r="Y2221" s="45"/>
      <c r="Z2221" s="45"/>
      <c r="AA2221" s="45"/>
      <c r="AB2221" s="45"/>
    </row>
    <row r="2222" spans="1:28" s="62" customFormat="1" ht="19.5" customHeight="1" x14ac:dyDescent="0.25">
      <c r="A2222" s="63">
        <f t="shared" si="791"/>
        <v>19.5</v>
      </c>
      <c r="B2222" s="78">
        <f t="shared" si="792"/>
        <v>12</v>
      </c>
      <c r="C2222" s="972"/>
      <c r="D2222" s="973"/>
      <c r="E2222" s="974"/>
      <c r="F2222" s="124"/>
      <c r="G2222" s="124"/>
      <c r="H2222" s="126"/>
      <c r="I2222" s="975"/>
      <c r="J2222" s="976"/>
      <c r="K2222" s="124"/>
      <c r="L2222" s="125"/>
      <c r="M2222" s="125"/>
      <c r="N2222" s="977"/>
      <c r="O2222" s="978"/>
      <c r="P2222" s="45"/>
      <c r="R2222" s="45"/>
      <c r="S2222" s="45"/>
      <c r="T2222" s="45"/>
      <c r="U2222" s="45"/>
      <c r="V2222" s="45"/>
      <c r="W2222" s="45"/>
      <c r="X2222" s="45"/>
      <c r="Y2222" s="45"/>
      <c r="Z2222" s="45"/>
      <c r="AA2222" s="45"/>
      <c r="AB2222" s="45"/>
    </row>
    <row r="2223" spans="1:28" s="62" customFormat="1" ht="19.5" customHeight="1" x14ac:dyDescent="0.25">
      <c r="A2223" s="63">
        <f t="shared" si="791"/>
        <v>19.5</v>
      </c>
      <c r="B2223" s="78">
        <f t="shared" si="792"/>
        <v>13</v>
      </c>
      <c r="C2223" s="972"/>
      <c r="D2223" s="973"/>
      <c r="E2223" s="974"/>
      <c r="F2223" s="124"/>
      <c r="G2223" s="124"/>
      <c r="H2223" s="126"/>
      <c r="I2223" s="975"/>
      <c r="J2223" s="976"/>
      <c r="K2223" s="124"/>
      <c r="L2223" s="125"/>
      <c r="M2223" s="125"/>
      <c r="N2223" s="977"/>
      <c r="O2223" s="978"/>
      <c r="P2223" s="45"/>
      <c r="R2223" s="45"/>
      <c r="S2223" s="45"/>
      <c r="T2223" s="45"/>
      <c r="U2223" s="45"/>
      <c r="V2223" s="45"/>
      <c r="W2223" s="45"/>
      <c r="X2223" s="45"/>
      <c r="Y2223" s="45"/>
      <c r="Z2223" s="45"/>
      <c r="AA2223" s="45"/>
      <c r="AB2223" s="45"/>
    </row>
    <row r="2224" spans="1:28" s="62" customFormat="1" ht="19.5" customHeight="1" x14ac:dyDescent="0.25">
      <c r="A2224" s="63">
        <f t="shared" si="791"/>
        <v>19.5</v>
      </c>
      <c r="B2224" s="78">
        <f t="shared" si="792"/>
        <v>14</v>
      </c>
      <c r="C2224" s="972"/>
      <c r="D2224" s="973"/>
      <c r="E2224" s="974"/>
      <c r="F2224" s="124"/>
      <c r="G2224" s="124"/>
      <c r="H2224" s="126"/>
      <c r="I2224" s="975"/>
      <c r="J2224" s="976"/>
      <c r="K2224" s="124"/>
      <c r="L2224" s="125"/>
      <c r="M2224" s="125"/>
      <c r="N2224" s="977"/>
      <c r="O2224" s="978"/>
      <c r="P2224" s="45"/>
      <c r="R2224" s="45"/>
      <c r="S2224" s="45"/>
      <c r="T2224" s="45"/>
      <c r="U2224" s="45"/>
      <c r="V2224" s="45"/>
      <c r="W2224" s="45"/>
      <c r="X2224" s="45"/>
      <c r="Y2224" s="45"/>
      <c r="Z2224" s="45"/>
      <c r="AA2224" s="45"/>
      <c r="AB2224" s="45"/>
    </row>
    <row r="2225" spans="1:28" s="62" customFormat="1" ht="19.5" customHeight="1" x14ac:dyDescent="0.25">
      <c r="A2225" s="63">
        <f t="shared" si="791"/>
        <v>19.5</v>
      </c>
      <c r="B2225" s="78">
        <f t="shared" si="792"/>
        <v>15</v>
      </c>
      <c r="C2225" s="972"/>
      <c r="D2225" s="973"/>
      <c r="E2225" s="974"/>
      <c r="F2225" s="124"/>
      <c r="G2225" s="124"/>
      <c r="H2225" s="126"/>
      <c r="I2225" s="975"/>
      <c r="J2225" s="976"/>
      <c r="K2225" s="124"/>
      <c r="L2225" s="125"/>
      <c r="M2225" s="125"/>
      <c r="N2225" s="977"/>
      <c r="O2225" s="978"/>
      <c r="P2225" s="45"/>
      <c r="R2225" s="45"/>
      <c r="S2225" s="45"/>
      <c r="T2225" s="45"/>
      <c r="U2225" s="45"/>
      <c r="V2225" s="45"/>
      <c r="W2225" s="45"/>
      <c r="X2225" s="45"/>
      <c r="Y2225" s="45"/>
      <c r="Z2225" s="45"/>
      <c r="AA2225" s="45"/>
      <c r="AB2225" s="45"/>
    </row>
    <row r="2226" spans="1:28" s="62" customFormat="1" ht="19.5" customHeight="1" x14ac:dyDescent="0.25">
      <c r="A2226" s="63">
        <f t="shared" si="791"/>
        <v>19.5</v>
      </c>
      <c r="B2226" s="78">
        <f t="shared" si="792"/>
        <v>16</v>
      </c>
      <c r="C2226" s="972"/>
      <c r="D2226" s="973"/>
      <c r="E2226" s="974"/>
      <c r="F2226" s="124"/>
      <c r="G2226" s="124"/>
      <c r="H2226" s="126"/>
      <c r="I2226" s="975"/>
      <c r="J2226" s="976"/>
      <c r="K2226" s="124"/>
      <c r="L2226" s="125"/>
      <c r="M2226" s="125"/>
      <c r="N2226" s="977"/>
      <c r="O2226" s="978"/>
      <c r="P2226" s="45"/>
      <c r="R2226" s="45"/>
      <c r="S2226" s="45"/>
      <c r="T2226" s="45"/>
      <c r="U2226" s="45"/>
      <c r="V2226" s="45"/>
      <c r="W2226" s="45"/>
      <c r="X2226" s="45"/>
      <c r="Y2226" s="45"/>
      <c r="Z2226" s="45"/>
      <c r="AA2226" s="45"/>
      <c r="AB2226" s="45"/>
    </row>
    <row r="2227" spans="1:28" s="62" customFormat="1" ht="19.5" customHeight="1" x14ac:dyDescent="0.25">
      <c r="A2227" s="63">
        <f t="shared" si="791"/>
        <v>19.5</v>
      </c>
      <c r="B2227" s="78">
        <f t="shared" si="792"/>
        <v>17</v>
      </c>
      <c r="C2227" s="972"/>
      <c r="D2227" s="973"/>
      <c r="E2227" s="974"/>
      <c r="F2227" s="124"/>
      <c r="G2227" s="124"/>
      <c r="H2227" s="126"/>
      <c r="I2227" s="975"/>
      <c r="J2227" s="976"/>
      <c r="K2227" s="124"/>
      <c r="L2227" s="125"/>
      <c r="M2227" s="125"/>
      <c r="N2227" s="977"/>
      <c r="O2227" s="978"/>
      <c r="P2227" s="45"/>
      <c r="R2227" s="45"/>
      <c r="S2227" s="45"/>
      <c r="T2227" s="45"/>
      <c r="U2227" s="45"/>
      <c r="V2227" s="45"/>
      <c r="W2227" s="45"/>
      <c r="X2227" s="45"/>
      <c r="Y2227" s="45"/>
      <c r="Z2227" s="45"/>
      <c r="AA2227" s="45"/>
      <c r="AB2227" s="45"/>
    </row>
    <row r="2228" spans="1:28" s="62" customFormat="1" ht="19.5" customHeight="1" x14ac:dyDescent="0.25">
      <c r="A2228" s="63">
        <f t="shared" si="791"/>
        <v>19.5</v>
      </c>
      <c r="B2228" s="78">
        <f t="shared" si="792"/>
        <v>18</v>
      </c>
      <c r="C2228" s="972"/>
      <c r="D2228" s="973"/>
      <c r="E2228" s="974"/>
      <c r="F2228" s="124"/>
      <c r="G2228" s="124"/>
      <c r="H2228" s="126"/>
      <c r="I2228" s="975"/>
      <c r="J2228" s="976"/>
      <c r="K2228" s="124"/>
      <c r="L2228" s="125"/>
      <c r="M2228" s="125"/>
      <c r="N2228" s="977"/>
      <c r="O2228" s="978"/>
      <c r="P2228" s="45"/>
      <c r="R2228" s="45"/>
      <c r="S2228" s="45"/>
      <c r="T2228" s="45"/>
      <c r="U2228" s="45"/>
      <c r="V2228" s="45"/>
      <c r="W2228" s="45"/>
      <c r="X2228" s="45"/>
      <c r="Y2228" s="45"/>
      <c r="Z2228" s="45"/>
      <c r="AA2228" s="45"/>
      <c r="AB2228" s="45"/>
    </row>
    <row r="2229" spans="1:28" s="62" customFormat="1" ht="19.5" customHeight="1" x14ac:dyDescent="0.25">
      <c r="A2229" s="63">
        <f t="shared" si="791"/>
        <v>19.5</v>
      </c>
      <c r="B2229" s="78">
        <f t="shared" si="792"/>
        <v>19</v>
      </c>
      <c r="C2229" s="972"/>
      <c r="D2229" s="973"/>
      <c r="E2229" s="974"/>
      <c r="F2229" s="124"/>
      <c r="G2229" s="124"/>
      <c r="H2229" s="126"/>
      <c r="I2229" s="975"/>
      <c r="J2229" s="976"/>
      <c r="K2229" s="124"/>
      <c r="L2229" s="125"/>
      <c r="M2229" s="125"/>
      <c r="N2229" s="977"/>
      <c r="O2229" s="978"/>
      <c r="P2229" s="45"/>
      <c r="R2229" s="45"/>
      <c r="S2229" s="45"/>
      <c r="T2229" s="45"/>
      <c r="U2229" s="45"/>
      <c r="V2229" s="45"/>
      <c r="W2229" s="45"/>
      <c r="X2229" s="45"/>
      <c r="Y2229" s="45"/>
      <c r="Z2229" s="45"/>
      <c r="AA2229" s="45"/>
      <c r="AB2229" s="45"/>
    </row>
    <row r="2230" spans="1:28" s="62" customFormat="1" ht="19.5" customHeight="1" x14ac:dyDescent="0.25">
      <c r="A2230" s="63">
        <f t="shared" si="791"/>
        <v>19.5</v>
      </c>
      <c r="B2230" s="78">
        <f t="shared" si="792"/>
        <v>20</v>
      </c>
      <c r="C2230" s="972"/>
      <c r="D2230" s="973"/>
      <c r="E2230" s="974"/>
      <c r="F2230" s="124"/>
      <c r="G2230" s="124"/>
      <c r="H2230" s="126"/>
      <c r="I2230" s="975"/>
      <c r="J2230" s="976"/>
      <c r="K2230" s="124"/>
      <c r="L2230" s="125"/>
      <c r="M2230" s="125"/>
      <c r="N2230" s="977"/>
      <c r="O2230" s="978"/>
      <c r="P2230" s="45"/>
      <c r="R2230" s="45"/>
      <c r="S2230" s="45"/>
      <c r="T2230" s="45"/>
      <c r="U2230" s="45"/>
      <c r="V2230" s="45"/>
      <c r="W2230" s="45"/>
      <c r="X2230" s="45"/>
      <c r="Y2230" s="45"/>
      <c r="Z2230" s="45"/>
      <c r="AA2230" s="45"/>
      <c r="AB2230" s="45"/>
    </row>
    <row r="2231" spans="1:28" s="62" customFormat="1" ht="19.5" customHeight="1" x14ac:dyDescent="0.25">
      <c r="A2231" s="63">
        <f t="shared" si="791"/>
        <v>19.5</v>
      </c>
      <c r="B2231" s="78">
        <f t="shared" si="792"/>
        <v>21</v>
      </c>
      <c r="C2231" s="972"/>
      <c r="D2231" s="973"/>
      <c r="E2231" s="974"/>
      <c r="F2231" s="124"/>
      <c r="G2231" s="124"/>
      <c r="H2231" s="126"/>
      <c r="I2231" s="975"/>
      <c r="J2231" s="976"/>
      <c r="K2231" s="124"/>
      <c r="L2231" s="125"/>
      <c r="M2231" s="125"/>
      <c r="N2231" s="977"/>
      <c r="O2231" s="978"/>
      <c r="P2231" s="45"/>
      <c r="R2231" s="45"/>
      <c r="S2231" s="45"/>
      <c r="T2231" s="45"/>
      <c r="U2231" s="45"/>
      <c r="V2231" s="45"/>
      <c r="W2231" s="45"/>
      <c r="X2231" s="45"/>
      <c r="Y2231" s="45"/>
      <c r="Z2231" s="45"/>
      <c r="AA2231" s="45"/>
      <c r="AB2231" s="45"/>
    </row>
    <row r="2232" spans="1:28" s="62" customFormat="1" ht="19.5" customHeight="1" x14ac:dyDescent="0.25">
      <c r="A2232" s="63">
        <f t="shared" si="791"/>
        <v>19.5</v>
      </c>
      <c r="B2232" s="78">
        <f t="shared" si="792"/>
        <v>22</v>
      </c>
      <c r="C2232" s="972"/>
      <c r="D2232" s="973"/>
      <c r="E2232" s="974"/>
      <c r="F2232" s="124"/>
      <c r="G2232" s="124"/>
      <c r="H2232" s="126"/>
      <c r="I2232" s="975"/>
      <c r="J2232" s="976"/>
      <c r="K2232" s="124"/>
      <c r="L2232" s="125"/>
      <c r="M2232" s="125"/>
      <c r="N2232" s="977"/>
      <c r="O2232" s="978"/>
      <c r="P2232" s="45"/>
      <c r="R2232" s="45"/>
      <c r="S2232" s="45"/>
      <c r="T2232" s="45"/>
      <c r="U2232" s="45"/>
      <c r="V2232" s="45"/>
      <c r="W2232" s="45"/>
      <c r="X2232" s="45"/>
      <c r="Y2232" s="45"/>
      <c r="Z2232" s="45"/>
      <c r="AA2232" s="45"/>
      <c r="AB2232" s="45"/>
    </row>
    <row r="2233" spans="1:28" s="62" customFormat="1" ht="19.5" customHeight="1" x14ac:dyDescent="0.25">
      <c r="A2233" s="63">
        <f t="shared" si="791"/>
        <v>19.5</v>
      </c>
      <c r="B2233" s="78">
        <f t="shared" si="792"/>
        <v>23</v>
      </c>
      <c r="C2233" s="972"/>
      <c r="D2233" s="973"/>
      <c r="E2233" s="974"/>
      <c r="F2233" s="124"/>
      <c r="G2233" s="124"/>
      <c r="H2233" s="126"/>
      <c r="I2233" s="975"/>
      <c r="J2233" s="976"/>
      <c r="K2233" s="124"/>
      <c r="L2233" s="125"/>
      <c r="M2233" s="125"/>
      <c r="N2233" s="977"/>
      <c r="O2233" s="978"/>
      <c r="P2233" s="45"/>
      <c r="R2233" s="45"/>
      <c r="S2233" s="45"/>
      <c r="T2233" s="45"/>
      <c r="U2233" s="45"/>
      <c r="V2233" s="45"/>
      <c r="W2233" s="45"/>
      <c r="X2233" s="45"/>
      <c r="Y2233" s="45"/>
      <c r="Z2233" s="45"/>
      <c r="AA2233" s="45"/>
      <c r="AB2233" s="45"/>
    </row>
    <row r="2234" spans="1:28" s="62" customFormat="1" ht="19.5" customHeight="1" x14ac:dyDescent="0.25">
      <c r="A2234" s="63">
        <f t="shared" si="791"/>
        <v>19.5</v>
      </c>
      <c r="B2234" s="78">
        <f t="shared" si="792"/>
        <v>24</v>
      </c>
      <c r="C2234" s="972"/>
      <c r="D2234" s="973"/>
      <c r="E2234" s="974"/>
      <c r="F2234" s="124"/>
      <c r="G2234" s="124"/>
      <c r="H2234" s="126"/>
      <c r="I2234" s="975"/>
      <c r="J2234" s="976"/>
      <c r="K2234" s="124"/>
      <c r="L2234" s="125"/>
      <c r="M2234" s="125"/>
      <c r="N2234" s="977"/>
      <c r="O2234" s="978"/>
      <c r="P2234" s="45"/>
      <c r="R2234" s="45"/>
      <c r="S2234" s="45"/>
      <c r="T2234" s="45"/>
      <c r="U2234" s="45"/>
      <c r="V2234" s="45"/>
      <c r="W2234" s="45"/>
      <c r="X2234" s="45"/>
      <c r="Y2234" s="45"/>
      <c r="Z2234" s="45"/>
      <c r="AA2234" s="45"/>
      <c r="AB2234" s="45"/>
    </row>
    <row r="2235" spans="1:28" s="62" customFormat="1" ht="19.5" customHeight="1" x14ac:dyDescent="0.25">
      <c r="A2235" s="63">
        <f t="shared" si="791"/>
        <v>19.5</v>
      </c>
      <c r="B2235" s="78">
        <f t="shared" si="792"/>
        <v>25</v>
      </c>
      <c r="C2235" s="972"/>
      <c r="D2235" s="973"/>
      <c r="E2235" s="974"/>
      <c r="F2235" s="124"/>
      <c r="G2235" s="124"/>
      <c r="H2235" s="126"/>
      <c r="I2235" s="975"/>
      <c r="J2235" s="976"/>
      <c r="K2235" s="124"/>
      <c r="L2235" s="125"/>
      <c r="M2235" s="125"/>
      <c r="N2235" s="977"/>
      <c r="O2235" s="978"/>
      <c r="P2235" s="45"/>
      <c r="R2235" s="45"/>
      <c r="S2235" s="45"/>
      <c r="T2235" s="45"/>
      <c r="U2235" s="45"/>
      <c r="V2235" s="45"/>
      <c r="W2235" s="45"/>
      <c r="X2235" s="45"/>
      <c r="Y2235" s="45"/>
      <c r="Z2235" s="45"/>
      <c r="AA2235" s="45"/>
      <c r="AB2235" s="45"/>
    </row>
    <row r="2236" spans="1:28" s="62" customFormat="1" ht="19.5" customHeight="1" x14ac:dyDescent="0.25">
      <c r="A2236" s="63">
        <f t="shared" si="791"/>
        <v>19.5</v>
      </c>
      <c r="B2236" s="78">
        <f t="shared" si="792"/>
        <v>26</v>
      </c>
      <c r="C2236" s="972"/>
      <c r="D2236" s="973"/>
      <c r="E2236" s="974"/>
      <c r="F2236" s="124"/>
      <c r="G2236" s="124"/>
      <c r="H2236" s="126"/>
      <c r="I2236" s="975"/>
      <c r="J2236" s="976"/>
      <c r="K2236" s="124"/>
      <c r="L2236" s="125"/>
      <c r="M2236" s="125"/>
      <c r="N2236" s="977"/>
      <c r="O2236" s="978"/>
      <c r="P2236" s="45"/>
      <c r="R2236" s="45"/>
      <c r="S2236" s="45"/>
      <c r="T2236" s="45"/>
      <c r="U2236" s="45"/>
      <c r="V2236" s="45"/>
      <c r="W2236" s="45"/>
      <c r="X2236" s="45"/>
      <c r="Y2236" s="45"/>
      <c r="Z2236" s="45"/>
      <c r="AA2236" s="45"/>
      <c r="AB2236" s="45"/>
    </row>
    <row r="2237" spans="1:28" s="62" customFormat="1" ht="19.5" customHeight="1" x14ac:dyDescent="0.25">
      <c r="A2237" s="63">
        <f t="shared" si="791"/>
        <v>19.5</v>
      </c>
      <c r="B2237" s="78">
        <f t="shared" si="792"/>
        <v>27</v>
      </c>
      <c r="C2237" s="972"/>
      <c r="D2237" s="973"/>
      <c r="E2237" s="974"/>
      <c r="F2237" s="124"/>
      <c r="G2237" s="124"/>
      <c r="H2237" s="126"/>
      <c r="I2237" s="975"/>
      <c r="J2237" s="976"/>
      <c r="K2237" s="124"/>
      <c r="L2237" s="125"/>
      <c r="M2237" s="125"/>
      <c r="N2237" s="977"/>
      <c r="O2237" s="978"/>
      <c r="P2237" s="45"/>
      <c r="R2237" s="45"/>
      <c r="S2237" s="45"/>
      <c r="T2237" s="45"/>
      <c r="U2237" s="45"/>
      <c r="V2237" s="45"/>
      <c r="W2237" s="45"/>
      <c r="X2237" s="45"/>
      <c r="Y2237" s="45"/>
      <c r="Z2237" s="45"/>
      <c r="AA2237" s="45"/>
      <c r="AB2237" s="45"/>
    </row>
    <row r="2238" spans="1:28" s="62" customFormat="1" ht="19.5" customHeight="1" x14ac:dyDescent="0.25">
      <c r="A2238" s="63">
        <f t="shared" si="791"/>
        <v>19.5</v>
      </c>
      <c r="B2238" s="78">
        <f t="shared" si="792"/>
        <v>28</v>
      </c>
      <c r="C2238" s="972"/>
      <c r="D2238" s="973"/>
      <c r="E2238" s="974"/>
      <c r="F2238" s="124"/>
      <c r="G2238" s="124"/>
      <c r="H2238" s="126"/>
      <c r="I2238" s="975"/>
      <c r="J2238" s="976"/>
      <c r="K2238" s="124"/>
      <c r="L2238" s="125"/>
      <c r="M2238" s="125"/>
      <c r="N2238" s="977"/>
      <c r="O2238" s="978"/>
      <c r="P2238" s="45"/>
      <c r="R2238" s="45"/>
      <c r="S2238" s="45"/>
      <c r="T2238" s="45"/>
      <c r="U2238" s="45"/>
      <c r="V2238" s="45"/>
      <c r="W2238" s="45"/>
      <c r="X2238" s="45"/>
      <c r="Y2238" s="45"/>
      <c r="Z2238" s="45"/>
      <c r="AA2238" s="45"/>
      <c r="AB2238" s="45"/>
    </row>
    <row r="2239" spans="1:28" s="62" customFormat="1" ht="9" customHeight="1" x14ac:dyDescent="0.25">
      <c r="A2239" s="63">
        <f t="shared" ref="A2239:A2247" si="793">$A$2</f>
        <v>9</v>
      </c>
      <c r="B2239" s="45"/>
      <c r="C2239" s="45"/>
      <c r="D2239" s="45"/>
      <c r="E2239" s="45"/>
      <c r="F2239" s="45"/>
      <c r="G2239" s="45"/>
      <c r="H2239" s="45"/>
      <c r="I2239" s="45"/>
      <c r="J2239" s="45"/>
      <c r="K2239" s="45"/>
      <c r="L2239" s="45"/>
      <c r="M2239" s="45"/>
      <c r="N2239" s="45"/>
      <c r="O2239" s="45"/>
      <c r="P2239" s="45"/>
      <c r="R2239" s="45"/>
      <c r="S2239" s="45"/>
      <c r="T2239" s="45"/>
      <c r="U2239" s="45"/>
      <c r="V2239" s="45"/>
      <c r="W2239" s="45"/>
      <c r="X2239" s="45"/>
      <c r="Y2239" s="45"/>
      <c r="Z2239" s="45"/>
      <c r="AA2239" s="45"/>
      <c r="AB2239" s="45"/>
    </row>
    <row r="2240" spans="1:28" ht="9" customHeight="1" x14ac:dyDescent="0.25">
      <c r="A2240" s="63">
        <f t="shared" si="793"/>
        <v>9</v>
      </c>
    </row>
    <row r="2241" spans="1:17" ht="9" customHeight="1" x14ac:dyDescent="0.25">
      <c r="A2241" s="63">
        <f t="shared" si="793"/>
        <v>9</v>
      </c>
    </row>
    <row r="2242" spans="1:17" ht="9" customHeight="1" x14ac:dyDescent="0.25">
      <c r="A2242" s="63">
        <f t="shared" si="793"/>
        <v>9</v>
      </c>
    </row>
    <row r="2243" spans="1:17" ht="9" customHeight="1" x14ac:dyDescent="0.25">
      <c r="A2243" s="63">
        <f t="shared" si="793"/>
        <v>9</v>
      </c>
    </row>
    <row r="2244" spans="1:17" ht="16.5" customHeight="1" x14ac:dyDescent="0.25">
      <c r="A2244" s="68">
        <f t="shared" ref="A2244" si="794">$A$8</f>
        <v>16.5</v>
      </c>
      <c r="C2244" s="80" t="s">
        <v>572</v>
      </c>
      <c r="D2244" s="81" t="s">
        <v>189</v>
      </c>
      <c r="M2244" s="1006" t="str">
        <f ca="1">Wersja</f>
        <v>2020..6.15.0.44055</v>
      </c>
      <c r="N2244" s="1006"/>
    </row>
    <row r="2245" spans="1:17" ht="9" customHeight="1" x14ac:dyDescent="0.25">
      <c r="A2245" s="63">
        <f t="shared" si="793"/>
        <v>9</v>
      </c>
    </row>
    <row r="2246" spans="1:17" ht="9" customHeight="1" x14ac:dyDescent="0.25">
      <c r="A2246" s="63">
        <f t="shared" si="793"/>
        <v>9</v>
      </c>
      <c r="B2246" s="796" t="s">
        <v>182</v>
      </c>
      <c r="C2246" s="796"/>
      <c r="D2246" s="796"/>
      <c r="E2246" s="796"/>
      <c r="F2246" s="796"/>
      <c r="G2246" s="796"/>
      <c r="H2246" s="796"/>
      <c r="I2246" s="796"/>
      <c r="J2246" s="796"/>
      <c r="K2246" s="796"/>
      <c r="L2246" s="796"/>
      <c r="M2246" s="796"/>
      <c r="N2246" s="796"/>
      <c r="O2246" s="796"/>
    </row>
    <row r="2247" spans="1:17" ht="9" customHeight="1" x14ac:dyDescent="0.25">
      <c r="A2247" s="63">
        <f t="shared" si="793"/>
        <v>9</v>
      </c>
      <c r="B2247" s="797" t="s">
        <v>0</v>
      </c>
      <c r="C2247" s="797"/>
      <c r="D2247" s="797"/>
      <c r="E2247" s="797"/>
      <c r="F2247" s="797"/>
      <c r="G2247" s="797"/>
      <c r="H2247" s="797"/>
      <c r="I2247" s="797"/>
      <c r="J2247" s="797"/>
      <c r="K2247" s="797"/>
      <c r="L2247" s="797"/>
      <c r="M2247" s="797"/>
      <c r="N2247" s="797"/>
      <c r="O2247" s="797"/>
    </row>
    <row r="2248" spans="1:17" ht="4.5" customHeight="1" x14ac:dyDescent="0.25">
      <c r="A2248" s="63">
        <f t="shared" ref="A2248" si="795">$A$4</f>
        <v>4.5</v>
      </c>
      <c r="B2248" s="261"/>
    </row>
    <row r="2249" spans="1:17" ht="9" customHeight="1" x14ac:dyDescent="0.25">
      <c r="A2249" s="63">
        <f t="shared" ref="A2249" si="796">$A$2</f>
        <v>9</v>
      </c>
      <c r="B2249" s="798" t="s">
        <v>475</v>
      </c>
      <c r="C2249" s="799"/>
      <c r="D2249" s="799"/>
      <c r="E2249" s="799"/>
      <c r="F2249" s="799"/>
      <c r="G2249" s="799"/>
      <c r="H2249" s="800"/>
      <c r="I2249" s="801" t="s">
        <v>1</v>
      </c>
      <c r="J2249" s="802"/>
      <c r="K2249" s="802"/>
      <c r="L2249" s="802"/>
      <c r="M2249" s="802"/>
      <c r="N2249" s="802"/>
      <c r="O2249" s="803"/>
    </row>
    <row r="2250" spans="1:17" ht="19.5" customHeight="1" x14ac:dyDescent="0.25">
      <c r="A2250" s="63">
        <f t="shared" ref="A2250" si="797">$A$6</f>
        <v>19.5</v>
      </c>
      <c r="B2250" s="65"/>
      <c r="C2250" s="988">
        <f t="shared" ref="C2250" si="798">$C$6</f>
        <v>0</v>
      </c>
      <c r="D2250" s="988"/>
      <c r="E2250" s="988"/>
      <c r="F2250" s="988"/>
      <c r="G2250" s="988"/>
      <c r="H2250" s="66"/>
      <c r="I2250" s="820"/>
      <c r="J2250" s="821"/>
      <c r="K2250" s="821"/>
      <c r="L2250" s="821"/>
      <c r="M2250" s="821"/>
      <c r="N2250" s="821"/>
      <c r="O2250" s="822"/>
    </row>
    <row r="2251" spans="1:17" ht="9" customHeight="1" x14ac:dyDescent="0.25">
      <c r="A2251" s="63">
        <f t="shared" ref="A2251" si="799">$A$2</f>
        <v>9</v>
      </c>
    </row>
    <row r="2252" spans="1:17" ht="16.5" customHeight="1" x14ac:dyDescent="0.25">
      <c r="A2252" s="68">
        <f t="shared" ref="A2252:A2254" si="800">$A$8</f>
        <v>16.5</v>
      </c>
      <c r="B2252" s="67" t="s">
        <v>554</v>
      </c>
    </row>
    <row r="2253" spans="1:17" ht="16.5" customHeight="1" x14ac:dyDescent="0.25">
      <c r="A2253" s="68">
        <f t="shared" si="800"/>
        <v>16.5</v>
      </c>
      <c r="B2253" s="989" t="s">
        <v>566</v>
      </c>
      <c r="C2253" s="989"/>
      <c r="D2253" s="989"/>
      <c r="E2253" s="989"/>
      <c r="F2253" s="989"/>
      <c r="G2253" s="989"/>
      <c r="H2253" s="989"/>
      <c r="I2253" s="989"/>
      <c r="J2253" s="989"/>
      <c r="K2253" s="989"/>
      <c r="L2253" s="989"/>
      <c r="M2253" s="989"/>
      <c r="N2253" s="989"/>
    </row>
    <row r="2254" spans="1:17" ht="16.5" customHeight="1" x14ac:dyDescent="0.25">
      <c r="A2254" s="68">
        <f t="shared" si="800"/>
        <v>16.5</v>
      </c>
      <c r="B2254" s="990" t="s">
        <v>564</v>
      </c>
      <c r="C2254" s="989"/>
      <c r="D2254" s="989"/>
      <c r="E2254" s="989"/>
      <c r="F2254" s="989"/>
      <c r="G2254" s="989"/>
      <c r="H2254" s="989"/>
      <c r="I2254" s="989"/>
      <c r="J2254" s="989"/>
      <c r="K2254" s="989"/>
      <c r="L2254" s="989"/>
      <c r="M2254" s="989"/>
      <c r="N2254" s="989"/>
    </row>
    <row r="2255" spans="1:17" ht="9" customHeight="1" x14ac:dyDescent="0.25">
      <c r="A2255" s="63">
        <f t="shared" ref="A2255" si="801">$A$2</f>
        <v>9</v>
      </c>
      <c r="C2255" s="69"/>
      <c r="D2255" s="69"/>
      <c r="E2255" s="69"/>
      <c r="F2255" s="69"/>
      <c r="G2255" s="69"/>
      <c r="N2255" s="281" t="s">
        <v>877</v>
      </c>
      <c r="O2255" s="270"/>
    </row>
    <row r="2256" spans="1:17" ht="19.5" customHeight="1" x14ac:dyDescent="0.25">
      <c r="A2256" s="63">
        <f t="shared" ref="A2256" si="802">$A$6</f>
        <v>19.5</v>
      </c>
      <c r="C2256" s="69"/>
      <c r="D2256" s="69"/>
      <c r="E2256" s="69"/>
      <c r="F2256" s="69"/>
      <c r="G2256" s="69"/>
      <c r="N2256" s="265">
        <f t="shared" ref="N2256" si="803">N2188+1</f>
        <v>34</v>
      </c>
      <c r="O2256" s="70"/>
      <c r="P2256" s="62"/>
      <c r="Q2256" s="62">
        <f t="shared" ref="Q2256" si="804">IF(COUNTA(C2266:J2273,C2287:J2306,L2287:O2306,L2266:O2273)=0,0,1)</f>
        <v>0</v>
      </c>
    </row>
    <row r="2257" spans="1:28" ht="4.5" customHeight="1" x14ac:dyDescent="0.25">
      <c r="A2257" s="63">
        <f t="shared" ref="A2257:A2258" si="805">$A$4</f>
        <v>4.5</v>
      </c>
      <c r="B2257" s="69"/>
      <c r="C2257" s="69"/>
      <c r="D2257" s="69"/>
      <c r="E2257" s="69"/>
      <c r="F2257" s="69"/>
      <c r="G2257" s="69"/>
    </row>
    <row r="2258" spans="1:28" ht="4.5" customHeight="1" x14ac:dyDescent="0.25">
      <c r="A2258" s="63">
        <f t="shared" si="805"/>
        <v>4.5</v>
      </c>
      <c r="B2258" s="807"/>
      <c r="C2258" s="807"/>
      <c r="D2258" s="807"/>
      <c r="E2258" s="807"/>
      <c r="F2258" s="807"/>
      <c r="G2258" s="807"/>
      <c r="H2258" s="807"/>
      <c r="I2258" s="807"/>
      <c r="J2258" s="807"/>
      <c r="K2258" s="807"/>
      <c r="L2258" s="807"/>
      <c r="M2258" s="807"/>
      <c r="N2258" s="807"/>
      <c r="O2258" s="807"/>
    </row>
    <row r="2259" spans="1:28" ht="24.75" customHeight="1" x14ac:dyDescent="0.25">
      <c r="A2259" s="68">
        <f t="shared" ref="A2259" si="806">$A$8*1.5</f>
        <v>24.75</v>
      </c>
      <c r="B2259" s="826" t="s">
        <v>563</v>
      </c>
      <c r="C2259" s="827"/>
      <c r="D2259" s="827"/>
      <c r="E2259" s="827"/>
      <c r="F2259" s="827"/>
      <c r="G2259" s="827"/>
      <c r="H2259" s="827"/>
      <c r="I2259" s="827"/>
      <c r="J2259" s="827"/>
      <c r="K2259" s="827"/>
      <c r="L2259" s="827"/>
      <c r="M2259" s="827"/>
      <c r="N2259" s="827"/>
      <c r="O2259" s="828"/>
    </row>
    <row r="2260" spans="1:28" ht="9" customHeight="1" x14ac:dyDescent="0.25">
      <c r="A2260" s="63">
        <f t="shared" ref="A2260" si="807">$A$2</f>
        <v>9</v>
      </c>
      <c r="B2260" s="71"/>
      <c r="C2260" s="804" t="s">
        <v>158</v>
      </c>
      <c r="D2260" s="805"/>
      <c r="E2260" s="805"/>
      <c r="F2260" s="805"/>
      <c r="G2260" s="805"/>
      <c r="H2260" s="806"/>
      <c r="I2260" s="804" t="s">
        <v>159</v>
      </c>
      <c r="J2260" s="805"/>
      <c r="K2260" s="805"/>
      <c r="L2260" s="805"/>
      <c r="M2260" s="805"/>
      <c r="N2260" s="805"/>
      <c r="O2260" s="806"/>
    </row>
    <row r="2261" spans="1:28" s="62" customFormat="1" ht="19.5" customHeight="1" x14ac:dyDescent="0.25">
      <c r="A2261" s="63">
        <f t="shared" ref="A2261" si="808">$A$6</f>
        <v>19.5</v>
      </c>
      <c r="B2261" s="72"/>
      <c r="C2261" s="985" t="str">
        <f t="shared" ref="C2261" si="809">""&amp;$C$17</f>
        <v/>
      </c>
      <c r="D2261" s="986"/>
      <c r="E2261" s="986"/>
      <c r="F2261" s="986"/>
      <c r="G2261" s="986"/>
      <c r="H2261" s="987"/>
      <c r="I2261" s="985" t="str">
        <f t="shared" ref="I2261" si="810">""&amp;I2193</f>
        <v/>
      </c>
      <c r="J2261" s="986"/>
      <c r="K2261" s="986"/>
      <c r="L2261" s="986"/>
      <c r="M2261" s="986"/>
      <c r="N2261" s="986"/>
      <c r="O2261" s="987"/>
      <c r="P2261" s="45"/>
      <c r="R2261" s="45"/>
      <c r="S2261" s="45"/>
      <c r="T2261" s="45"/>
      <c r="U2261" s="45"/>
      <c r="V2261" s="45"/>
      <c r="W2261" s="45"/>
      <c r="X2261" s="45"/>
      <c r="Y2261" s="45"/>
      <c r="Z2261" s="45"/>
      <c r="AA2261" s="45"/>
      <c r="AB2261" s="45"/>
    </row>
    <row r="2262" spans="1:28" s="62" customFormat="1" ht="4.5" customHeight="1" x14ac:dyDescent="0.25">
      <c r="A2262" s="63">
        <f t="shared" ref="A2262" si="811">$A$4</f>
        <v>4.5</v>
      </c>
      <c r="B2262" s="807"/>
      <c r="C2262" s="807"/>
      <c r="D2262" s="807"/>
      <c r="E2262" s="807"/>
      <c r="F2262" s="807"/>
      <c r="G2262" s="807"/>
      <c r="H2262" s="807"/>
      <c r="I2262" s="807"/>
      <c r="J2262" s="807"/>
      <c r="K2262" s="807"/>
      <c r="L2262" s="807"/>
      <c r="M2262" s="807"/>
      <c r="N2262" s="807"/>
      <c r="O2262" s="807"/>
      <c r="P2262" s="45"/>
      <c r="R2262" s="45"/>
      <c r="S2262" s="45"/>
      <c r="T2262" s="45"/>
      <c r="U2262" s="45"/>
      <c r="V2262" s="45"/>
      <c r="W2262" s="45"/>
      <c r="X2262" s="45"/>
      <c r="Y2262" s="45"/>
      <c r="Z2262" s="45"/>
      <c r="AA2262" s="45"/>
      <c r="AB2262" s="45"/>
    </row>
    <row r="2263" spans="1:28" s="62" customFormat="1" ht="16.5" customHeight="1" x14ac:dyDescent="0.25">
      <c r="A2263" s="68">
        <f t="shared" ref="A2263" si="812">$A$8</f>
        <v>16.5</v>
      </c>
      <c r="B2263" s="808" t="s">
        <v>160</v>
      </c>
      <c r="C2263" s="809"/>
      <c r="D2263" s="809"/>
      <c r="E2263" s="809"/>
      <c r="F2263" s="809"/>
      <c r="G2263" s="809"/>
      <c r="H2263" s="809"/>
      <c r="I2263" s="809"/>
      <c r="J2263" s="809"/>
      <c r="K2263" s="809"/>
      <c r="L2263" s="809"/>
      <c r="M2263" s="809"/>
      <c r="N2263" s="809"/>
      <c r="O2263" s="810"/>
      <c r="P2263" s="45"/>
      <c r="R2263" s="45"/>
      <c r="S2263" s="45"/>
      <c r="T2263" s="45"/>
      <c r="U2263" s="45"/>
      <c r="V2263" s="45"/>
      <c r="W2263" s="45"/>
      <c r="X2263" s="45"/>
      <c r="Y2263" s="45"/>
      <c r="Z2263" s="45"/>
      <c r="AA2263" s="45"/>
      <c r="AB2263" s="45"/>
    </row>
    <row r="2264" spans="1:28" s="62" customFormat="1" ht="24.75" customHeight="1" x14ac:dyDescent="0.25">
      <c r="A2264" s="68">
        <f t="shared" ref="A2264" si="813">$A$8*1.5</f>
        <v>24.75</v>
      </c>
      <c r="B2264" s="268" t="s">
        <v>162</v>
      </c>
      <c r="C2264" s="844" t="s">
        <v>170</v>
      </c>
      <c r="D2264" s="981"/>
      <c r="E2264" s="982"/>
      <c r="F2264" s="269" t="s">
        <v>171</v>
      </c>
      <c r="G2264" s="269" t="s">
        <v>172</v>
      </c>
      <c r="H2264" s="268" t="s">
        <v>163</v>
      </c>
      <c r="I2264" s="844" t="s">
        <v>573</v>
      </c>
      <c r="J2264" s="982"/>
      <c r="K2264" s="267" t="s">
        <v>571</v>
      </c>
      <c r="L2264" s="267" t="s">
        <v>570</v>
      </c>
      <c r="M2264" s="267" t="s">
        <v>569</v>
      </c>
      <c r="N2264" s="844" t="s">
        <v>568</v>
      </c>
      <c r="O2264" s="815"/>
      <c r="P2264" s="45"/>
      <c r="R2264" s="45"/>
      <c r="S2264" s="45"/>
      <c r="T2264" s="45"/>
      <c r="U2264" s="45"/>
      <c r="V2264" s="45"/>
      <c r="W2264" s="45"/>
      <c r="X2264" s="45"/>
      <c r="Y2264" s="45"/>
      <c r="Z2264" s="45"/>
      <c r="AA2264" s="45"/>
      <c r="AB2264" s="45"/>
    </row>
    <row r="2265" spans="1:28" s="62" customFormat="1" ht="9" customHeight="1" x14ac:dyDescent="0.2">
      <c r="A2265" s="63">
        <f t="shared" ref="A2265" si="814">$A$2</f>
        <v>9</v>
      </c>
      <c r="B2265" s="76"/>
      <c r="C2265" s="983" t="s">
        <v>126</v>
      </c>
      <c r="D2265" s="983"/>
      <c r="E2265" s="983"/>
      <c r="F2265" s="268" t="s">
        <v>164</v>
      </c>
      <c r="G2265" s="268" t="s">
        <v>165</v>
      </c>
      <c r="H2265" s="268" t="s">
        <v>143</v>
      </c>
      <c r="I2265" s="983" t="s">
        <v>166</v>
      </c>
      <c r="J2265" s="983"/>
      <c r="K2265" s="268" t="s">
        <v>167</v>
      </c>
      <c r="L2265" s="268" t="s">
        <v>168</v>
      </c>
      <c r="M2265" s="268" t="s">
        <v>181</v>
      </c>
      <c r="N2265" s="983" t="s">
        <v>565</v>
      </c>
      <c r="O2265" s="983"/>
      <c r="P2265" s="45"/>
      <c r="R2265" s="45"/>
      <c r="S2265" s="45"/>
      <c r="T2265" s="45"/>
      <c r="U2265" s="45"/>
      <c r="V2265" s="45"/>
      <c r="W2265" s="45"/>
      <c r="X2265" s="45"/>
      <c r="Y2265" s="45"/>
      <c r="Z2265" s="45"/>
      <c r="AA2265" s="45"/>
      <c r="AB2265" s="45"/>
    </row>
    <row r="2266" spans="1:28" s="62" customFormat="1" ht="19.5" customHeight="1" x14ac:dyDescent="0.25">
      <c r="A2266" s="63">
        <f t="shared" ref="A2266:A2273" si="815">$A$6</f>
        <v>19.5</v>
      </c>
      <c r="B2266" s="78">
        <v>1</v>
      </c>
      <c r="C2266" s="972"/>
      <c r="D2266" s="973"/>
      <c r="E2266" s="974"/>
      <c r="F2266" s="124"/>
      <c r="G2266" s="124"/>
      <c r="H2266" s="126"/>
      <c r="I2266" s="975"/>
      <c r="J2266" s="976"/>
      <c r="K2266" s="124"/>
      <c r="L2266" s="125"/>
      <c r="M2266" s="125"/>
      <c r="N2266" s="977"/>
      <c r="O2266" s="978"/>
      <c r="P2266" s="45"/>
      <c r="R2266" s="45"/>
      <c r="S2266" s="45"/>
      <c r="T2266" s="45"/>
      <c r="U2266" s="45"/>
      <c r="V2266" s="45"/>
      <c r="W2266" s="45"/>
      <c r="X2266" s="45"/>
      <c r="Y2266" s="45"/>
      <c r="Z2266" s="45"/>
      <c r="AA2266" s="45"/>
      <c r="AB2266" s="45"/>
    </row>
    <row r="2267" spans="1:28" s="62" customFormat="1" ht="19.5" customHeight="1" x14ac:dyDescent="0.25">
      <c r="A2267" s="63">
        <f t="shared" si="815"/>
        <v>19.5</v>
      </c>
      <c r="B2267" s="78">
        <v>2</v>
      </c>
      <c r="C2267" s="972"/>
      <c r="D2267" s="973"/>
      <c r="E2267" s="974"/>
      <c r="F2267" s="124"/>
      <c r="G2267" s="124"/>
      <c r="H2267" s="126"/>
      <c r="I2267" s="975"/>
      <c r="J2267" s="976"/>
      <c r="K2267" s="124"/>
      <c r="L2267" s="125"/>
      <c r="M2267" s="125"/>
      <c r="N2267" s="977"/>
      <c r="O2267" s="978"/>
      <c r="P2267" s="45"/>
      <c r="R2267" s="45"/>
      <c r="S2267" s="45"/>
      <c r="T2267" s="45"/>
      <c r="U2267" s="45"/>
      <c r="V2267" s="45"/>
      <c r="W2267" s="45"/>
      <c r="X2267" s="45"/>
      <c r="Y2267" s="45"/>
      <c r="Z2267" s="45"/>
      <c r="AA2267" s="45"/>
      <c r="AB2267" s="45"/>
    </row>
    <row r="2268" spans="1:28" s="62" customFormat="1" ht="19.5" customHeight="1" x14ac:dyDescent="0.25">
      <c r="A2268" s="63">
        <f t="shared" si="815"/>
        <v>19.5</v>
      </c>
      <c r="B2268" s="78">
        <v>3</v>
      </c>
      <c r="C2268" s="972"/>
      <c r="D2268" s="973"/>
      <c r="E2268" s="974"/>
      <c r="F2268" s="124"/>
      <c r="G2268" s="124"/>
      <c r="H2268" s="126"/>
      <c r="I2268" s="975"/>
      <c r="J2268" s="976"/>
      <c r="K2268" s="124"/>
      <c r="L2268" s="125"/>
      <c r="M2268" s="125"/>
      <c r="N2268" s="977"/>
      <c r="O2268" s="978"/>
      <c r="P2268" s="45"/>
      <c r="R2268" s="45"/>
      <c r="S2268" s="45"/>
      <c r="T2268" s="45"/>
      <c r="U2268" s="45"/>
      <c r="V2268" s="45"/>
      <c r="W2268" s="45"/>
      <c r="X2268" s="45"/>
      <c r="Y2268" s="45"/>
      <c r="Z2268" s="45"/>
      <c r="AA2268" s="45"/>
      <c r="AB2268" s="45"/>
    </row>
    <row r="2269" spans="1:28" s="62" customFormat="1" ht="19.5" customHeight="1" x14ac:dyDescent="0.25">
      <c r="A2269" s="63">
        <f t="shared" si="815"/>
        <v>19.5</v>
      </c>
      <c r="B2269" s="78">
        <v>4</v>
      </c>
      <c r="C2269" s="972"/>
      <c r="D2269" s="973"/>
      <c r="E2269" s="974"/>
      <c r="F2269" s="124"/>
      <c r="G2269" s="124"/>
      <c r="H2269" s="126"/>
      <c r="I2269" s="975"/>
      <c r="J2269" s="976"/>
      <c r="K2269" s="124"/>
      <c r="L2269" s="125"/>
      <c r="M2269" s="125"/>
      <c r="N2269" s="977"/>
      <c r="O2269" s="978"/>
      <c r="P2269" s="45"/>
      <c r="R2269" s="45"/>
      <c r="S2269" s="45"/>
      <c r="T2269" s="45"/>
      <c r="U2269" s="45"/>
      <c r="V2269" s="45"/>
      <c r="W2269" s="45"/>
      <c r="X2269" s="45"/>
      <c r="Y2269" s="45"/>
      <c r="Z2269" s="45"/>
      <c r="AA2269" s="45"/>
      <c r="AB2269" s="45"/>
    </row>
    <row r="2270" spans="1:28" s="62" customFormat="1" ht="19.5" customHeight="1" x14ac:dyDescent="0.25">
      <c r="A2270" s="63">
        <f t="shared" si="815"/>
        <v>19.5</v>
      </c>
      <c r="B2270" s="78">
        <v>5</v>
      </c>
      <c r="C2270" s="972"/>
      <c r="D2270" s="973"/>
      <c r="E2270" s="974"/>
      <c r="F2270" s="124"/>
      <c r="G2270" s="124"/>
      <c r="H2270" s="126"/>
      <c r="I2270" s="975"/>
      <c r="J2270" s="976"/>
      <c r="K2270" s="124"/>
      <c r="L2270" s="125"/>
      <c r="M2270" s="125"/>
      <c r="N2270" s="977"/>
      <c r="O2270" s="978"/>
      <c r="P2270" s="45"/>
      <c r="R2270" s="45"/>
      <c r="S2270" s="45"/>
      <c r="T2270" s="45"/>
      <c r="U2270" s="45"/>
      <c r="V2270" s="45"/>
      <c r="W2270" s="45"/>
      <c r="X2270" s="45"/>
      <c r="Y2270" s="45"/>
      <c r="Z2270" s="45"/>
      <c r="AA2270" s="45"/>
      <c r="AB2270" s="45"/>
    </row>
    <row r="2271" spans="1:28" s="62" customFormat="1" ht="19.5" customHeight="1" x14ac:dyDescent="0.25">
      <c r="A2271" s="63">
        <f t="shared" si="815"/>
        <v>19.5</v>
      </c>
      <c r="B2271" s="78">
        <v>6</v>
      </c>
      <c r="C2271" s="972"/>
      <c r="D2271" s="973"/>
      <c r="E2271" s="974"/>
      <c r="F2271" s="124"/>
      <c r="G2271" s="124"/>
      <c r="H2271" s="126"/>
      <c r="I2271" s="975"/>
      <c r="J2271" s="976"/>
      <c r="K2271" s="124"/>
      <c r="L2271" s="125"/>
      <c r="M2271" s="125"/>
      <c r="N2271" s="977"/>
      <c r="O2271" s="978"/>
      <c r="P2271" s="45"/>
      <c r="R2271" s="45"/>
      <c r="S2271" s="45"/>
      <c r="T2271" s="45"/>
      <c r="U2271" s="45"/>
      <c r="V2271" s="45"/>
      <c r="W2271" s="45"/>
      <c r="X2271" s="45"/>
      <c r="Y2271" s="45"/>
      <c r="Z2271" s="45"/>
      <c r="AA2271" s="45"/>
      <c r="AB2271" s="45"/>
    </row>
    <row r="2272" spans="1:28" s="62" customFormat="1" ht="19.5" customHeight="1" x14ac:dyDescent="0.25">
      <c r="A2272" s="63">
        <f t="shared" si="815"/>
        <v>19.5</v>
      </c>
      <c r="B2272" s="78">
        <v>7</v>
      </c>
      <c r="C2272" s="972"/>
      <c r="D2272" s="973"/>
      <c r="E2272" s="974"/>
      <c r="F2272" s="124"/>
      <c r="G2272" s="124"/>
      <c r="H2272" s="126"/>
      <c r="I2272" s="975"/>
      <c r="J2272" s="976"/>
      <c r="K2272" s="124"/>
      <c r="L2272" s="125"/>
      <c r="M2272" s="125"/>
      <c r="N2272" s="977"/>
      <c r="O2272" s="978"/>
      <c r="P2272" s="45"/>
      <c r="R2272" s="45"/>
      <c r="S2272" s="45"/>
      <c r="T2272" s="45"/>
      <c r="U2272" s="45"/>
      <c r="V2272" s="45"/>
      <c r="W2272" s="45"/>
      <c r="X2272" s="45"/>
      <c r="Y2272" s="45"/>
      <c r="Z2272" s="45"/>
      <c r="AA2272" s="45"/>
      <c r="AB2272" s="45"/>
    </row>
    <row r="2273" spans="1:28" s="62" customFormat="1" ht="19.5" customHeight="1" x14ac:dyDescent="0.25">
      <c r="A2273" s="63">
        <f t="shared" si="815"/>
        <v>19.5</v>
      </c>
      <c r="B2273" s="78">
        <v>8</v>
      </c>
      <c r="C2273" s="972"/>
      <c r="D2273" s="973"/>
      <c r="E2273" s="974"/>
      <c r="F2273" s="124"/>
      <c r="G2273" s="124"/>
      <c r="H2273" s="126"/>
      <c r="I2273" s="975"/>
      <c r="J2273" s="976"/>
      <c r="K2273" s="124"/>
      <c r="L2273" s="125"/>
      <c r="M2273" s="125"/>
      <c r="N2273" s="977"/>
      <c r="O2273" s="978"/>
      <c r="P2273" s="45"/>
      <c r="R2273" s="45"/>
      <c r="S2273" s="45"/>
      <c r="T2273" s="45"/>
      <c r="U2273" s="45"/>
      <c r="V2273" s="45"/>
      <c r="W2273" s="45"/>
      <c r="X2273" s="45"/>
      <c r="Y2273" s="45"/>
      <c r="Z2273" s="45"/>
      <c r="AA2273" s="45"/>
      <c r="AB2273" s="45"/>
    </row>
    <row r="2274" spans="1:28" s="62" customFormat="1" ht="9" customHeight="1" x14ac:dyDescent="0.25">
      <c r="A2274" s="63">
        <f t="shared" ref="A2274:A2275" si="816">$A$2</f>
        <v>9</v>
      </c>
      <c r="B2274" s="45"/>
      <c r="C2274" s="45"/>
      <c r="D2274" s="45"/>
      <c r="E2274" s="45"/>
      <c r="F2274" s="45"/>
      <c r="G2274" s="45"/>
      <c r="H2274" s="45"/>
      <c r="I2274" s="45"/>
      <c r="J2274" s="45"/>
      <c r="K2274" s="45"/>
      <c r="L2274" s="45"/>
      <c r="M2274" s="45"/>
      <c r="N2274" s="45"/>
      <c r="O2274" s="45"/>
      <c r="P2274" s="45"/>
      <c r="R2274" s="45"/>
      <c r="S2274" s="45"/>
      <c r="T2274" s="45"/>
      <c r="U2274" s="45"/>
      <c r="V2274" s="45"/>
      <c r="W2274" s="45"/>
      <c r="X2274" s="45"/>
      <c r="Y2274" s="45"/>
      <c r="Z2274" s="45"/>
      <c r="AA2274" s="45"/>
      <c r="AB2274" s="45"/>
    </row>
    <row r="2275" spans="1:28" s="62" customFormat="1" ht="9" customHeight="1" x14ac:dyDescent="0.25">
      <c r="A2275" s="63">
        <f t="shared" si="816"/>
        <v>9</v>
      </c>
      <c r="B2275" s="45"/>
      <c r="C2275" s="45"/>
      <c r="D2275" s="45"/>
      <c r="E2275" s="45"/>
      <c r="F2275" s="45"/>
      <c r="G2275" s="45"/>
      <c r="H2275" s="45"/>
      <c r="I2275" s="45"/>
      <c r="J2275" s="45"/>
      <c r="K2275" s="45"/>
      <c r="L2275" s="45"/>
      <c r="M2275" s="45"/>
      <c r="N2275" s="45"/>
      <c r="O2275" s="45"/>
      <c r="P2275" s="45"/>
      <c r="R2275" s="45"/>
      <c r="S2275" s="45"/>
      <c r="T2275" s="45"/>
      <c r="U2275" s="45"/>
      <c r="V2275" s="45"/>
      <c r="W2275" s="45"/>
      <c r="X2275" s="45"/>
      <c r="Y2275" s="45"/>
      <c r="Z2275" s="45"/>
      <c r="AA2275" s="45"/>
      <c r="AB2275" s="45"/>
    </row>
    <row r="2276" spans="1:28" s="62" customFormat="1" ht="18" customHeight="1" x14ac:dyDescent="0.25">
      <c r="A2276" s="63">
        <f t="shared" ref="A2276" si="817">$A$2*2</f>
        <v>18</v>
      </c>
      <c r="B2276" s="79" t="s">
        <v>100</v>
      </c>
      <c r="C2276" s="979" t="s">
        <v>191</v>
      </c>
      <c r="D2276" s="979"/>
      <c r="E2276" s="979"/>
      <c r="F2276" s="979"/>
      <c r="G2276" s="979"/>
      <c r="H2276" s="979"/>
      <c r="I2276" s="979"/>
      <c r="J2276" s="979"/>
      <c r="K2276" s="979"/>
      <c r="L2276" s="979"/>
      <c r="M2276" s="979"/>
      <c r="N2276" s="979"/>
      <c r="O2276" s="979"/>
      <c r="P2276" s="45"/>
      <c r="R2276" s="45"/>
      <c r="S2276" s="45"/>
      <c r="T2276" s="45"/>
      <c r="U2276" s="45"/>
      <c r="V2276" s="45"/>
      <c r="W2276" s="45"/>
      <c r="X2276" s="45"/>
      <c r="Y2276" s="45"/>
      <c r="Z2276" s="45"/>
      <c r="AA2276" s="45"/>
      <c r="AB2276" s="45"/>
    </row>
    <row r="2277" spans="1:28" s="62" customFormat="1" ht="9" customHeight="1" x14ac:dyDescent="0.25">
      <c r="A2277" s="63">
        <f t="shared" ref="A2277:A2280" si="818">$A$2</f>
        <v>9</v>
      </c>
      <c r="B2277" s="79" t="s">
        <v>101</v>
      </c>
      <c r="C2277" s="980" t="s">
        <v>190</v>
      </c>
      <c r="D2277" s="980"/>
      <c r="E2277" s="980"/>
      <c r="F2277" s="980"/>
      <c r="G2277" s="980"/>
      <c r="H2277" s="980"/>
      <c r="I2277" s="980"/>
      <c r="J2277" s="980"/>
      <c r="K2277" s="980"/>
      <c r="L2277" s="980"/>
      <c r="M2277" s="980"/>
      <c r="N2277" s="980"/>
      <c r="O2277" s="980"/>
      <c r="P2277" s="45"/>
      <c r="R2277" s="45"/>
      <c r="S2277" s="45"/>
      <c r="T2277" s="45"/>
      <c r="U2277" s="45"/>
      <c r="V2277" s="45"/>
      <c r="W2277" s="45"/>
      <c r="X2277" s="45"/>
      <c r="Y2277" s="45"/>
      <c r="Z2277" s="45"/>
      <c r="AA2277" s="45"/>
      <c r="AB2277" s="45"/>
    </row>
    <row r="2278" spans="1:28" s="62" customFormat="1" ht="9" customHeight="1" x14ac:dyDescent="0.25">
      <c r="A2278" s="63">
        <f t="shared" si="818"/>
        <v>9</v>
      </c>
      <c r="B2278" s="79" t="s">
        <v>102</v>
      </c>
      <c r="C2278" s="979" t="s">
        <v>500</v>
      </c>
      <c r="D2278" s="979"/>
      <c r="E2278" s="979"/>
      <c r="F2278" s="979"/>
      <c r="G2278" s="979"/>
      <c r="H2278" s="979"/>
      <c r="I2278" s="979"/>
      <c r="J2278" s="979"/>
      <c r="K2278" s="979"/>
      <c r="L2278" s="979"/>
      <c r="M2278" s="979"/>
      <c r="N2278" s="979"/>
      <c r="O2278" s="979"/>
      <c r="P2278" s="45"/>
      <c r="R2278" s="45"/>
      <c r="S2278" s="45"/>
      <c r="T2278" s="45"/>
      <c r="U2278" s="45"/>
      <c r="V2278" s="45"/>
      <c r="W2278" s="45"/>
      <c r="X2278" s="45"/>
      <c r="Y2278" s="45"/>
      <c r="Z2278" s="45"/>
      <c r="AA2278" s="45"/>
      <c r="AB2278" s="45"/>
    </row>
    <row r="2279" spans="1:28" s="62" customFormat="1" ht="9" customHeight="1" x14ac:dyDescent="0.25">
      <c r="A2279" s="63">
        <f t="shared" si="818"/>
        <v>9</v>
      </c>
      <c r="B2279" s="79" t="s">
        <v>105</v>
      </c>
      <c r="C2279" s="979" t="s">
        <v>194</v>
      </c>
      <c r="D2279" s="979"/>
      <c r="E2279" s="979"/>
      <c r="F2279" s="979"/>
      <c r="G2279" s="979"/>
      <c r="H2279" s="979"/>
      <c r="I2279" s="979"/>
      <c r="J2279" s="979"/>
      <c r="K2279" s="979"/>
      <c r="L2279" s="979"/>
      <c r="M2279" s="979"/>
      <c r="N2279" s="979"/>
      <c r="O2279" s="979"/>
      <c r="P2279" s="45"/>
      <c r="R2279" s="45"/>
      <c r="S2279" s="45"/>
      <c r="T2279" s="45"/>
      <c r="U2279" s="45"/>
      <c r="V2279" s="45"/>
      <c r="W2279" s="45"/>
      <c r="X2279" s="45"/>
      <c r="Y2279" s="45"/>
      <c r="Z2279" s="45"/>
      <c r="AA2279" s="45"/>
      <c r="AB2279" s="45"/>
    </row>
    <row r="2280" spans="1:28" s="62" customFormat="1" ht="9" customHeight="1" x14ac:dyDescent="0.25">
      <c r="A2280" s="63">
        <f t="shared" si="818"/>
        <v>9</v>
      </c>
      <c r="B2280" s="79" t="s">
        <v>103</v>
      </c>
      <c r="C2280" s="979" t="s">
        <v>202</v>
      </c>
      <c r="D2280" s="979"/>
      <c r="E2280" s="979"/>
      <c r="F2280" s="979"/>
      <c r="G2280" s="979"/>
      <c r="H2280" s="979"/>
      <c r="I2280" s="979"/>
      <c r="J2280" s="979"/>
      <c r="K2280" s="979"/>
      <c r="L2280" s="979"/>
      <c r="M2280" s="979"/>
      <c r="N2280" s="979"/>
      <c r="O2280" s="979"/>
      <c r="P2280" s="45"/>
      <c r="R2280" s="45"/>
      <c r="S2280" s="45"/>
      <c r="T2280" s="45"/>
      <c r="U2280" s="45"/>
      <c r="V2280" s="45"/>
      <c r="W2280" s="45"/>
      <c r="X2280" s="45"/>
      <c r="Y2280" s="45"/>
      <c r="Z2280" s="45"/>
      <c r="AA2280" s="45"/>
      <c r="AB2280" s="45"/>
    </row>
    <row r="2281" spans="1:28" s="62" customFormat="1" ht="16.5" customHeight="1" x14ac:dyDescent="0.25">
      <c r="A2281" s="68">
        <f t="shared" ref="A2281" si="819">$A$8</f>
        <v>16.5</v>
      </c>
      <c r="B2281" s="45"/>
      <c r="C2281" s="984" t="str">
        <f ca="1">Wersja</f>
        <v>2020..6.15.0.44055</v>
      </c>
      <c r="D2281" s="984"/>
      <c r="E2281" s="69"/>
      <c r="F2281" s="69"/>
      <c r="G2281" s="69"/>
      <c r="H2281" s="69"/>
      <c r="I2281" s="45"/>
      <c r="J2281" s="45"/>
      <c r="K2281" s="45"/>
      <c r="L2281" s="45"/>
      <c r="M2281" s="45"/>
      <c r="N2281" s="80" t="s">
        <v>572</v>
      </c>
      <c r="O2281" s="81" t="s">
        <v>187</v>
      </c>
      <c r="P2281" s="45"/>
      <c r="R2281" s="45"/>
      <c r="S2281" s="45"/>
      <c r="T2281" s="45"/>
      <c r="U2281" s="45"/>
      <c r="V2281" s="45"/>
      <c r="W2281" s="45"/>
      <c r="X2281" s="45"/>
      <c r="Y2281" s="45"/>
      <c r="Z2281" s="45"/>
      <c r="AA2281" s="45"/>
      <c r="AB2281" s="45"/>
    </row>
    <row r="2282" spans="1:28" s="62" customFormat="1" ht="9" customHeight="1" x14ac:dyDescent="0.25">
      <c r="A2282" s="63">
        <f t="shared" ref="A2282:A2283" si="820">$A$2</f>
        <v>9</v>
      </c>
      <c r="B2282" s="45"/>
      <c r="C2282" s="45"/>
      <c r="D2282" s="45"/>
      <c r="E2282" s="45"/>
      <c r="F2282" s="45"/>
      <c r="G2282" s="45"/>
      <c r="H2282" s="45"/>
      <c r="I2282" s="45"/>
      <c r="J2282" s="45"/>
      <c r="K2282" s="45"/>
      <c r="L2282" s="45"/>
      <c r="M2282" s="45"/>
      <c r="N2282" s="45"/>
      <c r="O2282" s="45"/>
      <c r="P2282" s="45"/>
      <c r="R2282" s="45"/>
      <c r="S2282" s="45"/>
      <c r="T2282" s="45"/>
      <c r="U2282" s="45"/>
      <c r="V2282" s="45"/>
      <c r="W2282" s="45"/>
      <c r="X2282" s="45"/>
      <c r="Y2282" s="45"/>
      <c r="Z2282" s="45"/>
      <c r="AA2282" s="45"/>
      <c r="AB2282" s="45"/>
    </row>
    <row r="2283" spans="1:28" s="62" customFormat="1" ht="9" customHeight="1" x14ac:dyDescent="0.25">
      <c r="A2283" s="63">
        <f t="shared" si="820"/>
        <v>9</v>
      </c>
      <c r="B2283" s="797" t="s">
        <v>0</v>
      </c>
      <c r="C2283" s="797"/>
      <c r="D2283" s="797"/>
      <c r="E2283" s="797"/>
      <c r="F2283" s="797"/>
      <c r="G2283" s="797"/>
      <c r="H2283" s="797"/>
      <c r="I2283" s="797"/>
      <c r="J2283" s="797"/>
      <c r="K2283" s="797"/>
      <c r="L2283" s="797"/>
      <c r="M2283" s="797"/>
      <c r="N2283" s="797"/>
      <c r="O2283" s="797"/>
      <c r="P2283" s="45"/>
      <c r="R2283" s="45"/>
      <c r="S2283" s="45"/>
      <c r="T2283" s="45"/>
      <c r="U2283" s="45"/>
      <c r="V2283" s="45"/>
      <c r="W2283" s="45"/>
      <c r="X2283" s="45"/>
      <c r="Y2283" s="45"/>
      <c r="Z2283" s="45"/>
      <c r="AA2283" s="45"/>
      <c r="AB2283" s="45"/>
    </row>
    <row r="2284" spans="1:28" s="62" customFormat="1" ht="4.5" customHeight="1" x14ac:dyDescent="0.25">
      <c r="A2284" s="68">
        <v>4.5</v>
      </c>
      <c r="B2284" s="271"/>
      <c r="C2284" s="45"/>
      <c r="D2284" s="45"/>
      <c r="E2284" s="45"/>
      <c r="F2284" s="45"/>
      <c r="G2284" s="45"/>
      <c r="H2284" s="45"/>
      <c r="I2284" s="45"/>
      <c r="J2284" s="45"/>
      <c r="K2284" s="45"/>
      <c r="L2284" s="45"/>
      <c r="M2284" s="45"/>
      <c r="N2284" s="45"/>
      <c r="O2284" s="45"/>
      <c r="P2284" s="45"/>
      <c r="R2284" s="45"/>
      <c r="S2284" s="45"/>
      <c r="T2284" s="45"/>
      <c r="U2284" s="45"/>
      <c r="V2284" s="45"/>
      <c r="W2284" s="45"/>
      <c r="X2284" s="45"/>
      <c r="Y2284" s="45"/>
      <c r="Z2284" s="45"/>
      <c r="AA2284" s="45"/>
      <c r="AB2284" s="45"/>
    </row>
    <row r="2285" spans="1:28" s="62" customFormat="1" ht="24.75" customHeight="1" x14ac:dyDescent="0.25">
      <c r="A2285" s="68">
        <f t="shared" ref="A2285" si="821">$A$8*1.5</f>
        <v>24.75</v>
      </c>
      <c r="B2285" s="273" t="s">
        <v>162</v>
      </c>
      <c r="C2285" s="844" t="s">
        <v>170</v>
      </c>
      <c r="D2285" s="981"/>
      <c r="E2285" s="982"/>
      <c r="F2285" s="274" t="s">
        <v>171</v>
      </c>
      <c r="G2285" s="274" t="s">
        <v>172</v>
      </c>
      <c r="H2285" s="273" t="s">
        <v>163</v>
      </c>
      <c r="I2285" s="844" t="s">
        <v>573</v>
      </c>
      <c r="J2285" s="982"/>
      <c r="K2285" s="272" t="s">
        <v>571</v>
      </c>
      <c r="L2285" s="272" t="s">
        <v>570</v>
      </c>
      <c r="M2285" s="272" t="s">
        <v>569</v>
      </c>
      <c r="N2285" s="844" t="s">
        <v>568</v>
      </c>
      <c r="O2285" s="815"/>
      <c r="P2285" s="45"/>
      <c r="R2285" s="45"/>
      <c r="S2285" s="45"/>
      <c r="T2285" s="45"/>
      <c r="U2285" s="45"/>
      <c r="V2285" s="45"/>
      <c r="W2285" s="45"/>
      <c r="X2285" s="45"/>
      <c r="Y2285" s="45"/>
      <c r="Z2285" s="45"/>
      <c r="AA2285" s="45"/>
      <c r="AB2285" s="45"/>
    </row>
    <row r="2286" spans="1:28" s="62" customFormat="1" ht="9" customHeight="1" x14ac:dyDescent="0.2">
      <c r="A2286" s="63">
        <f t="shared" ref="A2286" si="822">$A$2</f>
        <v>9</v>
      </c>
      <c r="B2286" s="76"/>
      <c r="C2286" s="983" t="s">
        <v>126</v>
      </c>
      <c r="D2286" s="983"/>
      <c r="E2286" s="983"/>
      <c r="F2286" s="273" t="s">
        <v>164</v>
      </c>
      <c r="G2286" s="273" t="s">
        <v>165</v>
      </c>
      <c r="H2286" s="273" t="s">
        <v>143</v>
      </c>
      <c r="I2286" s="983" t="s">
        <v>166</v>
      </c>
      <c r="J2286" s="983"/>
      <c r="K2286" s="273" t="s">
        <v>167</v>
      </c>
      <c r="L2286" s="273" t="s">
        <v>168</v>
      </c>
      <c r="M2286" s="273" t="s">
        <v>181</v>
      </c>
      <c r="N2286" s="983" t="s">
        <v>565</v>
      </c>
      <c r="O2286" s="983"/>
      <c r="P2286" s="45"/>
      <c r="R2286" s="45"/>
      <c r="S2286" s="45"/>
      <c r="T2286" s="45"/>
      <c r="U2286" s="45"/>
      <c r="V2286" s="45"/>
      <c r="W2286" s="45"/>
      <c r="X2286" s="45"/>
      <c r="Y2286" s="45"/>
      <c r="Z2286" s="45"/>
      <c r="AA2286" s="45"/>
      <c r="AB2286" s="45"/>
    </row>
    <row r="2287" spans="1:28" s="62" customFormat="1" ht="19.5" customHeight="1" x14ac:dyDescent="0.25">
      <c r="A2287" s="63">
        <f t="shared" ref="A2287:A2306" si="823">$A$6</f>
        <v>19.5</v>
      </c>
      <c r="B2287" s="78">
        <v>9</v>
      </c>
      <c r="C2287" s="972"/>
      <c r="D2287" s="973"/>
      <c r="E2287" s="974"/>
      <c r="F2287" s="124"/>
      <c r="G2287" s="124"/>
      <c r="H2287" s="126"/>
      <c r="I2287" s="975"/>
      <c r="J2287" s="976"/>
      <c r="K2287" s="124"/>
      <c r="L2287" s="125"/>
      <c r="M2287" s="125"/>
      <c r="N2287" s="977"/>
      <c r="O2287" s="978"/>
      <c r="P2287" s="45"/>
      <c r="R2287" s="45"/>
      <c r="S2287" s="45"/>
      <c r="T2287" s="45"/>
      <c r="U2287" s="45"/>
      <c r="V2287" s="45"/>
      <c r="W2287" s="45"/>
      <c r="X2287" s="45"/>
      <c r="Y2287" s="45"/>
      <c r="Z2287" s="45"/>
      <c r="AA2287" s="45"/>
      <c r="AB2287" s="45"/>
    </row>
    <row r="2288" spans="1:28" s="62" customFormat="1" ht="19.5" customHeight="1" x14ac:dyDescent="0.25">
      <c r="A2288" s="63">
        <f t="shared" si="823"/>
        <v>19.5</v>
      </c>
      <c r="B2288" s="78">
        <f t="shared" ref="B2288:B2306" si="824">B2287+1</f>
        <v>10</v>
      </c>
      <c r="C2288" s="972"/>
      <c r="D2288" s="973"/>
      <c r="E2288" s="974"/>
      <c r="F2288" s="124"/>
      <c r="G2288" s="124"/>
      <c r="H2288" s="126"/>
      <c r="I2288" s="975"/>
      <c r="J2288" s="976"/>
      <c r="K2288" s="124"/>
      <c r="L2288" s="125"/>
      <c r="M2288" s="125"/>
      <c r="N2288" s="977"/>
      <c r="O2288" s="978"/>
      <c r="P2288" s="45"/>
      <c r="R2288" s="45"/>
      <c r="S2288" s="45"/>
      <c r="T2288" s="45"/>
      <c r="U2288" s="45"/>
      <c r="V2288" s="45"/>
      <c r="W2288" s="45"/>
      <c r="X2288" s="45"/>
      <c r="Y2288" s="45"/>
      <c r="Z2288" s="45"/>
      <c r="AA2288" s="45"/>
      <c r="AB2288" s="45"/>
    </row>
    <row r="2289" spans="1:28" s="62" customFormat="1" ht="19.5" customHeight="1" x14ac:dyDescent="0.25">
      <c r="A2289" s="63">
        <f t="shared" si="823"/>
        <v>19.5</v>
      </c>
      <c r="B2289" s="78">
        <f t="shared" si="824"/>
        <v>11</v>
      </c>
      <c r="C2289" s="972"/>
      <c r="D2289" s="973"/>
      <c r="E2289" s="974"/>
      <c r="F2289" s="124"/>
      <c r="G2289" s="124"/>
      <c r="H2289" s="126"/>
      <c r="I2289" s="975"/>
      <c r="J2289" s="976"/>
      <c r="K2289" s="124"/>
      <c r="L2289" s="125"/>
      <c r="M2289" s="125"/>
      <c r="N2289" s="977"/>
      <c r="O2289" s="978"/>
      <c r="P2289" s="45"/>
      <c r="R2289" s="45"/>
      <c r="S2289" s="45"/>
      <c r="T2289" s="45"/>
      <c r="U2289" s="45"/>
      <c r="V2289" s="45"/>
      <c r="W2289" s="45"/>
      <c r="X2289" s="45"/>
      <c r="Y2289" s="45"/>
      <c r="Z2289" s="45"/>
      <c r="AA2289" s="45"/>
      <c r="AB2289" s="45"/>
    </row>
    <row r="2290" spans="1:28" s="62" customFormat="1" ht="19.5" customHeight="1" x14ac:dyDescent="0.25">
      <c r="A2290" s="63">
        <f t="shared" si="823"/>
        <v>19.5</v>
      </c>
      <c r="B2290" s="78">
        <f t="shared" si="824"/>
        <v>12</v>
      </c>
      <c r="C2290" s="972"/>
      <c r="D2290" s="973"/>
      <c r="E2290" s="974"/>
      <c r="F2290" s="124"/>
      <c r="G2290" s="124"/>
      <c r="H2290" s="126"/>
      <c r="I2290" s="975"/>
      <c r="J2290" s="976"/>
      <c r="K2290" s="124"/>
      <c r="L2290" s="125"/>
      <c r="M2290" s="125"/>
      <c r="N2290" s="977"/>
      <c r="O2290" s="978"/>
      <c r="P2290" s="45"/>
      <c r="R2290" s="45"/>
      <c r="S2290" s="45"/>
      <c r="T2290" s="45"/>
      <c r="U2290" s="45"/>
      <c r="V2290" s="45"/>
      <c r="W2290" s="45"/>
      <c r="X2290" s="45"/>
      <c r="Y2290" s="45"/>
      <c r="Z2290" s="45"/>
      <c r="AA2290" s="45"/>
      <c r="AB2290" s="45"/>
    </row>
    <row r="2291" spans="1:28" s="62" customFormat="1" ht="19.5" customHeight="1" x14ac:dyDescent="0.25">
      <c r="A2291" s="63">
        <f t="shared" si="823"/>
        <v>19.5</v>
      </c>
      <c r="B2291" s="78">
        <f t="shared" si="824"/>
        <v>13</v>
      </c>
      <c r="C2291" s="972"/>
      <c r="D2291" s="973"/>
      <c r="E2291" s="974"/>
      <c r="F2291" s="124"/>
      <c r="G2291" s="124"/>
      <c r="H2291" s="126"/>
      <c r="I2291" s="975"/>
      <c r="J2291" s="976"/>
      <c r="K2291" s="124"/>
      <c r="L2291" s="125"/>
      <c r="M2291" s="125"/>
      <c r="N2291" s="977"/>
      <c r="O2291" s="978"/>
      <c r="P2291" s="45"/>
      <c r="R2291" s="45"/>
      <c r="S2291" s="45"/>
      <c r="T2291" s="45"/>
      <c r="U2291" s="45"/>
      <c r="V2291" s="45"/>
      <c r="W2291" s="45"/>
      <c r="X2291" s="45"/>
      <c r="Y2291" s="45"/>
      <c r="Z2291" s="45"/>
      <c r="AA2291" s="45"/>
      <c r="AB2291" s="45"/>
    </row>
    <row r="2292" spans="1:28" s="62" customFormat="1" ht="19.5" customHeight="1" x14ac:dyDescent="0.25">
      <c r="A2292" s="63">
        <f t="shared" si="823"/>
        <v>19.5</v>
      </c>
      <c r="B2292" s="78">
        <f t="shared" si="824"/>
        <v>14</v>
      </c>
      <c r="C2292" s="972"/>
      <c r="D2292" s="973"/>
      <c r="E2292" s="974"/>
      <c r="F2292" s="124"/>
      <c r="G2292" s="124"/>
      <c r="H2292" s="126"/>
      <c r="I2292" s="975"/>
      <c r="J2292" s="976"/>
      <c r="K2292" s="124"/>
      <c r="L2292" s="125"/>
      <c r="M2292" s="125"/>
      <c r="N2292" s="977"/>
      <c r="O2292" s="978"/>
      <c r="P2292" s="45"/>
      <c r="R2292" s="45"/>
      <c r="S2292" s="45"/>
      <c r="T2292" s="45"/>
      <c r="U2292" s="45"/>
      <c r="V2292" s="45"/>
      <c r="W2292" s="45"/>
      <c r="X2292" s="45"/>
      <c r="Y2292" s="45"/>
      <c r="Z2292" s="45"/>
      <c r="AA2292" s="45"/>
      <c r="AB2292" s="45"/>
    </row>
    <row r="2293" spans="1:28" s="62" customFormat="1" ht="19.5" customHeight="1" x14ac:dyDescent="0.25">
      <c r="A2293" s="63">
        <f t="shared" si="823"/>
        <v>19.5</v>
      </c>
      <c r="B2293" s="78">
        <f t="shared" si="824"/>
        <v>15</v>
      </c>
      <c r="C2293" s="972"/>
      <c r="D2293" s="973"/>
      <c r="E2293" s="974"/>
      <c r="F2293" s="124"/>
      <c r="G2293" s="124"/>
      <c r="H2293" s="126"/>
      <c r="I2293" s="975"/>
      <c r="J2293" s="976"/>
      <c r="K2293" s="124"/>
      <c r="L2293" s="125"/>
      <c r="M2293" s="125"/>
      <c r="N2293" s="977"/>
      <c r="O2293" s="978"/>
      <c r="P2293" s="45"/>
      <c r="R2293" s="45"/>
      <c r="S2293" s="45"/>
      <c r="T2293" s="45"/>
      <c r="U2293" s="45"/>
      <c r="V2293" s="45"/>
      <c r="W2293" s="45"/>
      <c r="X2293" s="45"/>
      <c r="Y2293" s="45"/>
      <c r="Z2293" s="45"/>
      <c r="AA2293" s="45"/>
      <c r="AB2293" s="45"/>
    </row>
    <row r="2294" spans="1:28" s="62" customFormat="1" ht="19.5" customHeight="1" x14ac:dyDescent="0.25">
      <c r="A2294" s="63">
        <f t="shared" si="823"/>
        <v>19.5</v>
      </c>
      <c r="B2294" s="78">
        <f t="shared" si="824"/>
        <v>16</v>
      </c>
      <c r="C2294" s="972"/>
      <c r="D2294" s="973"/>
      <c r="E2294" s="974"/>
      <c r="F2294" s="124"/>
      <c r="G2294" s="124"/>
      <c r="H2294" s="126"/>
      <c r="I2294" s="975"/>
      <c r="J2294" s="976"/>
      <c r="K2294" s="124"/>
      <c r="L2294" s="125"/>
      <c r="M2294" s="125"/>
      <c r="N2294" s="977"/>
      <c r="O2294" s="978"/>
      <c r="P2294" s="45"/>
      <c r="R2294" s="45"/>
      <c r="S2294" s="45"/>
      <c r="T2294" s="45"/>
      <c r="U2294" s="45"/>
      <c r="V2294" s="45"/>
      <c r="W2294" s="45"/>
      <c r="X2294" s="45"/>
      <c r="Y2294" s="45"/>
      <c r="Z2294" s="45"/>
      <c r="AA2294" s="45"/>
      <c r="AB2294" s="45"/>
    </row>
    <row r="2295" spans="1:28" s="62" customFormat="1" ht="19.5" customHeight="1" x14ac:dyDescent="0.25">
      <c r="A2295" s="63">
        <f t="shared" si="823"/>
        <v>19.5</v>
      </c>
      <c r="B2295" s="78">
        <f t="shared" si="824"/>
        <v>17</v>
      </c>
      <c r="C2295" s="972"/>
      <c r="D2295" s="973"/>
      <c r="E2295" s="974"/>
      <c r="F2295" s="124"/>
      <c r="G2295" s="124"/>
      <c r="H2295" s="126"/>
      <c r="I2295" s="975"/>
      <c r="J2295" s="976"/>
      <c r="K2295" s="124"/>
      <c r="L2295" s="125"/>
      <c r="M2295" s="125"/>
      <c r="N2295" s="977"/>
      <c r="O2295" s="978"/>
      <c r="P2295" s="45"/>
      <c r="R2295" s="45"/>
      <c r="S2295" s="45"/>
      <c r="T2295" s="45"/>
      <c r="U2295" s="45"/>
      <c r="V2295" s="45"/>
      <c r="W2295" s="45"/>
      <c r="X2295" s="45"/>
      <c r="Y2295" s="45"/>
      <c r="Z2295" s="45"/>
      <c r="AA2295" s="45"/>
      <c r="AB2295" s="45"/>
    </row>
    <row r="2296" spans="1:28" s="62" customFormat="1" ht="19.5" customHeight="1" x14ac:dyDescent="0.25">
      <c r="A2296" s="63">
        <f t="shared" si="823"/>
        <v>19.5</v>
      </c>
      <c r="B2296" s="78">
        <f t="shared" si="824"/>
        <v>18</v>
      </c>
      <c r="C2296" s="972"/>
      <c r="D2296" s="973"/>
      <c r="E2296" s="974"/>
      <c r="F2296" s="124"/>
      <c r="G2296" s="124"/>
      <c r="H2296" s="126"/>
      <c r="I2296" s="975"/>
      <c r="J2296" s="976"/>
      <c r="K2296" s="124"/>
      <c r="L2296" s="125"/>
      <c r="M2296" s="125"/>
      <c r="N2296" s="977"/>
      <c r="O2296" s="978"/>
      <c r="P2296" s="45"/>
      <c r="R2296" s="45"/>
      <c r="S2296" s="45"/>
      <c r="T2296" s="45"/>
      <c r="U2296" s="45"/>
      <c r="V2296" s="45"/>
      <c r="W2296" s="45"/>
      <c r="X2296" s="45"/>
      <c r="Y2296" s="45"/>
      <c r="Z2296" s="45"/>
      <c r="AA2296" s="45"/>
      <c r="AB2296" s="45"/>
    </row>
    <row r="2297" spans="1:28" s="62" customFormat="1" ht="19.5" customHeight="1" x14ac:dyDescent="0.25">
      <c r="A2297" s="63">
        <f t="shared" si="823"/>
        <v>19.5</v>
      </c>
      <c r="B2297" s="78">
        <f t="shared" si="824"/>
        <v>19</v>
      </c>
      <c r="C2297" s="972"/>
      <c r="D2297" s="973"/>
      <c r="E2297" s="974"/>
      <c r="F2297" s="124"/>
      <c r="G2297" s="124"/>
      <c r="H2297" s="126"/>
      <c r="I2297" s="975"/>
      <c r="J2297" s="976"/>
      <c r="K2297" s="124"/>
      <c r="L2297" s="125"/>
      <c r="M2297" s="125"/>
      <c r="N2297" s="977"/>
      <c r="O2297" s="978"/>
      <c r="P2297" s="45"/>
      <c r="R2297" s="45"/>
      <c r="S2297" s="45"/>
      <c r="T2297" s="45"/>
      <c r="U2297" s="45"/>
      <c r="V2297" s="45"/>
      <c r="W2297" s="45"/>
      <c r="X2297" s="45"/>
      <c r="Y2297" s="45"/>
      <c r="Z2297" s="45"/>
      <c r="AA2297" s="45"/>
      <c r="AB2297" s="45"/>
    </row>
    <row r="2298" spans="1:28" s="62" customFormat="1" ht="19.5" customHeight="1" x14ac:dyDescent="0.25">
      <c r="A2298" s="63">
        <f t="shared" si="823"/>
        <v>19.5</v>
      </c>
      <c r="B2298" s="78">
        <f t="shared" si="824"/>
        <v>20</v>
      </c>
      <c r="C2298" s="972"/>
      <c r="D2298" s="973"/>
      <c r="E2298" s="974"/>
      <c r="F2298" s="124"/>
      <c r="G2298" s="124"/>
      <c r="H2298" s="126"/>
      <c r="I2298" s="975"/>
      <c r="J2298" s="976"/>
      <c r="K2298" s="124"/>
      <c r="L2298" s="125"/>
      <c r="M2298" s="125"/>
      <c r="N2298" s="977"/>
      <c r="O2298" s="978"/>
      <c r="P2298" s="45"/>
      <c r="R2298" s="45"/>
      <c r="S2298" s="45"/>
      <c r="T2298" s="45"/>
      <c r="U2298" s="45"/>
      <c r="V2298" s="45"/>
      <c r="W2298" s="45"/>
      <c r="X2298" s="45"/>
      <c r="Y2298" s="45"/>
      <c r="Z2298" s="45"/>
      <c r="AA2298" s="45"/>
      <c r="AB2298" s="45"/>
    </row>
    <row r="2299" spans="1:28" s="62" customFormat="1" ht="19.5" customHeight="1" x14ac:dyDescent="0.25">
      <c r="A2299" s="63">
        <f t="shared" si="823"/>
        <v>19.5</v>
      </c>
      <c r="B2299" s="78">
        <f t="shared" si="824"/>
        <v>21</v>
      </c>
      <c r="C2299" s="972"/>
      <c r="D2299" s="973"/>
      <c r="E2299" s="974"/>
      <c r="F2299" s="124"/>
      <c r="G2299" s="124"/>
      <c r="H2299" s="126"/>
      <c r="I2299" s="975"/>
      <c r="J2299" s="976"/>
      <c r="K2299" s="124"/>
      <c r="L2299" s="125"/>
      <c r="M2299" s="125"/>
      <c r="N2299" s="977"/>
      <c r="O2299" s="978"/>
      <c r="P2299" s="45"/>
      <c r="R2299" s="45"/>
      <c r="S2299" s="45"/>
      <c r="T2299" s="45"/>
      <c r="U2299" s="45"/>
      <c r="V2299" s="45"/>
      <c r="W2299" s="45"/>
      <c r="X2299" s="45"/>
      <c r="Y2299" s="45"/>
      <c r="Z2299" s="45"/>
      <c r="AA2299" s="45"/>
      <c r="AB2299" s="45"/>
    </row>
    <row r="2300" spans="1:28" s="62" customFormat="1" ht="19.5" customHeight="1" x14ac:dyDescent="0.25">
      <c r="A2300" s="63">
        <f t="shared" si="823"/>
        <v>19.5</v>
      </c>
      <c r="B2300" s="78">
        <f t="shared" si="824"/>
        <v>22</v>
      </c>
      <c r="C2300" s="972"/>
      <c r="D2300" s="973"/>
      <c r="E2300" s="974"/>
      <c r="F2300" s="124"/>
      <c r="G2300" s="124"/>
      <c r="H2300" s="126"/>
      <c r="I2300" s="975"/>
      <c r="J2300" s="976"/>
      <c r="K2300" s="124"/>
      <c r="L2300" s="125"/>
      <c r="M2300" s="125"/>
      <c r="N2300" s="977"/>
      <c r="O2300" s="978"/>
      <c r="P2300" s="45"/>
      <c r="R2300" s="45"/>
      <c r="S2300" s="45"/>
      <c r="T2300" s="45"/>
      <c r="U2300" s="45"/>
      <c r="V2300" s="45"/>
      <c r="W2300" s="45"/>
      <c r="X2300" s="45"/>
      <c r="Y2300" s="45"/>
      <c r="Z2300" s="45"/>
      <c r="AA2300" s="45"/>
      <c r="AB2300" s="45"/>
    </row>
    <row r="2301" spans="1:28" s="62" customFormat="1" ht="19.5" customHeight="1" x14ac:dyDescent="0.25">
      <c r="A2301" s="63">
        <f t="shared" si="823"/>
        <v>19.5</v>
      </c>
      <c r="B2301" s="78">
        <f t="shared" si="824"/>
        <v>23</v>
      </c>
      <c r="C2301" s="972"/>
      <c r="D2301" s="973"/>
      <c r="E2301" s="974"/>
      <c r="F2301" s="124"/>
      <c r="G2301" s="124"/>
      <c r="H2301" s="126"/>
      <c r="I2301" s="975"/>
      <c r="J2301" s="976"/>
      <c r="K2301" s="124"/>
      <c r="L2301" s="125"/>
      <c r="M2301" s="125"/>
      <c r="N2301" s="977"/>
      <c r="O2301" s="978"/>
      <c r="P2301" s="45"/>
      <c r="R2301" s="45"/>
      <c r="S2301" s="45"/>
      <c r="T2301" s="45"/>
      <c r="U2301" s="45"/>
      <c r="V2301" s="45"/>
      <c r="W2301" s="45"/>
      <c r="X2301" s="45"/>
      <c r="Y2301" s="45"/>
      <c r="Z2301" s="45"/>
      <c r="AA2301" s="45"/>
      <c r="AB2301" s="45"/>
    </row>
    <row r="2302" spans="1:28" s="62" customFormat="1" ht="19.5" customHeight="1" x14ac:dyDescent="0.25">
      <c r="A2302" s="63">
        <f t="shared" si="823"/>
        <v>19.5</v>
      </c>
      <c r="B2302" s="78">
        <f t="shared" si="824"/>
        <v>24</v>
      </c>
      <c r="C2302" s="972"/>
      <c r="D2302" s="973"/>
      <c r="E2302" s="974"/>
      <c r="F2302" s="124"/>
      <c r="G2302" s="124"/>
      <c r="H2302" s="126"/>
      <c r="I2302" s="975"/>
      <c r="J2302" s="976"/>
      <c r="K2302" s="124"/>
      <c r="L2302" s="125"/>
      <c r="M2302" s="125"/>
      <c r="N2302" s="977"/>
      <c r="O2302" s="978"/>
      <c r="P2302" s="45"/>
      <c r="R2302" s="45"/>
      <c r="S2302" s="45"/>
      <c r="T2302" s="45"/>
      <c r="U2302" s="45"/>
      <c r="V2302" s="45"/>
      <c r="W2302" s="45"/>
      <c r="X2302" s="45"/>
      <c r="Y2302" s="45"/>
      <c r="Z2302" s="45"/>
      <c r="AA2302" s="45"/>
      <c r="AB2302" s="45"/>
    </row>
    <row r="2303" spans="1:28" s="62" customFormat="1" ht="19.5" customHeight="1" x14ac:dyDescent="0.25">
      <c r="A2303" s="63">
        <f t="shared" si="823"/>
        <v>19.5</v>
      </c>
      <c r="B2303" s="78">
        <f t="shared" si="824"/>
        <v>25</v>
      </c>
      <c r="C2303" s="972"/>
      <c r="D2303" s="973"/>
      <c r="E2303" s="974"/>
      <c r="F2303" s="124"/>
      <c r="G2303" s="124"/>
      <c r="H2303" s="126"/>
      <c r="I2303" s="975"/>
      <c r="J2303" s="976"/>
      <c r="K2303" s="124"/>
      <c r="L2303" s="125"/>
      <c r="M2303" s="125"/>
      <c r="N2303" s="977"/>
      <c r="O2303" s="978"/>
      <c r="P2303" s="45"/>
      <c r="R2303" s="45"/>
      <c r="S2303" s="45"/>
      <c r="T2303" s="45"/>
      <c r="U2303" s="45"/>
      <c r="V2303" s="45"/>
      <c r="W2303" s="45"/>
      <c r="X2303" s="45"/>
      <c r="Y2303" s="45"/>
      <c r="Z2303" s="45"/>
      <c r="AA2303" s="45"/>
      <c r="AB2303" s="45"/>
    </row>
    <row r="2304" spans="1:28" s="62" customFormat="1" ht="19.5" customHeight="1" x14ac:dyDescent="0.25">
      <c r="A2304" s="63">
        <f t="shared" si="823"/>
        <v>19.5</v>
      </c>
      <c r="B2304" s="78">
        <f t="shared" si="824"/>
        <v>26</v>
      </c>
      <c r="C2304" s="972"/>
      <c r="D2304" s="973"/>
      <c r="E2304" s="974"/>
      <c r="F2304" s="124"/>
      <c r="G2304" s="124"/>
      <c r="H2304" s="126"/>
      <c r="I2304" s="975"/>
      <c r="J2304" s="976"/>
      <c r="K2304" s="124"/>
      <c r="L2304" s="125"/>
      <c r="M2304" s="125"/>
      <c r="N2304" s="977"/>
      <c r="O2304" s="978"/>
      <c r="P2304" s="45"/>
      <c r="R2304" s="45"/>
      <c r="S2304" s="45"/>
      <c r="T2304" s="45"/>
      <c r="U2304" s="45"/>
      <c r="V2304" s="45"/>
      <c r="W2304" s="45"/>
      <c r="X2304" s="45"/>
      <c r="Y2304" s="45"/>
      <c r="Z2304" s="45"/>
      <c r="AA2304" s="45"/>
      <c r="AB2304" s="45"/>
    </row>
    <row r="2305" spans="1:28" s="62" customFormat="1" ht="19.5" customHeight="1" x14ac:dyDescent="0.25">
      <c r="A2305" s="63">
        <f t="shared" si="823"/>
        <v>19.5</v>
      </c>
      <c r="B2305" s="78">
        <f t="shared" si="824"/>
        <v>27</v>
      </c>
      <c r="C2305" s="972"/>
      <c r="D2305" s="973"/>
      <c r="E2305" s="974"/>
      <c r="F2305" s="124"/>
      <c r="G2305" s="124"/>
      <c r="H2305" s="126"/>
      <c r="I2305" s="975"/>
      <c r="J2305" s="976"/>
      <c r="K2305" s="124"/>
      <c r="L2305" s="125"/>
      <c r="M2305" s="125"/>
      <c r="N2305" s="977"/>
      <c r="O2305" s="978"/>
      <c r="P2305" s="45"/>
      <c r="R2305" s="45"/>
      <c r="S2305" s="45"/>
      <c r="T2305" s="45"/>
      <c r="U2305" s="45"/>
      <c r="V2305" s="45"/>
      <c r="W2305" s="45"/>
      <c r="X2305" s="45"/>
      <c r="Y2305" s="45"/>
      <c r="Z2305" s="45"/>
      <c r="AA2305" s="45"/>
      <c r="AB2305" s="45"/>
    </row>
    <row r="2306" spans="1:28" s="62" customFormat="1" ht="19.5" customHeight="1" x14ac:dyDescent="0.25">
      <c r="A2306" s="63">
        <f t="shared" si="823"/>
        <v>19.5</v>
      </c>
      <c r="B2306" s="78">
        <f t="shared" si="824"/>
        <v>28</v>
      </c>
      <c r="C2306" s="972"/>
      <c r="D2306" s="973"/>
      <c r="E2306" s="974"/>
      <c r="F2306" s="124"/>
      <c r="G2306" s="124"/>
      <c r="H2306" s="126"/>
      <c r="I2306" s="975"/>
      <c r="J2306" s="976"/>
      <c r="K2306" s="124"/>
      <c r="L2306" s="125"/>
      <c r="M2306" s="125"/>
      <c r="N2306" s="977"/>
      <c r="O2306" s="978"/>
      <c r="P2306" s="45"/>
      <c r="R2306" s="45"/>
      <c r="S2306" s="45"/>
      <c r="T2306" s="45"/>
      <c r="U2306" s="45"/>
      <c r="V2306" s="45"/>
      <c r="W2306" s="45"/>
      <c r="X2306" s="45"/>
      <c r="Y2306" s="45"/>
      <c r="Z2306" s="45"/>
      <c r="AA2306" s="45"/>
      <c r="AB2306" s="45"/>
    </row>
    <row r="2307" spans="1:28" s="62" customFormat="1" ht="9" customHeight="1" x14ac:dyDescent="0.25">
      <c r="A2307" s="63">
        <f t="shared" ref="A2307:A2315" si="825">$A$2</f>
        <v>9</v>
      </c>
      <c r="B2307" s="45"/>
      <c r="C2307" s="45"/>
      <c r="D2307" s="45"/>
      <c r="E2307" s="45"/>
      <c r="F2307" s="45"/>
      <c r="G2307" s="45"/>
      <c r="H2307" s="45"/>
      <c r="I2307" s="45"/>
      <c r="J2307" s="45"/>
      <c r="K2307" s="45"/>
      <c r="L2307" s="45"/>
      <c r="M2307" s="45"/>
      <c r="N2307" s="45"/>
      <c r="O2307" s="45"/>
      <c r="P2307" s="45"/>
      <c r="R2307" s="45"/>
      <c r="S2307" s="45"/>
      <c r="T2307" s="45"/>
      <c r="U2307" s="45"/>
      <c r="V2307" s="45"/>
      <c r="W2307" s="45"/>
      <c r="X2307" s="45"/>
      <c r="Y2307" s="45"/>
      <c r="Z2307" s="45"/>
      <c r="AA2307" s="45"/>
      <c r="AB2307" s="45"/>
    </row>
    <row r="2308" spans="1:28" ht="9" customHeight="1" x14ac:dyDescent="0.25">
      <c r="A2308" s="63">
        <f t="shared" si="825"/>
        <v>9</v>
      </c>
    </row>
    <row r="2309" spans="1:28" ht="9" customHeight="1" x14ac:dyDescent="0.25">
      <c r="A2309" s="63">
        <f t="shared" si="825"/>
        <v>9</v>
      </c>
    </row>
    <row r="2310" spans="1:28" ht="9" customHeight="1" x14ac:dyDescent="0.25">
      <c r="A2310" s="63">
        <f t="shared" si="825"/>
        <v>9</v>
      </c>
    </row>
    <row r="2311" spans="1:28" ht="9" customHeight="1" x14ac:dyDescent="0.25">
      <c r="A2311" s="63">
        <f t="shared" si="825"/>
        <v>9</v>
      </c>
    </row>
    <row r="2312" spans="1:28" ht="16.5" customHeight="1" x14ac:dyDescent="0.25">
      <c r="A2312" s="68">
        <f t="shared" ref="A2312" si="826">$A$8</f>
        <v>16.5</v>
      </c>
      <c r="C2312" s="80" t="s">
        <v>572</v>
      </c>
      <c r="D2312" s="81" t="s">
        <v>189</v>
      </c>
      <c r="M2312" s="1006" t="str">
        <f ca="1">Wersja</f>
        <v>2020..6.15.0.44055</v>
      </c>
      <c r="N2312" s="1006"/>
    </row>
    <row r="2313" spans="1:28" ht="9" customHeight="1" x14ac:dyDescent="0.25">
      <c r="A2313" s="63">
        <f t="shared" si="825"/>
        <v>9</v>
      </c>
    </row>
    <row r="2314" spans="1:28" ht="9" customHeight="1" x14ac:dyDescent="0.25">
      <c r="A2314" s="63">
        <f t="shared" si="825"/>
        <v>9</v>
      </c>
      <c r="B2314" s="796" t="s">
        <v>182</v>
      </c>
      <c r="C2314" s="796"/>
      <c r="D2314" s="796"/>
      <c r="E2314" s="796"/>
      <c r="F2314" s="796"/>
      <c r="G2314" s="796"/>
      <c r="H2314" s="796"/>
      <c r="I2314" s="796"/>
      <c r="J2314" s="796"/>
      <c r="K2314" s="796"/>
      <c r="L2314" s="796"/>
      <c r="M2314" s="796"/>
      <c r="N2314" s="796"/>
      <c r="O2314" s="796"/>
    </row>
    <row r="2315" spans="1:28" ht="9" customHeight="1" x14ac:dyDescent="0.25">
      <c r="A2315" s="63">
        <f t="shared" si="825"/>
        <v>9</v>
      </c>
      <c r="B2315" s="797" t="s">
        <v>0</v>
      </c>
      <c r="C2315" s="797"/>
      <c r="D2315" s="797"/>
      <c r="E2315" s="797"/>
      <c r="F2315" s="797"/>
      <c r="G2315" s="797"/>
      <c r="H2315" s="797"/>
      <c r="I2315" s="797"/>
      <c r="J2315" s="797"/>
      <c r="K2315" s="797"/>
      <c r="L2315" s="797"/>
      <c r="M2315" s="797"/>
      <c r="N2315" s="797"/>
      <c r="O2315" s="797"/>
    </row>
    <row r="2316" spans="1:28" ht="4.5" customHeight="1" x14ac:dyDescent="0.25">
      <c r="A2316" s="63">
        <f t="shared" ref="A2316" si="827">$A$4</f>
        <v>4.5</v>
      </c>
      <c r="B2316" s="261"/>
    </row>
    <row r="2317" spans="1:28" ht="9" customHeight="1" x14ac:dyDescent="0.25">
      <c r="A2317" s="63">
        <f t="shared" ref="A2317" si="828">$A$2</f>
        <v>9</v>
      </c>
      <c r="B2317" s="798" t="s">
        <v>475</v>
      </c>
      <c r="C2317" s="799"/>
      <c r="D2317" s="799"/>
      <c r="E2317" s="799"/>
      <c r="F2317" s="799"/>
      <c r="G2317" s="799"/>
      <c r="H2317" s="800"/>
      <c r="I2317" s="801" t="s">
        <v>1</v>
      </c>
      <c r="J2317" s="802"/>
      <c r="K2317" s="802"/>
      <c r="L2317" s="802"/>
      <c r="M2317" s="802"/>
      <c r="N2317" s="802"/>
      <c r="O2317" s="803"/>
    </row>
    <row r="2318" spans="1:28" ht="19.5" customHeight="1" x14ac:dyDescent="0.25">
      <c r="A2318" s="63">
        <f t="shared" ref="A2318" si="829">$A$6</f>
        <v>19.5</v>
      </c>
      <c r="B2318" s="65"/>
      <c r="C2318" s="988">
        <f t="shared" ref="C2318" si="830">$C$6</f>
        <v>0</v>
      </c>
      <c r="D2318" s="988"/>
      <c r="E2318" s="988"/>
      <c r="F2318" s="988"/>
      <c r="G2318" s="988"/>
      <c r="H2318" s="66"/>
      <c r="I2318" s="820"/>
      <c r="J2318" s="821"/>
      <c r="K2318" s="821"/>
      <c r="L2318" s="821"/>
      <c r="M2318" s="821"/>
      <c r="N2318" s="821"/>
      <c r="O2318" s="822"/>
    </row>
    <row r="2319" spans="1:28" ht="9" customHeight="1" x14ac:dyDescent="0.25">
      <c r="A2319" s="63">
        <f t="shared" ref="A2319" si="831">$A$2</f>
        <v>9</v>
      </c>
    </row>
    <row r="2320" spans="1:28" ht="16.5" customHeight="1" x14ac:dyDescent="0.25">
      <c r="A2320" s="68">
        <f t="shared" ref="A2320:A2322" si="832">$A$8</f>
        <v>16.5</v>
      </c>
      <c r="B2320" s="67" t="s">
        <v>554</v>
      </c>
    </row>
    <row r="2321" spans="1:28" ht="16.5" customHeight="1" x14ac:dyDescent="0.25">
      <c r="A2321" s="68">
        <f t="shared" si="832"/>
        <v>16.5</v>
      </c>
      <c r="B2321" s="989" t="s">
        <v>566</v>
      </c>
      <c r="C2321" s="989"/>
      <c r="D2321" s="989"/>
      <c r="E2321" s="989"/>
      <c r="F2321" s="989"/>
      <c r="G2321" s="989"/>
      <c r="H2321" s="989"/>
      <c r="I2321" s="989"/>
      <c r="J2321" s="989"/>
      <c r="K2321" s="989"/>
      <c r="L2321" s="989"/>
      <c r="M2321" s="989"/>
      <c r="N2321" s="989"/>
    </row>
    <row r="2322" spans="1:28" ht="16.5" customHeight="1" x14ac:dyDescent="0.25">
      <c r="A2322" s="68">
        <f t="shared" si="832"/>
        <v>16.5</v>
      </c>
      <c r="B2322" s="990" t="s">
        <v>564</v>
      </c>
      <c r="C2322" s="989"/>
      <c r="D2322" s="989"/>
      <c r="E2322" s="989"/>
      <c r="F2322" s="989"/>
      <c r="G2322" s="989"/>
      <c r="H2322" s="989"/>
      <c r="I2322" s="989"/>
      <c r="J2322" s="989"/>
      <c r="K2322" s="989"/>
      <c r="L2322" s="989"/>
      <c r="M2322" s="989"/>
      <c r="N2322" s="989"/>
    </row>
    <row r="2323" spans="1:28" ht="9" customHeight="1" x14ac:dyDescent="0.25">
      <c r="A2323" s="63">
        <f t="shared" ref="A2323" si="833">$A$2</f>
        <v>9</v>
      </c>
      <c r="C2323" s="69"/>
      <c r="D2323" s="69"/>
      <c r="E2323" s="69"/>
      <c r="F2323" s="69"/>
      <c r="G2323" s="69"/>
      <c r="N2323" s="281" t="s">
        <v>877</v>
      </c>
      <c r="O2323" s="270"/>
    </row>
    <row r="2324" spans="1:28" ht="19.5" customHeight="1" x14ac:dyDescent="0.25">
      <c r="A2324" s="63">
        <f t="shared" ref="A2324" si="834">$A$6</f>
        <v>19.5</v>
      </c>
      <c r="C2324" s="69"/>
      <c r="D2324" s="69"/>
      <c r="E2324" s="69"/>
      <c r="F2324" s="69"/>
      <c r="G2324" s="69"/>
      <c r="N2324" s="265">
        <f t="shared" ref="N2324" si="835">N2256+1</f>
        <v>35</v>
      </c>
      <c r="O2324" s="70"/>
      <c r="P2324" s="62"/>
      <c r="Q2324" s="62">
        <f t="shared" ref="Q2324" si="836">IF(COUNTA(C2334:J2341,C2355:J2374,L2355:O2374,L2334:O2341)=0,0,1)</f>
        <v>0</v>
      </c>
    </row>
    <row r="2325" spans="1:28" ht="4.5" customHeight="1" x14ac:dyDescent="0.25">
      <c r="A2325" s="63">
        <f t="shared" ref="A2325:A2326" si="837">$A$4</f>
        <v>4.5</v>
      </c>
      <c r="B2325" s="69"/>
      <c r="C2325" s="69"/>
      <c r="D2325" s="69"/>
      <c r="E2325" s="69"/>
      <c r="F2325" s="69"/>
      <c r="G2325" s="69"/>
    </row>
    <row r="2326" spans="1:28" ht="4.5" customHeight="1" x14ac:dyDescent="0.25">
      <c r="A2326" s="63">
        <f t="shared" si="837"/>
        <v>4.5</v>
      </c>
      <c r="B2326" s="807"/>
      <c r="C2326" s="807"/>
      <c r="D2326" s="807"/>
      <c r="E2326" s="807"/>
      <c r="F2326" s="807"/>
      <c r="G2326" s="807"/>
      <c r="H2326" s="807"/>
      <c r="I2326" s="807"/>
      <c r="J2326" s="807"/>
      <c r="K2326" s="807"/>
      <c r="L2326" s="807"/>
      <c r="M2326" s="807"/>
      <c r="N2326" s="807"/>
      <c r="O2326" s="807"/>
    </row>
    <row r="2327" spans="1:28" ht="24.75" customHeight="1" x14ac:dyDescent="0.25">
      <c r="A2327" s="68">
        <f t="shared" ref="A2327" si="838">$A$8*1.5</f>
        <v>24.75</v>
      </c>
      <c r="B2327" s="826" t="s">
        <v>563</v>
      </c>
      <c r="C2327" s="827"/>
      <c r="D2327" s="827"/>
      <c r="E2327" s="827"/>
      <c r="F2327" s="827"/>
      <c r="G2327" s="827"/>
      <c r="H2327" s="827"/>
      <c r="I2327" s="827"/>
      <c r="J2327" s="827"/>
      <c r="K2327" s="827"/>
      <c r="L2327" s="827"/>
      <c r="M2327" s="827"/>
      <c r="N2327" s="827"/>
      <c r="O2327" s="828"/>
    </row>
    <row r="2328" spans="1:28" ht="9" customHeight="1" x14ac:dyDescent="0.25">
      <c r="A2328" s="63">
        <f t="shared" ref="A2328" si="839">$A$2</f>
        <v>9</v>
      </c>
      <c r="B2328" s="71"/>
      <c r="C2328" s="804" t="s">
        <v>158</v>
      </c>
      <c r="D2328" s="805"/>
      <c r="E2328" s="805"/>
      <c r="F2328" s="805"/>
      <c r="G2328" s="805"/>
      <c r="H2328" s="806"/>
      <c r="I2328" s="804" t="s">
        <v>159</v>
      </c>
      <c r="J2328" s="805"/>
      <c r="K2328" s="805"/>
      <c r="L2328" s="805"/>
      <c r="M2328" s="805"/>
      <c r="N2328" s="805"/>
      <c r="O2328" s="806"/>
    </row>
    <row r="2329" spans="1:28" s="62" customFormat="1" ht="19.5" customHeight="1" x14ac:dyDescent="0.25">
      <c r="A2329" s="63">
        <f t="shared" ref="A2329" si="840">$A$6</f>
        <v>19.5</v>
      </c>
      <c r="B2329" s="72"/>
      <c r="C2329" s="985" t="str">
        <f t="shared" ref="C2329" si="841">""&amp;$C$17</f>
        <v/>
      </c>
      <c r="D2329" s="986"/>
      <c r="E2329" s="986"/>
      <c r="F2329" s="986"/>
      <c r="G2329" s="986"/>
      <c r="H2329" s="987"/>
      <c r="I2329" s="985" t="str">
        <f t="shared" ref="I2329" si="842">""&amp;I2261</f>
        <v/>
      </c>
      <c r="J2329" s="986"/>
      <c r="K2329" s="986"/>
      <c r="L2329" s="986"/>
      <c r="M2329" s="986"/>
      <c r="N2329" s="986"/>
      <c r="O2329" s="987"/>
      <c r="P2329" s="45"/>
      <c r="R2329" s="45"/>
      <c r="S2329" s="45"/>
      <c r="T2329" s="45"/>
      <c r="U2329" s="45"/>
      <c r="V2329" s="45"/>
      <c r="W2329" s="45"/>
      <c r="X2329" s="45"/>
      <c r="Y2329" s="45"/>
      <c r="Z2329" s="45"/>
      <c r="AA2329" s="45"/>
      <c r="AB2329" s="45"/>
    </row>
    <row r="2330" spans="1:28" s="62" customFormat="1" ht="4.5" customHeight="1" x14ac:dyDescent="0.25">
      <c r="A2330" s="63">
        <f t="shared" ref="A2330" si="843">$A$4</f>
        <v>4.5</v>
      </c>
      <c r="B2330" s="807"/>
      <c r="C2330" s="807"/>
      <c r="D2330" s="807"/>
      <c r="E2330" s="807"/>
      <c r="F2330" s="807"/>
      <c r="G2330" s="807"/>
      <c r="H2330" s="807"/>
      <c r="I2330" s="807"/>
      <c r="J2330" s="807"/>
      <c r="K2330" s="807"/>
      <c r="L2330" s="807"/>
      <c r="M2330" s="807"/>
      <c r="N2330" s="807"/>
      <c r="O2330" s="807"/>
      <c r="P2330" s="45"/>
      <c r="R2330" s="45"/>
      <c r="S2330" s="45"/>
      <c r="T2330" s="45"/>
      <c r="U2330" s="45"/>
      <c r="V2330" s="45"/>
      <c r="W2330" s="45"/>
      <c r="X2330" s="45"/>
      <c r="Y2330" s="45"/>
      <c r="Z2330" s="45"/>
      <c r="AA2330" s="45"/>
      <c r="AB2330" s="45"/>
    </row>
    <row r="2331" spans="1:28" s="62" customFormat="1" ht="16.5" customHeight="1" x14ac:dyDescent="0.25">
      <c r="A2331" s="68">
        <f t="shared" ref="A2331" si="844">$A$8</f>
        <v>16.5</v>
      </c>
      <c r="B2331" s="808" t="s">
        <v>160</v>
      </c>
      <c r="C2331" s="809"/>
      <c r="D2331" s="809"/>
      <c r="E2331" s="809"/>
      <c r="F2331" s="809"/>
      <c r="G2331" s="809"/>
      <c r="H2331" s="809"/>
      <c r="I2331" s="809"/>
      <c r="J2331" s="809"/>
      <c r="K2331" s="809"/>
      <c r="L2331" s="809"/>
      <c r="M2331" s="809"/>
      <c r="N2331" s="809"/>
      <c r="O2331" s="810"/>
      <c r="P2331" s="45"/>
      <c r="R2331" s="45"/>
      <c r="S2331" s="45"/>
      <c r="T2331" s="45"/>
      <c r="U2331" s="45"/>
      <c r="V2331" s="45"/>
      <c r="W2331" s="45"/>
      <c r="X2331" s="45"/>
      <c r="Y2331" s="45"/>
      <c r="Z2331" s="45"/>
      <c r="AA2331" s="45"/>
      <c r="AB2331" s="45"/>
    </row>
    <row r="2332" spans="1:28" s="62" customFormat="1" ht="24.75" customHeight="1" x14ac:dyDescent="0.25">
      <c r="A2332" s="68">
        <f t="shared" ref="A2332" si="845">$A$8*1.5</f>
        <v>24.75</v>
      </c>
      <c r="B2332" s="268" t="s">
        <v>162</v>
      </c>
      <c r="C2332" s="844" t="s">
        <v>170</v>
      </c>
      <c r="D2332" s="981"/>
      <c r="E2332" s="982"/>
      <c r="F2332" s="269" t="s">
        <v>171</v>
      </c>
      <c r="G2332" s="269" t="s">
        <v>172</v>
      </c>
      <c r="H2332" s="268" t="s">
        <v>163</v>
      </c>
      <c r="I2332" s="844" t="s">
        <v>573</v>
      </c>
      <c r="J2332" s="982"/>
      <c r="K2332" s="267" t="s">
        <v>571</v>
      </c>
      <c r="L2332" s="267" t="s">
        <v>570</v>
      </c>
      <c r="M2332" s="267" t="s">
        <v>569</v>
      </c>
      <c r="N2332" s="844" t="s">
        <v>568</v>
      </c>
      <c r="O2332" s="815"/>
      <c r="P2332" s="45"/>
      <c r="R2332" s="45"/>
      <c r="S2332" s="45"/>
      <c r="T2332" s="45"/>
      <c r="U2332" s="45"/>
      <c r="V2332" s="45"/>
      <c r="W2332" s="45"/>
      <c r="X2332" s="45"/>
      <c r="Y2332" s="45"/>
      <c r="Z2332" s="45"/>
      <c r="AA2332" s="45"/>
      <c r="AB2332" s="45"/>
    </row>
    <row r="2333" spans="1:28" s="62" customFormat="1" ht="9" customHeight="1" x14ac:dyDescent="0.2">
      <c r="A2333" s="63">
        <f t="shared" ref="A2333" si="846">$A$2</f>
        <v>9</v>
      </c>
      <c r="B2333" s="76"/>
      <c r="C2333" s="983" t="s">
        <v>126</v>
      </c>
      <c r="D2333" s="983"/>
      <c r="E2333" s="983"/>
      <c r="F2333" s="268" t="s">
        <v>164</v>
      </c>
      <c r="G2333" s="268" t="s">
        <v>165</v>
      </c>
      <c r="H2333" s="268" t="s">
        <v>143</v>
      </c>
      <c r="I2333" s="983" t="s">
        <v>166</v>
      </c>
      <c r="J2333" s="983"/>
      <c r="K2333" s="268" t="s">
        <v>167</v>
      </c>
      <c r="L2333" s="268" t="s">
        <v>168</v>
      </c>
      <c r="M2333" s="268" t="s">
        <v>181</v>
      </c>
      <c r="N2333" s="983" t="s">
        <v>565</v>
      </c>
      <c r="O2333" s="983"/>
      <c r="P2333" s="45"/>
      <c r="R2333" s="45"/>
      <c r="S2333" s="45"/>
      <c r="T2333" s="45"/>
      <c r="U2333" s="45"/>
      <c r="V2333" s="45"/>
      <c r="W2333" s="45"/>
      <c r="X2333" s="45"/>
      <c r="Y2333" s="45"/>
      <c r="Z2333" s="45"/>
      <c r="AA2333" s="45"/>
      <c r="AB2333" s="45"/>
    </row>
    <row r="2334" spans="1:28" s="62" customFormat="1" ht="19.5" customHeight="1" x14ac:dyDescent="0.25">
      <c r="A2334" s="63">
        <f t="shared" ref="A2334:A2341" si="847">$A$6</f>
        <v>19.5</v>
      </c>
      <c r="B2334" s="78">
        <v>1</v>
      </c>
      <c r="C2334" s="972"/>
      <c r="D2334" s="973"/>
      <c r="E2334" s="974"/>
      <c r="F2334" s="124"/>
      <c r="G2334" s="124"/>
      <c r="H2334" s="126"/>
      <c r="I2334" s="975"/>
      <c r="J2334" s="976"/>
      <c r="K2334" s="124"/>
      <c r="L2334" s="125"/>
      <c r="M2334" s="125"/>
      <c r="N2334" s="977"/>
      <c r="O2334" s="978"/>
      <c r="P2334" s="45"/>
      <c r="R2334" s="45"/>
      <c r="S2334" s="45"/>
      <c r="T2334" s="45"/>
      <c r="U2334" s="45"/>
      <c r="V2334" s="45"/>
      <c r="W2334" s="45"/>
      <c r="X2334" s="45"/>
      <c r="Y2334" s="45"/>
      <c r="Z2334" s="45"/>
      <c r="AA2334" s="45"/>
      <c r="AB2334" s="45"/>
    </row>
    <row r="2335" spans="1:28" s="62" customFormat="1" ht="19.5" customHeight="1" x14ac:dyDescent="0.25">
      <c r="A2335" s="63">
        <f t="shared" si="847"/>
        <v>19.5</v>
      </c>
      <c r="B2335" s="78">
        <v>2</v>
      </c>
      <c r="C2335" s="972"/>
      <c r="D2335" s="973"/>
      <c r="E2335" s="974"/>
      <c r="F2335" s="124"/>
      <c r="G2335" s="124"/>
      <c r="H2335" s="126"/>
      <c r="I2335" s="975"/>
      <c r="J2335" s="976"/>
      <c r="K2335" s="124"/>
      <c r="L2335" s="125"/>
      <c r="M2335" s="125"/>
      <c r="N2335" s="977"/>
      <c r="O2335" s="978"/>
      <c r="P2335" s="45"/>
      <c r="R2335" s="45"/>
      <c r="S2335" s="45"/>
      <c r="T2335" s="45"/>
      <c r="U2335" s="45"/>
      <c r="V2335" s="45"/>
      <c r="W2335" s="45"/>
      <c r="X2335" s="45"/>
      <c r="Y2335" s="45"/>
      <c r="Z2335" s="45"/>
      <c r="AA2335" s="45"/>
      <c r="AB2335" s="45"/>
    </row>
    <row r="2336" spans="1:28" s="62" customFormat="1" ht="19.5" customHeight="1" x14ac:dyDescent="0.25">
      <c r="A2336" s="63">
        <f t="shared" si="847"/>
        <v>19.5</v>
      </c>
      <c r="B2336" s="78">
        <v>3</v>
      </c>
      <c r="C2336" s="972"/>
      <c r="D2336" s="973"/>
      <c r="E2336" s="974"/>
      <c r="F2336" s="124"/>
      <c r="G2336" s="124"/>
      <c r="H2336" s="126"/>
      <c r="I2336" s="975"/>
      <c r="J2336" s="976"/>
      <c r="K2336" s="124"/>
      <c r="L2336" s="125"/>
      <c r="M2336" s="125"/>
      <c r="N2336" s="977"/>
      <c r="O2336" s="978"/>
      <c r="P2336" s="45"/>
      <c r="R2336" s="45"/>
      <c r="S2336" s="45"/>
      <c r="T2336" s="45"/>
      <c r="U2336" s="45"/>
      <c r="V2336" s="45"/>
      <c r="W2336" s="45"/>
      <c r="X2336" s="45"/>
      <c r="Y2336" s="45"/>
      <c r="Z2336" s="45"/>
      <c r="AA2336" s="45"/>
      <c r="AB2336" s="45"/>
    </row>
    <row r="2337" spans="1:28" s="62" customFormat="1" ht="19.5" customHeight="1" x14ac:dyDescent="0.25">
      <c r="A2337" s="63">
        <f t="shared" si="847"/>
        <v>19.5</v>
      </c>
      <c r="B2337" s="78">
        <v>4</v>
      </c>
      <c r="C2337" s="972"/>
      <c r="D2337" s="973"/>
      <c r="E2337" s="974"/>
      <c r="F2337" s="124"/>
      <c r="G2337" s="124"/>
      <c r="H2337" s="126"/>
      <c r="I2337" s="975"/>
      <c r="J2337" s="976"/>
      <c r="K2337" s="124"/>
      <c r="L2337" s="125"/>
      <c r="M2337" s="125"/>
      <c r="N2337" s="977"/>
      <c r="O2337" s="978"/>
      <c r="P2337" s="45"/>
      <c r="R2337" s="45"/>
      <c r="S2337" s="45"/>
      <c r="T2337" s="45"/>
      <c r="U2337" s="45"/>
      <c r="V2337" s="45"/>
      <c r="W2337" s="45"/>
      <c r="X2337" s="45"/>
      <c r="Y2337" s="45"/>
      <c r="Z2337" s="45"/>
      <c r="AA2337" s="45"/>
      <c r="AB2337" s="45"/>
    </row>
    <row r="2338" spans="1:28" s="62" customFormat="1" ht="19.5" customHeight="1" x14ac:dyDescent="0.25">
      <c r="A2338" s="63">
        <f t="shared" si="847"/>
        <v>19.5</v>
      </c>
      <c r="B2338" s="78">
        <v>5</v>
      </c>
      <c r="C2338" s="972"/>
      <c r="D2338" s="973"/>
      <c r="E2338" s="974"/>
      <c r="F2338" s="124"/>
      <c r="G2338" s="124"/>
      <c r="H2338" s="126"/>
      <c r="I2338" s="975"/>
      <c r="J2338" s="976"/>
      <c r="K2338" s="124"/>
      <c r="L2338" s="125"/>
      <c r="M2338" s="125"/>
      <c r="N2338" s="977"/>
      <c r="O2338" s="978"/>
      <c r="P2338" s="45"/>
      <c r="R2338" s="45"/>
      <c r="S2338" s="45"/>
      <c r="T2338" s="45"/>
      <c r="U2338" s="45"/>
      <c r="V2338" s="45"/>
      <c r="W2338" s="45"/>
      <c r="X2338" s="45"/>
      <c r="Y2338" s="45"/>
      <c r="Z2338" s="45"/>
      <c r="AA2338" s="45"/>
      <c r="AB2338" s="45"/>
    </row>
    <row r="2339" spans="1:28" s="62" customFormat="1" ht="19.5" customHeight="1" x14ac:dyDescent="0.25">
      <c r="A2339" s="63">
        <f t="shared" si="847"/>
        <v>19.5</v>
      </c>
      <c r="B2339" s="78">
        <v>6</v>
      </c>
      <c r="C2339" s="972"/>
      <c r="D2339" s="973"/>
      <c r="E2339" s="974"/>
      <c r="F2339" s="124"/>
      <c r="G2339" s="124"/>
      <c r="H2339" s="126"/>
      <c r="I2339" s="975"/>
      <c r="J2339" s="976"/>
      <c r="K2339" s="124"/>
      <c r="L2339" s="125"/>
      <c r="M2339" s="125"/>
      <c r="N2339" s="977"/>
      <c r="O2339" s="978"/>
      <c r="P2339" s="45"/>
      <c r="R2339" s="45"/>
      <c r="S2339" s="45"/>
      <c r="T2339" s="45"/>
      <c r="U2339" s="45"/>
      <c r="V2339" s="45"/>
      <c r="W2339" s="45"/>
      <c r="X2339" s="45"/>
      <c r="Y2339" s="45"/>
      <c r="Z2339" s="45"/>
      <c r="AA2339" s="45"/>
      <c r="AB2339" s="45"/>
    </row>
    <row r="2340" spans="1:28" s="62" customFormat="1" ht="19.5" customHeight="1" x14ac:dyDescent="0.25">
      <c r="A2340" s="63">
        <f t="shared" si="847"/>
        <v>19.5</v>
      </c>
      <c r="B2340" s="78">
        <v>7</v>
      </c>
      <c r="C2340" s="972"/>
      <c r="D2340" s="973"/>
      <c r="E2340" s="974"/>
      <c r="F2340" s="124"/>
      <c r="G2340" s="124"/>
      <c r="H2340" s="126"/>
      <c r="I2340" s="975"/>
      <c r="J2340" s="976"/>
      <c r="K2340" s="124"/>
      <c r="L2340" s="125"/>
      <c r="M2340" s="125"/>
      <c r="N2340" s="977"/>
      <c r="O2340" s="978"/>
      <c r="P2340" s="45"/>
      <c r="R2340" s="45"/>
      <c r="S2340" s="45"/>
      <c r="T2340" s="45"/>
      <c r="U2340" s="45"/>
      <c r="V2340" s="45"/>
      <c r="W2340" s="45"/>
      <c r="X2340" s="45"/>
      <c r="Y2340" s="45"/>
      <c r="Z2340" s="45"/>
      <c r="AA2340" s="45"/>
      <c r="AB2340" s="45"/>
    </row>
    <row r="2341" spans="1:28" s="62" customFormat="1" ht="19.5" customHeight="1" x14ac:dyDescent="0.25">
      <c r="A2341" s="63">
        <f t="shared" si="847"/>
        <v>19.5</v>
      </c>
      <c r="B2341" s="78">
        <v>8</v>
      </c>
      <c r="C2341" s="972"/>
      <c r="D2341" s="973"/>
      <c r="E2341" s="974"/>
      <c r="F2341" s="124"/>
      <c r="G2341" s="124"/>
      <c r="H2341" s="126"/>
      <c r="I2341" s="975"/>
      <c r="J2341" s="976"/>
      <c r="K2341" s="124"/>
      <c r="L2341" s="125"/>
      <c r="M2341" s="125"/>
      <c r="N2341" s="977"/>
      <c r="O2341" s="978"/>
      <c r="P2341" s="45"/>
      <c r="R2341" s="45"/>
      <c r="S2341" s="45"/>
      <c r="T2341" s="45"/>
      <c r="U2341" s="45"/>
      <c r="V2341" s="45"/>
      <c r="W2341" s="45"/>
      <c r="X2341" s="45"/>
      <c r="Y2341" s="45"/>
      <c r="Z2341" s="45"/>
      <c r="AA2341" s="45"/>
      <c r="AB2341" s="45"/>
    </row>
    <row r="2342" spans="1:28" s="62" customFormat="1" ht="9" customHeight="1" x14ac:dyDescent="0.25">
      <c r="A2342" s="63">
        <f t="shared" ref="A2342:A2343" si="848">$A$2</f>
        <v>9</v>
      </c>
      <c r="B2342" s="45"/>
      <c r="C2342" s="45"/>
      <c r="D2342" s="45"/>
      <c r="E2342" s="45"/>
      <c r="F2342" s="45"/>
      <c r="G2342" s="45"/>
      <c r="H2342" s="45"/>
      <c r="I2342" s="45"/>
      <c r="J2342" s="45"/>
      <c r="K2342" s="45"/>
      <c r="L2342" s="45"/>
      <c r="M2342" s="45"/>
      <c r="N2342" s="45"/>
      <c r="O2342" s="45"/>
      <c r="P2342" s="45"/>
      <c r="R2342" s="45"/>
      <c r="S2342" s="45"/>
      <c r="T2342" s="45"/>
      <c r="U2342" s="45"/>
      <c r="V2342" s="45"/>
      <c r="W2342" s="45"/>
      <c r="X2342" s="45"/>
      <c r="Y2342" s="45"/>
      <c r="Z2342" s="45"/>
      <c r="AA2342" s="45"/>
      <c r="AB2342" s="45"/>
    </row>
    <row r="2343" spans="1:28" s="62" customFormat="1" ht="9" customHeight="1" x14ac:dyDescent="0.25">
      <c r="A2343" s="63">
        <f t="shared" si="848"/>
        <v>9</v>
      </c>
      <c r="B2343" s="45"/>
      <c r="C2343" s="45"/>
      <c r="D2343" s="45"/>
      <c r="E2343" s="45"/>
      <c r="F2343" s="45"/>
      <c r="G2343" s="45"/>
      <c r="H2343" s="45"/>
      <c r="I2343" s="45"/>
      <c r="J2343" s="45"/>
      <c r="K2343" s="45"/>
      <c r="L2343" s="45"/>
      <c r="M2343" s="45"/>
      <c r="N2343" s="45"/>
      <c r="O2343" s="45"/>
      <c r="P2343" s="45"/>
      <c r="R2343" s="45"/>
      <c r="S2343" s="45"/>
      <c r="T2343" s="45"/>
      <c r="U2343" s="45"/>
      <c r="V2343" s="45"/>
      <c r="W2343" s="45"/>
      <c r="X2343" s="45"/>
      <c r="Y2343" s="45"/>
      <c r="Z2343" s="45"/>
      <c r="AA2343" s="45"/>
      <c r="AB2343" s="45"/>
    </row>
    <row r="2344" spans="1:28" s="62" customFormat="1" ht="18" customHeight="1" x14ac:dyDescent="0.25">
      <c r="A2344" s="63">
        <f t="shared" ref="A2344" si="849">$A$2*2</f>
        <v>18</v>
      </c>
      <c r="B2344" s="79" t="s">
        <v>100</v>
      </c>
      <c r="C2344" s="979" t="s">
        <v>191</v>
      </c>
      <c r="D2344" s="979"/>
      <c r="E2344" s="979"/>
      <c r="F2344" s="979"/>
      <c r="G2344" s="979"/>
      <c r="H2344" s="979"/>
      <c r="I2344" s="979"/>
      <c r="J2344" s="979"/>
      <c r="K2344" s="979"/>
      <c r="L2344" s="979"/>
      <c r="M2344" s="979"/>
      <c r="N2344" s="979"/>
      <c r="O2344" s="979"/>
      <c r="P2344" s="45"/>
      <c r="R2344" s="45"/>
      <c r="S2344" s="45"/>
      <c r="T2344" s="45"/>
      <c r="U2344" s="45"/>
      <c r="V2344" s="45"/>
      <c r="W2344" s="45"/>
      <c r="X2344" s="45"/>
      <c r="Y2344" s="45"/>
      <c r="Z2344" s="45"/>
      <c r="AA2344" s="45"/>
      <c r="AB2344" s="45"/>
    </row>
    <row r="2345" spans="1:28" s="62" customFormat="1" ht="9" customHeight="1" x14ac:dyDescent="0.25">
      <c r="A2345" s="63">
        <f t="shared" ref="A2345:A2348" si="850">$A$2</f>
        <v>9</v>
      </c>
      <c r="B2345" s="79" t="s">
        <v>101</v>
      </c>
      <c r="C2345" s="980" t="s">
        <v>190</v>
      </c>
      <c r="D2345" s="980"/>
      <c r="E2345" s="980"/>
      <c r="F2345" s="980"/>
      <c r="G2345" s="980"/>
      <c r="H2345" s="980"/>
      <c r="I2345" s="980"/>
      <c r="J2345" s="980"/>
      <c r="K2345" s="980"/>
      <c r="L2345" s="980"/>
      <c r="M2345" s="980"/>
      <c r="N2345" s="980"/>
      <c r="O2345" s="980"/>
      <c r="P2345" s="45"/>
      <c r="R2345" s="45"/>
      <c r="S2345" s="45"/>
      <c r="T2345" s="45"/>
      <c r="U2345" s="45"/>
      <c r="V2345" s="45"/>
      <c r="W2345" s="45"/>
      <c r="X2345" s="45"/>
      <c r="Y2345" s="45"/>
      <c r="Z2345" s="45"/>
      <c r="AA2345" s="45"/>
      <c r="AB2345" s="45"/>
    </row>
    <row r="2346" spans="1:28" s="62" customFormat="1" ht="9" customHeight="1" x14ac:dyDescent="0.25">
      <c r="A2346" s="63">
        <f t="shared" si="850"/>
        <v>9</v>
      </c>
      <c r="B2346" s="79" t="s">
        <v>102</v>
      </c>
      <c r="C2346" s="979" t="s">
        <v>500</v>
      </c>
      <c r="D2346" s="979"/>
      <c r="E2346" s="979"/>
      <c r="F2346" s="979"/>
      <c r="G2346" s="979"/>
      <c r="H2346" s="979"/>
      <c r="I2346" s="979"/>
      <c r="J2346" s="979"/>
      <c r="K2346" s="979"/>
      <c r="L2346" s="979"/>
      <c r="M2346" s="979"/>
      <c r="N2346" s="979"/>
      <c r="O2346" s="979"/>
      <c r="P2346" s="45"/>
      <c r="R2346" s="45"/>
      <c r="S2346" s="45"/>
      <c r="T2346" s="45"/>
      <c r="U2346" s="45"/>
      <c r="V2346" s="45"/>
      <c r="W2346" s="45"/>
      <c r="X2346" s="45"/>
      <c r="Y2346" s="45"/>
      <c r="Z2346" s="45"/>
      <c r="AA2346" s="45"/>
      <c r="AB2346" s="45"/>
    </row>
    <row r="2347" spans="1:28" s="62" customFormat="1" ht="9" customHeight="1" x14ac:dyDescent="0.25">
      <c r="A2347" s="63">
        <f t="shared" si="850"/>
        <v>9</v>
      </c>
      <c r="B2347" s="79" t="s">
        <v>105</v>
      </c>
      <c r="C2347" s="979" t="s">
        <v>194</v>
      </c>
      <c r="D2347" s="979"/>
      <c r="E2347" s="979"/>
      <c r="F2347" s="979"/>
      <c r="G2347" s="979"/>
      <c r="H2347" s="979"/>
      <c r="I2347" s="979"/>
      <c r="J2347" s="979"/>
      <c r="K2347" s="979"/>
      <c r="L2347" s="979"/>
      <c r="M2347" s="979"/>
      <c r="N2347" s="979"/>
      <c r="O2347" s="979"/>
      <c r="P2347" s="45"/>
      <c r="R2347" s="45"/>
      <c r="S2347" s="45"/>
      <c r="T2347" s="45"/>
      <c r="U2347" s="45"/>
      <c r="V2347" s="45"/>
      <c r="W2347" s="45"/>
      <c r="X2347" s="45"/>
      <c r="Y2347" s="45"/>
      <c r="Z2347" s="45"/>
      <c r="AA2347" s="45"/>
      <c r="AB2347" s="45"/>
    </row>
    <row r="2348" spans="1:28" s="62" customFormat="1" ht="9" customHeight="1" x14ac:dyDescent="0.25">
      <c r="A2348" s="63">
        <f t="shared" si="850"/>
        <v>9</v>
      </c>
      <c r="B2348" s="79" t="s">
        <v>103</v>
      </c>
      <c r="C2348" s="979" t="s">
        <v>202</v>
      </c>
      <c r="D2348" s="979"/>
      <c r="E2348" s="979"/>
      <c r="F2348" s="979"/>
      <c r="G2348" s="979"/>
      <c r="H2348" s="979"/>
      <c r="I2348" s="979"/>
      <c r="J2348" s="979"/>
      <c r="K2348" s="979"/>
      <c r="L2348" s="979"/>
      <c r="M2348" s="979"/>
      <c r="N2348" s="979"/>
      <c r="O2348" s="979"/>
      <c r="P2348" s="45"/>
      <c r="R2348" s="45"/>
      <c r="S2348" s="45"/>
      <c r="T2348" s="45"/>
      <c r="U2348" s="45"/>
      <c r="V2348" s="45"/>
      <c r="W2348" s="45"/>
      <c r="X2348" s="45"/>
      <c r="Y2348" s="45"/>
      <c r="Z2348" s="45"/>
      <c r="AA2348" s="45"/>
      <c r="AB2348" s="45"/>
    </row>
    <row r="2349" spans="1:28" s="62" customFormat="1" ht="16.5" customHeight="1" x14ac:dyDescent="0.25">
      <c r="A2349" s="68">
        <f t="shared" ref="A2349" si="851">$A$8</f>
        <v>16.5</v>
      </c>
      <c r="B2349" s="45"/>
      <c r="C2349" s="984" t="str">
        <f ca="1">Wersja</f>
        <v>2020..6.15.0.44055</v>
      </c>
      <c r="D2349" s="984"/>
      <c r="E2349" s="69"/>
      <c r="F2349" s="69"/>
      <c r="G2349" s="69"/>
      <c r="H2349" s="69"/>
      <c r="I2349" s="45"/>
      <c r="J2349" s="45"/>
      <c r="K2349" s="45"/>
      <c r="L2349" s="45"/>
      <c r="M2349" s="45"/>
      <c r="N2349" s="80" t="s">
        <v>572</v>
      </c>
      <c r="O2349" s="81" t="s">
        <v>187</v>
      </c>
      <c r="P2349" s="45"/>
      <c r="R2349" s="45"/>
      <c r="S2349" s="45"/>
      <c r="T2349" s="45"/>
      <c r="U2349" s="45"/>
      <c r="V2349" s="45"/>
      <c r="W2349" s="45"/>
      <c r="X2349" s="45"/>
      <c r="Y2349" s="45"/>
      <c r="Z2349" s="45"/>
      <c r="AA2349" s="45"/>
      <c r="AB2349" s="45"/>
    </row>
    <row r="2350" spans="1:28" s="62" customFormat="1" ht="9" customHeight="1" x14ac:dyDescent="0.25">
      <c r="A2350" s="63">
        <f t="shared" ref="A2350:A2351" si="852">$A$2</f>
        <v>9</v>
      </c>
      <c r="B2350" s="45"/>
      <c r="C2350" s="45"/>
      <c r="D2350" s="45"/>
      <c r="E2350" s="45"/>
      <c r="F2350" s="45"/>
      <c r="G2350" s="45"/>
      <c r="H2350" s="45"/>
      <c r="I2350" s="45"/>
      <c r="J2350" s="45"/>
      <c r="K2350" s="45"/>
      <c r="L2350" s="45"/>
      <c r="M2350" s="45"/>
      <c r="N2350" s="45"/>
      <c r="O2350" s="45"/>
      <c r="P2350" s="45"/>
      <c r="R2350" s="45"/>
      <c r="S2350" s="45"/>
      <c r="T2350" s="45"/>
      <c r="U2350" s="45"/>
      <c r="V2350" s="45"/>
      <c r="W2350" s="45"/>
      <c r="X2350" s="45"/>
      <c r="Y2350" s="45"/>
      <c r="Z2350" s="45"/>
      <c r="AA2350" s="45"/>
      <c r="AB2350" s="45"/>
    </row>
    <row r="2351" spans="1:28" s="62" customFormat="1" ht="9" customHeight="1" x14ac:dyDescent="0.25">
      <c r="A2351" s="63">
        <f t="shared" si="852"/>
        <v>9</v>
      </c>
      <c r="B2351" s="797" t="s">
        <v>0</v>
      </c>
      <c r="C2351" s="797"/>
      <c r="D2351" s="797"/>
      <c r="E2351" s="797"/>
      <c r="F2351" s="797"/>
      <c r="G2351" s="797"/>
      <c r="H2351" s="797"/>
      <c r="I2351" s="797"/>
      <c r="J2351" s="797"/>
      <c r="K2351" s="797"/>
      <c r="L2351" s="797"/>
      <c r="M2351" s="797"/>
      <c r="N2351" s="797"/>
      <c r="O2351" s="797"/>
      <c r="P2351" s="45"/>
      <c r="R2351" s="45"/>
      <c r="S2351" s="45"/>
      <c r="T2351" s="45"/>
      <c r="U2351" s="45"/>
      <c r="V2351" s="45"/>
      <c r="W2351" s="45"/>
      <c r="X2351" s="45"/>
      <c r="Y2351" s="45"/>
      <c r="Z2351" s="45"/>
      <c r="AA2351" s="45"/>
      <c r="AB2351" s="45"/>
    </row>
    <row r="2352" spans="1:28" s="62" customFormat="1" ht="4.5" customHeight="1" x14ac:dyDescent="0.25">
      <c r="A2352" s="68">
        <v>4.5</v>
      </c>
      <c r="B2352" s="271"/>
      <c r="C2352" s="45"/>
      <c r="D2352" s="45"/>
      <c r="E2352" s="45"/>
      <c r="F2352" s="45"/>
      <c r="G2352" s="45"/>
      <c r="H2352" s="45"/>
      <c r="I2352" s="45"/>
      <c r="J2352" s="45"/>
      <c r="K2352" s="45"/>
      <c r="L2352" s="45"/>
      <c r="M2352" s="45"/>
      <c r="N2352" s="45"/>
      <c r="O2352" s="45"/>
      <c r="P2352" s="45"/>
      <c r="R2352" s="45"/>
      <c r="S2352" s="45"/>
      <c r="T2352" s="45"/>
      <c r="U2352" s="45"/>
      <c r="V2352" s="45"/>
      <c r="W2352" s="45"/>
      <c r="X2352" s="45"/>
      <c r="Y2352" s="45"/>
      <c r="Z2352" s="45"/>
      <c r="AA2352" s="45"/>
      <c r="AB2352" s="45"/>
    </row>
    <row r="2353" spans="1:28" s="62" customFormat="1" ht="24.75" customHeight="1" x14ac:dyDescent="0.25">
      <c r="A2353" s="68">
        <f t="shared" ref="A2353" si="853">$A$8*1.5</f>
        <v>24.75</v>
      </c>
      <c r="B2353" s="273" t="s">
        <v>162</v>
      </c>
      <c r="C2353" s="844" t="s">
        <v>170</v>
      </c>
      <c r="D2353" s="981"/>
      <c r="E2353" s="982"/>
      <c r="F2353" s="274" t="s">
        <v>171</v>
      </c>
      <c r="G2353" s="274" t="s">
        <v>172</v>
      </c>
      <c r="H2353" s="273" t="s">
        <v>163</v>
      </c>
      <c r="I2353" s="844" t="s">
        <v>573</v>
      </c>
      <c r="J2353" s="982"/>
      <c r="K2353" s="272" t="s">
        <v>571</v>
      </c>
      <c r="L2353" s="272" t="s">
        <v>570</v>
      </c>
      <c r="M2353" s="272" t="s">
        <v>569</v>
      </c>
      <c r="N2353" s="844" t="s">
        <v>568</v>
      </c>
      <c r="O2353" s="815"/>
      <c r="P2353" s="45"/>
      <c r="R2353" s="45"/>
      <c r="S2353" s="45"/>
      <c r="T2353" s="45"/>
      <c r="U2353" s="45"/>
      <c r="V2353" s="45"/>
      <c r="W2353" s="45"/>
      <c r="X2353" s="45"/>
      <c r="Y2353" s="45"/>
      <c r="Z2353" s="45"/>
      <c r="AA2353" s="45"/>
      <c r="AB2353" s="45"/>
    </row>
    <row r="2354" spans="1:28" s="62" customFormat="1" ht="9" customHeight="1" x14ac:dyDescent="0.2">
      <c r="A2354" s="63">
        <f t="shared" ref="A2354" si="854">$A$2</f>
        <v>9</v>
      </c>
      <c r="B2354" s="76"/>
      <c r="C2354" s="983" t="s">
        <v>126</v>
      </c>
      <c r="D2354" s="983"/>
      <c r="E2354" s="983"/>
      <c r="F2354" s="273" t="s">
        <v>164</v>
      </c>
      <c r="G2354" s="273" t="s">
        <v>165</v>
      </c>
      <c r="H2354" s="273" t="s">
        <v>143</v>
      </c>
      <c r="I2354" s="983" t="s">
        <v>166</v>
      </c>
      <c r="J2354" s="983"/>
      <c r="K2354" s="273" t="s">
        <v>167</v>
      </c>
      <c r="L2354" s="273" t="s">
        <v>168</v>
      </c>
      <c r="M2354" s="273" t="s">
        <v>181</v>
      </c>
      <c r="N2354" s="983" t="s">
        <v>565</v>
      </c>
      <c r="O2354" s="983"/>
      <c r="P2354" s="45"/>
      <c r="R2354" s="45"/>
      <c r="S2354" s="45"/>
      <c r="T2354" s="45"/>
      <c r="U2354" s="45"/>
      <c r="V2354" s="45"/>
      <c r="W2354" s="45"/>
      <c r="X2354" s="45"/>
      <c r="Y2354" s="45"/>
      <c r="Z2354" s="45"/>
      <c r="AA2354" s="45"/>
      <c r="AB2354" s="45"/>
    </row>
    <row r="2355" spans="1:28" s="62" customFormat="1" ht="19.5" customHeight="1" x14ac:dyDescent="0.25">
      <c r="A2355" s="63">
        <f t="shared" ref="A2355:A2374" si="855">$A$6</f>
        <v>19.5</v>
      </c>
      <c r="B2355" s="78">
        <v>9</v>
      </c>
      <c r="C2355" s="972"/>
      <c r="D2355" s="973"/>
      <c r="E2355" s="974"/>
      <c r="F2355" s="124"/>
      <c r="G2355" s="124"/>
      <c r="H2355" s="126"/>
      <c r="I2355" s="975"/>
      <c r="J2355" s="976"/>
      <c r="K2355" s="124"/>
      <c r="L2355" s="125"/>
      <c r="M2355" s="125"/>
      <c r="N2355" s="977"/>
      <c r="O2355" s="978"/>
      <c r="P2355" s="45"/>
      <c r="R2355" s="45"/>
      <c r="S2355" s="45"/>
      <c r="T2355" s="45"/>
      <c r="U2355" s="45"/>
      <c r="V2355" s="45"/>
      <c r="W2355" s="45"/>
      <c r="X2355" s="45"/>
      <c r="Y2355" s="45"/>
      <c r="Z2355" s="45"/>
      <c r="AA2355" s="45"/>
      <c r="AB2355" s="45"/>
    </row>
    <row r="2356" spans="1:28" s="62" customFormat="1" ht="19.5" customHeight="1" x14ac:dyDescent="0.25">
      <c r="A2356" s="63">
        <f t="shared" si="855"/>
        <v>19.5</v>
      </c>
      <c r="B2356" s="78">
        <f t="shared" ref="B2356:B2374" si="856">B2355+1</f>
        <v>10</v>
      </c>
      <c r="C2356" s="972"/>
      <c r="D2356" s="973"/>
      <c r="E2356" s="974"/>
      <c r="F2356" s="124"/>
      <c r="G2356" s="124"/>
      <c r="H2356" s="126"/>
      <c r="I2356" s="975"/>
      <c r="J2356" s="976"/>
      <c r="K2356" s="124"/>
      <c r="L2356" s="125"/>
      <c r="M2356" s="125"/>
      <c r="N2356" s="977"/>
      <c r="O2356" s="978"/>
      <c r="P2356" s="45"/>
      <c r="R2356" s="45"/>
      <c r="S2356" s="45"/>
      <c r="T2356" s="45"/>
      <c r="U2356" s="45"/>
      <c r="V2356" s="45"/>
      <c r="W2356" s="45"/>
      <c r="X2356" s="45"/>
      <c r="Y2356" s="45"/>
      <c r="Z2356" s="45"/>
      <c r="AA2356" s="45"/>
      <c r="AB2356" s="45"/>
    </row>
    <row r="2357" spans="1:28" s="62" customFormat="1" ht="19.5" customHeight="1" x14ac:dyDescent="0.25">
      <c r="A2357" s="63">
        <f t="shared" si="855"/>
        <v>19.5</v>
      </c>
      <c r="B2357" s="78">
        <f t="shared" si="856"/>
        <v>11</v>
      </c>
      <c r="C2357" s="972"/>
      <c r="D2357" s="973"/>
      <c r="E2357" s="974"/>
      <c r="F2357" s="124"/>
      <c r="G2357" s="124"/>
      <c r="H2357" s="126"/>
      <c r="I2357" s="975"/>
      <c r="J2357" s="976"/>
      <c r="K2357" s="124"/>
      <c r="L2357" s="125"/>
      <c r="M2357" s="125"/>
      <c r="N2357" s="977"/>
      <c r="O2357" s="978"/>
      <c r="P2357" s="45"/>
      <c r="R2357" s="45"/>
      <c r="S2357" s="45"/>
      <c r="T2357" s="45"/>
      <c r="U2357" s="45"/>
      <c r="V2357" s="45"/>
      <c r="W2357" s="45"/>
      <c r="X2357" s="45"/>
      <c r="Y2357" s="45"/>
      <c r="Z2357" s="45"/>
      <c r="AA2357" s="45"/>
      <c r="AB2357" s="45"/>
    </row>
    <row r="2358" spans="1:28" s="62" customFormat="1" ht="19.5" customHeight="1" x14ac:dyDescent="0.25">
      <c r="A2358" s="63">
        <f t="shared" si="855"/>
        <v>19.5</v>
      </c>
      <c r="B2358" s="78">
        <f t="shared" si="856"/>
        <v>12</v>
      </c>
      <c r="C2358" s="972"/>
      <c r="D2358" s="973"/>
      <c r="E2358" s="974"/>
      <c r="F2358" s="124"/>
      <c r="G2358" s="124"/>
      <c r="H2358" s="126"/>
      <c r="I2358" s="975"/>
      <c r="J2358" s="976"/>
      <c r="K2358" s="124"/>
      <c r="L2358" s="125"/>
      <c r="M2358" s="125"/>
      <c r="N2358" s="977"/>
      <c r="O2358" s="978"/>
      <c r="P2358" s="45"/>
      <c r="R2358" s="45"/>
      <c r="S2358" s="45"/>
      <c r="T2358" s="45"/>
      <c r="U2358" s="45"/>
      <c r="V2358" s="45"/>
      <c r="W2358" s="45"/>
      <c r="X2358" s="45"/>
      <c r="Y2358" s="45"/>
      <c r="Z2358" s="45"/>
      <c r="AA2358" s="45"/>
      <c r="AB2358" s="45"/>
    </row>
    <row r="2359" spans="1:28" s="62" customFormat="1" ht="19.5" customHeight="1" x14ac:dyDescent="0.25">
      <c r="A2359" s="63">
        <f t="shared" si="855"/>
        <v>19.5</v>
      </c>
      <c r="B2359" s="78">
        <f t="shared" si="856"/>
        <v>13</v>
      </c>
      <c r="C2359" s="972"/>
      <c r="D2359" s="973"/>
      <c r="E2359" s="974"/>
      <c r="F2359" s="124"/>
      <c r="G2359" s="124"/>
      <c r="H2359" s="126"/>
      <c r="I2359" s="975"/>
      <c r="J2359" s="976"/>
      <c r="K2359" s="124"/>
      <c r="L2359" s="125"/>
      <c r="M2359" s="125"/>
      <c r="N2359" s="977"/>
      <c r="O2359" s="978"/>
      <c r="P2359" s="45"/>
      <c r="R2359" s="45"/>
      <c r="S2359" s="45"/>
      <c r="T2359" s="45"/>
      <c r="U2359" s="45"/>
      <c r="V2359" s="45"/>
      <c r="W2359" s="45"/>
      <c r="X2359" s="45"/>
      <c r="Y2359" s="45"/>
      <c r="Z2359" s="45"/>
      <c r="AA2359" s="45"/>
      <c r="AB2359" s="45"/>
    </row>
    <row r="2360" spans="1:28" s="62" customFormat="1" ht="19.5" customHeight="1" x14ac:dyDescent="0.25">
      <c r="A2360" s="63">
        <f t="shared" si="855"/>
        <v>19.5</v>
      </c>
      <c r="B2360" s="78">
        <f t="shared" si="856"/>
        <v>14</v>
      </c>
      <c r="C2360" s="972"/>
      <c r="D2360" s="973"/>
      <c r="E2360" s="974"/>
      <c r="F2360" s="124"/>
      <c r="G2360" s="124"/>
      <c r="H2360" s="126"/>
      <c r="I2360" s="975"/>
      <c r="J2360" s="976"/>
      <c r="K2360" s="124"/>
      <c r="L2360" s="125"/>
      <c r="M2360" s="125"/>
      <c r="N2360" s="977"/>
      <c r="O2360" s="978"/>
      <c r="P2360" s="45"/>
      <c r="R2360" s="45"/>
      <c r="S2360" s="45"/>
      <c r="T2360" s="45"/>
      <c r="U2360" s="45"/>
      <c r="V2360" s="45"/>
      <c r="W2360" s="45"/>
      <c r="X2360" s="45"/>
      <c r="Y2360" s="45"/>
      <c r="Z2360" s="45"/>
      <c r="AA2360" s="45"/>
      <c r="AB2360" s="45"/>
    </row>
    <row r="2361" spans="1:28" s="62" customFormat="1" ht="19.5" customHeight="1" x14ac:dyDescent="0.25">
      <c r="A2361" s="63">
        <f t="shared" si="855"/>
        <v>19.5</v>
      </c>
      <c r="B2361" s="78">
        <f t="shared" si="856"/>
        <v>15</v>
      </c>
      <c r="C2361" s="972"/>
      <c r="D2361" s="973"/>
      <c r="E2361" s="974"/>
      <c r="F2361" s="124"/>
      <c r="G2361" s="124"/>
      <c r="H2361" s="126"/>
      <c r="I2361" s="975"/>
      <c r="J2361" s="976"/>
      <c r="K2361" s="124"/>
      <c r="L2361" s="125"/>
      <c r="M2361" s="125"/>
      <c r="N2361" s="977"/>
      <c r="O2361" s="978"/>
      <c r="P2361" s="45"/>
      <c r="R2361" s="45"/>
      <c r="S2361" s="45"/>
      <c r="T2361" s="45"/>
      <c r="U2361" s="45"/>
      <c r="V2361" s="45"/>
      <c r="W2361" s="45"/>
      <c r="X2361" s="45"/>
      <c r="Y2361" s="45"/>
      <c r="Z2361" s="45"/>
      <c r="AA2361" s="45"/>
      <c r="AB2361" s="45"/>
    </row>
    <row r="2362" spans="1:28" s="62" customFormat="1" ht="19.5" customHeight="1" x14ac:dyDescent="0.25">
      <c r="A2362" s="63">
        <f t="shared" si="855"/>
        <v>19.5</v>
      </c>
      <c r="B2362" s="78">
        <f t="shared" si="856"/>
        <v>16</v>
      </c>
      <c r="C2362" s="972"/>
      <c r="D2362" s="973"/>
      <c r="E2362" s="974"/>
      <c r="F2362" s="124"/>
      <c r="G2362" s="124"/>
      <c r="H2362" s="126"/>
      <c r="I2362" s="975"/>
      <c r="J2362" s="976"/>
      <c r="K2362" s="124"/>
      <c r="L2362" s="125"/>
      <c r="M2362" s="125"/>
      <c r="N2362" s="977"/>
      <c r="O2362" s="978"/>
      <c r="P2362" s="45"/>
      <c r="R2362" s="45"/>
      <c r="S2362" s="45"/>
      <c r="T2362" s="45"/>
      <c r="U2362" s="45"/>
      <c r="V2362" s="45"/>
      <c r="W2362" s="45"/>
      <c r="X2362" s="45"/>
      <c r="Y2362" s="45"/>
      <c r="Z2362" s="45"/>
      <c r="AA2362" s="45"/>
      <c r="AB2362" s="45"/>
    </row>
    <row r="2363" spans="1:28" s="62" customFormat="1" ht="19.5" customHeight="1" x14ac:dyDescent="0.25">
      <c r="A2363" s="63">
        <f t="shared" si="855"/>
        <v>19.5</v>
      </c>
      <c r="B2363" s="78">
        <f t="shared" si="856"/>
        <v>17</v>
      </c>
      <c r="C2363" s="972"/>
      <c r="D2363" s="973"/>
      <c r="E2363" s="974"/>
      <c r="F2363" s="124"/>
      <c r="G2363" s="124"/>
      <c r="H2363" s="126"/>
      <c r="I2363" s="975"/>
      <c r="J2363" s="976"/>
      <c r="K2363" s="124"/>
      <c r="L2363" s="125"/>
      <c r="M2363" s="125"/>
      <c r="N2363" s="977"/>
      <c r="O2363" s="978"/>
      <c r="P2363" s="45"/>
      <c r="R2363" s="45"/>
      <c r="S2363" s="45"/>
      <c r="T2363" s="45"/>
      <c r="U2363" s="45"/>
      <c r="V2363" s="45"/>
      <c r="W2363" s="45"/>
      <c r="X2363" s="45"/>
      <c r="Y2363" s="45"/>
      <c r="Z2363" s="45"/>
      <c r="AA2363" s="45"/>
      <c r="AB2363" s="45"/>
    </row>
    <row r="2364" spans="1:28" s="62" customFormat="1" ht="19.5" customHeight="1" x14ac:dyDescent="0.25">
      <c r="A2364" s="63">
        <f t="shared" si="855"/>
        <v>19.5</v>
      </c>
      <c r="B2364" s="78">
        <f t="shared" si="856"/>
        <v>18</v>
      </c>
      <c r="C2364" s="972"/>
      <c r="D2364" s="973"/>
      <c r="E2364" s="974"/>
      <c r="F2364" s="124"/>
      <c r="G2364" s="124"/>
      <c r="H2364" s="126"/>
      <c r="I2364" s="975"/>
      <c r="J2364" s="976"/>
      <c r="K2364" s="124"/>
      <c r="L2364" s="125"/>
      <c r="M2364" s="125"/>
      <c r="N2364" s="977"/>
      <c r="O2364" s="978"/>
      <c r="P2364" s="45"/>
      <c r="R2364" s="45"/>
      <c r="S2364" s="45"/>
      <c r="T2364" s="45"/>
      <c r="U2364" s="45"/>
      <c r="V2364" s="45"/>
      <c r="W2364" s="45"/>
      <c r="X2364" s="45"/>
      <c r="Y2364" s="45"/>
      <c r="Z2364" s="45"/>
      <c r="AA2364" s="45"/>
      <c r="AB2364" s="45"/>
    </row>
    <row r="2365" spans="1:28" s="62" customFormat="1" ht="19.5" customHeight="1" x14ac:dyDescent="0.25">
      <c r="A2365" s="63">
        <f t="shared" si="855"/>
        <v>19.5</v>
      </c>
      <c r="B2365" s="78">
        <f t="shared" si="856"/>
        <v>19</v>
      </c>
      <c r="C2365" s="972"/>
      <c r="D2365" s="973"/>
      <c r="E2365" s="974"/>
      <c r="F2365" s="124"/>
      <c r="G2365" s="124"/>
      <c r="H2365" s="126"/>
      <c r="I2365" s="975"/>
      <c r="J2365" s="976"/>
      <c r="K2365" s="124"/>
      <c r="L2365" s="125"/>
      <c r="M2365" s="125"/>
      <c r="N2365" s="977"/>
      <c r="O2365" s="978"/>
      <c r="P2365" s="45"/>
      <c r="R2365" s="45"/>
      <c r="S2365" s="45"/>
      <c r="T2365" s="45"/>
      <c r="U2365" s="45"/>
      <c r="V2365" s="45"/>
      <c r="W2365" s="45"/>
      <c r="X2365" s="45"/>
      <c r="Y2365" s="45"/>
      <c r="Z2365" s="45"/>
      <c r="AA2365" s="45"/>
      <c r="AB2365" s="45"/>
    </row>
    <row r="2366" spans="1:28" s="62" customFormat="1" ht="19.5" customHeight="1" x14ac:dyDescent="0.25">
      <c r="A2366" s="63">
        <f t="shared" si="855"/>
        <v>19.5</v>
      </c>
      <c r="B2366" s="78">
        <f t="shared" si="856"/>
        <v>20</v>
      </c>
      <c r="C2366" s="972"/>
      <c r="D2366" s="973"/>
      <c r="E2366" s="974"/>
      <c r="F2366" s="124"/>
      <c r="G2366" s="124"/>
      <c r="H2366" s="126"/>
      <c r="I2366" s="975"/>
      <c r="J2366" s="976"/>
      <c r="K2366" s="124"/>
      <c r="L2366" s="125"/>
      <c r="M2366" s="125"/>
      <c r="N2366" s="977"/>
      <c r="O2366" s="978"/>
      <c r="P2366" s="45"/>
      <c r="R2366" s="45"/>
      <c r="S2366" s="45"/>
      <c r="T2366" s="45"/>
      <c r="U2366" s="45"/>
      <c r="V2366" s="45"/>
      <c r="W2366" s="45"/>
      <c r="X2366" s="45"/>
      <c r="Y2366" s="45"/>
      <c r="Z2366" s="45"/>
      <c r="AA2366" s="45"/>
      <c r="AB2366" s="45"/>
    </row>
    <row r="2367" spans="1:28" s="62" customFormat="1" ht="19.5" customHeight="1" x14ac:dyDescent="0.25">
      <c r="A2367" s="63">
        <f t="shared" si="855"/>
        <v>19.5</v>
      </c>
      <c r="B2367" s="78">
        <f t="shared" si="856"/>
        <v>21</v>
      </c>
      <c r="C2367" s="972"/>
      <c r="D2367" s="973"/>
      <c r="E2367" s="974"/>
      <c r="F2367" s="124"/>
      <c r="G2367" s="124"/>
      <c r="H2367" s="126"/>
      <c r="I2367" s="975"/>
      <c r="J2367" s="976"/>
      <c r="K2367" s="124"/>
      <c r="L2367" s="125"/>
      <c r="M2367" s="125"/>
      <c r="N2367" s="977"/>
      <c r="O2367" s="978"/>
      <c r="P2367" s="45"/>
      <c r="R2367" s="45"/>
      <c r="S2367" s="45"/>
      <c r="T2367" s="45"/>
      <c r="U2367" s="45"/>
      <c r="V2367" s="45"/>
      <c r="W2367" s="45"/>
      <c r="X2367" s="45"/>
      <c r="Y2367" s="45"/>
      <c r="Z2367" s="45"/>
      <c r="AA2367" s="45"/>
      <c r="AB2367" s="45"/>
    </row>
    <row r="2368" spans="1:28" s="62" customFormat="1" ht="19.5" customHeight="1" x14ac:dyDescent="0.25">
      <c r="A2368" s="63">
        <f t="shared" si="855"/>
        <v>19.5</v>
      </c>
      <c r="B2368" s="78">
        <f t="shared" si="856"/>
        <v>22</v>
      </c>
      <c r="C2368" s="972"/>
      <c r="D2368" s="973"/>
      <c r="E2368" s="974"/>
      <c r="F2368" s="124"/>
      <c r="G2368" s="124"/>
      <c r="H2368" s="126"/>
      <c r="I2368" s="975"/>
      <c r="J2368" s="976"/>
      <c r="K2368" s="124"/>
      <c r="L2368" s="125"/>
      <c r="M2368" s="125"/>
      <c r="N2368" s="977"/>
      <c r="O2368" s="978"/>
      <c r="P2368" s="45"/>
      <c r="R2368" s="45"/>
      <c r="S2368" s="45"/>
      <c r="T2368" s="45"/>
      <c r="U2368" s="45"/>
      <c r="V2368" s="45"/>
      <c r="W2368" s="45"/>
      <c r="X2368" s="45"/>
      <c r="Y2368" s="45"/>
      <c r="Z2368" s="45"/>
      <c r="AA2368" s="45"/>
      <c r="AB2368" s="45"/>
    </row>
    <row r="2369" spans="1:28" s="62" customFormat="1" ht="19.5" customHeight="1" x14ac:dyDescent="0.25">
      <c r="A2369" s="63">
        <f t="shared" si="855"/>
        <v>19.5</v>
      </c>
      <c r="B2369" s="78">
        <f t="shared" si="856"/>
        <v>23</v>
      </c>
      <c r="C2369" s="972"/>
      <c r="D2369" s="973"/>
      <c r="E2369" s="974"/>
      <c r="F2369" s="124"/>
      <c r="G2369" s="124"/>
      <c r="H2369" s="126"/>
      <c r="I2369" s="975"/>
      <c r="J2369" s="976"/>
      <c r="K2369" s="124"/>
      <c r="L2369" s="125"/>
      <c r="M2369" s="125"/>
      <c r="N2369" s="977"/>
      <c r="O2369" s="978"/>
      <c r="P2369" s="45"/>
      <c r="R2369" s="45"/>
      <c r="S2369" s="45"/>
      <c r="T2369" s="45"/>
      <c r="U2369" s="45"/>
      <c r="V2369" s="45"/>
      <c r="W2369" s="45"/>
      <c r="X2369" s="45"/>
      <c r="Y2369" s="45"/>
      <c r="Z2369" s="45"/>
      <c r="AA2369" s="45"/>
      <c r="AB2369" s="45"/>
    </row>
    <row r="2370" spans="1:28" s="62" customFormat="1" ht="19.5" customHeight="1" x14ac:dyDescent="0.25">
      <c r="A2370" s="63">
        <f t="shared" si="855"/>
        <v>19.5</v>
      </c>
      <c r="B2370" s="78">
        <f t="shared" si="856"/>
        <v>24</v>
      </c>
      <c r="C2370" s="972"/>
      <c r="D2370" s="973"/>
      <c r="E2370" s="974"/>
      <c r="F2370" s="124"/>
      <c r="G2370" s="124"/>
      <c r="H2370" s="126"/>
      <c r="I2370" s="975"/>
      <c r="J2370" s="976"/>
      <c r="K2370" s="124"/>
      <c r="L2370" s="125"/>
      <c r="M2370" s="125"/>
      <c r="N2370" s="977"/>
      <c r="O2370" s="978"/>
      <c r="P2370" s="45"/>
      <c r="R2370" s="45"/>
      <c r="S2370" s="45"/>
      <c r="T2370" s="45"/>
      <c r="U2370" s="45"/>
      <c r="V2370" s="45"/>
      <c r="W2370" s="45"/>
      <c r="X2370" s="45"/>
      <c r="Y2370" s="45"/>
      <c r="Z2370" s="45"/>
      <c r="AA2370" s="45"/>
      <c r="AB2370" s="45"/>
    </row>
    <row r="2371" spans="1:28" s="62" customFormat="1" ht="19.5" customHeight="1" x14ac:dyDescent="0.25">
      <c r="A2371" s="63">
        <f t="shared" si="855"/>
        <v>19.5</v>
      </c>
      <c r="B2371" s="78">
        <f t="shared" si="856"/>
        <v>25</v>
      </c>
      <c r="C2371" s="972"/>
      <c r="D2371" s="973"/>
      <c r="E2371" s="974"/>
      <c r="F2371" s="124"/>
      <c r="G2371" s="124"/>
      <c r="H2371" s="126"/>
      <c r="I2371" s="975"/>
      <c r="J2371" s="976"/>
      <c r="K2371" s="124"/>
      <c r="L2371" s="125"/>
      <c r="M2371" s="125"/>
      <c r="N2371" s="977"/>
      <c r="O2371" s="978"/>
      <c r="P2371" s="45"/>
      <c r="R2371" s="45"/>
      <c r="S2371" s="45"/>
      <c r="T2371" s="45"/>
      <c r="U2371" s="45"/>
      <c r="V2371" s="45"/>
      <c r="W2371" s="45"/>
      <c r="X2371" s="45"/>
      <c r="Y2371" s="45"/>
      <c r="Z2371" s="45"/>
      <c r="AA2371" s="45"/>
      <c r="AB2371" s="45"/>
    </row>
    <row r="2372" spans="1:28" s="62" customFormat="1" ht="19.5" customHeight="1" x14ac:dyDescent="0.25">
      <c r="A2372" s="63">
        <f t="shared" si="855"/>
        <v>19.5</v>
      </c>
      <c r="B2372" s="78">
        <f t="shared" si="856"/>
        <v>26</v>
      </c>
      <c r="C2372" s="972"/>
      <c r="D2372" s="973"/>
      <c r="E2372" s="974"/>
      <c r="F2372" s="124"/>
      <c r="G2372" s="124"/>
      <c r="H2372" s="126"/>
      <c r="I2372" s="975"/>
      <c r="J2372" s="976"/>
      <c r="K2372" s="124"/>
      <c r="L2372" s="125"/>
      <c r="M2372" s="125"/>
      <c r="N2372" s="977"/>
      <c r="O2372" s="978"/>
      <c r="P2372" s="45"/>
      <c r="R2372" s="45"/>
      <c r="S2372" s="45"/>
      <c r="T2372" s="45"/>
      <c r="U2372" s="45"/>
      <c r="V2372" s="45"/>
      <c r="W2372" s="45"/>
      <c r="X2372" s="45"/>
      <c r="Y2372" s="45"/>
      <c r="Z2372" s="45"/>
      <c r="AA2372" s="45"/>
      <c r="AB2372" s="45"/>
    </row>
    <row r="2373" spans="1:28" s="62" customFormat="1" ht="19.5" customHeight="1" x14ac:dyDescent="0.25">
      <c r="A2373" s="63">
        <f t="shared" si="855"/>
        <v>19.5</v>
      </c>
      <c r="B2373" s="78">
        <f t="shared" si="856"/>
        <v>27</v>
      </c>
      <c r="C2373" s="972"/>
      <c r="D2373" s="973"/>
      <c r="E2373" s="974"/>
      <c r="F2373" s="124"/>
      <c r="G2373" s="124"/>
      <c r="H2373" s="126"/>
      <c r="I2373" s="975"/>
      <c r="J2373" s="976"/>
      <c r="K2373" s="124"/>
      <c r="L2373" s="125"/>
      <c r="M2373" s="125"/>
      <c r="N2373" s="977"/>
      <c r="O2373" s="978"/>
      <c r="P2373" s="45"/>
      <c r="R2373" s="45"/>
      <c r="S2373" s="45"/>
      <c r="T2373" s="45"/>
      <c r="U2373" s="45"/>
      <c r="V2373" s="45"/>
      <c r="W2373" s="45"/>
      <c r="X2373" s="45"/>
      <c r="Y2373" s="45"/>
      <c r="Z2373" s="45"/>
      <c r="AA2373" s="45"/>
      <c r="AB2373" s="45"/>
    </row>
    <row r="2374" spans="1:28" s="62" customFormat="1" ht="19.5" customHeight="1" x14ac:dyDescent="0.25">
      <c r="A2374" s="63">
        <f t="shared" si="855"/>
        <v>19.5</v>
      </c>
      <c r="B2374" s="78">
        <f t="shared" si="856"/>
        <v>28</v>
      </c>
      <c r="C2374" s="972"/>
      <c r="D2374" s="973"/>
      <c r="E2374" s="974"/>
      <c r="F2374" s="124"/>
      <c r="G2374" s="124"/>
      <c r="H2374" s="126"/>
      <c r="I2374" s="975"/>
      <c r="J2374" s="976"/>
      <c r="K2374" s="124"/>
      <c r="L2374" s="125"/>
      <c r="M2374" s="125"/>
      <c r="N2374" s="977"/>
      <c r="O2374" s="978"/>
      <c r="P2374" s="45"/>
      <c r="R2374" s="45"/>
      <c r="S2374" s="45"/>
      <c r="T2374" s="45"/>
      <c r="U2374" s="45"/>
      <c r="V2374" s="45"/>
      <c r="W2374" s="45"/>
      <c r="X2374" s="45"/>
      <c r="Y2374" s="45"/>
      <c r="Z2374" s="45"/>
      <c r="AA2374" s="45"/>
      <c r="AB2374" s="45"/>
    </row>
    <row r="2375" spans="1:28" s="62" customFormat="1" ht="9" customHeight="1" x14ac:dyDescent="0.25">
      <c r="A2375" s="63">
        <f t="shared" ref="A2375:A2381" si="857">$A$2</f>
        <v>9</v>
      </c>
      <c r="B2375" s="45"/>
      <c r="C2375" s="45"/>
      <c r="D2375" s="45"/>
      <c r="E2375" s="45"/>
      <c r="F2375" s="45"/>
      <c r="G2375" s="45"/>
      <c r="H2375" s="45"/>
      <c r="I2375" s="45"/>
      <c r="J2375" s="45"/>
      <c r="K2375" s="45"/>
      <c r="L2375" s="45"/>
      <c r="M2375" s="45"/>
      <c r="N2375" s="45"/>
      <c r="O2375" s="45"/>
      <c r="P2375" s="45"/>
      <c r="R2375" s="45"/>
      <c r="S2375" s="45"/>
      <c r="T2375" s="45"/>
      <c r="U2375" s="45"/>
      <c r="V2375" s="45"/>
      <c r="W2375" s="45"/>
      <c r="X2375" s="45"/>
      <c r="Y2375" s="45"/>
      <c r="Z2375" s="45"/>
      <c r="AA2375" s="45"/>
      <c r="AB2375" s="45"/>
    </row>
    <row r="2376" spans="1:28" ht="9" customHeight="1" x14ac:dyDescent="0.25">
      <c r="A2376" s="63">
        <f t="shared" si="857"/>
        <v>9</v>
      </c>
    </row>
    <row r="2377" spans="1:28" ht="9" customHeight="1" x14ac:dyDescent="0.25">
      <c r="A2377" s="63">
        <f t="shared" si="857"/>
        <v>9</v>
      </c>
    </row>
    <row r="2378" spans="1:28" ht="9" customHeight="1" x14ac:dyDescent="0.25">
      <c r="A2378" s="63">
        <f t="shared" si="857"/>
        <v>9</v>
      </c>
    </row>
    <row r="2379" spans="1:28" ht="9" customHeight="1" x14ac:dyDescent="0.25">
      <c r="A2379" s="63">
        <f t="shared" si="857"/>
        <v>9</v>
      </c>
    </row>
    <row r="2380" spans="1:28" ht="16.5" customHeight="1" x14ac:dyDescent="0.25">
      <c r="A2380" s="68">
        <f t="shared" ref="A2380" si="858">$A$8</f>
        <v>16.5</v>
      </c>
      <c r="C2380" s="80" t="s">
        <v>572</v>
      </c>
      <c r="D2380" s="81" t="s">
        <v>189</v>
      </c>
      <c r="M2380" s="1006" t="str">
        <f ca="1">Wersja</f>
        <v>2020..6.15.0.44055</v>
      </c>
      <c r="N2380" s="1006"/>
    </row>
    <row r="2381" spans="1:28" ht="9" customHeight="1" x14ac:dyDescent="0.25">
      <c r="A2381" s="63">
        <f t="shared" si="857"/>
        <v>9</v>
      </c>
    </row>
  </sheetData>
  <sheetProtection algorithmName="SHA-512" hashValue="mkTt8KBJ00e8Q6cX5V4wA+84djUjnLS3J1Jua0Jx9vb+C7Av75009S2h07lsErYn99reka4vuMweGDy3pVBoUQ==" saltValue="HTeh+lxi6fiuA/b4hQb4jQ==" spinCount="100000" sheet="1" objects="1" scenarios="1" formatCells="0"/>
  <mergeCells count="4200">
    <mergeCell ref="M1020:N1020"/>
    <mergeCell ref="M952:N952"/>
    <mergeCell ref="M884:N884"/>
    <mergeCell ref="M816:N816"/>
    <mergeCell ref="M748:N748"/>
    <mergeCell ref="M680:N680"/>
    <mergeCell ref="M612:N612"/>
    <mergeCell ref="M544:N544"/>
    <mergeCell ref="M476:N476"/>
    <mergeCell ref="M408:N408"/>
    <mergeCell ref="M340:N340"/>
    <mergeCell ref="M272:N272"/>
    <mergeCell ref="M204:N204"/>
    <mergeCell ref="M136:N136"/>
    <mergeCell ref="M68:N68"/>
    <mergeCell ref="M2380:N2380"/>
    <mergeCell ref="M2312:N2312"/>
    <mergeCell ref="M2244:N2244"/>
    <mergeCell ref="M2176:N2176"/>
    <mergeCell ref="M2108:N2108"/>
    <mergeCell ref="M2040:N2040"/>
    <mergeCell ref="M1972:N1972"/>
    <mergeCell ref="M1904:N1904"/>
    <mergeCell ref="M1836:N1836"/>
    <mergeCell ref="M1768:N1768"/>
    <mergeCell ref="M1700:N1700"/>
    <mergeCell ref="M1632:N1632"/>
    <mergeCell ref="M1564:N1564"/>
    <mergeCell ref="M1496:N1496"/>
    <mergeCell ref="M1428:N1428"/>
    <mergeCell ref="M1360:N1360"/>
    <mergeCell ref="M1292:N1292"/>
    <mergeCell ref="C2372:E2372"/>
    <mergeCell ref="I2372:J2372"/>
    <mergeCell ref="N2372:O2372"/>
    <mergeCell ref="C2373:E2373"/>
    <mergeCell ref="I2373:J2373"/>
    <mergeCell ref="N2373:O2373"/>
    <mergeCell ref="C2374:E2374"/>
    <mergeCell ref="I2374:J2374"/>
    <mergeCell ref="N2374:O2374"/>
    <mergeCell ref="C2366:E2366"/>
    <mergeCell ref="I2366:J2366"/>
    <mergeCell ref="N2366:O2366"/>
    <mergeCell ref="C2367:E2367"/>
    <mergeCell ref="I2367:J2367"/>
    <mergeCell ref="N2367:O2367"/>
    <mergeCell ref="C2368:E2368"/>
    <mergeCell ref="I2368:J2368"/>
    <mergeCell ref="N2368:O2368"/>
    <mergeCell ref="C2369:E2369"/>
    <mergeCell ref="I2369:J2369"/>
    <mergeCell ref="N2369:O2369"/>
    <mergeCell ref="C2370:E2370"/>
    <mergeCell ref="I2370:J2370"/>
    <mergeCell ref="N2370:O2370"/>
    <mergeCell ref="C2371:E2371"/>
    <mergeCell ref="I2371:J2371"/>
    <mergeCell ref="N2371:O2371"/>
    <mergeCell ref="C2360:E2360"/>
    <mergeCell ref="I2360:J2360"/>
    <mergeCell ref="N2360:O2360"/>
    <mergeCell ref="C2361:E2361"/>
    <mergeCell ref="I2361:J2361"/>
    <mergeCell ref="N2361:O2361"/>
    <mergeCell ref="C2362:E2362"/>
    <mergeCell ref="I2362:J2362"/>
    <mergeCell ref="N2362:O2362"/>
    <mergeCell ref="C2363:E2363"/>
    <mergeCell ref="I2363:J2363"/>
    <mergeCell ref="N2363:O2363"/>
    <mergeCell ref="C2364:E2364"/>
    <mergeCell ref="I2364:J2364"/>
    <mergeCell ref="N2364:O2364"/>
    <mergeCell ref="C2365:E2365"/>
    <mergeCell ref="I2365:J2365"/>
    <mergeCell ref="N2365:O2365"/>
    <mergeCell ref="C2354:E2354"/>
    <mergeCell ref="I2354:J2354"/>
    <mergeCell ref="N2354:O2354"/>
    <mergeCell ref="C2355:E2355"/>
    <mergeCell ref="I2355:J2355"/>
    <mergeCell ref="N2355:O2355"/>
    <mergeCell ref="C2356:E2356"/>
    <mergeCell ref="I2356:J2356"/>
    <mergeCell ref="N2356:O2356"/>
    <mergeCell ref="C2357:E2357"/>
    <mergeCell ref="I2357:J2357"/>
    <mergeCell ref="N2357:O2357"/>
    <mergeCell ref="C2358:E2358"/>
    <mergeCell ref="I2358:J2358"/>
    <mergeCell ref="N2358:O2358"/>
    <mergeCell ref="C2359:E2359"/>
    <mergeCell ref="I2359:J2359"/>
    <mergeCell ref="N2359:O2359"/>
    <mergeCell ref="C2339:E2339"/>
    <mergeCell ref="I2339:J2339"/>
    <mergeCell ref="N2339:O2339"/>
    <mergeCell ref="C2340:E2340"/>
    <mergeCell ref="I2340:J2340"/>
    <mergeCell ref="N2340:O2340"/>
    <mergeCell ref="C2341:E2341"/>
    <mergeCell ref="I2341:J2341"/>
    <mergeCell ref="N2341:O2341"/>
    <mergeCell ref="C2344:O2344"/>
    <mergeCell ref="C2345:O2345"/>
    <mergeCell ref="C2346:O2346"/>
    <mergeCell ref="C2347:O2347"/>
    <mergeCell ref="C2348:O2348"/>
    <mergeCell ref="B2351:O2351"/>
    <mergeCell ref="C2353:E2353"/>
    <mergeCell ref="I2353:J2353"/>
    <mergeCell ref="N2353:O2353"/>
    <mergeCell ref="C2349:D2349"/>
    <mergeCell ref="C2333:E2333"/>
    <mergeCell ref="I2333:J2333"/>
    <mergeCell ref="N2333:O2333"/>
    <mergeCell ref="C2334:E2334"/>
    <mergeCell ref="I2334:J2334"/>
    <mergeCell ref="N2334:O2334"/>
    <mergeCell ref="C2335:E2335"/>
    <mergeCell ref="I2335:J2335"/>
    <mergeCell ref="N2335:O2335"/>
    <mergeCell ref="C2336:E2336"/>
    <mergeCell ref="I2336:J2336"/>
    <mergeCell ref="N2336:O2336"/>
    <mergeCell ref="C2337:E2337"/>
    <mergeCell ref="I2337:J2337"/>
    <mergeCell ref="N2337:O2337"/>
    <mergeCell ref="C2338:E2338"/>
    <mergeCell ref="I2338:J2338"/>
    <mergeCell ref="N2338:O2338"/>
    <mergeCell ref="B2317:H2317"/>
    <mergeCell ref="I2317:O2317"/>
    <mergeCell ref="C2318:G2318"/>
    <mergeCell ref="I2318:O2318"/>
    <mergeCell ref="B2321:N2321"/>
    <mergeCell ref="B2322:N2322"/>
    <mergeCell ref="B2326:O2326"/>
    <mergeCell ref="B2327:O2327"/>
    <mergeCell ref="C2328:H2328"/>
    <mergeCell ref="I2328:O2328"/>
    <mergeCell ref="C2329:H2329"/>
    <mergeCell ref="I2329:O2329"/>
    <mergeCell ref="B2330:O2330"/>
    <mergeCell ref="B2331:O2331"/>
    <mergeCell ref="C2332:E2332"/>
    <mergeCell ref="I2332:J2332"/>
    <mergeCell ref="N2332:O2332"/>
    <mergeCell ref="C2302:E2302"/>
    <mergeCell ref="I2302:J2302"/>
    <mergeCell ref="N2302:O2302"/>
    <mergeCell ref="C2303:E2303"/>
    <mergeCell ref="I2303:J2303"/>
    <mergeCell ref="N2303:O2303"/>
    <mergeCell ref="C2304:E2304"/>
    <mergeCell ref="I2304:J2304"/>
    <mergeCell ref="N2304:O2304"/>
    <mergeCell ref="C2305:E2305"/>
    <mergeCell ref="I2305:J2305"/>
    <mergeCell ref="N2305:O2305"/>
    <mergeCell ref="C2306:E2306"/>
    <mergeCell ref="I2306:J2306"/>
    <mergeCell ref="N2306:O2306"/>
    <mergeCell ref="B2314:O2314"/>
    <mergeCell ref="B2315:O2315"/>
    <mergeCell ref="C2296:E2296"/>
    <mergeCell ref="I2296:J2296"/>
    <mergeCell ref="N2296:O2296"/>
    <mergeCell ref="C2297:E2297"/>
    <mergeCell ref="I2297:J2297"/>
    <mergeCell ref="N2297:O2297"/>
    <mergeCell ref="C2298:E2298"/>
    <mergeCell ref="I2298:J2298"/>
    <mergeCell ref="N2298:O2298"/>
    <mergeCell ref="C2299:E2299"/>
    <mergeCell ref="I2299:J2299"/>
    <mergeCell ref="N2299:O2299"/>
    <mergeCell ref="C2300:E2300"/>
    <mergeCell ref="I2300:J2300"/>
    <mergeCell ref="N2300:O2300"/>
    <mergeCell ref="C2301:E2301"/>
    <mergeCell ref="I2301:J2301"/>
    <mergeCell ref="N2301:O2301"/>
    <mergeCell ref="C2290:E2290"/>
    <mergeCell ref="I2290:J2290"/>
    <mergeCell ref="N2290:O2290"/>
    <mergeCell ref="C2291:E2291"/>
    <mergeCell ref="I2291:J2291"/>
    <mergeCell ref="N2291:O2291"/>
    <mergeCell ref="C2292:E2292"/>
    <mergeCell ref="I2292:J2292"/>
    <mergeCell ref="N2292:O2292"/>
    <mergeCell ref="C2293:E2293"/>
    <mergeCell ref="I2293:J2293"/>
    <mergeCell ref="N2293:O2293"/>
    <mergeCell ref="C2294:E2294"/>
    <mergeCell ref="I2294:J2294"/>
    <mergeCell ref="N2294:O2294"/>
    <mergeCell ref="C2295:E2295"/>
    <mergeCell ref="I2295:J2295"/>
    <mergeCell ref="N2295:O2295"/>
    <mergeCell ref="C2278:O2278"/>
    <mergeCell ref="C2279:O2279"/>
    <mergeCell ref="C2280:O2280"/>
    <mergeCell ref="B2283:O2283"/>
    <mergeCell ref="C2285:E2285"/>
    <mergeCell ref="I2285:J2285"/>
    <mergeCell ref="N2285:O2285"/>
    <mergeCell ref="C2286:E2286"/>
    <mergeCell ref="I2286:J2286"/>
    <mergeCell ref="N2286:O2286"/>
    <mergeCell ref="C2287:E2287"/>
    <mergeCell ref="I2287:J2287"/>
    <mergeCell ref="N2287:O2287"/>
    <mergeCell ref="C2288:E2288"/>
    <mergeCell ref="I2288:J2288"/>
    <mergeCell ref="N2288:O2288"/>
    <mergeCell ref="C2289:E2289"/>
    <mergeCell ref="I2289:J2289"/>
    <mergeCell ref="N2289:O2289"/>
    <mergeCell ref="C2281:D2281"/>
    <mergeCell ref="C2269:E2269"/>
    <mergeCell ref="I2269:J2269"/>
    <mergeCell ref="N2269:O2269"/>
    <mergeCell ref="C2270:E2270"/>
    <mergeCell ref="I2270:J2270"/>
    <mergeCell ref="N2270:O2270"/>
    <mergeCell ref="C2271:E2271"/>
    <mergeCell ref="I2271:J2271"/>
    <mergeCell ref="N2271:O2271"/>
    <mergeCell ref="C2272:E2272"/>
    <mergeCell ref="I2272:J2272"/>
    <mergeCell ref="N2272:O2272"/>
    <mergeCell ref="C2273:E2273"/>
    <mergeCell ref="I2273:J2273"/>
    <mergeCell ref="N2273:O2273"/>
    <mergeCell ref="C2276:O2276"/>
    <mergeCell ref="C2277:O2277"/>
    <mergeCell ref="B2262:O2262"/>
    <mergeCell ref="B2263:O2263"/>
    <mergeCell ref="C2264:E2264"/>
    <mergeCell ref="I2264:J2264"/>
    <mergeCell ref="N2264:O2264"/>
    <mergeCell ref="C2265:E2265"/>
    <mergeCell ref="I2265:J2265"/>
    <mergeCell ref="N2265:O2265"/>
    <mergeCell ref="C2266:E2266"/>
    <mergeCell ref="I2266:J2266"/>
    <mergeCell ref="N2266:O2266"/>
    <mergeCell ref="C2267:E2267"/>
    <mergeCell ref="I2267:J2267"/>
    <mergeCell ref="N2267:O2267"/>
    <mergeCell ref="C2268:E2268"/>
    <mergeCell ref="I2268:J2268"/>
    <mergeCell ref="N2268:O2268"/>
    <mergeCell ref="C2238:E2238"/>
    <mergeCell ref="I2238:J2238"/>
    <mergeCell ref="N2238:O2238"/>
    <mergeCell ref="B2246:O2246"/>
    <mergeCell ref="B2247:O2247"/>
    <mergeCell ref="B2249:H2249"/>
    <mergeCell ref="I2249:O2249"/>
    <mergeCell ref="C2250:G2250"/>
    <mergeCell ref="I2250:O2250"/>
    <mergeCell ref="B2253:N2253"/>
    <mergeCell ref="B2254:N2254"/>
    <mergeCell ref="B2258:O2258"/>
    <mergeCell ref="B2259:O2259"/>
    <mergeCell ref="C2260:H2260"/>
    <mergeCell ref="I2260:O2260"/>
    <mergeCell ref="C2261:H2261"/>
    <mergeCell ref="I2261:O2261"/>
    <mergeCell ref="C2232:E2232"/>
    <mergeCell ref="I2232:J2232"/>
    <mergeCell ref="N2232:O2232"/>
    <mergeCell ref="C2233:E2233"/>
    <mergeCell ref="I2233:J2233"/>
    <mergeCell ref="N2233:O2233"/>
    <mergeCell ref="C2234:E2234"/>
    <mergeCell ref="I2234:J2234"/>
    <mergeCell ref="N2234:O2234"/>
    <mergeCell ref="C2235:E2235"/>
    <mergeCell ref="I2235:J2235"/>
    <mergeCell ref="N2235:O2235"/>
    <mergeCell ref="C2236:E2236"/>
    <mergeCell ref="I2236:J2236"/>
    <mergeCell ref="N2236:O2236"/>
    <mergeCell ref="C2237:E2237"/>
    <mergeCell ref="I2237:J2237"/>
    <mergeCell ref="N2237:O2237"/>
    <mergeCell ref="C2226:E2226"/>
    <mergeCell ref="I2226:J2226"/>
    <mergeCell ref="N2226:O2226"/>
    <mergeCell ref="C2227:E2227"/>
    <mergeCell ref="I2227:J2227"/>
    <mergeCell ref="N2227:O2227"/>
    <mergeCell ref="C2228:E2228"/>
    <mergeCell ref="I2228:J2228"/>
    <mergeCell ref="N2228:O2228"/>
    <mergeCell ref="C2229:E2229"/>
    <mergeCell ref="I2229:J2229"/>
    <mergeCell ref="N2229:O2229"/>
    <mergeCell ref="C2230:E2230"/>
    <mergeCell ref="I2230:J2230"/>
    <mergeCell ref="N2230:O2230"/>
    <mergeCell ref="C2231:E2231"/>
    <mergeCell ref="I2231:J2231"/>
    <mergeCell ref="N2231:O2231"/>
    <mergeCell ref="C2220:E2220"/>
    <mergeCell ref="I2220:J2220"/>
    <mergeCell ref="N2220:O2220"/>
    <mergeCell ref="C2221:E2221"/>
    <mergeCell ref="I2221:J2221"/>
    <mergeCell ref="N2221:O2221"/>
    <mergeCell ref="C2222:E2222"/>
    <mergeCell ref="I2222:J2222"/>
    <mergeCell ref="N2222:O2222"/>
    <mergeCell ref="C2223:E2223"/>
    <mergeCell ref="I2223:J2223"/>
    <mergeCell ref="N2223:O2223"/>
    <mergeCell ref="C2224:E2224"/>
    <mergeCell ref="I2224:J2224"/>
    <mergeCell ref="N2224:O2224"/>
    <mergeCell ref="C2225:E2225"/>
    <mergeCell ref="I2225:J2225"/>
    <mergeCell ref="N2225:O2225"/>
    <mergeCell ref="C2205:E2205"/>
    <mergeCell ref="I2205:J2205"/>
    <mergeCell ref="N2205:O2205"/>
    <mergeCell ref="C2208:O2208"/>
    <mergeCell ref="C2209:O2209"/>
    <mergeCell ref="C2210:O2210"/>
    <mergeCell ref="C2211:O2211"/>
    <mergeCell ref="C2212:O2212"/>
    <mergeCell ref="B2215:O2215"/>
    <mergeCell ref="C2217:E2217"/>
    <mergeCell ref="I2217:J2217"/>
    <mergeCell ref="N2217:O2217"/>
    <mergeCell ref="C2218:E2218"/>
    <mergeCell ref="I2218:J2218"/>
    <mergeCell ref="N2218:O2218"/>
    <mergeCell ref="C2219:E2219"/>
    <mergeCell ref="I2219:J2219"/>
    <mergeCell ref="N2219:O2219"/>
    <mergeCell ref="C2213:D2213"/>
    <mergeCell ref="C2199:E2199"/>
    <mergeCell ref="I2199:J2199"/>
    <mergeCell ref="N2199:O2199"/>
    <mergeCell ref="C2200:E2200"/>
    <mergeCell ref="I2200:J2200"/>
    <mergeCell ref="N2200:O2200"/>
    <mergeCell ref="C2201:E2201"/>
    <mergeCell ref="I2201:J2201"/>
    <mergeCell ref="N2201:O2201"/>
    <mergeCell ref="C2202:E2202"/>
    <mergeCell ref="I2202:J2202"/>
    <mergeCell ref="N2202:O2202"/>
    <mergeCell ref="C2203:E2203"/>
    <mergeCell ref="I2203:J2203"/>
    <mergeCell ref="N2203:O2203"/>
    <mergeCell ref="C2204:E2204"/>
    <mergeCell ref="I2204:J2204"/>
    <mergeCell ref="N2204:O2204"/>
    <mergeCell ref="B2190:O2190"/>
    <mergeCell ref="B2191:O2191"/>
    <mergeCell ref="C2192:H2192"/>
    <mergeCell ref="I2192:O2192"/>
    <mergeCell ref="C2193:H2193"/>
    <mergeCell ref="I2193:O2193"/>
    <mergeCell ref="B2194:O2194"/>
    <mergeCell ref="B2195:O2195"/>
    <mergeCell ref="C2196:E2196"/>
    <mergeCell ref="I2196:J2196"/>
    <mergeCell ref="N2196:O2196"/>
    <mergeCell ref="C2197:E2197"/>
    <mergeCell ref="I2197:J2197"/>
    <mergeCell ref="N2197:O2197"/>
    <mergeCell ref="C2198:E2198"/>
    <mergeCell ref="I2198:J2198"/>
    <mergeCell ref="N2198:O2198"/>
    <mergeCell ref="C2168:E2168"/>
    <mergeCell ref="I2168:J2168"/>
    <mergeCell ref="N2168:O2168"/>
    <mergeCell ref="C2169:E2169"/>
    <mergeCell ref="I2169:J2169"/>
    <mergeCell ref="N2169:O2169"/>
    <mergeCell ref="C2170:E2170"/>
    <mergeCell ref="I2170:J2170"/>
    <mergeCell ref="N2170:O2170"/>
    <mergeCell ref="B2178:O2178"/>
    <mergeCell ref="B2179:O2179"/>
    <mergeCell ref="B2181:H2181"/>
    <mergeCell ref="I2181:O2181"/>
    <mergeCell ref="C2182:G2182"/>
    <mergeCell ref="I2182:O2182"/>
    <mergeCell ref="B2185:N2185"/>
    <mergeCell ref="B2186:N2186"/>
    <mergeCell ref="C2162:E2162"/>
    <mergeCell ref="I2162:J2162"/>
    <mergeCell ref="N2162:O2162"/>
    <mergeCell ref="C2163:E2163"/>
    <mergeCell ref="I2163:J2163"/>
    <mergeCell ref="N2163:O2163"/>
    <mergeCell ref="C2164:E2164"/>
    <mergeCell ref="I2164:J2164"/>
    <mergeCell ref="N2164:O2164"/>
    <mergeCell ref="C2165:E2165"/>
    <mergeCell ref="I2165:J2165"/>
    <mergeCell ref="N2165:O2165"/>
    <mergeCell ref="C2166:E2166"/>
    <mergeCell ref="I2166:J2166"/>
    <mergeCell ref="N2166:O2166"/>
    <mergeCell ref="C2167:E2167"/>
    <mergeCell ref="I2167:J2167"/>
    <mergeCell ref="N2167:O2167"/>
    <mergeCell ref="C2156:E2156"/>
    <mergeCell ref="I2156:J2156"/>
    <mergeCell ref="N2156:O2156"/>
    <mergeCell ref="C2157:E2157"/>
    <mergeCell ref="I2157:J2157"/>
    <mergeCell ref="N2157:O2157"/>
    <mergeCell ref="C2158:E2158"/>
    <mergeCell ref="I2158:J2158"/>
    <mergeCell ref="N2158:O2158"/>
    <mergeCell ref="C2159:E2159"/>
    <mergeCell ref="I2159:J2159"/>
    <mergeCell ref="N2159:O2159"/>
    <mergeCell ref="C2160:E2160"/>
    <mergeCell ref="I2160:J2160"/>
    <mergeCell ref="N2160:O2160"/>
    <mergeCell ref="C2161:E2161"/>
    <mergeCell ref="I2161:J2161"/>
    <mergeCell ref="N2161:O2161"/>
    <mergeCell ref="C2150:E2150"/>
    <mergeCell ref="I2150:J2150"/>
    <mergeCell ref="N2150:O2150"/>
    <mergeCell ref="C2151:E2151"/>
    <mergeCell ref="I2151:J2151"/>
    <mergeCell ref="N2151:O2151"/>
    <mergeCell ref="C2152:E2152"/>
    <mergeCell ref="I2152:J2152"/>
    <mergeCell ref="N2152:O2152"/>
    <mergeCell ref="C2153:E2153"/>
    <mergeCell ref="I2153:J2153"/>
    <mergeCell ref="N2153:O2153"/>
    <mergeCell ref="C2154:E2154"/>
    <mergeCell ref="I2154:J2154"/>
    <mergeCell ref="N2154:O2154"/>
    <mergeCell ref="C2155:E2155"/>
    <mergeCell ref="I2155:J2155"/>
    <mergeCell ref="N2155:O2155"/>
    <mergeCell ref="C2135:E2135"/>
    <mergeCell ref="I2135:J2135"/>
    <mergeCell ref="N2135:O2135"/>
    <mergeCell ref="C2136:E2136"/>
    <mergeCell ref="I2136:J2136"/>
    <mergeCell ref="N2136:O2136"/>
    <mergeCell ref="C2137:E2137"/>
    <mergeCell ref="I2137:J2137"/>
    <mergeCell ref="N2137:O2137"/>
    <mergeCell ref="C2140:O2140"/>
    <mergeCell ref="C2141:O2141"/>
    <mergeCell ref="C2142:O2142"/>
    <mergeCell ref="C2143:O2143"/>
    <mergeCell ref="C2144:O2144"/>
    <mergeCell ref="B2147:O2147"/>
    <mergeCell ref="C2149:E2149"/>
    <mergeCell ref="I2149:J2149"/>
    <mergeCell ref="N2149:O2149"/>
    <mergeCell ref="C2145:D2145"/>
    <mergeCell ref="C2129:E2129"/>
    <mergeCell ref="I2129:J2129"/>
    <mergeCell ref="N2129:O2129"/>
    <mergeCell ref="C2130:E2130"/>
    <mergeCell ref="I2130:J2130"/>
    <mergeCell ref="N2130:O2130"/>
    <mergeCell ref="C2131:E2131"/>
    <mergeCell ref="I2131:J2131"/>
    <mergeCell ref="N2131:O2131"/>
    <mergeCell ref="C2132:E2132"/>
    <mergeCell ref="I2132:J2132"/>
    <mergeCell ref="N2132:O2132"/>
    <mergeCell ref="C2133:E2133"/>
    <mergeCell ref="I2133:J2133"/>
    <mergeCell ref="N2133:O2133"/>
    <mergeCell ref="C2134:E2134"/>
    <mergeCell ref="I2134:J2134"/>
    <mergeCell ref="N2134:O2134"/>
    <mergeCell ref="B2113:H2113"/>
    <mergeCell ref="I2113:O2113"/>
    <mergeCell ref="C2114:G2114"/>
    <mergeCell ref="I2114:O2114"/>
    <mergeCell ref="B2117:N2117"/>
    <mergeCell ref="B2118:N2118"/>
    <mergeCell ref="B2122:O2122"/>
    <mergeCell ref="B2123:O2123"/>
    <mergeCell ref="C2124:H2124"/>
    <mergeCell ref="I2124:O2124"/>
    <mergeCell ref="C2125:H2125"/>
    <mergeCell ref="I2125:O2125"/>
    <mergeCell ref="B2126:O2126"/>
    <mergeCell ref="B2127:O2127"/>
    <mergeCell ref="C2128:E2128"/>
    <mergeCell ref="I2128:J2128"/>
    <mergeCell ref="N2128:O2128"/>
    <mergeCell ref="C2098:E2098"/>
    <mergeCell ref="I2098:J2098"/>
    <mergeCell ref="N2098:O2098"/>
    <mergeCell ref="C2099:E2099"/>
    <mergeCell ref="I2099:J2099"/>
    <mergeCell ref="N2099:O2099"/>
    <mergeCell ref="C2100:E2100"/>
    <mergeCell ref="I2100:J2100"/>
    <mergeCell ref="N2100:O2100"/>
    <mergeCell ref="C2101:E2101"/>
    <mergeCell ref="I2101:J2101"/>
    <mergeCell ref="N2101:O2101"/>
    <mergeCell ref="C2102:E2102"/>
    <mergeCell ref="I2102:J2102"/>
    <mergeCell ref="N2102:O2102"/>
    <mergeCell ref="B2110:O2110"/>
    <mergeCell ref="B2111:O2111"/>
    <mergeCell ref="C2092:E2092"/>
    <mergeCell ref="I2092:J2092"/>
    <mergeCell ref="N2092:O2092"/>
    <mergeCell ref="C2093:E2093"/>
    <mergeCell ref="I2093:J2093"/>
    <mergeCell ref="N2093:O2093"/>
    <mergeCell ref="C2094:E2094"/>
    <mergeCell ref="I2094:J2094"/>
    <mergeCell ref="N2094:O2094"/>
    <mergeCell ref="C2095:E2095"/>
    <mergeCell ref="I2095:J2095"/>
    <mergeCell ref="N2095:O2095"/>
    <mergeCell ref="C2096:E2096"/>
    <mergeCell ref="I2096:J2096"/>
    <mergeCell ref="N2096:O2096"/>
    <mergeCell ref="C2097:E2097"/>
    <mergeCell ref="I2097:J2097"/>
    <mergeCell ref="N2097:O2097"/>
    <mergeCell ref="C2086:E2086"/>
    <mergeCell ref="I2086:J2086"/>
    <mergeCell ref="N2086:O2086"/>
    <mergeCell ref="C2087:E2087"/>
    <mergeCell ref="I2087:J2087"/>
    <mergeCell ref="N2087:O2087"/>
    <mergeCell ref="C2088:E2088"/>
    <mergeCell ref="I2088:J2088"/>
    <mergeCell ref="N2088:O2088"/>
    <mergeCell ref="C2089:E2089"/>
    <mergeCell ref="I2089:J2089"/>
    <mergeCell ref="N2089:O2089"/>
    <mergeCell ref="C2090:E2090"/>
    <mergeCell ref="I2090:J2090"/>
    <mergeCell ref="N2090:O2090"/>
    <mergeCell ref="C2091:E2091"/>
    <mergeCell ref="I2091:J2091"/>
    <mergeCell ref="N2091:O2091"/>
    <mergeCell ref="C2074:O2074"/>
    <mergeCell ref="C2075:O2075"/>
    <mergeCell ref="C2076:O2076"/>
    <mergeCell ref="B2079:O2079"/>
    <mergeCell ref="C2081:E2081"/>
    <mergeCell ref="I2081:J2081"/>
    <mergeCell ref="N2081:O2081"/>
    <mergeCell ref="C2082:E2082"/>
    <mergeCell ref="I2082:J2082"/>
    <mergeCell ref="N2082:O2082"/>
    <mergeCell ref="C2083:E2083"/>
    <mergeCell ref="I2083:J2083"/>
    <mergeCell ref="N2083:O2083"/>
    <mergeCell ref="C2084:E2084"/>
    <mergeCell ref="I2084:J2084"/>
    <mergeCell ref="N2084:O2084"/>
    <mergeCell ref="C2085:E2085"/>
    <mergeCell ref="I2085:J2085"/>
    <mergeCell ref="N2085:O2085"/>
    <mergeCell ref="C2077:D2077"/>
    <mergeCell ref="C2065:E2065"/>
    <mergeCell ref="I2065:J2065"/>
    <mergeCell ref="N2065:O2065"/>
    <mergeCell ref="C2066:E2066"/>
    <mergeCell ref="I2066:J2066"/>
    <mergeCell ref="N2066:O2066"/>
    <mergeCell ref="C2067:E2067"/>
    <mergeCell ref="I2067:J2067"/>
    <mergeCell ref="N2067:O2067"/>
    <mergeCell ref="C2068:E2068"/>
    <mergeCell ref="I2068:J2068"/>
    <mergeCell ref="N2068:O2068"/>
    <mergeCell ref="C2069:E2069"/>
    <mergeCell ref="I2069:J2069"/>
    <mergeCell ref="N2069:O2069"/>
    <mergeCell ref="C2072:O2072"/>
    <mergeCell ref="C2073:O2073"/>
    <mergeCell ref="B2058:O2058"/>
    <mergeCell ref="B2059:O2059"/>
    <mergeCell ref="C2060:E2060"/>
    <mergeCell ref="I2060:J2060"/>
    <mergeCell ref="N2060:O2060"/>
    <mergeCell ref="C2061:E2061"/>
    <mergeCell ref="I2061:J2061"/>
    <mergeCell ref="N2061:O2061"/>
    <mergeCell ref="C2062:E2062"/>
    <mergeCell ref="I2062:J2062"/>
    <mergeCell ref="N2062:O2062"/>
    <mergeCell ref="C2063:E2063"/>
    <mergeCell ref="I2063:J2063"/>
    <mergeCell ref="N2063:O2063"/>
    <mergeCell ref="C2064:E2064"/>
    <mergeCell ref="I2064:J2064"/>
    <mergeCell ref="N2064:O2064"/>
    <mergeCell ref="C2034:E2034"/>
    <mergeCell ref="I2034:J2034"/>
    <mergeCell ref="N2034:O2034"/>
    <mergeCell ref="B2042:O2042"/>
    <mergeCell ref="B2043:O2043"/>
    <mergeCell ref="B2045:H2045"/>
    <mergeCell ref="I2045:O2045"/>
    <mergeCell ref="C2046:G2046"/>
    <mergeCell ref="I2046:O2046"/>
    <mergeCell ref="B2049:N2049"/>
    <mergeCell ref="B2050:N2050"/>
    <mergeCell ref="B2054:O2054"/>
    <mergeCell ref="B2055:O2055"/>
    <mergeCell ref="C2056:H2056"/>
    <mergeCell ref="I2056:O2056"/>
    <mergeCell ref="C2057:H2057"/>
    <mergeCell ref="I2057:O2057"/>
    <mergeCell ref="C2028:E2028"/>
    <mergeCell ref="I2028:J2028"/>
    <mergeCell ref="N2028:O2028"/>
    <mergeCell ref="C2029:E2029"/>
    <mergeCell ref="I2029:J2029"/>
    <mergeCell ref="N2029:O2029"/>
    <mergeCell ref="C2030:E2030"/>
    <mergeCell ref="I2030:J2030"/>
    <mergeCell ref="N2030:O2030"/>
    <mergeCell ref="C2031:E2031"/>
    <mergeCell ref="I2031:J2031"/>
    <mergeCell ref="N2031:O2031"/>
    <mergeCell ref="C2032:E2032"/>
    <mergeCell ref="I2032:J2032"/>
    <mergeCell ref="N2032:O2032"/>
    <mergeCell ref="C2033:E2033"/>
    <mergeCell ref="I2033:J2033"/>
    <mergeCell ref="N2033:O2033"/>
    <mergeCell ref="C2022:E2022"/>
    <mergeCell ref="I2022:J2022"/>
    <mergeCell ref="N2022:O2022"/>
    <mergeCell ref="C2023:E2023"/>
    <mergeCell ref="I2023:J2023"/>
    <mergeCell ref="N2023:O2023"/>
    <mergeCell ref="C2024:E2024"/>
    <mergeCell ref="I2024:J2024"/>
    <mergeCell ref="N2024:O2024"/>
    <mergeCell ref="C2025:E2025"/>
    <mergeCell ref="I2025:J2025"/>
    <mergeCell ref="N2025:O2025"/>
    <mergeCell ref="C2026:E2026"/>
    <mergeCell ref="I2026:J2026"/>
    <mergeCell ref="N2026:O2026"/>
    <mergeCell ref="C2027:E2027"/>
    <mergeCell ref="I2027:J2027"/>
    <mergeCell ref="N2027:O2027"/>
    <mergeCell ref="C2016:E2016"/>
    <mergeCell ref="I2016:J2016"/>
    <mergeCell ref="N2016:O2016"/>
    <mergeCell ref="C2017:E2017"/>
    <mergeCell ref="I2017:J2017"/>
    <mergeCell ref="N2017:O2017"/>
    <mergeCell ref="C2018:E2018"/>
    <mergeCell ref="I2018:J2018"/>
    <mergeCell ref="N2018:O2018"/>
    <mergeCell ref="C2019:E2019"/>
    <mergeCell ref="I2019:J2019"/>
    <mergeCell ref="N2019:O2019"/>
    <mergeCell ref="C2020:E2020"/>
    <mergeCell ref="I2020:J2020"/>
    <mergeCell ref="N2020:O2020"/>
    <mergeCell ref="C2021:E2021"/>
    <mergeCell ref="I2021:J2021"/>
    <mergeCell ref="N2021:O2021"/>
    <mergeCell ref="C2001:E2001"/>
    <mergeCell ref="I2001:J2001"/>
    <mergeCell ref="N2001:O2001"/>
    <mergeCell ref="C2004:O2004"/>
    <mergeCell ref="C2005:O2005"/>
    <mergeCell ref="C2006:O2006"/>
    <mergeCell ref="C2007:O2007"/>
    <mergeCell ref="C2008:O2008"/>
    <mergeCell ref="B2011:O2011"/>
    <mergeCell ref="C2013:E2013"/>
    <mergeCell ref="I2013:J2013"/>
    <mergeCell ref="N2013:O2013"/>
    <mergeCell ref="C2014:E2014"/>
    <mergeCell ref="I2014:J2014"/>
    <mergeCell ref="N2014:O2014"/>
    <mergeCell ref="C2015:E2015"/>
    <mergeCell ref="I2015:J2015"/>
    <mergeCell ref="N2015:O2015"/>
    <mergeCell ref="C2009:D2009"/>
    <mergeCell ref="C1995:E1995"/>
    <mergeCell ref="I1995:J1995"/>
    <mergeCell ref="N1995:O1995"/>
    <mergeCell ref="C1996:E1996"/>
    <mergeCell ref="I1996:J1996"/>
    <mergeCell ref="N1996:O1996"/>
    <mergeCell ref="C1997:E1997"/>
    <mergeCell ref="I1997:J1997"/>
    <mergeCell ref="N1997:O1997"/>
    <mergeCell ref="C1998:E1998"/>
    <mergeCell ref="I1998:J1998"/>
    <mergeCell ref="N1998:O1998"/>
    <mergeCell ref="C1999:E1999"/>
    <mergeCell ref="I1999:J1999"/>
    <mergeCell ref="N1999:O1999"/>
    <mergeCell ref="C2000:E2000"/>
    <mergeCell ref="I2000:J2000"/>
    <mergeCell ref="N2000:O2000"/>
    <mergeCell ref="B1986:O1986"/>
    <mergeCell ref="B1987:O1987"/>
    <mergeCell ref="C1988:H1988"/>
    <mergeCell ref="I1988:O1988"/>
    <mergeCell ref="C1989:H1989"/>
    <mergeCell ref="I1989:O1989"/>
    <mergeCell ref="B1990:O1990"/>
    <mergeCell ref="B1991:O1991"/>
    <mergeCell ref="C1992:E1992"/>
    <mergeCell ref="I1992:J1992"/>
    <mergeCell ref="N1992:O1992"/>
    <mergeCell ref="C1993:E1993"/>
    <mergeCell ref="I1993:J1993"/>
    <mergeCell ref="N1993:O1993"/>
    <mergeCell ref="C1994:E1994"/>
    <mergeCell ref="I1994:J1994"/>
    <mergeCell ref="N1994:O1994"/>
    <mergeCell ref="C1964:E1964"/>
    <mergeCell ref="I1964:J1964"/>
    <mergeCell ref="N1964:O1964"/>
    <mergeCell ref="C1965:E1965"/>
    <mergeCell ref="I1965:J1965"/>
    <mergeCell ref="N1965:O1965"/>
    <mergeCell ref="C1966:E1966"/>
    <mergeCell ref="I1966:J1966"/>
    <mergeCell ref="N1966:O1966"/>
    <mergeCell ref="B1974:O1974"/>
    <mergeCell ref="B1975:O1975"/>
    <mergeCell ref="B1977:H1977"/>
    <mergeCell ref="I1977:O1977"/>
    <mergeCell ref="C1978:G1978"/>
    <mergeCell ref="I1978:O1978"/>
    <mergeCell ref="B1981:N1981"/>
    <mergeCell ref="B1982:N1982"/>
    <mergeCell ref="C1958:E1958"/>
    <mergeCell ref="I1958:J1958"/>
    <mergeCell ref="N1958:O1958"/>
    <mergeCell ref="C1959:E1959"/>
    <mergeCell ref="I1959:J1959"/>
    <mergeCell ref="N1959:O1959"/>
    <mergeCell ref="C1960:E1960"/>
    <mergeCell ref="I1960:J1960"/>
    <mergeCell ref="N1960:O1960"/>
    <mergeCell ref="C1961:E1961"/>
    <mergeCell ref="I1961:J1961"/>
    <mergeCell ref="N1961:O1961"/>
    <mergeCell ref="C1962:E1962"/>
    <mergeCell ref="I1962:J1962"/>
    <mergeCell ref="N1962:O1962"/>
    <mergeCell ref="C1963:E1963"/>
    <mergeCell ref="I1963:J1963"/>
    <mergeCell ref="N1963:O1963"/>
    <mergeCell ref="C1952:E1952"/>
    <mergeCell ref="I1952:J1952"/>
    <mergeCell ref="N1952:O1952"/>
    <mergeCell ref="C1953:E1953"/>
    <mergeCell ref="I1953:J1953"/>
    <mergeCell ref="N1953:O1953"/>
    <mergeCell ref="C1954:E1954"/>
    <mergeCell ref="I1954:J1954"/>
    <mergeCell ref="N1954:O1954"/>
    <mergeCell ref="C1955:E1955"/>
    <mergeCell ref="I1955:J1955"/>
    <mergeCell ref="N1955:O1955"/>
    <mergeCell ref="C1956:E1956"/>
    <mergeCell ref="I1956:J1956"/>
    <mergeCell ref="N1956:O1956"/>
    <mergeCell ref="C1957:E1957"/>
    <mergeCell ref="I1957:J1957"/>
    <mergeCell ref="N1957:O1957"/>
    <mergeCell ref="C1946:E1946"/>
    <mergeCell ref="I1946:J1946"/>
    <mergeCell ref="N1946:O1946"/>
    <mergeCell ref="C1947:E1947"/>
    <mergeCell ref="I1947:J1947"/>
    <mergeCell ref="N1947:O1947"/>
    <mergeCell ref="C1948:E1948"/>
    <mergeCell ref="I1948:J1948"/>
    <mergeCell ref="N1948:O1948"/>
    <mergeCell ref="C1949:E1949"/>
    <mergeCell ref="I1949:J1949"/>
    <mergeCell ref="N1949:O1949"/>
    <mergeCell ref="C1950:E1950"/>
    <mergeCell ref="I1950:J1950"/>
    <mergeCell ref="N1950:O1950"/>
    <mergeCell ref="C1951:E1951"/>
    <mergeCell ref="I1951:J1951"/>
    <mergeCell ref="N1951:O1951"/>
    <mergeCell ref="C1931:E1931"/>
    <mergeCell ref="I1931:J1931"/>
    <mergeCell ref="N1931:O1931"/>
    <mergeCell ref="C1932:E1932"/>
    <mergeCell ref="I1932:J1932"/>
    <mergeCell ref="N1932:O1932"/>
    <mergeCell ref="C1933:E1933"/>
    <mergeCell ref="I1933:J1933"/>
    <mergeCell ref="N1933:O1933"/>
    <mergeCell ref="C1936:O1936"/>
    <mergeCell ref="C1937:O1937"/>
    <mergeCell ref="C1938:O1938"/>
    <mergeCell ref="C1939:O1939"/>
    <mergeCell ref="C1940:O1940"/>
    <mergeCell ref="B1943:O1943"/>
    <mergeCell ref="C1945:E1945"/>
    <mergeCell ref="I1945:J1945"/>
    <mergeCell ref="N1945:O1945"/>
    <mergeCell ref="C1941:D1941"/>
    <mergeCell ref="C1925:E1925"/>
    <mergeCell ref="I1925:J1925"/>
    <mergeCell ref="N1925:O1925"/>
    <mergeCell ref="C1926:E1926"/>
    <mergeCell ref="I1926:J1926"/>
    <mergeCell ref="N1926:O1926"/>
    <mergeCell ref="C1927:E1927"/>
    <mergeCell ref="I1927:J1927"/>
    <mergeCell ref="N1927:O1927"/>
    <mergeCell ref="C1928:E1928"/>
    <mergeCell ref="I1928:J1928"/>
    <mergeCell ref="N1928:O1928"/>
    <mergeCell ref="C1929:E1929"/>
    <mergeCell ref="I1929:J1929"/>
    <mergeCell ref="N1929:O1929"/>
    <mergeCell ref="C1930:E1930"/>
    <mergeCell ref="I1930:J1930"/>
    <mergeCell ref="N1930:O1930"/>
    <mergeCell ref="B1909:H1909"/>
    <mergeCell ref="I1909:O1909"/>
    <mergeCell ref="C1910:G1910"/>
    <mergeCell ref="I1910:O1910"/>
    <mergeCell ref="B1913:N1913"/>
    <mergeCell ref="B1914:N1914"/>
    <mergeCell ref="B1918:O1918"/>
    <mergeCell ref="B1919:O1919"/>
    <mergeCell ref="C1920:H1920"/>
    <mergeCell ref="I1920:O1920"/>
    <mergeCell ref="C1921:H1921"/>
    <mergeCell ref="I1921:O1921"/>
    <mergeCell ref="B1922:O1922"/>
    <mergeCell ref="B1923:O1923"/>
    <mergeCell ref="C1924:E1924"/>
    <mergeCell ref="I1924:J1924"/>
    <mergeCell ref="N1924:O1924"/>
    <mergeCell ref="C1894:E1894"/>
    <mergeCell ref="I1894:J1894"/>
    <mergeCell ref="N1894:O1894"/>
    <mergeCell ref="C1895:E1895"/>
    <mergeCell ref="I1895:J1895"/>
    <mergeCell ref="N1895:O1895"/>
    <mergeCell ref="C1896:E1896"/>
    <mergeCell ref="I1896:J1896"/>
    <mergeCell ref="N1896:O1896"/>
    <mergeCell ref="C1897:E1897"/>
    <mergeCell ref="I1897:J1897"/>
    <mergeCell ref="N1897:O1897"/>
    <mergeCell ref="C1898:E1898"/>
    <mergeCell ref="I1898:J1898"/>
    <mergeCell ref="N1898:O1898"/>
    <mergeCell ref="B1906:O1906"/>
    <mergeCell ref="B1907:O1907"/>
    <mergeCell ref="C1888:E1888"/>
    <mergeCell ref="I1888:J1888"/>
    <mergeCell ref="N1888:O1888"/>
    <mergeCell ref="C1889:E1889"/>
    <mergeCell ref="I1889:J1889"/>
    <mergeCell ref="N1889:O1889"/>
    <mergeCell ref="C1890:E1890"/>
    <mergeCell ref="I1890:J1890"/>
    <mergeCell ref="N1890:O1890"/>
    <mergeCell ref="C1891:E1891"/>
    <mergeCell ref="I1891:J1891"/>
    <mergeCell ref="N1891:O1891"/>
    <mergeCell ref="C1892:E1892"/>
    <mergeCell ref="I1892:J1892"/>
    <mergeCell ref="N1892:O1892"/>
    <mergeCell ref="C1893:E1893"/>
    <mergeCell ref="I1893:J1893"/>
    <mergeCell ref="N1893:O1893"/>
    <mergeCell ref="C1882:E1882"/>
    <mergeCell ref="I1882:J1882"/>
    <mergeCell ref="N1882:O1882"/>
    <mergeCell ref="C1883:E1883"/>
    <mergeCell ref="I1883:J1883"/>
    <mergeCell ref="N1883:O1883"/>
    <mergeCell ref="C1884:E1884"/>
    <mergeCell ref="I1884:J1884"/>
    <mergeCell ref="N1884:O1884"/>
    <mergeCell ref="C1885:E1885"/>
    <mergeCell ref="I1885:J1885"/>
    <mergeCell ref="N1885:O1885"/>
    <mergeCell ref="C1886:E1886"/>
    <mergeCell ref="I1886:J1886"/>
    <mergeCell ref="N1886:O1886"/>
    <mergeCell ref="C1887:E1887"/>
    <mergeCell ref="I1887:J1887"/>
    <mergeCell ref="N1887:O1887"/>
    <mergeCell ref="C1870:O1870"/>
    <mergeCell ref="C1871:O1871"/>
    <mergeCell ref="C1872:O1872"/>
    <mergeCell ref="B1875:O1875"/>
    <mergeCell ref="C1877:E1877"/>
    <mergeCell ref="I1877:J1877"/>
    <mergeCell ref="N1877:O1877"/>
    <mergeCell ref="C1878:E1878"/>
    <mergeCell ref="I1878:J1878"/>
    <mergeCell ref="N1878:O1878"/>
    <mergeCell ref="C1879:E1879"/>
    <mergeCell ref="I1879:J1879"/>
    <mergeCell ref="N1879:O1879"/>
    <mergeCell ref="C1880:E1880"/>
    <mergeCell ref="I1880:J1880"/>
    <mergeCell ref="N1880:O1880"/>
    <mergeCell ref="C1881:E1881"/>
    <mergeCell ref="I1881:J1881"/>
    <mergeCell ref="N1881:O1881"/>
    <mergeCell ref="C1873:D1873"/>
    <mergeCell ref="C1861:E1861"/>
    <mergeCell ref="I1861:J1861"/>
    <mergeCell ref="N1861:O1861"/>
    <mergeCell ref="C1862:E1862"/>
    <mergeCell ref="I1862:J1862"/>
    <mergeCell ref="N1862:O1862"/>
    <mergeCell ref="C1863:E1863"/>
    <mergeCell ref="I1863:J1863"/>
    <mergeCell ref="N1863:O1863"/>
    <mergeCell ref="C1864:E1864"/>
    <mergeCell ref="I1864:J1864"/>
    <mergeCell ref="N1864:O1864"/>
    <mergeCell ref="C1865:E1865"/>
    <mergeCell ref="I1865:J1865"/>
    <mergeCell ref="N1865:O1865"/>
    <mergeCell ref="C1868:O1868"/>
    <mergeCell ref="C1869:O1869"/>
    <mergeCell ref="B1854:O1854"/>
    <mergeCell ref="B1855:O1855"/>
    <mergeCell ref="C1856:E1856"/>
    <mergeCell ref="I1856:J1856"/>
    <mergeCell ref="N1856:O1856"/>
    <mergeCell ref="C1857:E1857"/>
    <mergeCell ref="I1857:J1857"/>
    <mergeCell ref="N1857:O1857"/>
    <mergeCell ref="C1858:E1858"/>
    <mergeCell ref="I1858:J1858"/>
    <mergeCell ref="N1858:O1858"/>
    <mergeCell ref="C1859:E1859"/>
    <mergeCell ref="I1859:J1859"/>
    <mergeCell ref="N1859:O1859"/>
    <mergeCell ref="C1860:E1860"/>
    <mergeCell ref="I1860:J1860"/>
    <mergeCell ref="N1860:O1860"/>
    <mergeCell ref="C1830:E1830"/>
    <mergeCell ref="I1830:J1830"/>
    <mergeCell ref="N1830:O1830"/>
    <mergeCell ref="B1838:O1838"/>
    <mergeCell ref="B1839:O1839"/>
    <mergeCell ref="B1841:H1841"/>
    <mergeCell ref="I1841:O1841"/>
    <mergeCell ref="C1842:G1842"/>
    <mergeCell ref="I1842:O1842"/>
    <mergeCell ref="B1845:N1845"/>
    <mergeCell ref="B1846:N1846"/>
    <mergeCell ref="B1850:O1850"/>
    <mergeCell ref="B1851:O1851"/>
    <mergeCell ref="C1852:H1852"/>
    <mergeCell ref="I1852:O1852"/>
    <mergeCell ref="C1853:H1853"/>
    <mergeCell ref="I1853:O1853"/>
    <mergeCell ref="C1824:E1824"/>
    <mergeCell ref="I1824:J1824"/>
    <mergeCell ref="N1824:O1824"/>
    <mergeCell ref="C1825:E1825"/>
    <mergeCell ref="I1825:J1825"/>
    <mergeCell ref="N1825:O1825"/>
    <mergeCell ref="C1826:E1826"/>
    <mergeCell ref="I1826:J1826"/>
    <mergeCell ref="N1826:O1826"/>
    <mergeCell ref="C1827:E1827"/>
    <mergeCell ref="I1827:J1827"/>
    <mergeCell ref="N1827:O1827"/>
    <mergeCell ref="C1828:E1828"/>
    <mergeCell ref="I1828:J1828"/>
    <mergeCell ref="N1828:O1828"/>
    <mergeCell ref="C1829:E1829"/>
    <mergeCell ref="I1829:J1829"/>
    <mergeCell ref="N1829:O1829"/>
    <mergeCell ref="C1818:E1818"/>
    <mergeCell ref="I1818:J1818"/>
    <mergeCell ref="N1818:O1818"/>
    <mergeCell ref="C1819:E1819"/>
    <mergeCell ref="I1819:J1819"/>
    <mergeCell ref="N1819:O1819"/>
    <mergeCell ref="C1820:E1820"/>
    <mergeCell ref="I1820:J1820"/>
    <mergeCell ref="N1820:O1820"/>
    <mergeCell ref="C1821:E1821"/>
    <mergeCell ref="I1821:J1821"/>
    <mergeCell ref="N1821:O1821"/>
    <mergeCell ref="C1822:E1822"/>
    <mergeCell ref="I1822:J1822"/>
    <mergeCell ref="N1822:O1822"/>
    <mergeCell ref="C1823:E1823"/>
    <mergeCell ref="I1823:J1823"/>
    <mergeCell ref="N1823:O1823"/>
    <mergeCell ref="C1812:E1812"/>
    <mergeCell ref="I1812:J1812"/>
    <mergeCell ref="N1812:O1812"/>
    <mergeCell ref="C1813:E1813"/>
    <mergeCell ref="I1813:J1813"/>
    <mergeCell ref="N1813:O1813"/>
    <mergeCell ref="C1814:E1814"/>
    <mergeCell ref="I1814:J1814"/>
    <mergeCell ref="N1814:O1814"/>
    <mergeCell ref="C1815:E1815"/>
    <mergeCell ref="I1815:J1815"/>
    <mergeCell ref="N1815:O1815"/>
    <mergeCell ref="C1816:E1816"/>
    <mergeCell ref="I1816:J1816"/>
    <mergeCell ref="N1816:O1816"/>
    <mergeCell ref="C1817:E1817"/>
    <mergeCell ref="I1817:J1817"/>
    <mergeCell ref="N1817:O1817"/>
    <mergeCell ref="C1797:E1797"/>
    <mergeCell ref="I1797:J1797"/>
    <mergeCell ref="N1797:O1797"/>
    <mergeCell ref="C1800:O1800"/>
    <mergeCell ref="C1801:O1801"/>
    <mergeCell ref="C1802:O1802"/>
    <mergeCell ref="C1803:O1803"/>
    <mergeCell ref="C1804:O1804"/>
    <mergeCell ref="B1807:O1807"/>
    <mergeCell ref="C1809:E1809"/>
    <mergeCell ref="I1809:J1809"/>
    <mergeCell ref="N1809:O1809"/>
    <mergeCell ref="C1810:E1810"/>
    <mergeCell ref="I1810:J1810"/>
    <mergeCell ref="N1810:O1810"/>
    <mergeCell ref="C1811:E1811"/>
    <mergeCell ref="I1811:J1811"/>
    <mergeCell ref="N1811:O1811"/>
    <mergeCell ref="C1805:D1805"/>
    <mergeCell ref="C1791:E1791"/>
    <mergeCell ref="I1791:J1791"/>
    <mergeCell ref="N1791:O1791"/>
    <mergeCell ref="C1792:E1792"/>
    <mergeCell ref="I1792:J1792"/>
    <mergeCell ref="N1792:O1792"/>
    <mergeCell ref="C1793:E1793"/>
    <mergeCell ref="I1793:J1793"/>
    <mergeCell ref="N1793:O1793"/>
    <mergeCell ref="C1794:E1794"/>
    <mergeCell ref="I1794:J1794"/>
    <mergeCell ref="N1794:O1794"/>
    <mergeCell ref="C1795:E1795"/>
    <mergeCell ref="I1795:J1795"/>
    <mergeCell ref="N1795:O1795"/>
    <mergeCell ref="C1796:E1796"/>
    <mergeCell ref="I1796:J1796"/>
    <mergeCell ref="N1796:O1796"/>
    <mergeCell ref="B1782:O1782"/>
    <mergeCell ref="B1783:O1783"/>
    <mergeCell ref="C1784:H1784"/>
    <mergeCell ref="I1784:O1784"/>
    <mergeCell ref="C1785:H1785"/>
    <mergeCell ref="I1785:O1785"/>
    <mergeCell ref="B1786:O1786"/>
    <mergeCell ref="B1787:O1787"/>
    <mergeCell ref="C1788:E1788"/>
    <mergeCell ref="I1788:J1788"/>
    <mergeCell ref="N1788:O1788"/>
    <mergeCell ref="C1789:E1789"/>
    <mergeCell ref="I1789:J1789"/>
    <mergeCell ref="N1789:O1789"/>
    <mergeCell ref="C1790:E1790"/>
    <mergeCell ref="I1790:J1790"/>
    <mergeCell ref="N1790:O1790"/>
    <mergeCell ref="C1760:E1760"/>
    <mergeCell ref="I1760:J1760"/>
    <mergeCell ref="N1760:O1760"/>
    <mergeCell ref="C1761:E1761"/>
    <mergeCell ref="I1761:J1761"/>
    <mergeCell ref="N1761:O1761"/>
    <mergeCell ref="C1762:E1762"/>
    <mergeCell ref="I1762:J1762"/>
    <mergeCell ref="N1762:O1762"/>
    <mergeCell ref="B1770:O1770"/>
    <mergeCell ref="B1771:O1771"/>
    <mergeCell ref="B1773:H1773"/>
    <mergeCell ref="I1773:O1773"/>
    <mergeCell ref="C1774:G1774"/>
    <mergeCell ref="I1774:O1774"/>
    <mergeCell ref="B1777:N1777"/>
    <mergeCell ref="B1778:N1778"/>
    <mergeCell ref="C1754:E1754"/>
    <mergeCell ref="I1754:J1754"/>
    <mergeCell ref="N1754:O1754"/>
    <mergeCell ref="C1755:E1755"/>
    <mergeCell ref="I1755:J1755"/>
    <mergeCell ref="N1755:O1755"/>
    <mergeCell ref="C1756:E1756"/>
    <mergeCell ref="I1756:J1756"/>
    <mergeCell ref="N1756:O1756"/>
    <mergeCell ref="C1757:E1757"/>
    <mergeCell ref="I1757:J1757"/>
    <mergeCell ref="N1757:O1757"/>
    <mergeCell ref="C1758:E1758"/>
    <mergeCell ref="I1758:J1758"/>
    <mergeCell ref="N1758:O1758"/>
    <mergeCell ref="C1759:E1759"/>
    <mergeCell ref="I1759:J1759"/>
    <mergeCell ref="N1759:O1759"/>
    <mergeCell ref="C1748:E1748"/>
    <mergeCell ref="I1748:J1748"/>
    <mergeCell ref="N1748:O1748"/>
    <mergeCell ref="C1749:E1749"/>
    <mergeCell ref="I1749:J1749"/>
    <mergeCell ref="N1749:O1749"/>
    <mergeCell ref="C1750:E1750"/>
    <mergeCell ref="I1750:J1750"/>
    <mergeCell ref="N1750:O1750"/>
    <mergeCell ref="C1751:E1751"/>
    <mergeCell ref="I1751:J1751"/>
    <mergeCell ref="N1751:O1751"/>
    <mergeCell ref="C1752:E1752"/>
    <mergeCell ref="I1752:J1752"/>
    <mergeCell ref="N1752:O1752"/>
    <mergeCell ref="C1753:E1753"/>
    <mergeCell ref="I1753:J1753"/>
    <mergeCell ref="N1753:O1753"/>
    <mergeCell ref="C1742:E1742"/>
    <mergeCell ref="I1742:J1742"/>
    <mergeCell ref="N1742:O1742"/>
    <mergeCell ref="C1743:E1743"/>
    <mergeCell ref="I1743:J1743"/>
    <mergeCell ref="N1743:O1743"/>
    <mergeCell ref="C1744:E1744"/>
    <mergeCell ref="I1744:J1744"/>
    <mergeCell ref="N1744:O1744"/>
    <mergeCell ref="C1745:E1745"/>
    <mergeCell ref="I1745:J1745"/>
    <mergeCell ref="N1745:O1745"/>
    <mergeCell ref="C1746:E1746"/>
    <mergeCell ref="I1746:J1746"/>
    <mergeCell ref="N1746:O1746"/>
    <mergeCell ref="C1747:E1747"/>
    <mergeCell ref="I1747:J1747"/>
    <mergeCell ref="N1747:O1747"/>
    <mergeCell ref="C1727:E1727"/>
    <mergeCell ref="I1727:J1727"/>
    <mergeCell ref="N1727:O1727"/>
    <mergeCell ref="C1728:E1728"/>
    <mergeCell ref="I1728:J1728"/>
    <mergeCell ref="N1728:O1728"/>
    <mergeCell ref="C1729:E1729"/>
    <mergeCell ref="I1729:J1729"/>
    <mergeCell ref="N1729:O1729"/>
    <mergeCell ref="C1732:O1732"/>
    <mergeCell ref="C1733:O1733"/>
    <mergeCell ref="C1734:O1734"/>
    <mergeCell ref="C1735:O1735"/>
    <mergeCell ref="C1736:O1736"/>
    <mergeCell ref="B1739:O1739"/>
    <mergeCell ref="C1741:E1741"/>
    <mergeCell ref="I1741:J1741"/>
    <mergeCell ref="N1741:O1741"/>
    <mergeCell ref="C1737:D1737"/>
    <mergeCell ref="C1721:E1721"/>
    <mergeCell ref="I1721:J1721"/>
    <mergeCell ref="N1721:O1721"/>
    <mergeCell ref="C1722:E1722"/>
    <mergeCell ref="I1722:J1722"/>
    <mergeCell ref="N1722:O1722"/>
    <mergeCell ref="C1723:E1723"/>
    <mergeCell ref="I1723:J1723"/>
    <mergeCell ref="N1723:O1723"/>
    <mergeCell ref="C1724:E1724"/>
    <mergeCell ref="I1724:J1724"/>
    <mergeCell ref="N1724:O1724"/>
    <mergeCell ref="C1725:E1725"/>
    <mergeCell ref="I1725:J1725"/>
    <mergeCell ref="N1725:O1725"/>
    <mergeCell ref="C1726:E1726"/>
    <mergeCell ref="I1726:J1726"/>
    <mergeCell ref="N1726:O1726"/>
    <mergeCell ref="B1702:O1702"/>
    <mergeCell ref="B1703:O1703"/>
    <mergeCell ref="B1705:H1705"/>
    <mergeCell ref="I1705:O1705"/>
    <mergeCell ref="C1706:G1706"/>
    <mergeCell ref="I1706:O1706"/>
    <mergeCell ref="B1709:N1709"/>
    <mergeCell ref="B1710:N1710"/>
    <mergeCell ref="B1714:O1714"/>
    <mergeCell ref="B1715:O1715"/>
    <mergeCell ref="C1716:H1716"/>
    <mergeCell ref="I1716:O1716"/>
    <mergeCell ref="C1717:H1717"/>
    <mergeCell ref="I1717:O1717"/>
    <mergeCell ref="B1718:O1718"/>
    <mergeCell ref="B1719:O1719"/>
    <mergeCell ref="C1720:E1720"/>
    <mergeCell ref="I1720:J1720"/>
    <mergeCell ref="N1720:O1720"/>
    <mergeCell ref="C1692:E1692"/>
    <mergeCell ref="I1692:J1692"/>
    <mergeCell ref="N1692:O1692"/>
    <mergeCell ref="C1693:E1693"/>
    <mergeCell ref="I1693:J1693"/>
    <mergeCell ref="N1693:O1693"/>
    <mergeCell ref="C1694:E1694"/>
    <mergeCell ref="I1694:J1694"/>
    <mergeCell ref="N1694:O1694"/>
    <mergeCell ref="C1686:E1686"/>
    <mergeCell ref="I1686:J1686"/>
    <mergeCell ref="N1686:O1686"/>
    <mergeCell ref="C1687:E1687"/>
    <mergeCell ref="I1687:J1687"/>
    <mergeCell ref="N1687:O1687"/>
    <mergeCell ref="C1688:E1688"/>
    <mergeCell ref="I1688:J1688"/>
    <mergeCell ref="N1688:O1688"/>
    <mergeCell ref="C1689:E1689"/>
    <mergeCell ref="I1689:J1689"/>
    <mergeCell ref="N1689:O1689"/>
    <mergeCell ref="C1690:E1690"/>
    <mergeCell ref="I1690:J1690"/>
    <mergeCell ref="N1690:O1690"/>
    <mergeCell ref="C1691:E1691"/>
    <mergeCell ref="I1691:J1691"/>
    <mergeCell ref="N1691:O1691"/>
    <mergeCell ref="C1680:E1680"/>
    <mergeCell ref="I1680:J1680"/>
    <mergeCell ref="N1680:O1680"/>
    <mergeCell ref="C1681:E1681"/>
    <mergeCell ref="I1681:J1681"/>
    <mergeCell ref="N1681:O1681"/>
    <mergeCell ref="C1682:E1682"/>
    <mergeCell ref="I1682:J1682"/>
    <mergeCell ref="N1682:O1682"/>
    <mergeCell ref="C1683:E1683"/>
    <mergeCell ref="I1683:J1683"/>
    <mergeCell ref="N1683:O1683"/>
    <mergeCell ref="C1684:E1684"/>
    <mergeCell ref="I1684:J1684"/>
    <mergeCell ref="N1684:O1684"/>
    <mergeCell ref="C1685:E1685"/>
    <mergeCell ref="I1685:J1685"/>
    <mergeCell ref="N1685:O1685"/>
    <mergeCell ref="C1674:E1674"/>
    <mergeCell ref="I1674:J1674"/>
    <mergeCell ref="N1674:O1674"/>
    <mergeCell ref="C1675:E1675"/>
    <mergeCell ref="I1675:J1675"/>
    <mergeCell ref="N1675:O1675"/>
    <mergeCell ref="C1676:E1676"/>
    <mergeCell ref="I1676:J1676"/>
    <mergeCell ref="N1676:O1676"/>
    <mergeCell ref="C1677:E1677"/>
    <mergeCell ref="I1677:J1677"/>
    <mergeCell ref="N1677:O1677"/>
    <mergeCell ref="C1678:E1678"/>
    <mergeCell ref="I1678:J1678"/>
    <mergeCell ref="N1678:O1678"/>
    <mergeCell ref="C1679:E1679"/>
    <mergeCell ref="I1679:J1679"/>
    <mergeCell ref="N1679:O1679"/>
    <mergeCell ref="C1659:E1659"/>
    <mergeCell ref="I1659:J1659"/>
    <mergeCell ref="N1659:O1659"/>
    <mergeCell ref="C1660:E1660"/>
    <mergeCell ref="I1660:J1660"/>
    <mergeCell ref="N1660:O1660"/>
    <mergeCell ref="C1661:E1661"/>
    <mergeCell ref="I1661:J1661"/>
    <mergeCell ref="N1661:O1661"/>
    <mergeCell ref="C1664:O1664"/>
    <mergeCell ref="C1665:O1665"/>
    <mergeCell ref="C1666:O1666"/>
    <mergeCell ref="C1667:O1667"/>
    <mergeCell ref="C1668:O1668"/>
    <mergeCell ref="B1671:O1671"/>
    <mergeCell ref="C1673:E1673"/>
    <mergeCell ref="I1673:J1673"/>
    <mergeCell ref="N1673:O1673"/>
    <mergeCell ref="C1669:D1669"/>
    <mergeCell ref="C1653:E1653"/>
    <mergeCell ref="I1653:J1653"/>
    <mergeCell ref="N1653:O1653"/>
    <mergeCell ref="C1654:E1654"/>
    <mergeCell ref="I1654:J1654"/>
    <mergeCell ref="N1654:O1654"/>
    <mergeCell ref="C1655:E1655"/>
    <mergeCell ref="I1655:J1655"/>
    <mergeCell ref="N1655:O1655"/>
    <mergeCell ref="C1656:E1656"/>
    <mergeCell ref="I1656:J1656"/>
    <mergeCell ref="N1656:O1656"/>
    <mergeCell ref="C1657:E1657"/>
    <mergeCell ref="I1657:J1657"/>
    <mergeCell ref="N1657:O1657"/>
    <mergeCell ref="C1658:E1658"/>
    <mergeCell ref="I1658:J1658"/>
    <mergeCell ref="N1658:O1658"/>
    <mergeCell ref="B1637:H1637"/>
    <mergeCell ref="I1637:O1637"/>
    <mergeCell ref="C1638:G1638"/>
    <mergeCell ref="I1638:O1638"/>
    <mergeCell ref="B1641:N1641"/>
    <mergeCell ref="B1642:N1642"/>
    <mergeCell ref="B1646:O1646"/>
    <mergeCell ref="B1647:O1647"/>
    <mergeCell ref="C1648:H1648"/>
    <mergeCell ref="I1648:O1648"/>
    <mergeCell ref="C1649:H1649"/>
    <mergeCell ref="I1649:O1649"/>
    <mergeCell ref="B1650:O1650"/>
    <mergeCell ref="B1651:O1651"/>
    <mergeCell ref="C1652:E1652"/>
    <mergeCell ref="I1652:J1652"/>
    <mergeCell ref="N1652:O1652"/>
    <mergeCell ref="C1622:E1622"/>
    <mergeCell ref="I1622:J1622"/>
    <mergeCell ref="N1622:O1622"/>
    <mergeCell ref="C1623:E1623"/>
    <mergeCell ref="I1623:J1623"/>
    <mergeCell ref="N1623:O1623"/>
    <mergeCell ref="C1624:E1624"/>
    <mergeCell ref="I1624:J1624"/>
    <mergeCell ref="N1624:O1624"/>
    <mergeCell ref="C1625:E1625"/>
    <mergeCell ref="I1625:J1625"/>
    <mergeCell ref="N1625:O1625"/>
    <mergeCell ref="C1626:E1626"/>
    <mergeCell ref="I1626:J1626"/>
    <mergeCell ref="N1626:O1626"/>
    <mergeCell ref="B1634:O1634"/>
    <mergeCell ref="B1635:O1635"/>
    <mergeCell ref="C1616:E1616"/>
    <mergeCell ref="I1616:J1616"/>
    <mergeCell ref="N1616:O1616"/>
    <mergeCell ref="C1617:E1617"/>
    <mergeCell ref="I1617:J1617"/>
    <mergeCell ref="N1617:O1617"/>
    <mergeCell ref="C1618:E1618"/>
    <mergeCell ref="I1618:J1618"/>
    <mergeCell ref="N1618:O1618"/>
    <mergeCell ref="C1619:E1619"/>
    <mergeCell ref="I1619:J1619"/>
    <mergeCell ref="N1619:O1619"/>
    <mergeCell ref="C1620:E1620"/>
    <mergeCell ref="I1620:J1620"/>
    <mergeCell ref="N1620:O1620"/>
    <mergeCell ref="C1621:E1621"/>
    <mergeCell ref="I1621:J1621"/>
    <mergeCell ref="N1621:O1621"/>
    <mergeCell ref="C1610:E1610"/>
    <mergeCell ref="I1610:J1610"/>
    <mergeCell ref="N1610:O1610"/>
    <mergeCell ref="C1611:E1611"/>
    <mergeCell ref="I1611:J1611"/>
    <mergeCell ref="N1611:O1611"/>
    <mergeCell ref="C1612:E1612"/>
    <mergeCell ref="I1612:J1612"/>
    <mergeCell ref="N1612:O1612"/>
    <mergeCell ref="C1613:E1613"/>
    <mergeCell ref="I1613:J1613"/>
    <mergeCell ref="N1613:O1613"/>
    <mergeCell ref="C1614:E1614"/>
    <mergeCell ref="I1614:J1614"/>
    <mergeCell ref="N1614:O1614"/>
    <mergeCell ref="C1615:E1615"/>
    <mergeCell ref="I1615:J1615"/>
    <mergeCell ref="N1615:O1615"/>
    <mergeCell ref="C1598:O1598"/>
    <mergeCell ref="C1599:O1599"/>
    <mergeCell ref="C1600:O1600"/>
    <mergeCell ref="B1603:O1603"/>
    <mergeCell ref="C1605:E1605"/>
    <mergeCell ref="I1605:J1605"/>
    <mergeCell ref="N1605:O1605"/>
    <mergeCell ref="C1606:E1606"/>
    <mergeCell ref="I1606:J1606"/>
    <mergeCell ref="N1606:O1606"/>
    <mergeCell ref="C1607:E1607"/>
    <mergeCell ref="I1607:J1607"/>
    <mergeCell ref="N1607:O1607"/>
    <mergeCell ref="C1608:E1608"/>
    <mergeCell ref="I1608:J1608"/>
    <mergeCell ref="N1608:O1608"/>
    <mergeCell ref="C1609:E1609"/>
    <mergeCell ref="I1609:J1609"/>
    <mergeCell ref="N1609:O1609"/>
    <mergeCell ref="C1601:D1601"/>
    <mergeCell ref="C1589:E1589"/>
    <mergeCell ref="I1589:J1589"/>
    <mergeCell ref="N1589:O1589"/>
    <mergeCell ref="C1590:E1590"/>
    <mergeCell ref="I1590:J1590"/>
    <mergeCell ref="N1590:O1590"/>
    <mergeCell ref="C1591:E1591"/>
    <mergeCell ref="I1591:J1591"/>
    <mergeCell ref="N1591:O1591"/>
    <mergeCell ref="C1592:E1592"/>
    <mergeCell ref="I1592:J1592"/>
    <mergeCell ref="N1592:O1592"/>
    <mergeCell ref="C1593:E1593"/>
    <mergeCell ref="I1593:J1593"/>
    <mergeCell ref="N1593:O1593"/>
    <mergeCell ref="C1596:O1596"/>
    <mergeCell ref="C1597:O1597"/>
    <mergeCell ref="B1582:O1582"/>
    <mergeCell ref="B1583:O1583"/>
    <mergeCell ref="C1584:E1584"/>
    <mergeCell ref="I1584:J1584"/>
    <mergeCell ref="N1584:O1584"/>
    <mergeCell ref="C1585:E1585"/>
    <mergeCell ref="I1585:J1585"/>
    <mergeCell ref="N1585:O1585"/>
    <mergeCell ref="C1586:E1586"/>
    <mergeCell ref="I1586:J1586"/>
    <mergeCell ref="N1586:O1586"/>
    <mergeCell ref="C1587:E1587"/>
    <mergeCell ref="I1587:J1587"/>
    <mergeCell ref="N1587:O1587"/>
    <mergeCell ref="C1588:E1588"/>
    <mergeCell ref="I1588:J1588"/>
    <mergeCell ref="N1588:O1588"/>
    <mergeCell ref="C1558:E1558"/>
    <mergeCell ref="I1558:J1558"/>
    <mergeCell ref="N1558:O1558"/>
    <mergeCell ref="B1566:O1566"/>
    <mergeCell ref="B1567:O1567"/>
    <mergeCell ref="B1569:H1569"/>
    <mergeCell ref="I1569:O1569"/>
    <mergeCell ref="C1570:G1570"/>
    <mergeCell ref="I1570:O1570"/>
    <mergeCell ref="B1573:N1573"/>
    <mergeCell ref="B1574:N1574"/>
    <mergeCell ref="B1578:O1578"/>
    <mergeCell ref="B1579:O1579"/>
    <mergeCell ref="C1580:H1580"/>
    <mergeCell ref="I1580:O1580"/>
    <mergeCell ref="C1581:H1581"/>
    <mergeCell ref="I1581:O1581"/>
    <mergeCell ref="C1552:E1552"/>
    <mergeCell ref="I1552:J1552"/>
    <mergeCell ref="N1552:O1552"/>
    <mergeCell ref="C1553:E1553"/>
    <mergeCell ref="I1553:J1553"/>
    <mergeCell ref="N1553:O1553"/>
    <mergeCell ref="C1554:E1554"/>
    <mergeCell ref="I1554:J1554"/>
    <mergeCell ref="N1554:O1554"/>
    <mergeCell ref="C1555:E1555"/>
    <mergeCell ref="I1555:J1555"/>
    <mergeCell ref="N1555:O1555"/>
    <mergeCell ref="C1556:E1556"/>
    <mergeCell ref="I1556:J1556"/>
    <mergeCell ref="N1556:O1556"/>
    <mergeCell ref="C1557:E1557"/>
    <mergeCell ref="I1557:J1557"/>
    <mergeCell ref="N1557:O1557"/>
    <mergeCell ref="C1546:E1546"/>
    <mergeCell ref="I1546:J1546"/>
    <mergeCell ref="N1546:O1546"/>
    <mergeCell ref="C1547:E1547"/>
    <mergeCell ref="I1547:J1547"/>
    <mergeCell ref="N1547:O1547"/>
    <mergeCell ref="C1548:E1548"/>
    <mergeCell ref="I1548:J1548"/>
    <mergeCell ref="N1548:O1548"/>
    <mergeCell ref="C1549:E1549"/>
    <mergeCell ref="I1549:J1549"/>
    <mergeCell ref="N1549:O1549"/>
    <mergeCell ref="C1550:E1550"/>
    <mergeCell ref="I1550:J1550"/>
    <mergeCell ref="N1550:O1550"/>
    <mergeCell ref="C1551:E1551"/>
    <mergeCell ref="I1551:J1551"/>
    <mergeCell ref="N1551:O1551"/>
    <mergeCell ref="C1540:E1540"/>
    <mergeCell ref="I1540:J1540"/>
    <mergeCell ref="N1540:O1540"/>
    <mergeCell ref="C1541:E1541"/>
    <mergeCell ref="I1541:J1541"/>
    <mergeCell ref="N1541:O1541"/>
    <mergeCell ref="C1542:E1542"/>
    <mergeCell ref="I1542:J1542"/>
    <mergeCell ref="N1542:O1542"/>
    <mergeCell ref="C1543:E1543"/>
    <mergeCell ref="I1543:J1543"/>
    <mergeCell ref="N1543:O1543"/>
    <mergeCell ref="C1544:E1544"/>
    <mergeCell ref="I1544:J1544"/>
    <mergeCell ref="N1544:O1544"/>
    <mergeCell ref="C1545:E1545"/>
    <mergeCell ref="I1545:J1545"/>
    <mergeCell ref="N1545:O1545"/>
    <mergeCell ref="C1525:E1525"/>
    <mergeCell ref="I1525:J1525"/>
    <mergeCell ref="N1525:O1525"/>
    <mergeCell ref="C1528:O1528"/>
    <mergeCell ref="C1529:O1529"/>
    <mergeCell ref="C1530:O1530"/>
    <mergeCell ref="C1531:O1531"/>
    <mergeCell ref="C1532:O1532"/>
    <mergeCell ref="B1535:O1535"/>
    <mergeCell ref="C1537:E1537"/>
    <mergeCell ref="I1537:J1537"/>
    <mergeCell ref="N1537:O1537"/>
    <mergeCell ref="C1538:E1538"/>
    <mergeCell ref="I1538:J1538"/>
    <mergeCell ref="N1538:O1538"/>
    <mergeCell ref="C1539:E1539"/>
    <mergeCell ref="I1539:J1539"/>
    <mergeCell ref="N1539:O1539"/>
    <mergeCell ref="C1533:D1533"/>
    <mergeCell ref="C1519:E1519"/>
    <mergeCell ref="I1519:J1519"/>
    <mergeCell ref="N1519:O1519"/>
    <mergeCell ref="C1520:E1520"/>
    <mergeCell ref="I1520:J1520"/>
    <mergeCell ref="N1520:O1520"/>
    <mergeCell ref="C1521:E1521"/>
    <mergeCell ref="I1521:J1521"/>
    <mergeCell ref="N1521:O1521"/>
    <mergeCell ref="C1522:E1522"/>
    <mergeCell ref="I1522:J1522"/>
    <mergeCell ref="N1522:O1522"/>
    <mergeCell ref="C1523:E1523"/>
    <mergeCell ref="I1523:J1523"/>
    <mergeCell ref="N1523:O1523"/>
    <mergeCell ref="C1524:E1524"/>
    <mergeCell ref="I1524:J1524"/>
    <mergeCell ref="N1524:O1524"/>
    <mergeCell ref="B1510:O1510"/>
    <mergeCell ref="B1511:O1511"/>
    <mergeCell ref="C1512:H1512"/>
    <mergeCell ref="I1512:O1512"/>
    <mergeCell ref="C1513:H1513"/>
    <mergeCell ref="I1513:O1513"/>
    <mergeCell ref="B1514:O1514"/>
    <mergeCell ref="B1515:O1515"/>
    <mergeCell ref="C1516:E1516"/>
    <mergeCell ref="I1516:J1516"/>
    <mergeCell ref="N1516:O1516"/>
    <mergeCell ref="C1517:E1517"/>
    <mergeCell ref="I1517:J1517"/>
    <mergeCell ref="N1517:O1517"/>
    <mergeCell ref="C1518:E1518"/>
    <mergeCell ref="I1518:J1518"/>
    <mergeCell ref="N1518:O1518"/>
    <mergeCell ref="C1488:E1488"/>
    <mergeCell ref="I1488:J1488"/>
    <mergeCell ref="N1488:O1488"/>
    <mergeCell ref="C1489:E1489"/>
    <mergeCell ref="I1489:J1489"/>
    <mergeCell ref="N1489:O1489"/>
    <mergeCell ref="C1490:E1490"/>
    <mergeCell ref="I1490:J1490"/>
    <mergeCell ref="N1490:O1490"/>
    <mergeCell ref="B1498:O1498"/>
    <mergeCell ref="B1499:O1499"/>
    <mergeCell ref="B1501:H1501"/>
    <mergeCell ref="I1501:O1501"/>
    <mergeCell ref="C1502:G1502"/>
    <mergeCell ref="I1502:O1502"/>
    <mergeCell ref="B1505:N1505"/>
    <mergeCell ref="B1506:N1506"/>
    <mergeCell ref="C1482:E1482"/>
    <mergeCell ref="I1482:J1482"/>
    <mergeCell ref="N1482:O1482"/>
    <mergeCell ref="C1483:E1483"/>
    <mergeCell ref="I1483:J1483"/>
    <mergeCell ref="N1483:O1483"/>
    <mergeCell ref="C1484:E1484"/>
    <mergeCell ref="I1484:J1484"/>
    <mergeCell ref="N1484:O1484"/>
    <mergeCell ref="C1485:E1485"/>
    <mergeCell ref="I1485:J1485"/>
    <mergeCell ref="N1485:O1485"/>
    <mergeCell ref="C1486:E1486"/>
    <mergeCell ref="I1486:J1486"/>
    <mergeCell ref="N1486:O1486"/>
    <mergeCell ref="C1487:E1487"/>
    <mergeCell ref="I1487:J1487"/>
    <mergeCell ref="N1487:O1487"/>
    <mergeCell ref="C1476:E1476"/>
    <mergeCell ref="I1476:J1476"/>
    <mergeCell ref="N1476:O1476"/>
    <mergeCell ref="C1477:E1477"/>
    <mergeCell ref="I1477:J1477"/>
    <mergeCell ref="N1477:O1477"/>
    <mergeCell ref="C1478:E1478"/>
    <mergeCell ref="I1478:J1478"/>
    <mergeCell ref="N1478:O1478"/>
    <mergeCell ref="C1479:E1479"/>
    <mergeCell ref="I1479:J1479"/>
    <mergeCell ref="N1479:O1479"/>
    <mergeCell ref="C1480:E1480"/>
    <mergeCell ref="I1480:J1480"/>
    <mergeCell ref="N1480:O1480"/>
    <mergeCell ref="C1481:E1481"/>
    <mergeCell ref="I1481:J1481"/>
    <mergeCell ref="N1481:O1481"/>
    <mergeCell ref="C1470:E1470"/>
    <mergeCell ref="I1470:J1470"/>
    <mergeCell ref="N1470:O1470"/>
    <mergeCell ref="C1471:E1471"/>
    <mergeCell ref="I1471:J1471"/>
    <mergeCell ref="N1471:O1471"/>
    <mergeCell ref="C1472:E1472"/>
    <mergeCell ref="I1472:J1472"/>
    <mergeCell ref="N1472:O1472"/>
    <mergeCell ref="C1473:E1473"/>
    <mergeCell ref="I1473:J1473"/>
    <mergeCell ref="N1473:O1473"/>
    <mergeCell ref="C1474:E1474"/>
    <mergeCell ref="I1474:J1474"/>
    <mergeCell ref="N1474:O1474"/>
    <mergeCell ref="C1475:E1475"/>
    <mergeCell ref="I1475:J1475"/>
    <mergeCell ref="N1475:O1475"/>
    <mergeCell ref="C1455:E1455"/>
    <mergeCell ref="I1455:J1455"/>
    <mergeCell ref="N1455:O1455"/>
    <mergeCell ref="C1456:E1456"/>
    <mergeCell ref="I1456:J1456"/>
    <mergeCell ref="N1456:O1456"/>
    <mergeCell ref="C1457:E1457"/>
    <mergeCell ref="I1457:J1457"/>
    <mergeCell ref="N1457:O1457"/>
    <mergeCell ref="C1460:O1460"/>
    <mergeCell ref="C1461:O1461"/>
    <mergeCell ref="C1462:O1462"/>
    <mergeCell ref="C1463:O1463"/>
    <mergeCell ref="C1464:O1464"/>
    <mergeCell ref="B1467:O1467"/>
    <mergeCell ref="C1469:E1469"/>
    <mergeCell ref="I1469:J1469"/>
    <mergeCell ref="N1469:O1469"/>
    <mergeCell ref="C1465:D1465"/>
    <mergeCell ref="C1449:E1449"/>
    <mergeCell ref="I1449:J1449"/>
    <mergeCell ref="N1449:O1449"/>
    <mergeCell ref="C1450:E1450"/>
    <mergeCell ref="I1450:J1450"/>
    <mergeCell ref="N1450:O1450"/>
    <mergeCell ref="C1451:E1451"/>
    <mergeCell ref="I1451:J1451"/>
    <mergeCell ref="N1451:O1451"/>
    <mergeCell ref="C1452:E1452"/>
    <mergeCell ref="I1452:J1452"/>
    <mergeCell ref="N1452:O1452"/>
    <mergeCell ref="C1453:E1453"/>
    <mergeCell ref="I1453:J1453"/>
    <mergeCell ref="N1453:O1453"/>
    <mergeCell ref="C1454:E1454"/>
    <mergeCell ref="I1454:J1454"/>
    <mergeCell ref="N1454:O1454"/>
    <mergeCell ref="B1433:H1433"/>
    <mergeCell ref="I1433:O1433"/>
    <mergeCell ref="C1434:G1434"/>
    <mergeCell ref="I1434:O1434"/>
    <mergeCell ref="B1437:N1437"/>
    <mergeCell ref="B1438:N1438"/>
    <mergeCell ref="B1442:O1442"/>
    <mergeCell ref="B1443:O1443"/>
    <mergeCell ref="C1444:H1444"/>
    <mergeCell ref="I1444:O1444"/>
    <mergeCell ref="C1445:H1445"/>
    <mergeCell ref="I1445:O1445"/>
    <mergeCell ref="B1446:O1446"/>
    <mergeCell ref="B1447:O1447"/>
    <mergeCell ref="C1448:E1448"/>
    <mergeCell ref="I1448:J1448"/>
    <mergeCell ref="N1448:O1448"/>
    <mergeCell ref="C1418:E1418"/>
    <mergeCell ref="I1418:J1418"/>
    <mergeCell ref="N1418:O1418"/>
    <mergeCell ref="C1419:E1419"/>
    <mergeCell ref="I1419:J1419"/>
    <mergeCell ref="N1419:O1419"/>
    <mergeCell ref="C1420:E1420"/>
    <mergeCell ref="I1420:J1420"/>
    <mergeCell ref="N1420:O1420"/>
    <mergeCell ref="C1421:E1421"/>
    <mergeCell ref="I1421:J1421"/>
    <mergeCell ref="N1421:O1421"/>
    <mergeCell ref="C1422:E1422"/>
    <mergeCell ref="I1422:J1422"/>
    <mergeCell ref="N1422:O1422"/>
    <mergeCell ref="B1430:O1430"/>
    <mergeCell ref="B1431:O1431"/>
    <mergeCell ref="C1412:E1412"/>
    <mergeCell ref="I1412:J1412"/>
    <mergeCell ref="N1412:O1412"/>
    <mergeCell ref="C1413:E1413"/>
    <mergeCell ref="I1413:J1413"/>
    <mergeCell ref="N1413:O1413"/>
    <mergeCell ref="C1414:E1414"/>
    <mergeCell ref="I1414:J1414"/>
    <mergeCell ref="N1414:O1414"/>
    <mergeCell ref="C1415:E1415"/>
    <mergeCell ref="I1415:J1415"/>
    <mergeCell ref="N1415:O1415"/>
    <mergeCell ref="C1416:E1416"/>
    <mergeCell ref="I1416:J1416"/>
    <mergeCell ref="N1416:O1416"/>
    <mergeCell ref="C1417:E1417"/>
    <mergeCell ref="I1417:J1417"/>
    <mergeCell ref="N1417:O1417"/>
    <mergeCell ref="C1406:E1406"/>
    <mergeCell ref="I1406:J1406"/>
    <mergeCell ref="N1406:O1406"/>
    <mergeCell ref="C1407:E1407"/>
    <mergeCell ref="I1407:J1407"/>
    <mergeCell ref="N1407:O1407"/>
    <mergeCell ref="C1408:E1408"/>
    <mergeCell ref="I1408:J1408"/>
    <mergeCell ref="N1408:O1408"/>
    <mergeCell ref="C1409:E1409"/>
    <mergeCell ref="I1409:J1409"/>
    <mergeCell ref="N1409:O1409"/>
    <mergeCell ref="C1410:E1410"/>
    <mergeCell ref="I1410:J1410"/>
    <mergeCell ref="N1410:O1410"/>
    <mergeCell ref="C1411:E1411"/>
    <mergeCell ref="I1411:J1411"/>
    <mergeCell ref="N1411:O1411"/>
    <mergeCell ref="C1394:O1394"/>
    <mergeCell ref="C1395:O1395"/>
    <mergeCell ref="C1396:O1396"/>
    <mergeCell ref="B1399:O1399"/>
    <mergeCell ref="C1401:E1401"/>
    <mergeCell ref="I1401:J1401"/>
    <mergeCell ref="N1401:O1401"/>
    <mergeCell ref="C1402:E1402"/>
    <mergeCell ref="I1402:J1402"/>
    <mergeCell ref="N1402:O1402"/>
    <mergeCell ref="C1403:E1403"/>
    <mergeCell ref="I1403:J1403"/>
    <mergeCell ref="N1403:O1403"/>
    <mergeCell ref="C1404:E1404"/>
    <mergeCell ref="I1404:J1404"/>
    <mergeCell ref="N1404:O1404"/>
    <mergeCell ref="C1405:E1405"/>
    <mergeCell ref="I1405:J1405"/>
    <mergeCell ref="N1405:O1405"/>
    <mergeCell ref="C1397:D1397"/>
    <mergeCell ref="C1385:E1385"/>
    <mergeCell ref="I1385:J1385"/>
    <mergeCell ref="N1385:O1385"/>
    <mergeCell ref="C1386:E1386"/>
    <mergeCell ref="I1386:J1386"/>
    <mergeCell ref="N1386:O1386"/>
    <mergeCell ref="C1387:E1387"/>
    <mergeCell ref="I1387:J1387"/>
    <mergeCell ref="N1387:O1387"/>
    <mergeCell ref="C1388:E1388"/>
    <mergeCell ref="I1388:J1388"/>
    <mergeCell ref="N1388:O1388"/>
    <mergeCell ref="C1389:E1389"/>
    <mergeCell ref="I1389:J1389"/>
    <mergeCell ref="N1389:O1389"/>
    <mergeCell ref="C1392:O1392"/>
    <mergeCell ref="C1393:O1393"/>
    <mergeCell ref="B1378:O1378"/>
    <mergeCell ref="B1379:O1379"/>
    <mergeCell ref="C1380:E1380"/>
    <mergeCell ref="I1380:J1380"/>
    <mergeCell ref="N1380:O1380"/>
    <mergeCell ref="C1381:E1381"/>
    <mergeCell ref="I1381:J1381"/>
    <mergeCell ref="N1381:O1381"/>
    <mergeCell ref="C1382:E1382"/>
    <mergeCell ref="I1382:J1382"/>
    <mergeCell ref="N1382:O1382"/>
    <mergeCell ref="C1383:E1383"/>
    <mergeCell ref="I1383:J1383"/>
    <mergeCell ref="N1383:O1383"/>
    <mergeCell ref="C1384:E1384"/>
    <mergeCell ref="I1384:J1384"/>
    <mergeCell ref="N1384:O1384"/>
    <mergeCell ref="C1354:E1354"/>
    <mergeCell ref="I1354:J1354"/>
    <mergeCell ref="N1354:O1354"/>
    <mergeCell ref="B1362:O1362"/>
    <mergeCell ref="B1363:O1363"/>
    <mergeCell ref="B1365:H1365"/>
    <mergeCell ref="I1365:O1365"/>
    <mergeCell ref="C1366:G1366"/>
    <mergeCell ref="I1366:O1366"/>
    <mergeCell ref="B1369:N1369"/>
    <mergeCell ref="B1370:N1370"/>
    <mergeCell ref="B1374:O1374"/>
    <mergeCell ref="B1375:O1375"/>
    <mergeCell ref="C1376:H1376"/>
    <mergeCell ref="I1376:O1376"/>
    <mergeCell ref="C1377:H1377"/>
    <mergeCell ref="I1377:O1377"/>
    <mergeCell ref="C1348:E1348"/>
    <mergeCell ref="I1348:J1348"/>
    <mergeCell ref="N1348:O1348"/>
    <mergeCell ref="C1349:E1349"/>
    <mergeCell ref="I1349:J1349"/>
    <mergeCell ref="N1349:O1349"/>
    <mergeCell ref="C1350:E1350"/>
    <mergeCell ref="I1350:J1350"/>
    <mergeCell ref="N1350:O1350"/>
    <mergeCell ref="C1351:E1351"/>
    <mergeCell ref="I1351:J1351"/>
    <mergeCell ref="N1351:O1351"/>
    <mergeCell ref="C1352:E1352"/>
    <mergeCell ref="I1352:J1352"/>
    <mergeCell ref="N1352:O1352"/>
    <mergeCell ref="C1353:E1353"/>
    <mergeCell ref="I1353:J1353"/>
    <mergeCell ref="N1353:O1353"/>
    <mergeCell ref="C1342:E1342"/>
    <mergeCell ref="I1342:J1342"/>
    <mergeCell ref="N1342:O1342"/>
    <mergeCell ref="C1343:E1343"/>
    <mergeCell ref="I1343:J1343"/>
    <mergeCell ref="N1343:O1343"/>
    <mergeCell ref="C1344:E1344"/>
    <mergeCell ref="I1344:J1344"/>
    <mergeCell ref="N1344:O1344"/>
    <mergeCell ref="C1345:E1345"/>
    <mergeCell ref="I1345:J1345"/>
    <mergeCell ref="N1345:O1345"/>
    <mergeCell ref="C1346:E1346"/>
    <mergeCell ref="I1346:J1346"/>
    <mergeCell ref="N1346:O1346"/>
    <mergeCell ref="C1347:E1347"/>
    <mergeCell ref="I1347:J1347"/>
    <mergeCell ref="N1347:O1347"/>
    <mergeCell ref="C1336:E1336"/>
    <mergeCell ref="I1336:J1336"/>
    <mergeCell ref="N1336:O1336"/>
    <mergeCell ref="C1337:E1337"/>
    <mergeCell ref="I1337:J1337"/>
    <mergeCell ref="N1337:O1337"/>
    <mergeCell ref="C1338:E1338"/>
    <mergeCell ref="I1338:J1338"/>
    <mergeCell ref="N1338:O1338"/>
    <mergeCell ref="C1339:E1339"/>
    <mergeCell ref="I1339:J1339"/>
    <mergeCell ref="N1339:O1339"/>
    <mergeCell ref="C1340:E1340"/>
    <mergeCell ref="I1340:J1340"/>
    <mergeCell ref="N1340:O1340"/>
    <mergeCell ref="C1341:E1341"/>
    <mergeCell ref="I1341:J1341"/>
    <mergeCell ref="N1341:O1341"/>
    <mergeCell ref="C1321:E1321"/>
    <mergeCell ref="I1321:J1321"/>
    <mergeCell ref="N1321:O1321"/>
    <mergeCell ref="C1324:O1324"/>
    <mergeCell ref="C1325:O1325"/>
    <mergeCell ref="C1326:O1326"/>
    <mergeCell ref="C1327:O1327"/>
    <mergeCell ref="C1328:O1328"/>
    <mergeCell ref="B1331:O1331"/>
    <mergeCell ref="C1333:E1333"/>
    <mergeCell ref="I1333:J1333"/>
    <mergeCell ref="N1333:O1333"/>
    <mergeCell ref="C1334:E1334"/>
    <mergeCell ref="I1334:J1334"/>
    <mergeCell ref="N1334:O1334"/>
    <mergeCell ref="C1335:E1335"/>
    <mergeCell ref="I1335:J1335"/>
    <mergeCell ref="N1335:O1335"/>
    <mergeCell ref="C1329:D1329"/>
    <mergeCell ref="C1315:E1315"/>
    <mergeCell ref="I1315:J1315"/>
    <mergeCell ref="N1315:O1315"/>
    <mergeCell ref="C1316:E1316"/>
    <mergeCell ref="I1316:J1316"/>
    <mergeCell ref="N1316:O1316"/>
    <mergeCell ref="C1317:E1317"/>
    <mergeCell ref="I1317:J1317"/>
    <mergeCell ref="N1317:O1317"/>
    <mergeCell ref="C1318:E1318"/>
    <mergeCell ref="I1318:J1318"/>
    <mergeCell ref="N1318:O1318"/>
    <mergeCell ref="C1319:E1319"/>
    <mergeCell ref="I1319:J1319"/>
    <mergeCell ref="N1319:O1319"/>
    <mergeCell ref="C1320:E1320"/>
    <mergeCell ref="I1320:J1320"/>
    <mergeCell ref="N1320:O1320"/>
    <mergeCell ref="B1306:O1306"/>
    <mergeCell ref="B1307:O1307"/>
    <mergeCell ref="C1308:H1308"/>
    <mergeCell ref="I1308:O1308"/>
    <mergeCell ref="C1309:H1309"/>
    <mergeCell ref="I1309:O1309"/>
    <mergeCell ref="B1310:O1310"/>
    <mergeCell ref="B1311:O1311"/>
    <mergeCell ref="C1312:E1312"/>
    <mergeCell ref="I1312:J1312"/>
    <mergeCell ref="N1312:O1312"/>
    <mergeCell ref="C1313:E1313"/>
    <mergeCell ref="I1313:J1313"/>
    <mergeCell ref="N1313:O1313"/>
    <mergeCell ref="C1314:E1314"/>
    <mergeCell ref="I1314:J1314"/>
    <mergeCell ref="N1314:O1314"/>
    <mergeCell ref="C1284:E1284"/>
    <mergeCell ref="I1284:J1284"/>
    <mergeCell ref="N1284:O1284"/>
    <mergeCell ref="C1285:E1285"/>
    <mergeCell ref="I1285:J1285"/>
    <mergeCell ref="N1285:O1285"/>
    <mergeCell ref="C1286:E1286"/>
    <mergeCell ref="I1286:J1286"/>
    <mergeCell ref="N1286:O1286"/>
    <mergeCell ref="B1294:O1294"/>
    <mergeCell ref="B1295:O1295"/>
    <mergeCell ref="B1297:H1297"/>
    <mergeCell ref="I1297:O1297"/>
    <mergeCell ref="C1298:G1298"/>
    <mergeCell ref="I1298:O1298"/>
    <mergeCell ref="B1301:N1301"/>
    <mergeCell ref="B1302:N1302"/>
    <mergeCell ref="C1278:E1278"/>
    <mergeCell ref="I1278:J1278"/>
    <mergeCell ref="N1278:O1278"/>
    <mergeCell ref="C1279:E1279"/>
    <mergeCell ref="I1279:J1279"/>
    <mergeCell ref="N1279:O1279"/>
    <mergeCell ref="C1280:E1280"/>
    <mergeCell ref="I1280:J1280"/>
    <mergeCell ref="N1280:O1280"/>
    <mergeCell ref="C1281:E1281"/>
    <mergeCell ref="I1281:J1281"/>
    <mergeCell ref="N1281:O1281"/>
    <mergeCell ref="C1282:E1282"/>
    <mergeCell ref="I1282:J1282"/>
    <mergeCell ref="N1282:O1282"/>
    <mergeCell ref="C1283:E1283"/>
    <mergeCell ref="I1283:J1283"/>
    <mergeCell ref="N1283:O1283"/>
    <mergeCell ref="C1272:E1272"/>
    <mergeCell ref="I1272:J1272"/>
    <mergeCell ref="N1272:O1272"/>
    <mergeCell ref="C1273:E1273"/>
    <mergeCell ref="I1273:J1273"/>
    <mergeCell ref="N1273:O1273"/>
    <mergeCell ref="C1274:E1274"/>
    <mergeCell ref="I1274:J1274"/>
    <mergeCell ref="N1274:O1274"/>
    <mergeCell ref="C1275:E1275"/>
    <mergeCell ref="I1275:J1275"/>
    <mergeCell ref="N1275:O1275"/>
    <mergeCell ref="C1276:E1276"/>
    <mergeCell ref="I1276:J1276"/>
    <mergeCell ref="N1276:O1276"/>
    <mergeCell ref="C1277:E1277"/>
    <mergeCell ref="I1277:J1277"/>
    <mergeCell ref="N1277:O1277"/>
    <mergeCell ref="C1266:E1266"/>
    <mergeCell ref="I1266:J1266"/>
    <mergeCell ref="N1266:O1266"/>
    <mergeCell ref="C1267:E1267"/>
    <mergeCell ref="I1267:J1267"/>
    <mergeCell ref="N1267:O1267"/>
    <mergeCell ref="C1268:E1268"/>
    <mergeCell ref="I1268:J1268"/>
    <mergeCell ref="N1268:O1268"/>
    <mergeCell ref="C1269:E1269"/>
    <mergeCell ref="I1269:J1269"/>
    <mergeCell ref="N1269:O1269"/>
    <mergeCell ref="C1270:E1270"/>
    <mergeCell ref="I1270:J1270"/>
    <mergeCell ref="N1270:O1270"/>
    <mergeCell ref="C1271:E1271"/>
    <mergeCell ref="I1271:J1271"/>
    <mergeCell ref="N1271:O1271"/>
    <mergeCell ref="C1251:E1251"/>
    <mergeCell ref="I1251:J1251"/>
    <mergeCell ref="N1251:O1251"/>
    <mergeCell ref="C1252:E1252"/>
    <mergeCell ref="I1252:J1252"/>
    <mergeCell ref="N1252:O1252"/>
    <mergeCell ref="C1253:E1253"/>
    <mergeCell ref="I1253:J1253"/>
    <mergeCell ref="N1253:O1253"/>
    <mergeCell ref="C1256:O1256"/>
    <mergeCell ref="C1257:O1257"/>
    <mergeCell ref="C1258:O1258"/>
    <mergeCell ref="C1259:O1259"/>
    <mergeCell ref="C1260:O1260"/>
    <mergeCell ref="B1263:O1263"/>
    <mergeCell ref="C1265:E1265"/>
    <mergeCell ref="I1265:J1265"/>
    <mergeCell ref="N1265:O1265"/>
    <mergeCell ref="C1261:D1261"/>
    <mergeCell ref="C1245:E1245"/>
    <mergeCell ref="I1245:J1245"/>
    <mergeCell ref="N1245:O1245"/>
    <mergeCell ref="C1246:E1246"/>
    <mergeCell ref="I1246:J1246"/>
    <mergeCell ref="N1246:O1246"/>
    <mergeCell ref="C1247:E1247"/>
    <mergeCell ref="I1247:J1247"/>
    <mergeCell ref="N1247:O1247"/>
    <mergeCell ref="C1248:E1248"/>
    <mergeCell ref="I1248:J1248"/>
    <mergeCell ref="N1248:O1248"/>
    <mergeCell ref="C1249:E1249"/>
    <mergeCell ref="I1249:J1249"/>
    <mergeCell ref="N1249:O1249"/>
    <mergeCell ref="C1250:E1250"/>
    <mergeCell ref="I1250:J1250"/>
    <mergeCell ref="N1250:O1250"/>
    <mergeCell ref="B1229:H1229"/>
    <mergeCell ref="I1229:O1229"/>
    <mergeCell ref="C1230:G1230"/>
    <mergeCell ref="I1230:O1230"/>
    <mergeCell ref="B1233:N1233"/>
    <mergeCell ref="B1234:N1234"/>
    <mergeCell ref="B1238:O1238"/>
    <mergeCell ref="B1239:O1239"/>
    <mergeCell ref="C1240:H1240"/>
    <mergeCell ref="I1240:O1240"/>
    <mergeCell ref="C1241:H1241"/>
    <mergeCell ref="I1241:O1241"/>
    <mergeCell ref="B1242:O1242"/>
    <mergeCell ref="B1243:O1243"/>
    <mergeCell ref="C1244:E1244"/>
    <mergeCell ref="I1244:J1244"/>
    <mergeCell ref="N1244:O1244"/>
    <mergeCell ref="C1214:E1214"/>
    <mergeCell ref="I1214:J1214"/>
    <mergeCell ref="N1214:O1214"/>
    <mergeCell ref="C1215:E1215"/>
    <mergeCell ref="I1215:J1215"/>
    <mergeCell ref="N1215:O1215"/>
    <mergeCell ref="C1216:E1216"/>
    <mergeCell ref="I1216:J1216"/>
    <mergeCell ref="N1216:O1216"/>
    <mergeCell ref="C1217:E1217"/>
    <mergeCell ref="I1217:J1217"/>
    <mergeCell ref="N1217:O1217"/>
    <mergeCell ref="C1218:E1218"/>
    <mergeCell ref="I1218:J1218"/>
    <mergeCell ref="N1218:O1218"/>
    <mergeCell ref="B1226:O1226"/>
    <mergeCell ref="B1227:O1227"/>
    <mergeCell ref="M1224:N1224"/>
    <mergeCell ref="C1208:E1208"/>
    <mergeCell ref="I1208:J1208"/>
    <mergeCell ref="N1208:O1208"/>
    <mergeCell ref="C1209:E1209"/>
    <mergeCell ref="I1209:J1209"/>
    <mergeCell ref="N1209:O1209"/>
    <mergeCell ref="C1210:E1210"/>
    <mergeCell ref="I1210:J1210"/>
    <mergeCell ref="N1210:O1210"/>
    <mergeCell ref="C1211:E1211"/>
    <mergeCell ref="I1211:J1211"/>
    <mergeCell ref="N1211:O1211"/>
    <mergeCell ref="C1212:E1212"/>
    <mergeCell ref="I1212:J1212"/>
    <mergeCell ref="N1212:O1212"/>
    <mergeCell ref="C1213:E1213"/>
    <mergeCell ref="I1213:J1213"/>
    <mergeCell ref="N1213:O1213"/>
    <mergeCell ref="C1202:E1202"/>
    <mergeCell ref="I1202:J1202"/>
    <mergeCell ref="N1202:O1202"/>
    <mergeCell ref="C1203:E1203"/>
    <mergeCell ref="I1203:J1203"/>
    <mergeCell ref="N1203:O1203"/>
    <mergeCell ref="C1204:E1204"/>
    <mergeCell ref="I1204:J1204"/>
    <mergeCell ref="N1204:O1204"/>
    <mergeCell ref="C1205:E1205"/>
    <mergeCell ref="I1205:J1205"/>
    <mergeCell ref="N1205:O1205"/>
    <mergeCell ref="C1206:E1206"/>
    <mergeCell ref="I1206:J1206"/>
    <mergeCell ref="N1206:O1206"/>
    <mergeCell ref="C1207:E1207"/>
    <mergeCell ref="I1207:J1207"/>
    <mergeCell ref="N1207:O1207"/>
    <mergeCell ref="C1190:O1190"/>
    <mergeCell ref="C1191:O1191"/>
    <mergeCell ref="C1192:O1192"/>
    <mergeCell ref="B1195:O1195"/>
    <mergeCell ref="C1197:E1197"/>
    <mergeCell ref="I1197:J1197"/>
    <mergeCell ref="N1197:O1197"/>
    <mergeCell ref="C1198:E1198"/>
    <mergeCell ref="I1198:J1198"/>
    <mergeCell ref="N1198:O1198"/>
    <mergeCell ref="C1199:E1199"/>
    <mergeCell ref="I1199:J1199"/>
    <mergeCell ref="N1199:O1199"/>
    <mergeCell ref="C1200:E1200"/>
    <mergeCell ref="I1200:J1200"/>
    <mergeCell ref="N1200:O1200"/>
    <mergeCell ref="C1201:E1201"/>
    <mergeCell ref="I1201:J1201"/>
    <mergeCell ref="N1201:O1201"/>
    <mergeCell ref="C1193:D1193"/>
    <mergeCell ref="C1181:E1181"/>
    <mergeCell ref="I1181:J1181"/>
    <mergeCell ref="N1181:O1181"/>
    <mergeCell ref="C1182:E1182"/>
    <mergeCell ref="I1182:J1182"/>
    <mergeCell ref="N1182:O1182"/>
    <mergeCell ref="C1183:E1183"/>
    <mergeCell ref="I1183:J1183"/>
    <mergeCell ref="N1183:O1183"/>
    <mergeCell ref="C1184:E1184"/>
    <mergeCell ref="I1184:J1184"/>
    <mergeCell ref="N1184:O1184"/>
    <mergeCell ref="C1185:E1185"/>
    <mergeCell ref="I1185:J1185"/>
    <mergeCell ref="N1185:O1185"/>
    <mergeCell ref="C1188:O1188"/>
    <mergeCell ref="C1189:O1189"/>
    <mergeCell ref="B1174:O1174"/>
    <mergeCell ref="B1175:O1175"/>
    <mergeCell ref="C1176:E1176"/>
    <mergeCell ref="I1176:J1176"/>
    <mergeCell ref="N1176:O1176"/>
    <mergeCell ref="C1177:E1177"/>
    <mergeCell ref="I1177:J1177"/>
    <mergeCell ref="N1177:O1177"/>
    <mergeCell ref="C1178:E1178"/>
    <mergeCell ref="I1178:J1178"/>
    <mergeCell ref="N1178:O1178"/>
    <mergeCell ref="C1179:E1179"/>
    <mergeCell ref="I1179:J1179"/>
    <mergeCell ref="N1179:O1179"/>
    <mergeCell ref="C1180:E1180"/>
    <mergeCell ref="I1180:J1180"/>
    <mergeCell ref="N1180:O1180"/>
    <mergeCell ref="C1150:E1150"/>
    <mergeCell ref="I1150:J1150"/>
    <mergeCell ref="N1150:O1150"/>
    <mergeCell ref="B1158:O1158"/>
    <mergeCell ref="B1159:O1159"/>
    <mergeCell ref="B1161:H1161"/>
    <mergeCell ref="I1161:O1161"/>
    <mergeCell ref="C1162:G1162"/>
    <mergeCell ref="I1162:O1162"/>
    <mergeCell ref="B1165:N1165"/>
    <mergeCell ref="B1166:N1166"/>
    <mergeCell ref="B1170:O1170"/>
    <mergeCell ref="B1171:O1171"/>
    <mergeCell ref="C1172:H1172"/>
    <mergeCell ref="I1172:O1172"/>
    <mergeCell ref="C1173:H1173"/>
    <mergeCell ref="I1173:O1173"/>
    <mergeCell ref="M1156:N1156"/>
    <mergeCell ref="C1144:E1144"/>
    <mergeCell ref="I1144:J1144"/>
    <mergeCell ref="N1144:O1144"/>
    <mergeCell ref="C1145:E1145"/>
    <mergeCell ref="I1145:J1145"/>
    <mergeCell ref="N1145:O1145"/>
    <mergeCell ref="C1146:E1146"/>
    <mergeCell ref="I1146:J1146"/>
    <mergeCell ref="N1146:O1146"/>
    <mergeCell ref="C1147:E1147"/>
    <mergeCell ref="I1147:J1147"/>
    <mergeCell ref="N1147:O1147"/>
    <mergeCell ref="C1148:E1148"/>
    <mergeCell ref="I1148:J1148"/>
    <mergeCell ref="N1148:O1148"/>
    <mergeCell ref="C1149:E1149"/>
    <mergeCell ref="I1149:J1149"/>
    <mergeCell ref="N1149:O1149"/>
    <mergeCell ref="C1138:E1138"/>
    <mergeCell ref="I1138:J1138"/>
    <mergeCell ref="N1138:O1138"/>
    <mergeCell ref="C1139:E1139"/>
    <mergeCell ref="I1139:J1139"/>
    <mergeCell ref="N1139:O1139"/>
    <mergeCell ref="C1140:E1140"/>
    <mergeCell ref="I1140:J1140"/>
    <mergeCell ref="N1140:O1140"/>
    <mergeCell ref="C1141:E1141"/>
    <mergeCell ref="I1141:J1141"/>
    <mergeCell ref="N1141:O1141"/>
    <mergeCell ref="C1142:E1142"/>
    <mergeCell ref="I1142:J1142"/>
    <mergeCell ref="N1142:O1142"/>
    <mergeCell ref="C1143:E1143"/>
    <mergeCell ref="I1143:J1143"/>
    <mergeCell ref="N1143:O1143"/>
    <mergeCell ref="C1132:E1132"/>
    <mergeCell ref="I1132:J1132"/>
    <mergeCell ref="N1132:O1132"/>
    <mergeCell ref="C1133:E1133"/>
    <mergeCell ref="I1133:J1133"/>
    <mergeCell ref="N1133:O1133"/>
    <mergeCell ref="C1134:E1134"/>
    <mergeCell ref="I1134:J1134"/>
    <mergeCell ref="N1134:O1134"/>
    <mergeCell ref="C1135:E1135"/>
    <mergeCell ref="I1135:J1135"/>
    <mergeCell ref="N1135:O1135"/>
    <mergeCell ref="C1136:E1136"/>
    <mergeCell ref="I1136:J1136"/>
    <mergeCell ref="N1136:O1136"/>
    <mergeCell ref="C1137:E1137"/>
    <mergeCell ref="I1137:J1137"/>
    <mergeCell ref="N1137:O1137"/>
    <mergeCell ref="C1117:E1117"/>
    <mergeCell ref="I1117:J1117"/>
    <mergeCell ref="N1117:O1117"/>
    <mergeCell ref="C1120:O1120"/>
    <mergeCell ref="C1121:O1121"/>
    <mergeCell ref="C1122:O1122"/>
    <mergeCell ref="C1123:O1123"/>
    <mergeCell ref="C1124:O1124"/>
    <mergeCell ref="B1127:O1127"/>
    <mergeCell ref="C1129:E1129"/>
    <mergeCell ref="I1129:J1129"/>
    <mergeCell ref="N1129:O1129"/>
    <mergeCell ref="C1130:E1130"/>
    <mergeCell ref="I1130:J1130"/>
    <mergeCell ref="N1130:O1130"/>
    <mergeCell ref="C1131:E1131"/>
    <mergeCell ref="I1131:J1131"/>
    <mergeCell ref="N1131:O1131"/>
    <mergeCell ref="C1125:D1125"/>
    <mergeCell ref="C1111:E1111"/>
    <mergeCell ref="I1111:J1111"/>
    <mergeCell ref="N1111:O1111"/>
    <mergeCell ref="C1112:E1112"/>
    <mergeCell ref="I1112:J1112"/>
    <mergeCell ref="N1112:O1112"/>
    <mergeCell ref="C1113:E1113"/>
    <mergeCell ref="I1113:J1113"/>
    <mergeCell ref="N1113:O1113"/>
    <mergeCell ref="C1114:E1114"/>
    <mergeCell ref="I1114:J1114"/>
    <mergeCell ref="N1114:O1114"/>
    <mergeCell ref="C1115:E1115"/>
    <mergeCell ref="I1115:J1115"/>
    <mergeCell ref="N1115:O1115"/>
    <mergeCell ref="C1116:E1116"/>
    <mergeCell ref="I1116:J1116"/>
    <mergeCell ref="N1116:O1116"/>
    <mergeCell ref="B1102:O1102"/>
    <mergeCell ref="B1103:O1103"/>
    <mergeCell ref="C1104:H1104"/>
    <mergeCell ref="I1104:O1104"/>
    <mergeCell ref="C1105:H1105"/>
    <mergeCell ref="I1105:O1105"/>
    <mergeCell ref="B1106:O1106"/>
    <mergeCell ref="B1107:O1107"/>
    <mergeCell ref="C1108:E1108"/>
    <mergeCell ref="I1108:J1108"/>
    <mergeCell ref="N1108:O1108"/>
    <mergeCell ref="C1109:E1109"/>
    <mergeCell ref="I1109:J1109"/>
    <mergeCell ref="N1109:O1109"/>
    <mergeCell ref="C1110:E1110"/>
    <mergeCell ref="I1110:J1110"/>
    <mergeCell ref="N1110:O1110"/>
    <mergeCell ref="C1080:E1080"/>
    <mergeCell ref="I1080:J1080"/>
    <mergeCell ref="N1080:O1080"/>
    <mergeCell ref="C1081:E1081"/>
    <mergeCell ref="I1081:J1081"/>
    <mergeCell ref="N1081:O1081"/>
    <mergeCell ref="C1082:E1082"/>
    <mergeCell ref="I1082:J1082"/>
    <mergeCell ref="N1082:O1082"/>
    <mergeCell ref="B1090:O1090"/>
    <mergeCell ref="B1091:O1091"/>
    <mergeCell ref="B1093:H1093"/>
    <mergeCell ref="I1093:O1093"/>
    <mergeCell ref="C1094:G1094"/>
    <mergeCell ref="I1094:O1094"/>
    <mergeCell ref="B1097:N1097"/>
    <mergeCell ref="B1098:N1098"/>
    <mergeCell ref="M1088:N1088"/>
    <mergeCell ref="C1074:E1074"/>
    <mergeCell ref="I1074:J1074"/>
    <mergeCell ref="N1074:O1074"/>
    <mergeCell ref="C1075:E1075"/>
    <mergeCell ref="I1075:J1075"/>
    <mergeCell ref="N1075:O1075"/>
    <mergeCell ref="C1076:E1076"/>
    <mergeCell ref="I1076:J1076"/>
    <mergeCell ref="N1076:O1076"/>
    <mergeCell ref="C1077:E1077"/>
    <mergeCell ref="I1077:J1077"/>
    <mergeCell ref="N1077:O1077"/>
    <mergeCell ref="C1078:E1078"/>
    <mergeCell ref="I1078:J1078"/>
    <mergeCell ref="N1078:O1078"/>
    <mergeCell ref="C1079:E1079"/>
    <mergeCell ref="I1079:J1079"/>
    <mergeCell ref="N1079:O1079"/>
    <mergeCell ref="C1068:E1068"/>
    <mergeCell ref="I1068:J1068"/>
    <mergeCell ref="N1068:O1068"/>
    <mergeCell ref="C1069:E1069"/>
    <mergeCell ref="I1069:J1069"/>
    <mergeCell ref="N1069:O1069"/>
    <mergeCell ref="C1070:E1070"/>
    <mergeCell ref="I1070:J1070"/>
    <mergeCell ref="N1070:O1070"/>
    <mergeCell ref="C1071:E1071"/>
    <mergeCell ref="I1071:J1071"/>
    <mergeCell ref="N1071:O1071"/>
    <mergeCell ref="C1072:E1072"/>
    <mergeCell ref="I1072:J1072"/>
    <mergeCell ref="N1072:O1072"/>
    <mergeCell ref="C1073:E1073"/>
    <mergeCell ref="I1073:J1073"/>
    <mergeCell ref="N1073:O1073"/>
    <mergeCell ref="C1062:E1062"/>
    <mergeCell ref="I1062:J1062"/>
    <mergeCell ref="N1062:O1062"/>
    <mergeCell ref="C1063:E1063"/>
    <mergeCell ref="I1063:J1063"/>
    <mergeCell ref="N1063:O1063"/>
    <mergeCell ref="C1064:E1064"/>
    <mergeCell ref="I1064:J1064"/>
    <mergeCell ref="N1064:O1064"/>
    <mergeCell ref="C1065:E1065"/>
    <mergeCell ref="I1065:J1065"/>
    <mergeCell ref="N1065:O1065"/>
    <mergeCell ref="C1066:E1066"/>
    <mergeCell ref="I1066:J1066"/>
    <mergeCell ref="N1066:O1066"/>
    <mergeCell ref="C1067:E1067"/>
    <mergeCell ref="I1067:J1067"/>
    <mergeCell ref="N1067:O1067"/>
    <mergeCell ref="C1047:E1047"/>
    <mergeCell ref="I1047:J1047"/>
    <mergeCell ref="N1047:O1047"/>
    <mergeCell ref="C1048:E1048"/>
    <mergeCell ref="I1048:J1048"/>
    <mergeCell ref="N1048:O1048"/>
    <mergeCell ref="C1049:E1049"/>
    <mergeCell ref="I1049:J1049"/>
    <mergeCell ref="N1049:O1049"/>
    <mergeCell ref="C1052:O1052"/>
    <mergeCell ref="C1053:O1053"/>
    <mergeCell ref="C1054:O1054"/>
    <mergeCell ref="C1055:O1055"/>
    <mergeCell ref="C1056:O1056"/>
    <mergeCell ref="B1059:O1059"/>
    <mergeCell ref="C1061:E1061"/>
    <mergeCell ref="I1061:J1061"/>
    <mergeCell ref="N1061:O1061"/>
    <mergeCell ref="C1057:D1057"/>
    <mergeCell ref="C1041:E1041"/>
    <mergeCell ref="I1041:J1041"/>
    <mergeCell ref="N1041:O1041"/>
    <mergeCell ref="C1042:E1042"/>
    <mergeCell ref="I1042:J1042"/>
    <mergeCell ref="N1042:O1042"/>
    <mergeCell ref="C1043:E1043"/>
    <mergeCell ref="I1043:J1043"/>
    <mergeCell ref="N1043:O1043"/>
    <mergeCell ref="C1044:E1044"/>
    <mergeCell ref="I1044:J1044"/>
    <mergeCell ref="N1044:O1044"/>
    <mergeCell ref="C1045:E1045"/>
    <mergeCell ref="I1045:J1045"/>
    <mergeCell ref="N1045:O1045"/>
    <mergeCell ref="C1046:E1046"/>
    <mergeCell ref="I1046:J1046"/>
    <mergeCell ref="N1046:O1046"/>
    <mergeCell ref="B1022:O1022"/>
    <mergeCell ref="B1023:O1023"/>
    <mergeCell ref="B1025:H1025"/>
    <mergeCell ref="I1025:O1025"/>
    <mergeCell ref="C1026:G1026"/>
    <mergeCell ref="I1026:O1026"/>
    <mergeCell ref="B1029:N1029"/>
    <mergeCell ref="B1030:N1030"/>
    <mergeCell ref="B1034:O1034"/>
    <mergeCell ref="B1035:O1035"/>
    <mergeCell ref="C1036:H1036"/>
    <mergeCell ref="I1036:O1036"/>
    <mergeCell ref="C1037:H1037"/>
    <mergeCell ref="I1037:O1037"/>
    <mergeCell ref="B1038:O1038"/>
    <mergeCell ref="B1039:O1039"/>
    <mergeCell ref="C1040:E1040"/>
    <mergeCell ref="I1040:J1040"/>
    <mergeCell ref="N1040:O1040"/>
    <mergeCell ref="N665:O665"/>
    <mergeCell ref="N661:O661"/>
    <mergeCell ref="C663:E663"/>
    <mergeCell ref="N663:O663"/>
    <mergeCell ref="C661:E661"/>
    <mergeCell ref="I661:J661"/>
    <mergeCell ref="N659:O659"/>
    <mergeCell ref="N660:O660"/>
    <mergeCell ref="C659:E659"/>
    <mergeCell ref="C591:E591"/>
    <mergeCell ref="I591:J591"/>
    <mergeCell ref="C592:E592"/>
    <mergeCell ref="I592:J592"/>
    <mergeCell ref="N589:O589"/>
    <mergeCell ref="N590:O590"/>
    <mergeCell ref="C589:E589"/>
    <mergeCell ref="I589:J589"/>
    <mergeCell ref="C590:E590"/>
    <mergeCell ref="I590:J590"/>
    <mergeCell ref="N655:O655"/>
    <mergeCell ref="N656:O656"/>
    <mergeCell ref="C655:E655"/>
    <mergeCell ref="I655:J655"/>
    <mergeCell ref="C656:E656"/>
    <mergeCell ref="I656:J656"/>
    <mergeCell ref="N653:O653"/>
    <mergeCell ref="N654:O654"/>
    <mergeCell ref="C653:E653"/>
    <mergeCell ref="I653:J653"/>
    <mergeCell ref="C654:E654"/>
    <mergeCell ref="I654:J654"/>
    <mergeCell ref="C644:O644"/>
    <mergeCell ref="C674:E674"/>
    <mergeCell ref="I674:J674"/>
    <mergeCell ref="N674:O674"/>
    <mergeCell ref="C662:E662"/>
    <mergeCell ref="I662:J662"/>
    <mergeCell ref="N662:O662"/>
    <mergeCell ref="I663:J663"/>
    <mergeCell ref="I664:J664"/>
    <mergeCell ref="I665:J665"/>
    <mergeCell ref="I634:J634"/>
    <mergeCell ref="C635:E635"/>
    <mergeCell ref="I635:J635"/>
    <mergeCell ref="C636:E636"/>
    <mergeCell ref="I636:J636"/>
    <mergeCell ref="C637:E637"/>
    <mergeCell ref="I637:J637"/>
    <mergeCell ref="C606:E606"/>
    <mergeCell ref="I606:J606"/>
    <mergeCell ref="N606:O606"/>
    <mergeCell ref="C632:E632"/>
    <mergeCell ref="I632:J632"/>
    <mergeCell ref="C666:E666"/>
    <mergeCell ref="N666:O666"/>
    <mergeCell ref="C667:E667"/>
    <mergeCell ref="N667:O667"/>
    <mergeCell ref="I666:J666"/>
    <mergeCell ref="I667:J667"/>
    <mergeCell ref="C664:E664"/>
    <mergeCell ref="N664:O664"/>
    <mergeCell ref="C658:E658"/>
    <mergeCell ref="I658:J658"/>
    <mergeCell ref="C665:E665"/>
    <mergeCell ref="C529:E529"/>
    <mergeCell ref="N529:O529"/>
    <mergeCell ref="N525:O525"/>
    <mergeCell ref="C527:E527"/>
    <mergeCell ref="N527:O527"/>
    <mergeCell ref="C525:E525"/>
    <mergeCell ref="I525:J525"/>
    <mergeCell ref="N523:O523"/>
    <mergeCell ref="N524:O524"/>
    <mergeCell ref="C523:E523"/>
    <mergeCell ref="I523:J523"/>
    <mergeCell ref="C594:E594"/>
    <mergeCell ref="I594:J594"/>
    <mergeCell ref="N594:O594"/>
    <mergeCell ref="I595:J595"/>
    <mergeCell ref="I596:J596"/>
    <mergeCell ref="I597:J597"/>
    <mergeCell ref="I566:J566"/>
    <mergeCell ref="C567:E567"/>
    <mergeCell ref="I567:J567"/>
    <mergeCell ref="C568:E568"/>
    <mergeCell ref="I568:J568"/>
    <mergeCell ref="C569:E569"/>
    <mergeCell ref="I569:J569"/>
    <mergeCell ref="C538:E538"/>
    <mergeCell ref="I538:J538"/>
    <mergeCell ref="N538:O538"/>
    <mergeCell ref="C564:E564"/>
    <mergeCell ref="I564:J564"/>
    <mergeCell ref="N564:O564"/>
    <mergeCell ref="N591:O591"/>
    <mergeCell ref="N592:O592"/>
    <mergeCell ref="C455:E455"/>
    <mergeCell ref="I455:J455"/>
    <mergeCell ref="C456:E456"/>
    <mergeCell ref="I456:J456"/>
    <mergeCell ref="N453:O453"/>
    <mergeCell ref="N454:O454"/>
    <mergeCell ref="C453:E453"/>
    <mergeCell ref="I453:J453"/>
    <mergeCell ref="C454:E454"/>
    <mergeCell ref="I454:J454"/>
    <mergeCell ref="N451:O451"/>
    <mergeCell ref="C526:E526"/>
    <mergeCell ref="I526:J526"/>
    <mergeCell ref="N526:O526"/>
    <mergeCell ref="I527:J527"/>
    <mergeCell ref="I528:J528"/>
    <mergeCell ref="I529:J529"/>
    <mergeCell ref="I498:J498"/>
    <mergeCell ref="C499:E499"/>
    <mergeCell ref="I499:J499"/>
    <mergeCell ref="C500:E500"/>
    <mergeCell ref="I500:J500"/>
    <mergeCell ref="C501:E501"/>
    <mergeCell ref="I501:J501"/>
    <mergeCell ref="C470:E470"/>
    <mergeCell ref="I470:J470"/>
    <mergeCell ref="N470:O470"/>
    <mergeCell ref="C496:E496"/>
    <mergeCell ref="I496:J496"/>
    <mergeCell ref="N496:O496"/>
    <mergeCell ref="C528:E528"/>
    <mergeCell ref="N528:O528"/>
    <mergeCell ref="C393:E393"/>
    <mergeCell ref="N393:O393"/>
    <mergeCell ref="N389:O389"/>
    <mergeCell ref="C391:E391"/>
    <mergeCell ref="N391:O391"/>
    <mergeCell ref="C389:E389"/>
    <mergeCell ref="I389:J389"/>
    <mergeCell ref="N387:O387"/>
    <mergeCell ref="N388:O388"/>
    <mergeCell ref="C387:E387"/>
    <mergeCell ref="I387:J387"/>
    <mergeCell ref="C458:E458"/>
    <mergeCell ref="I458:J458"/>
    <mergeCell ref="N458:O458"/>
    <mergeCell ref="I459:J459"/>
    <mergeCell ref="I460:J460"/>
    <mergeCell ref="I461:J461"/>
    <mergeCell ref="I430:J430"/>
    <mergeCell ref="C431:E431"/>
    <mergeCell ref="I431:J431"/>
    <mergeCell ref="C432:E432"/>
    <mergeCell ref="I432:J432"/>
    <mergeCell ref="C433:E433"/>
    <mergeCell ref="I433:J433"/>
    <mergeCell ref="C402:E402"/>
    <mergeCell ref="I402:J402"/>
    <mergeCell ref="N402:O402"/>
    <mergeCell ref="C428:E428"/>
    <mergeCell ref="I428:J428"/>
    <mergeCell ref="N428:O428"/>
    <mergeCell ref="N455:O455"/>
    <mergeCell ref="N456:O456"/>
    <mergeCell ref="C319:E319"/>
    <mergeCell ref="I319:J319"/>
    <mergeCell ref="C320:E320"/>
    <mergeCell ref="I320:J320"/>
    <mergeCell ref="N317:O317"/>
    <mergeCell ref="N318:O318"/>
    <mergeCell ref="C317:E317"/>
    <mergeCell ref="I317:J317"/>
    <mergeCell ref="C318:E318"/>
    <mergeCell ref="I318:J318"/>
    <mergeCell ref="N315:O315"/>
    <mergeCell ref="C390:E390"/>
    <mergeCell ref="I390:J390"/>
    <mergeCell ref="N390:O390"/>
    <mergeCell ref="I391:J391"/>
    <mergeCell ref="I392:J392"/>
    <mergeCell ref="I393:J393"/>
    <mergeCell ref="I362:J362"/>
    <mergeCell ref="C363:E363"/>
    <mergeCell ref="I363:J363"/>
    <mergeCell ref="C364:E364"/>
    <mergeCell ref="I364:J364"/>
    <mergeCell ref="C365:E365"/>
    <mergeCell ref="I365:J365"/>
    <mergeCell ref="C334:E334"/>
    <mergeCell ref="I334:J334"/>
    <mergeCell ref="N334:O334"/>
    <mergeCell ref="C360:E360"/>
    <mergeCell ref="I360:J360"/>
    <mergeCell ref="N360:O360"/>
    <mergeCell ref="C392:E392"/>
    <mergeCell ref="N392:O392"/>
    <mergeCell ref="C257:E257"/>
    <mergeCell ref="N257:O257"/>
    <mergeCell ref="N253:O253"/>
    <mergeCell ref="C255:E255"/>
    <mergeCell ref="N255:O255"/>
    <mergeCell ref="C253:E253"/>
    <mergeCell ref="I253:J253"/>
    <mergeCell ref="N251:O251"/>
    <mergeCell ref="N252:O252"/>
    <mergeCell ref="C251:E251"/>
    <mergeCell ref="I251:J251"/>
    <mergeCell ref="C322:E322"/>
    <mergeCell ref="I322:J322"/>
    <mergeCell ref="N322:O322"/>
    <mergeCell ref="I323:J323"/>
    <mergeCell ref="I324:J324"/>
    <mergeCell ref="I325:J325"/>
    <mergeCell ref="I294:J294"/>
    <mergeCell ref="C295:E295"/>
    <mergeCell ref="I295:J295"/>
    <mergeCell ref="C296:E296"/>
    <mergeCell ref="I296:J296"/>
    <mergeCell ref="C297:E297"/>
    <mergeCell ref="I297:J297"/>
    <mergeCell ref="C266:E266"/>
    <mergeCell ref="I266:J266"/>
    <mergeCell ref="N266:O266"/>
    <mergeCell ref="C292:E292"/>
    <mergeCell ref="I292:J292"/>
    <mergeCell ref="N292:O292"/>
    <mergeCell ref="N319:O319"/>
    <mergeCell ref="N320:O320"/>
    <mergeCell ref="C183:E183"/>
    <mergeCell ref="I183:J183"/>
    <mergeCell ref="C184:E184"/>
    <mergeCell ref="I184:J184"/>
    <mergeCell ref="N181:O181"/>
    <mergeCell ref="N182:O182"/>
    <mergeCell ref="C181:E181"/>
    <mergeCell ref="I181:J181"/>
    <mergeCell ref="C182:E182"/>
    <mergeCell ref="I182:J182"/>
    <mergeCell ref="N179:O179"/>
    <mergeCell ref="C254:E254"/>
    <mergeCell ref="I254:J254"/>
    <mergeCell ref="N254:O254"/>
    <mergeCell ref="I255:J255"/>
    <mergeCell ref="I256:J256"/>
    <mergeCell ref="I257:J257"/>
    <mergeCell ref="I226:J226"/>
    <mergeCell ref="C227:E227"/>
    <mergeCell ref="I227:J227"/>
    <mergeCell ref="C228:E228"/>
    <mergeCell ref="I228:J228"/>
    <mergeCell ref="C229:E229"/>
    <mergeCell ref="I229:J229"/>
    <mergeCell ref="C198:E198"/>
    <mergeCell ref="I198:J198"/>
    <mergeCell ref="N198:O198"/>
    <mergeCell ref="C224:E224"/>
    <mergeCell ref="I224:J224"/>
    <mergeCell ref="N224:O224"/>
    <mergeCell ref="C256:E256"/>
    <mergeCell ref="N256:O256"/>
    <mergeCell ref="C120:E120"/>
    <mergeCell ref="N120:O120"/>
    <mergeCell ref="C121:E121"/>
    <mergeCell ref="N121:O121"/>
    <mergeCell ref="N117:O117"/>
    <mergeCell ref="C119:E119"/>
    <mergeCell ref="N119:O119"/>
    <mergeCell ref="C117:E117"/>
    <mergeCell ref="I117:J117"/>
    <mergeCell ref="N115:O115"/>
    <mergeCell ref="N116:O116"/>
    <mergeCell ref="C115:E115"/>
    <mergeCell ref="I115:J115"/>
    <mergeCell ref="C116:E116"/>
    <mergeCell ref="C186:E186"/>
    <mergeCell ref="I186:J186"/>
    <mergeCell ref="N186:O186"/>
    <mergeCell ref="I158:J158"/>
    <mergeCell ref="C159:E159"/>
    <mergeCell ref="I159:J159"/>
    <mergeCell ref="C160:E160"/>
    <mergeCell ref="I160:J160"/>
    <mergeCell ref="C161:E161"/>
    <mergeCell ref="I161:J161"/>
    <mergeCell ref="C130:E130"/>
    <mergeCell ref="I130:J130"/>
    <mergeCell ref="N130:O130"/>
    <mergeCell ref="C156:E156"/>
    <mergeCell ref="I156:J156"/>
    <mergeCell ref="N156:O156"/>
    <mergeCell ref="N183:O183"/>
    <mergeCell ref="N184:O184"/>
    <mergeCell ref="C45:E45"/>
    <mergeCell ref="I45:J45"/>
    <mergeCell ref="N45:O45"/>
    <mergeCell ref="C46:E46"/>
    <mergeCell ref="I46:J46"/>
    <mergeCell ref="N46:O46"/>
    <mergeCell ref="C43:E43"/>
    <mergeCell ref="I43:J43"/>
    <mergeCell ref="N43:O43"/>
    <mergeCell ref="C44:E44"/>
    <mergeCell ref="I44:J44"/>
    <mergeCell ref="N44:O44"/>
    <mergeCell ref="C118:E118"/>
    <mergeCell ref="I118:J118"/>
    <mergeCell ref="N118:O118"/>
    <mergeCell ref="I119:J119"/>
    <mergeCell ref="I120:J120"/>
    <mergeCell ref="I116:J116"/>
    <mergeCell ref="N113:O113"/>
    <mergeCell ref="N114:O114"/>
    <mergeCell ref="C113:E113"/>
    <mergeCell ref="I113:J113"/>
    <mergeCell ref="C114:E114"/>
    <mergeCell ref="I114:J114"/>
    <mergeCell ref="N111:O111"/>
    <mergeCell ref="N112:O112"/>
    <mergeCell ref="C111:E111"/>
    <mergeCell ref="I111:J111"/>
    <mergeCell ref="C112:E112"/>
    <mergeCell ref="I112:J112"/>
    <mergeCell ref="N109:O109"/>
    <mergeCell ref="N110:O110"/>
    <mergeCell ref="I121:J121"/>
    <mergeCell ref="C89:E89"/>
    <mergeCell ref="I89:J89"/>
    <mergeCell ref="C90:E90"/>
    <mergeCell ref="I90:J90"/>
    <mergeCell ref="C91:E91"/>
    <mergeCell ref="I91:J91"/>
    <mergeCell ref="C672:E672"/>
    <mergeCell ref="N672:O672"/>
    <mergeCell ref="I672:J672"/>
    <mergeCell ref="C673:E673"/>
    <mergeCell ref="I673:J673"/>
    <mergeCell ref="N673:O673"/>
    <mergeCell ref="C670:E670"/>
    <mergeCell ref="N670:O670"/>
    <mergeCell ref="C671:E671"/>
    <mergeCell ref="N671:O671"/>
    <mergeCell ref="I670:J670"/>
    <mergeCell ref="I671:J671"/>
    <mergeCell ref="C668:E668"/>
    <mergeCell ref="N668:O668"/>
    <mergeCell ref="C669:E669"/>
    <mergeCell ref="N669:O669"/>
    <mergeCell ref="I668:J668"/>
    <mergeCell ref="I669:J669"/>
    <mergeCell ref="I659:J659"/>
    <mergeCell ref="C660:E660"/>
    <mergeCell ref="I660:J660"/>
    <mergeCell ref="N657:O657"/>
    <mergeCell ref="N658:O658"/>
    <mergeCell ref="C657:E657"/>
    <mergeCell ref="I657:J657"/>
    <mergeCell ref="C645:O645"/>
    <mergeCell ref="C646:O646"/>
    <mergeCell ref="B651:O651"/>
    <mergeCell ref="C647:O647"/>
    <mergeCell ref="C648:O648"/>
    <mergeCell ref="N641:O641"/>
    <mergeCell ref="C641:E641"/>
    <mergeCell ref="I641:J641"/>
    <mergeCell ref="N639:O639"/>
    <mergeCell ref="N640:O640"/>
    <mergeCell ref="C639:E639"/>
    <mergeCell ref="I639:J639"/>
    <mergeCell ref="C640:E640"/>
    <mergeCell ref="I640:J640"/>
    <mergeCell ref="N637:O637"/>
    <mergeCell ref="N638:O638"/>
    <mergeCell ref="C638:E638"/>
    <mergeCell ref="I638:J638"/>
    <mergeCell ref="C649:D649"/>
    <mergeCell ref="N635:O635"/>
    <mergeCell ref="N636:O636"/>
    <mergeCell ref="N633:O633"/>
    <mergeCell ref="N634:O634"/>
    <mergeCell ref="C633:E633"/>
    <mergeCell ref="I633:J633"/>
    <mergeCell ref="C634:E634"/>
    <mergeCell ref="C628:H628"/>
    <mergeCell ref="I628:O628"/>
    <mergeCell ref="C629:H629"/>
    <mergeCell ref="I629:O629"/>
    <mergeCell ref="B630:O630"/>
    <mergeCell ref="B631:O631"/>
    <mergeCell ref="B621:N621"/>
    <mergeCell ref="B622:N622"/>
    <mergeCell ref="B626:O626"/>
    <mergeCell ref="B627:O627"/>
    <mergeCell ref="N632:O632"/>
    <mergeCell ref="B614:O614"/>
    <mergeCell ref="B615:O615"/>
    <mergeCell ref="B617:H617"/>
    <mergeCell ref="I617:O617"/>
    <mergeCell ref="C618:G618"/>
    <mergeCell ref="I618:O618"/>
    <mergeCell ref="C604:E604"/>
    <mergeCell ref="N604:O604"/>
    <mergeCell ref="I604:J604"/>
    <mergeCell ref="C605:E605"/>
    <mergeCell ref="I605:J605"/>
    <mergeCell ref="N605:O605"/>
    <mergeCell ref="C602:E602"/>
    <mergeCell ref="N602:O602"/>
    <mergeCell ref="C603:E603"/>
    <mergeCell ref="N603:O603"/>
    <mergeCell ref="I602:J602"/>
    <mergeCell ref="I603:J603"/>
    <mergeCell ref="C600:E600"/>
    <mergeCell ref="N600:O600"/>
    <mergeCell ref="C601:E601"/>
    <mergeCell ref="N601:O601"/>
    <mergeCell ref="I600:J600"/>
    <mergeCell ref="I601:J601"/>
    <mergeCell ref="C598:E598"/>
    <mergeCell ref="N598:O598"/>
    <mergeCell ref="C599:E599"/>
    <mergeCell ref="N599:O599"/>
    <mergeCell ref="I598:J598"/>
    <mergeCell ref="I599:J599"/>
    <mergeCell ref="C596:E596"/>
    <mergeCell ref="N596:O596"/>
    <mergeCell ref="C597:E597"/>
    <mergeCell ref="N597:O597"/>
    <mergeCell ref="N593:O593"/>
    <mergeCell ref="C595:E595"/>
    <mergeCell ref="N595:O595"/>
    <mergeCell ref="C593:E593"/>
    <mergeCell ref="I593:J593"/>
    <mergeCell ref="N588:O588"/>
    <mergeCell ref="C587:E587"/>
    <mergeCell ref="I587:J587"/>
    <mergeCell ref="C588:E588"/>
    <mergeCell ref="I588:J588"/>
    <mergeCell ref="N585:O585"/>
    <mergeCell ref="N586:O586"/>
    <mergeCell ref="C585:E585"/>
    <mergeCell ref="I585:J585"/>
    <mergeCell ref="C586:E586"/>
    <mergeCell ref="I586:J586"/>
    <mergeCell ref="C576:O576"/>
    <mergeCell ref="C577:O577"/>
    <mergeCell ref="C578:O578"/>
    <mergeCell ref="B583:O583"/>
    <mergeCell ref="C579:O579"/>
    <mergeCell ref="C580:O580"/>
    <mergeCell ref="N587:O587"/>
    <mergeCell ref="C581:D581"/>
    <mergeCell ref="N573:O573"/>
    <mergeCell ref="C573:E573"/>
    <mergeCell ref="I573:J573"/>
    <mergeCell ref="N571:O571"/>
    <mergeCell ref="N572:O572"/>
    <mergeCell ref="C571:E571"/>
    <mergeCell ref="I571:J571"/>
    <mergeCell ref="C572:E572"/>
    <mergeCell ref="I572:J572"/>
    <mergeCell ref="N569:O569"/>
    <mergeCell ref="N570:O570"/>
    <mergeCell ref="C570:E570"/>
    <mergeCell ref="I570:J570"/>
    <mergeCell ref="N567:O567"/>
    <mergeCell ref="N568:O568"/>
    <mergeCell ref="N565:O565"/>
    <mergeCell ref="N566:O566"/>
    <mergeCell ref="C565:E565"/>
    <mergeCell ref="I565:J565"/>
    <mergeCell ref="C566:E566"/>
    <mergeCell ref="C560:H560"/>
    <mergeCell ref="I560:O560"/>
    <mergeCell ref="C561:H561"/>
    <mergeCell ref="I561:O561"/>
    <mergeCell ref="B562:O562"/>
    <mergeCell ref="B563:O563"/>
    <mergeCell ref="B553:N553"/>
    <mergeCell ref="B554:N554"/>
    <mergeCell ref="B558:O558"/>
    <mergeCell ref="B559:O559"/>
    <mergeCell ref="B546:O546"/>
    <mergeCell ref="B547:O547"/>
    <mergeCell ref="B549:H549"/>
    <mergeCell ref="I549:O549"/>
    <mergeCell ref="C550:G550"/>
    <mergeCell ref="I550:O550"/>
    <mergeCell ref="C536:E536"/>
    <mergeCell ref="N536:O536"/>
    <mergeCell ref="I536:J536"/>
    <mergeCell ref="C537:E537"/>
    <mergeCell ref="I537:J537"/>
    <mergeCell ref="N537:O537"/>
    <mergeCell ref="C534:E534"/>
    <mergeCell ref="N534:O534"/>
    <mergeCell ref="C535:E535"/>
    <mergeCell ref="N535:O535"/>
    <mergeCell ref="I534:J534"/>
    <mergeCell ref="I535:J535"/>
    <mergeCell ref="C532:E532"/>
    <mergeCell ref="N532:O532"/>
    <mergeCell ref="C533:E533"/>
    <mergeCell ref="N533:O533"/>
    <mergeCell ref="I532:J532"/>
    <mergeCell ref="I533:J533"/>
    <mergeCell ref="C530:E530"/>
    <mergeCell ref="N530:O530"/>
    <mergeCell ref="C531:E531"/>
    <mergeCell ref="N531:O531"/>
    <mergeCell ref="I530:J530"/>
    <mergeCell ref="I531:J531"/>
    <mergeCell ref="C524:E524"/>
    <mergeCell ref="I524:J524"/>
    <mergeCell ref="N521:O521"/>
    <mergeCell ref="N522:O522"/>
    <mergeCell ref="C521:E521"/>
    <mergeCell ref="I521:J521"/>
    <mergeCell ref="C522:E522"/>
    <mergeCell ref="I522:J522"/>
    <mergeCell ref="N519:O519"/>
    <mergeCell ref="N520:O520"/>
    <mergeCell ref="C519:E519"/>
    <mergeCell ref="I519:J519"/>
    <mergeCell ref="C520:E520"/>
    <mergeCell ref="I520:J520"/>
    <mergeCell ref="N517:O517"/>
    <mergeCell ref="N518:O518"/>
    <mergeCell ref="C517:E517"/>
    <mergeCell ref="I517:J517"/>
    <mergeCell ref="C518:E518"/>
    <mergeCell ref="I518:J518"/>
    <mergeCell ref="C508:O508"/>
    <mergeCell ref="C509:O509"/>
    <mergeCell ref="C510:O510"/>
    <mergeCell ref="B515:O515"/>
    <mergeCell ref="C511:O511"/>
    <mergeCell ref="C512:O512"/>
    <mergeCell ref="N505:O505"/>
    <mergeCell ref="C505:E505"/>
    <mergeCell ref="I505:J505"/>
    <mergeCell ref="N503:O503"/>
    <mergeCell ref="N504:O504"/>
    <mergeCell ref="C503:E503"/>
    <mergeCell ref="I503:J503"/>
    <mergeCell ref="C504:E504"/>
    <mergeCell ref="I504:J504"/>
    <mergeCell ref="N501:O501"/>
    <mergeCell ref="N502:O502"/>
    <mergeCell ref="C502:E502"/>
    <mergeCell ref="I502:J502"/>
    <mergeCell ref="C513:D513"/>
    <mergeCell ref="N499:O499"/>
    <mergeCell ref="N500:O500"/>
    <mergeCell ref="N497:O497"/>
    <mergeCell ref="N498:O498"/>
    <mergeCell ref="C497:E497"/>
    <mergeCell ref="I497:J497"/>
    <mergeCell ref="C498:E498"/>
    <mergeCell ref="C492:H492"/>
    <mergeCell ref="I492:O492"/>
    <mergeCell ref="C493:H493"/>
    <mergeCell ref="I493:O493"/>
    <mergeCell ref="B494:O494"/>
    <mergeCell ref="B495:O495"/>
    <mergeCell ref="B485:N485"/>
    <mergeCell ref="B486:N486"/>
    <mergeCell ref="B490:O490"/>
    <mergeCell ref="B491:O491"/>
    <mergeCell ref="B478:O478"/>
    <mergeCell ref="B479:O479"/>
    <mergeCell ref="B481:H481"/>
    <mergeCell ref="I481:O481"/>
    <mergeCell ref="C482:G482"/>
    <mergeCell ref="I482:O482"/>
    <mergeCell ref="C468:E468"/>
    <mergeCell ref="N468:O468"/>
    <mergeCell ref="I468:J468"/>
    <mergeCell ref="C469:E469"/>
    <mergeCell ref="I469:J469"/>
    <mergeCell ref="N469:O469"/>
    <mergeCell ref="C466:E466"/>
    <mergeCell ref="N466:O466"/>
    <mergeCell ref="C467:E467"/>
    <mergeCell ref="N467:O467"/>
    <mergeCell ref="I466:J466"/>
    <mergeCell ref="I467:J467"/>
    <mergeCell ref="C464:E464"/>
    <mergeCell ref="N464:O464"/>
    <mergeCell ref="C465:E465"/>
    <mergeCell ref="N465:O465"/>
    <mergeCell ref="I464:J464"/>
    <mergeCell ref="I465:J465"/>
    <mergeCell ref="C462:E462"/>
    <mergeCell ref="N462:O462"/>
    <mergeCell ref="C463:E463"/>
    <mergeCell ref="N463:O463"/>
    <mergeCell ref="I462:J462"/>
    <mergeCell ref="I463:J463"/>
    <mergeCell ref="C460:E460"/>
    <mergeCell ref="N460:O460"/>
    <mergeCell ref="C461:E461"/>
    <mergeCell ref="N461:O461"/>
    <mergeCell ref="N457:O457"/>
    <mergeCell ref="C459:E459"/>
    <mergeCell ref="N459:O459"/>
    <mergeCell ref="C457:E457"/>
    <mergeCell ref="I457:J457"/>
    <mergeCell ref="N452:O452"/>
    <mergeCell ref="C451:E451"/>
    <mergeCell ref="I451:J451"/>
    <mergeCell ref="C452:E452"/>
    <mergeCell ref="I452:J452"/>
    <mergeCell ref="N449:O449"/>
    <mergeCell ref="N450:O450"/>
    <mergeCell ref="C449:E449"/>
    <mergeCell ref="I449:J449"/>
    <mergeCell ref="C450:E450"/>
    <mergeCell ref="I450:J450"/>
    <mergeCell ref="C440:O440"/>
    <mergeCell ref="C441:O441"/>
    <mergeCell ref="C442:O442"/>
    <mergeCell ref="B447:O447"/>
    <mergeCell ref="C443:O443"/>
    <mergeCell ref="C444:O444"/>
    <mergeCell ref="C445:D445"/>
    <mergeCell ref="N437:O437"/>
    <mergeCell ref="C437:E437"/>
    <mergeCell ref="I437:J437"/>
    <mergeCell ref="N435:O435"/>
    <mergeCell ref="N436:O436"/>
    <mergeCell ref="C435:E435"/>
    <mergeCell ref="I435:J435"/>
    <mergeCell ref="C436:E436"/>
    <mergeCell ref="I436:J436"/>
    <mergeCell ref="N433:O433"/>
    <mergeCell ref="N434:O434"/>
    <mergeCell ref="C434:E434"/>
    <mergeCell ref="I434:J434"/>
    <mergeCell ref="N431:O431"/>
    <mergeCell ref="N432:O432"/>
    <mergeCell ref="N429:O429"/>
    <mergeCell ref="N430:O430"/>
    <mergeCell ref="C429:E429"/>
    <mergeCell ref="I429:J429"/>
    <mergeCell ref="C430:E430"/>
    <mergeCell ref="C424:H424"/>
    <mergeCell ref="I424:O424"/>
    <mergeCell ref="C425:H425"/>
    <mergeCell ref="I425:O425"/>
    <mergeCell ref="B426:O426"/>
    <mergeCell ref="B427:O427"/>
    <mergeCell ref="B417:N417"/>
    <mergeCell ref="B418:N418"/>
    <mergeCell ref="B422:O422"/>
    <mergeCell ref="B423:O423"/>
    <mergeCell ref="B410:O410"/>
    <mergeCell ref="B411:O411"/>
    <mergeCell ref="B413:H413"/>
    <mergeCell ref="I413:O413"/>
    <mergeCell ref="C414:G414"/>
    <mergeCell ref="I414:O414"/>
    <mergeCell ref="C400:E400"/>
    <mergeCell ref="N400:O400"/>
    <mergeCell ref="I400:J400"/>
    <mergeCell ref="C401:E401"/>
    <mergeCell ref="I401:J401"/>
    <mergeCell ref="N401:O401"/>
    <mergeCell ref="C398:E398"/>
    <mergeCell ref="N398:O398"/>
    <mergeCell ref="C399:E399"/>
    <mergeCell ref="N399:O399"/>
    <mergeCell ref="I398:J398"/>
    <mergeCell ref="I399:J399"/>
    <mergeCell ref="C396:E396"/>
    <mergeCell ref="N396:O396"/>
    <mergeCell ref="C397:E397"/>
    <mergeCell ref="N397:O397"/>
    <mergeCell ref="I396:J396"/>
    <mergeCell ref="I397:J397"/>
    <mergeCell ref="C394:E394"/>
    <mergeCell ref="N394:O394"/>
    <mergeCell ref="C395:E395"/>
    <mergeCell ref="N395:O395"/>
    <mergeCell ref="I394:J394"/>
    <mergeCell ref="I395:J395"/>
    <mergeCell ref="C388:E388"/>
    <mergeCell ref="I388:J388"/>
    <mergeCell ref="N385:O385"/>
    <mergeCell ref="N386:O386"/>
    <mergeCell ref="C385:E385"/>
    <mergeCell ref="I385:J385"/>
    <mergeCell ref="C386:E386"/>
    <mergeCell ref="I386:J386"/>
    <mergeCell ref="N383:O383"/>
    <mergeCell ref="N384:O384"/>
    <mergeCell ref="C383:E383"/>
    <mergeCell ref="I383:J383"/>
    <mergeCell ref="C384:E384"/>
    <mergeCell ref="I384:J384"/>
    <mergeCell ref="N381:O381"/>
    <mergeCell ref="N382:O382"/>
    <mergeCell ref="C381:E381"/>
    <mergeCell ref="I381:J381"/>
    <mergeCell ref="C382:E382"/>
    <mergeCell ref="I382:J382"/>
    <mergeCell ref="C372:O372"/>
    <mergeCell ref="C373:O373"/>
    <mergeCell ref="C374:O374"/>
    <mergeCell ref="B379:O379"/>
    <mergeCell ref="C375:O375"/>
    <mergeCell ref="C376:O376"/>
    <mergeCell ref="N369:O369"/>
    <mergeCell ref="C369:E369"/>
    <mergeCell ref="I369:J369"/>
    <mergeCell ref="N367:O367"/>
    <mergeCell ref="N368:O368"/>
    <mergeCell ref="C367:E367"/>
    <mergeCell ref="I367:J367"/>
    <mergeCell ref="C368:E368"/>
    <mergeCell ref="I368:J368"/>
    <mergeCell ref="N365:O365"/>
    <mergeCell ref="N366:O366"/>
    <mergeCell ref="C366:E366"/>
    <mergeCell ref="I366:J366"/>
    <mergeCell ref="C377:D377"/>
    <mergeCell ref="N363:O363"/>
    <mergeCell ref="N364:O364"/>
    <mergeCell ref="N361:O361"/>
    <mergeCell ref="N362:O362"/>
    <mergeCell ref="C361:E361"/>
    <mergeCell ref="I361:J361"/>
    <mergeCell ref="C362:E362"/>
    <mergeCell ref="C356:H356"/>
    <mergeCell ref="I356:O356"/>
    <mergeCell ref="C357:H357"/>
    <mergeCell ref="I357:O357"/>
    <mergeCell ref="B358:O358"/>
    <mergeCell ref="B359:O359"/>
    <mergeCell ref="B349:N349"/>
    <mergeCell ref="B350:N350"/>
    <mergeCell ref="B354:O354"/>
    <mergeCell ref="B355:O355"/>
    <mergeCell ref="B342:O342"/>
    <mergeCell ref="B343:O343"/>
    <mergeCell ref="B345:H345"/>
    <mergeCell ref="I345:O345"/>
    <mergeCell ref="C346:G346"/>
    <mergeCell ref="I346:O346"/>
    <mergeCell ref="C332:E332"/>
    <mergeCell ref="N332:O332"/>
    <mergeCell ref="I332:J332"/>
    <mergeCell ref="C333:E333"/>
    <mergeCell ref="I333:J333"/>
    <mergeCell ref="N333:O333"/>
    <mergeCell ref="C330:E330"/>
    <mergeCell ref="N330:O330"/>
    <mergeCell ref="C331:E331"/>
    <mergeCell ref="N331:O331"/>
    <mergeCell ref="I330:J330"/>
    <mergeCell ref="I331:J331"/>
    <mergeCell ref="C328:E328"/>
    <mergeCell ref="N328:O328"/>
    <mergeCell ref="C329:E329"/>
    <mergeCell ref="N329:O329"/>
    <mergeCell ref="I328:J328"/>
    <mergeCell ref="I329:J329"/>
    <mergeCell ref="C326:E326"/>
    <mergeCell ref="N326:O326"/>
    <mergeCell ref="C327:E327"/>
    <mergeCell ref="N327:O327"/>
    <mergeCell ref="I326:J326"/>
    <mergeCell ref="I327:J327"/>
    <mergeCell ref="C324:E324"/>
    <mergeCell ref="N324:O324"/>
    <mergeCell ref="C325:E325"/>
    <mergeCell ref="N325:O325"/>
    <mergeCell ref="N321:O321"/>
    <mergeCell ref="C323:E323"/>
    <mergeCell ref="N323:O323"/>
    <mergeCell ref="C321:E321"/>
    <mergeCell ref="I321:J321"/>
    <mergeCell ref="N316:O316"/>
    <mergeCell ref="C315:E315"/>
    <mergeCell ref="I315:J315"/>
    <mergeCell ref="C316:E316"/>
    <mergeCell ref="I316:J316"/>
    <mergeCell ref="N313:O313"/>
    <mergeCell ref="N314:O314"/>
    <mergeCell ref="C313:E313"/>
    <mergeCell ref="I313:J313"/>
    <mergeCell ref="C314:E314"/>
    <mergeCell ref="I314:J314"/>
    <mergeCell ref="C304:O304"/>
    <mergeCell ref="C305:O305"/>
    <mergeCell ref="C306:O306"/>
    <mergeCell ref="B311:O311"/>
    <mergeCell ref="C307:O307"/>
    <mergeCell ref="C308:O308"/>
    <mergeCell ref="C309:D309"/>
    <mergeCell ref="N301:O301"/>
    <mergeCell ref="C301:E301"/>
    <mergeCell ref="I301:J301"/>
    <mergeCell ref="N299:O299"/>
    <mergeCell ref="N300:O300"/>
    <mergeCell ref="C299:E299"/>
    <mergeCell ref="I299:J299"/>
    <mergeCell ref="C300:E300"/>
    <mergeCell ref="I300:J300"/>
    <mergeCell ref="N297:O297"/>
    <mergeCell ref="N298:O298"/>
    <mergeCell ref="C298:E298"/>
    <mergeCell ref="I298:J298"/>
    <mergeCell ref="N295:O295"/>
    <mergeCell ref="N296:O296"/>
    <mergeCell ref="N293:O293"/>
    <mergeCell ref="N294:O294"/>
    <mergeCell ref="C293:E293"/>
    <mergeCell ref="I293:J293"/>
    <mergeCell ref="C294:E294"/>
    <mergeCell ref="C288:H288"/>
    <mergeCell ref="I288:O288"/>
    <mergeCell ref="C289:H289"/>
    <mergeCell ref="I289:O289"/>
    <mergeCell ref="B290:O290"/>
    <mergeCell ref="B291:O291"/>
    <mergeCell ref="B281:N281"/>
    <mergeCell ref="B282:N282"/>
    <mergeCell ref="B286:O286"/>
    <mergeCell ref="B287:O287"/>
    <mergeCell ref="B274:O274"/>
    <mergeCell ref="B275:O275"/>
    <mergeCell ref="B277:H277"/>
    <mergeCell ref="I277:O277"/>
    <mergeCell ref="C278:G278"/>
    <mergeCell ref="I278:O278"/>
    <mergeCell ref="C264:E264"/>
    <mergeCell ref="N264:O264"/>
    <mergeCell ref="I264:J264"/>
    <mergeCell ref="C265:E265"/>
    <mergeCell ref="I265:J265"/>
    <mergeCell ref="N265:O265"/>
    <mergeCell ref="C262:E262"/>
    <mergeCell ref="N262:O262"/>
    <mergeCell ref="C263:E263"/>
    <mergeCell ref="N263:O263"/>
    <mergeCell ref="I262:J262"/>
    <mergeCell ref="I263:J263"/>
    <mergeCell ref="C260:E260"/>
    <mergeCell ref="N260:O260"/>
    <mergeCell ref="C261:E261"/>
    <mergeCell ref="N261:O261"/>
    <mergeCell ref="I260:J260"/>
    <mergeCell ref="I261:J261"/>
    <mergeCell ref="C258:E258"/>
    <mergeCell ref="N258:O258"/>
    <mergeCell ref="C259:E259"/>
    <mergeCell ref="N259:O259"/>
    <mergeCell ref="I258:J258"/>
    <mergeCell ref="I259:J259"/>
    <mergeCell ref="C252:E252"/>
    <mergeCell ref="I252:J252"/>
    <mergeCell ref="N249:O249"/>
    <mergeCell ref="N250:O250"/>
    <mergeCell ref="C249:E249"/>
    <mergeCell ref="I249:J249"/>
    <mergeCell ref="C250:E250"/>
    <mergeCell ref="I250:J250"/>
    <mergeCell ref="N247:O247"/>
    <mergeCell ref="N248:O248"/>
    <mergeCell ref="C247:E247"/>
    <mergeCell ref="I247:J247"/>
    <mergeCell ref="C248:E248"/>
    <mergeCell ref="I248:J248"/>
    <mergeCell ref="N245:O245"/>
    <mergeCell ref="N246:O246"/>
    <mergeCell ref="C245:E245"/>
    <mergeCell ref="I245:J245"/>
    <mergeCell ref="C246:E246"/>
    <mergeCell ref="I246:J246"/>
    <mergeCell ref="C236:O236"/>
    <mergeCell ref="C237:O237"/>
    <mergeCell ref="C238:O238"/>
    <mergeCell ref="B243:O243"/>
    <mergeCell ref="C239:O239"/>
    <mergeCell ref="C240:O240"/>
    <mergeCell ref="N233:O233"/>
    <mergeCell ref="C233:E233"/>
    <mergeCell ref="I233:J233"/>
    <mergeCell ref="N231:O231"/>
    <mergeCell ref="N232:O232"/>
    <mergeCell ref="C231:E231"/>
    <mergeCell ref="I231:J231"/>
    <mergeCell ref="C232:E232"/>
    <mergeCell ref="I232:J232"/>
    <mergeCell ref="N229:O229"/>
    <mergeCell ref="N230:O230"/>
    <mergeCell ref="C230:E230"/>
    <mergeCell ref="I230:J230"/>
    <mergeCell ref="C241:D241"/>
    <mergeCell ref="N227:O227"/>
    <mergeCell ref="N228:O228"/>
    <mergeCell ref="N225:O225"/>
    <mergeCell ref="N226:O226"/>
    <mergeCell ref="C225:E225"/>
    <mergeCell ref="I225:J225"/>
    <mergeCell ref="C226:E226"/>
    <mergeCell ref="C220:H220"/>
    <mergeCell ref="I220:O220"/>
    <mergeCell ref="C221:H221"/>
    <mergeCell ref="I221:O221"/>
    <mergeCell ref="B222:O222"/>
    <mergeCell ref="B223:O223"/>
    <mergeCell ref="B213:N213"/>
    <mergeCell ref="B214:N214"/>
    <mergeCell ref="B218:O218"/>
    <mergeCell ref="B219:O219"/>
    <mergeCell ref="B206:O206"/>
    <mergeCell ref="B207:O207"/>
    <mergeCell ref="B209:H209"/>
    <mergeCell ref="I209:O209"/>
    <mergeCell ref="C210:G210"/>
    <mergeCell ref="I210:O210"/>
    <mergeCell ref="C196:E196"/>
    <mergeCell ref="N196:O196"/>
    <mergeCell ref="I196:J196"/>
    <mergeCell ref="C197:E197"/>
    <mergeCell ref="I197:J197"/>
    <mergeCell ref="N197:O197"/>
    <mergeCell ref="C194:E194"/>
    <mergeCell ref="N194:O194"/>
    <mergeCell ref="C195:E195"/>
    <mergeCell ref="N195:O195"/>
    <mergeCell ref="I194:J194"/>
    <mergeCell ref="I195:J195"/>
    <mergeCell ref="C192:E192"/>
    <mergeCell ref="N192:O192"/>
    <mergeCell ref="C193:E193"/>
    <mergeCell ref="N193:O193"/>
    <mergeCell ref="I192:J192"/>
    <mergeCell ref="I193:J193"/>
    <mergeCell ref="C190:E190"/>
    <mergeCell ref="N190:O190"/>
    <mergeCell ref="C191:E191"/>
    <mergeCell ref="N191:O191"/>
    <mergeCell ref="I190:J190"/>
    <mergeCell ref="I191:J191"/>
    <mergeCell ref="C188:E188"/>
    <mergeCell ref="N188:O188"/>
    <mergeCell ref="C189:E189"/>
    <mergeCell ref="N189:O189"/>
    <mergeCell ref="N185:O185"/>
    <mergeCell ref="C187:E187"/>
    <mergeCell ref="N187:O187"/>
    <mergeCell ref="C185:E185"/>
    <mergeCell ref="I185:J185"/>
    <mergeCell ref="I187:J187"/>
    <mergeCell ref="I188:J188"/>
    <mergeCell ref="I189:J189"/>
    <mergeCell ref="N180:O180"/>
    <mergeCell ref="C179:E179"/>
    <mergeCell ref="I179:J179"/>
    <mergeCell ref="C180:E180"/>
    <mergeCell ref="I180:J180"/>
    <mergeCell ref="N177:O177"/>
    <mergeCell ref="N178:O178"/>
    <mergeCell ref="C177:E177"/>
    <mergeCell ref="I177:J177"/>
    <mergeCell ref="C178:E178"/>
    <mergeCell ref="I178:J178"/>
    <mergeCell ref="C168:O168"/>
    <mergeCell ref="C169:O169"/>
    <mergeCell ref="C170:O170"/>
    <mergeCell ref="B175:O175"/>
    <mergeCell ref="C171:O171"/>
    <mergeCell ref="C172:O172"/>
    <mergeCell ref="C173:D173"/>
    <mergeCell ref="N165:O165"/>
    <mergeCell ref="C165:E165"/>
    <mergeCell ref="I165:J165"/>
    <mergeCell ref="N163:O163"/>
    <mergeCell ref="N164:O164"/>
    <mergeCell ref="C163:E163"/>
    <mergeCell ref="I163:J163"/>
    <mergeCell ref="C164:E164"/>
    <mergeCell ref="I164:J164"/>
    <mergeCell ref="N161:O161"/>
    <mergeCell ref="N162:O162"/>
    <mergeCell ref="C162:E162"/>
    <mergeCell ref="I162:J162"/>
    <mergeCell ref="N159:O159"/>
    <mergeCell ref="N160:O160"/>
    <mergeCell ref="N157:O157"/>
    <mergeCell ref="N158:O158"/>
    <mergeCell ref="C157:E157"/>
    <mergeCell ref="I157:J157"/>
    <mergeCell ref="C158:E158"/>
    <mergeCell ref="C152:H152"/>
    <mergeCell ref="I152:O152"/>
    <mergeCell ref="C153:H153"/>
    <mergeCell ref="I153:O153"/>
    <mergeCell ref="B154:O154"/>
    <mergeCell ref="B155:O155"/>
    <mergeCell ref="B145:N145"/>
    <mergeCell ref="B146:N146"/>
    <mergeCell ref="B150:O150"/>
    <mergeCell ref="B151:O151"/>
    <mergeCell ref="B138:O138"/>
    <mergeCell ref="B139:O139"/>
    <mergeCell ref="B141:H141"/>
    <mergeCell ref="I141:O141"/>
    <mergeCell ref="C142:G142"/>
    <mergeCell ref="I142:O142"/>
    <mergeCell ref="C128:E128"/>
    <mergeCell ref="N128:O128"/>
    <mergeCell ref="I128:J128"/>
    <mergeCell ref="C129:E129"/>
    <mergeCell ref="I129:J129"/>
    <mergeCell ref="N129:O129"/>
    <mergeCell ref="C126:E126"/>
    <mergeCell ref="N126:O126"/>
    <mergeCell ref="C127:E127"/>
    <mergeCell ref="N127:O127"/>
    <mergeCell ref="I126:J126"/>
    <mergeCell ref="I127:J127"/>
    <mergeCell ref="C124:E124"/>
    <mergeCell ref="N124:O124"/>
    <mergeCell ref="C125:E125"/>
    <mergeCell ref="N125:O125"/>
    <mergeCell ref="I124:J124"/>
    <mergeCell ref="I125:J125"/>
    <mergeCell ref="C122:E122"/>
    <mergeCell ref="N122:O122"/>
    <mergeCell ref="C123:E123"/>
    <mergeCell ref="N123:O123"/>
    <mergeCell ref="I122:J122"/>
    <mergeCell ref="I123:J123"/>
    <mergeCell ref="C109:E109"/>
    <mergeCell ref="I109:J109"/>
    <mergeCell ref="C110:E110"/>
    <mergeCell ref="I110:J110"/>
    <mergeCell ref="C100:O100"/>
    <mergeCell ref="C101:O101"/>
    <mergeCell ref="C102:O102"/>
    <mergeCell ref="B107:O107"/>
    <mergeCell ref="C103:O103"/>
    <mergeCell ref="C104:O104"/>
    <mergeCell ref="N97:O97"/>
    <mergeCell ref="C97:E97"/>
    <mergeCell ref="I97:J97"/>
    <mergeCell ref="N95:O95"/>
    <mergeCell ref="N96:O96"/>
    <mergeCell ref="C95:E95"/>
    <mergeCell ref="I95:J95"/>
    <mergeCell ref="C96:E96"/>
    <mergeCell ref="I96:J96"/>
    <mergeCell ref="C105:D105"/>
    <mergeCell ref="N93:O93"/>
    <mergeCell ref="N94:O94"/>
    <mergeCell ref="C93:E93"/>
    <mergeCell ref="I93:J93"/>
    <mergeCell ref="C94:E94"/>
    <mergeCell ref="I94:J94"/>
    <mergeCell ref="N91:O91"/>
    <mergeCell ref="N92:O92"/>
    <mergeCell ref="C92:E92"/>
    <mergeCell ref="I92:J92"/>
    <mergeCell ref="N89:O89"/>
    <mergeCell ref="N90:O90"/>
    <mergeCell ref="C88:E88"/>
    <mergeCell ref="I88:J88"/>
    <mergeCell ref="N88:O88"/>
    <mergeCell ref="C84:H84"/>
    <mergeCell ref="I84:O84"/>
    <mergeCell ref="C85:H85"/>
    <mergeCell ref="I85:O85"/>
    <mergeCell ref="B86:O86"/>
    <mergeCell ref="B87:O87"/>
    <mergeCell ref="B77:N77"/>
    <mergeCell ref="B78:N78"/>
    <mergeCell ref="B82:O82"/>
    <mergeCell ref="B83:O83"/>
    <mergeCell ref="B70:O70"/>
    <mergeCell ref="B71:O71"/>
    <mergeCell ref="B73:H73"/>
    <mergeCell ref="I73:O73"/>
    <mergeCell ref="C74:G74"/>
    <mergeCell ref="I74:O74"/>
    <mergeCell ref="C62:E62"/>
    <mergeCell ref="N62:O62"/>
    <mergeCell ref="I62:J62"/>
    <mergeCell ref="C60:E60"/>
    <mergeCell ref="N60:O60"/>
    <mergeCell ref="C61:E61"/>
    <mergeCell ref="N61:O61"/>
    <mergeCell ref="I60:J60"/>
    <mergeCell ref="I61:J61"/>
    <mergeCell ref="C58:E58"/>
    <mergeCell ref="N58:O58"/>
    <mergeCell ref="C59:E59"/>
    <mergeCell ref="N59:O59"/>
    <mergeCell ref="I58:J58"/>
    <mergeCell ref="I59:J59"/>
    <mergeCell ref="N55:O55"/>
    <mergeCell ref="C57:E57"/>
    <mergeCell ref="N57:O57"/>
    <mergeCell ref="C55:E55"/>
    <mergeCell ref="I55:J55"/>
    <mergeCell ref="N53:O53"/>
    <mergeCell ref="N54:O54"/>
    <mergeCell ref="C53:E53"/>
    <mergeCell ref="I53:J53"/>
    <mergeCell ref="C54:E54"/>
    <mergeCell ref="I54:J54"/>
    <mergeCell ref="N51:O51"/>
    <mergeCell ref="N52:O52"/>
    <mergeCell ref="C51:E51"/>
    <mergeCell ref="I51:J51"/>
    <mergeCell ref="C52:E52"/>
    <mergeCell ref="I52:J52"/>
    <mergeCell ref="C56:E56"/>
    <mergeCell ref="I56:J56"/>
    <mergeCell ref="N56:O56"/>
    <mergeCell ref="I57:J57"/>
    <mergeCell ref="N49:O49"/>
    <mergeCell ref="N50:O50"/>
    <mergeCell ref="C49:E49"/>
    <mergeCell ref="I49:J49"/>
    <mergeCell ref="C50:E50"/>
    <mergeCell ref="I50:J50"/>
    <mergeCell ref="N47:O47"/>
    <mergeCell ref="N48:O48"/>
    <mergeCell ref="C47:E47"/>
    <mergeCell ref="I47:J47"/>
    <mergeCell ref="C48:E48"/>
    <mergeCell ref="I48:J48"/>
    <mergeCell ref="C32:O32"/>
    <mergeCell ref="C33:O33"/>
    <mergeCell ref="C34:O34"/>
    <mergeCell ref="B39:O39"/>
    <mergeCell ref="C35:O35"/>
    <mergeCell ref="C36:O36"/>
    <mergeCell ref="C41:E41"/>
    <mergeCell ref="I41:J41"/>
    <mergeCell ref="N41:O41"/>
    <mergeCell ref="C42:E42"/>
    <mergeCell ref="I42:J42"/>
    <mergeCell ref="N42:O42"/>
    <mergeCell ref="N28:O28"/>
    <mergeCell ref="N29:O29"/>
    <mergeCell ref="C28:E28"/>
    <mergeCell ref="I28:J28"/>
    <mergeCell ref="C29:E29"/>
    <mergeCell ref="I29:J29"/>
    <mergeCell ref="C37:D37"/>
    <mergeCell ref="N26:O26"/>
    <mergeCell ref="N27:O27"/>
    <mergeCell ref="C26:E26"/>
    <mergeCell ref="I26:J26"/>
    <mergeCell ref="C27:E27"/>
    <mergeCell ref="I27:J27"/>
    <mergeCell ref="N24:O24"/>
    <mergeCell ref="N25:O25"/>
    <mergeCell ref="C25:E25"/>
    <mergeCell ref="I25:J25"/>
    <mergeCell ref="N22:O22"/>
    <mergeCell ref="N23:O23"/>
    <mergeCell ref="I22:J22"/>
    <mergeCell ref="C22:E22"/>
    <mergeCell ref="C23:E23"/>
    <mergeCell ref="I23:J23"/>
    <mergeCell ref="C24:E24"/>
    <mergeCell ref="I24:J24"/>
    <mergeCell ref="N20:O20"/>
    <mergeCell ref="N21:O21"/>
    <mergeCell ref="I20:J20"/>
    <mergeCell ref="I21:J21"/>
    <mergeCell ref="C20:E20"/>
    <mergeCell ref="C16:H16"/>
    <mergeCell ref="I16:O16"/>
    <mergeCell ref="C17:H17"/>
    <mergeCell ref="I17:O17"/>
    <mergeCell ref="B18:O18"/>
    <mergeCell ref="B19:O19"/>
    <mergeCell ref="B9:N9"/>
    <mergeCell ref="B10:N10"/>
    <mergeCell ref="B14:O14"/>
    <mergeCell ref="B15:O15"/>
    <mergeCell ref="B2:O2"/>
    <mergeCell ref="B3:O3"/>
    <mergeCell ref="B5:H5"/>
    <mergeCell ref="I5:O5"/>
    <mergeCell ref="C6:G6"/>
    <mergeCell ref="I6:O6"/>
    <mergeCell ref="C21:E21"/>
    <mergeCell ref="B682:O682"/>
    <mergeCell ref="B683:O683"/>
    <mergeCell ref="B685:H685"/>
    <mergeCell ref="I685:O685"/>
    <mergeCell ref="C686:G686"/>
    <mergeCell ref="I686:O686"/>
    <mergeCell ref="B689:N689"/>
    <mergeCell ref="B690:N690"/>
    <mergeCell ref="B694:O694"/>
    <mergeCell ref="B695:O695"/>
    <mergeCell ref="C696:H696"/>
    <mergeCell ref="I696:O696"/>
    <mergeCell ref="C697:H697"/>
    <mergeCell ref="I697:O697"/>
    <mergeCell ref="B698:O698"/>
    <mergeCell ref="B699:O699"/>
    <mergeCell ref="C700:E700"/>
    <mergeCell ref="I700:J700"/>
    <mergeCell ref="N700:O700"/>
    <mergeCell ref="C701:E701"/>
    <mergeCell ref="I701:J701"/>
    <mergeCell ref="N701:O701"/>
    <mergeCell ref="C702:E702"/>
    <mergeCell ref="I702:J702"/>
    <mergeCell ref="N702:O702"/>
    <mergeCell ref="C703:E703"/>
    <mergeCell ref="I703:J703"/>
    <mergeCell ref="N703:O703"/>
    <mergeCell ref="C704:E704"/>
    <mergeCell ref="I704:J704"/>
    <mergeCell ref="N704:O704"/>
    <mergeCell ref="C705:E705"/>
    <mergeCell ref="I705:J705"/>
    <mergeCell ref="N705:O705"/>
    <mergeCell ref="C706:E706"/>
    <mergeCell ref="I706:J706"/>
    <mergeCell ref="N706:O706"/>
    <mergeCell ref="C707:E707"/>
    <mergeCell ref="I707:J707"/>
    <mergeCell ref="N707:O707"/>
    <mergeCell ref="C708:E708"/>
    <mergeCell ref="I708:J708"/>
    <mergeCell ref="N708:O708"/>
    <mergeCell ref="C709:E709"/>
    <mergeCell ref="I709:J709"/>
    <mergeCell ref="N709:O709"/>
    <mergeCell ref="C712:O712"/>
    <mergeCell ref="C713:O713"/>
    <mergeCell ref="C714:O714"/>
    <mergeCell ref="C715:O715"/>
    <mergeCell ref="C716:O716"/>
    <mergeCell ref="B719:O719"/>
    <mergeCell ref="C721:E721"/>
    <mergeCell ref="I721:J721"/>
    <mergeCell ref="N721:O721"/>
    <mergeCell ref="C717:D717"/>
    <mergeCell ref="C722:E722"/>
    <mergeCell ref="I722:J722"/>
    <mergeCell ref="N722:O722"/>
    <mergeCell ref="C723:E723"/>
    <mergeCell ref="I723:J723"/>
    <mergeCell ref="N723:O723"/>
    <mergeCell ref="C724:E724"/>
    <mergeCell ref="I724:J724"/>
    <mergeCell ref="N724:O724"/>
    <mergeCell ref="C725:E725"/>
    <mergeCell ref="I725:J725"/>
    <mergeCell ref="N725:O725"/>
    <mergeCell ref="C726:E726"/>
    <mergeCell ref="I726:J726"/>
    <mergeCell ref="N726:O726"/>
    <mergeCell ref="C727:E727"/>
    <mergeCell ref="I727:J727"/>
    <mergeCell ref="N727:O727"/>
    <mergeCell ref="C728:E728"/>
    <mergeCell ref="I728:J728"/>
    <mergeCell ref="N728:O728"/>
    <mergeCell ref="C729:E729"/>
    <mergeCell ref="I729:J729"/>
    <mergeCell ref="N729:O729"/>
    <mergeCell ref="C730:E730"/>
    <mergeCell ref="I730:J730"/>
    <mergeCell ref="N730:O730"/>
    <mergeCell ref="C731:E731"/>
    <mergeCell ref="I731:J731"/>
    <mergeCell ref="N731:O731"/>
    <mergeCell ref="C732:E732"/>
    <mergeCell ref="I732:J732"/>
    <mergeCell ref="N732:O732"/>
    <mergeCell ref="C733:E733"/>
    <mergeCell ref="I733:J733"/>
    <mergeCell ref="N733:O733"/>
    <mergeCell ref="C734:E734"/>
    <mergeCell ref="I734:J734"/>
    <mergeCell ref="N734:O734"/>
    <mergeCell ref="C735:E735"/>
    <mergeCell ref="I735:J735"/>
    <mergeCell ref="N735:O735"/>
    <mergeCell ref="C736:E736"/>
    <mergeCell ref="I736:J736"/>
    <mergeCell ref="N736:O736"/>
    <mergeCell ref="C737:E737"/>
    <mergeCell ref="I737:J737"/>
    <mergeCell ref="N737:O737"/>
    <mergeCell ref="C738:E738"/>
    <mergeCell ref="I738:J738"/>
    <mergeCell ref="N738:O738"/>
    <mergeCell ref="C739:E739"/>
    <mergeCell ref="I739:J739"/>
    <mergeCell ref="N739:O739"/>
    <mergeCell ref="C740:E740"/>
    <mergeCell ref="I740:J740"/>
    <mergeCell ref="N740:O740"/>
    <mergeCell ref="C741:E741"/>
    <mergeCell ref="I741:J741"/>
    <mergeCell ref="N741:O741"/>
    <mergeCell ref="C742:E742"/>
    <mergeCell ref="I742:J742"/>
    <mergeCell ref="N742:O742"/>
    <mergeCell ref="B750:O750"/>
    <mergeCell ref="B751:O751"/>
    <mergeCell ref="B753:H753"/>
    <mergeCell ref="I753:O753"/>
    <mergeCell ref="C754:G754"/>
    <mergeCell ref="I754:O754"/>
    <mergeCell ref="B757:N757"/>
    <mergeCell ref="B758:N758"/>
    <mergeCell ref="B762:O762"/>
    <mergeCell ref="B763:O763"/>
    <mergeCell ref="C764:H764"/>
    <mergeCell ref="I764:O764"/>
    <mergeCell ref="C765:H765"/>
    <mergeCell ref="I765:O765"/>
    <mergeCell ref="B766:O766"/>
    <mergeCell ref="B767:O767"/>
    <mergeCell ref="C768:E768"/>
    <mergeCell ref="I768:J768"/>
    <mergeCell ref="N768:O768"/>
    <mergeCell ref="C769:E769"/>
    <mergeCell ref="I769:J769"/>
    <mergeCell ref="N769:O769"/>
    <mergeCell ref="C770:E770"/>
    <mergeCell ref="I770:J770"/>
    <mergeCell ref="N770:O770"/>
    <mergeCell ref="C771:E771"/>
    <mergeCell ref="I771:J771"/>
    <mergeCell ref="N771:O771"/>
    <mergeCell ref="C772:E772"/>
    <mergeCell ref="I772:J772"/>
    <mergeCell ref="N772:O772"/>
    <mergeCell ref="C773:E773"/>
    <mergeCell ref="I773:J773"/>
    <mergeCell ref="N773:O773"/>
    <mergeCell ref="C774:E774"/>
    <mergeCell ref="I774:J774"/>
    <mergeCell ref="N774:O774"/>
    <mergeCell ref="C775:E775"/>
    <mergeCell ref="I775:J775"/>
    <mergeCell ref="N775:O775"/>
    <mergeCell ref="C776:E776"/>
    <mergeCell ref="I776:J776"/>
    <mergeCell ref="N776:O776"/>
    <mergeCell ref="C777:E777"/>
    <mergeCell ref="I777:J777"/>
    <mergeCell ref="N777:O777"/>
    <mergeCell ref="C780:O780"/>
    <mergeCell ref="C781:O781"/>
    <mergeCell ref="C782:O782"/>
    <mergeCell ref="C783:O783"/>
    <mergeCell ref="C784:O784"/>
    <mergeCell ref="B787:O787"/>
    <mergeCell ref="C789:E789"/>
    <mergeCell ref="I789:J789"/>
    <mergeCell ref="N789:O789"/>
    <mergeCell ref="C790:E790"/>
    <mergeCell ref="I790:J790"/>
    <mergeCell ref="N790:O790"/>
    <mergeCell ref="C791:E791"/>
    <mergeCell ref="I791:J791"/>
    <mergeCell ref="N791:O791"/>
    <mergeCell ref="C785:D785"/>
    <mergeCell ref="C792:E792"/>
    <mergeCell ref="I792:J792"/>
    <mergeCell ref="N792:O792"/>
    <mergeCell ref="C793:E793"/>
    <mergeCell ref="I793:J793"/>
    <mergeCell ref="N793:O793"/>
    <mergeCell ref="C794:E794"/>
    <mergeCell ref="I794:J794"/>
    <mergeCell ref="N794:O794"/>
    <mergeCell ref="C795:E795"/>
    <mergeCell ref="I795:J795"/>
    <mergeCell ref="N795:O795"/>
    <mergeCell ref="C796:E796"/>
    <mergeCell ref="I796:J796"/>
    <mergeCell ref="N796:O796"/>
    <mergeCell ref="C797:E797"/>
    <mergeCell ref="I797:J797"/>
    <mergeCell ref="N797:O797"/>
    <mergeCell ref="C798:E798"/>
    <mergeCell ref="I798:J798"/>
    <mergeCell ref="N798:O798"/>
    <mergeCell ref="C799:E799"/>
    <mergeCell ref="I799:J799"/>
    <mergeCell ref="N799:O799"/>
    <mergeCell ref="C800:E800"/>
    <mergeCell ref="I800:J800"/>
    <mergeCell ref="N800:O800"/>
    <mergeCell ref="C801:E801"/>
    <mergeCell ref="I801:J801"/>
    <mergeCell ref="N801:O801"/>
    <mergeCell ref="C802:E802"/>
    <mergeCell ref="I802:J802"/>
    <mergeCell ref="N802:O802"/>
    <mergeCell ref="C803:E803"/>
    <mergeCell ref="I803:J803"/>
    <mergeCell ref="N803:O803"/>
    <mergeCell ref="C804:E804"/>
    <mergeCell ref="I804:J804"/>
    <mergeCell ref="N804:O804"/>
    <mergeCell ref="C805:E805"/>
    <mergeCell ref="I805:J805"/>
    <mergeCell ref="N805:O805"/>
    <mergeCell ref="C806:E806"/>
    <mergeCell ref="I806:J806"/>
    <mergeCell ref="N806:O806"/>
    <mergeCell ref="C807:E807"/>
    <mergeCell ref="I807:J807"/>
    <mergeCell ref="N807:O807"/>
    <mergeCell ref="C808:E808"/>
    <mergeCell ref="I808:J808"/>
    <mergeCell ref="N808:O808"/>
    <mergeCell ref="C809:E809"/>
    <mergeCell ref="I809:J809"/>
    <mergeCell ref="N809:O809"/>
    <mergeCell ref="C810:E810"/>
    <mergeCell ref="I810:J810"/>
    <mergeCell ref="N810:O810"/>
    <mergeCell ref="B818:O818"/>
    <mergeCell ref="B819:O819"/>
    <mergeCell ref="B821:H821"/>
    <mergeCell ref="I821:O821"/>
    <mergeCell ref="C822:G822"/>
    <mergeCell ref="I822:O822"/>
    <mergeCell ref="B825:N825"/>
    <mergeCell ref="B826:N826"/>
    <mergeCell ref="B830:O830"/>
    <mergeCell ref="B831:O831"/>
    <mergeCell ref="C832:H832"/>
    <mergeCell ref="I832:O832"/>
    <mergeCell ref="C833:H833"/>
    <mergeCell ref="I833:O833"/>
    <mergeCell ref="B834:O834"/>
    <mergeCell ref="B835:O835"/>
    <mergeCell ref="C836:E836"/>
    <mergeCell ref="I836:J836"/>
    <mergeCell ref="N836:O836"/>
    <mergeCell ref="C837:E837"/>
    <mergeCell ref="I837:J837"/>
    <mergeCell ref="N837:O837"/>
    <mergeCell ref="C838:E838"/>
    <mergeCell ref="I838:J838"/>
    <mergeCell ref="N838:O838"/>
    <mergeCell ref="C839:E839"/>
    <mergeCell ref="I839:J839"/>
    <mergeCell ref="N839:O839"/>
    <mergeCell ref="C840:E840"/>
    <mergeCell ref="I840:J840"/>
    <mergeCell ref="N840:O840"/>
    <mergeCell ref="C841:E841"/>
    <mergeCell ref="I841:J841"/>
    <mergeCell ref="N841:O841"/>
    <mergeCell ref="C842:E842"/>
    <mergeCell ref="I842:J842"/>
    <mergeCell ref="N842:O842"/>
    <mergeCell ref="C843:E843"/>
    <mergeCell ref="I843:J843"/>
    <mergeCell ref="N843:O843"/>
    <mergeCell ref="C844:E844"/>
    <mergeCell ref="I844:J844"/>
    <mergeCell ref="N844:O844"/>
    <mergeCell ref="C845:E845"/>
    <mergeCell ref="I845:J845"/>
    <mergeCell ref="N845:O845"/>
    <mergeCell ref="C848:O848"/>
    <mergeCell ref="C849:O849"/>
    <mergeCell ref="C850:O850"/>
    <mergeCell ref="C851:O851"/>
    <mergeCell ref="C852:O852"/>
    <mergeCell ref="B855:O855"/>
    <mergeCell ref="C857:E857"/>
    <mergeCell ref="I857:J857"/>
    <mergeCell ref="N857:O857"/>
    <mergeCell ref="C858:E858"/>
    <mergeCell ref="I858:J858"/>
    <mergeCell ref="N858:O858"/>
    <mergeCell ref="C859:E859"/>
    <mergeCell ref="I859:J859"/>
    <mergeCell ref="N859:O859"/>
    <mergeCell ref="C860:E860"/>
    <mergeCell ref="I860:J860"/>
    <mergeCell ref="N860:O860"/>
    <mergeCell ref="C861:E861"/>
    <mergeCell ref="I861:J861"/>
    <mergeCell ref="N861:O861"/>
    <mergeCell ref="C853:D853"/>
    <mergeCell ref="C862:E862"/>
    <mergeCell ref="I862:J862"/>
    <mergeCell ref="N862:O862"/>
    <mergeCell ref="C863:E863"/>
    <mergeCell ref="I863:J863"/>
    <mergeCell ref="N863:O863"/>
    <mergeCell ref="C864:E864"/>
    <mergeCell ref="I864:J864"/>
    <mergeCell ref="N864:O864"/>
    <mergeCell ref="C865:E865"/>
    <mergeCell ref="I865:J865"/>
    <mergeCell ref="N865:O865"/>
    <mergeCell ref="C866:E866"/>
    <mergeCell ref="I866:J866"/>
    <mergeCell ref="N866:O866"/>
    <mergeCell ref="C867:E867"/>
    <mergeCell ref="I867:J867"/>
    <mergeCell ref="N867:O867"/>
    <mergeCell ref="C868:E868"/>
    <mergeCell ref="I868:J868"/>
    <mergeCell ref="N868:O868"/>
    <mergeCell ref="C869:E869"/>
    <mergeCell ref="I869:J869"/>
    <mergeCell ref="N869:O869"/>
    <mergeCell ref="C870:E870"/>
    <mergeCell ref="I870:J870"/>
    <mergeCell ref="N870:O870"/>
    <mergeCell ref="C871:E871"/>
    <mergeCell ref="I871:J871"/>
    <mergeCell ref="N871:O871"/>
    <mergeCell ref="C872:E872"/>
    <mergeCell ref="I872:J872"/>
    <mergeCell ref="N872:O872"/>
    <mergeCell ref="C873:E873"/>
    <mergeCell ref="I873:J873"/>
    <mergeCell ref="N873:O873"/>
    <mergeCell ref="C874:E874"/>
    <mergeCell ref="I874:J874"/>
    <mergeCell ref="N874:O874"/>
    <mergeCell ref="C875:E875"/>
    <mergeCell ref="I875:J875"/>
    <mergeCell ref="N875:O875"/>
    <mergeCell ref="C876:E876"/>
    <mergeCell ref="I876:J876"/>
    <mergeCell ref="N876:O876"/>
    <mergeCell ref="C877:E877"/>
    <mergeCell ref="I877:J877"/>
    <mergeCell ref="N877:O877"/>
    <mergeCell ref="C878:E878"/>
    <mergeCell ref="I878:J878"/>
    <mergeCell ref="N878:O878"/>
    <mergeCell ref="B886:O886"/>
    <mergeCell ref="B887:O887"/>
    <mergeCell ref="B889:H889"/>
    <mergeCell ref="I889:O889"/>
    <mergeCell ref="C890:G890"/>
    <mergeCell ref="I890:O890"/>
    <mergeCell ref="B893:N893"/>
    <mergeCell ref="B894:N894"/>
    <mergeCell ref="B898:O898"/>
    <mergeCell ref="B899:O899"/>
    <mergeCell ref="C900:H900"/>
    <mergeCell ref="I900:O900"/>
    <mergeCell ref="C901:H901"/>
    <mergeCell ref="I901:O901"/>
    <mergeCell ref="B902:O902"/>
    <mergeCell ref="B903:O903"/>
    <mergeCell ref="C904:E904"/>
    <mergeCell ref="I904:J904"/>
    <mergeCell ref="N904:O904"/>
    <mergeCell ref="C905:E905"/>
    <mergeCell ref="I905:J905"/>
    <mergeCell ref="N905:O905"/>
    <mergeCell ref="C906:E906"/>
    <mergeCell ref="I906:J906"/>
    <mergeCell ref="N906:O906"/>
    <mergeCell ref="C907:E907"/>
    <mergeCell ref="I907:J907"/>
    <mergeCell ref="N907:O907"/>
    <mergeCell ref="C908:E908"/>
    <mergeCell ref="I908:J908"/>
    <mergeCell ref="N908:O908"/>
    <mergeCell ref="C909:E909"/>
    <mergeCell ref="I909:J909"/>
    <mergeCell ref="N909:O909"/>
    <mergeCell ref="C910:E910"/>
    <mergeCell ref="I910:J910"/>
    <mergeCell ref="N910:O910"/>
    <mergeCell ref="C911:E911"/>
    <mergeCell ref="I911:J911"/>
    <mergeCell ref="N911:O911"/>
    <mergeCell ref="C912:E912"/>
    <mergeCell ref="I912:J912"/>
    <mergeCell ref="N912:O912"/>
    <mergeCell ref="C913:E913"/>
    <mergeCell ref="I913:J913"/>
    <mergeCell ref="N913:O913"/>
    <mergeCell ref="C916:O916"/>
    <mergeCell ref="C917:O917"/>
    <mergeCell ref="C918:O918"/>
    <mergeCell ref="C919:O919"/>
    <mergeCell ref="C920:O920"/>
    <mergeCell ref="B923:O923"/>
    <mergeCell ref="C925:E925"/>
    <mergeCell ref="I925:J925"/>
    <mergeCell ref="N925:O925"/>
    <mergeCell ref="C921:D921"/>
    <mergeCell ref="C926:E926"/>
    <mergeCell ref="I926:J926"/>
    <mergeCell ref="N926:O926"/>
    <mergeCell ref="C927:E927"/>
    <mergeCell ref="I927:J927"/>
    <mergeCell ref="N927:O927"/>
    <mergeCell ref="C928:E928"/>
    <mergeCell ref="I928:J928"/>
    <mergeCell ref="N928:O928"/>
    <mergeCell ref="C929:E929"/>
    <mergeCell ref="I929:J929"/>
    <mergeCell ref="N929:O929"/>
    <mergeCell ref="C930:E930"/>
    <mergeCell ref="I930:J930"/>
    <mergeCell ref="N930:O930"/>
    <mergeCell ref="C931:E931"/>
    <mergeCell ref="I931:J931"/>
    <mergeCell ref="N931:O931"/>
    <mergeCell ref="C932:E932"/>
    <mergeCell ref="I932:J932"/>
    <mergeCell ref="N932:O932"/>
    <mergeCell ref="C933:E933"/>
    <mergeCell ref="I933:J933"/>
    <mergeCell ref="N933:O933"/>
    <mergeCell ref="C934:E934"/>
    <mergeCell ref="I934:J934"/>
    <mergeCell ref="N934:O934"/>
    <mergeCell ref="C935:E935"/>
    <mergeCell ref="I935:J935"/>
    <mergeCell ref="N935:O935"/>
    <mergeCell ref="C936:E936"/>
    <mergeCell ref="I936:J936"/>
    <mergeCell ref="N936:O936"/>
    <mergeCell ref="C937:E937"/>
    <mergeCell ref="I937:J937"/>
    <mergeCell ref="N937:O937"/>
    <mergeCell ref="C938:E938"/>
    <mergeCell ref="I938:J938"/>
    <mergeCell ref="N938:O938"/>
    <mergeCell ref="C939:E939"/>
    <mergeCell ref="I939:J939"/>
    <mergeCell ref="N939:O939"/>
    <mergeCell ref="C940:E940"/>
    <mergeCell ref="I940:J940"/>
    <mergeCell ref="N940:O940"/>
    <mergeCell ref="C941:E941"/>
    <mergeCell ref="I941:J941"/>
    <mergeCell ref="N941:O941"/>
    <mergeCell ref="C942:E942"/>
    <mergeCell ref="I942:J942"/>
    <mergeCell ref="N942:O942"/>
    <mergeCell ref="C943:E943"/>
    <mergeCell ref="I943:J943"/>
    <mergeCell ref="N943:O943"/>
    <mergeCell ref="C944:E944"/>
    <mergeCell ref="I944:J944"/>
    <mergeCell ref="N944:O944"/>
    <mergeCell ref="C945:E945"/>
    <mergeCell ref="I945:J945"/>
    <mergeCell ref="N945:O945"/>
    <mergeCell ref="C946:E946"/>
    <mergeCell ref="I946:J946"/>
    <mergeCell ref="N946:O946"/>
    <mergeCell ref="B954:O954"/>
    <mergeCell ref="B955:O955"/>
    <mergeCell ref="B957:H957"/>
    <mergeCell ref="I957:O957"/>
    <mergeCell ref="C958:G958"/>
    <mergeCell ref="I958:O958"/>
    <mergeCell ref="B961:N961"/>
    <mergeCell ref="B962:N962"/>
    <mergeCell ref="B966:O966"/>
    <mergeCell ref="B967:O967"/>
    <mergeCell ref="C968:H968"/>
    <mergeCell ref="I968:O968"/>
    <mergeCell ref="C969:H969"/>
    <mergeCell ref="I969:O969"/>
    <mergeCell ref="B970:O970"/>
    <mergeCell ref="B971:O971"/>
    <mergeCell ref="C972:E972"/>
    <mergeCell ref="I972:J972"/>
    <mergeCell ref="N972:O972"/>
    <mergeCell ref="C973:E973"/>
    <mergeCell ref="I973:J973"/>
    <mergeCell ref="N973:O973"/>
    <mergeCell ref="C974:E974"/>
    <mergeCell ref="I974:J974"/>
    <mergeCell ref="N974:O974"/>
    <mergeCell ref="C975:E975"/>
    <mergeCell ref="I975:J975"/>
    <mergeCell ref="N975:O975"/>
    <mergeCell ref="C976:E976"/>
    <mergeCell ref="I976:J976"/>
    <mergeCell ref="N976:O976"/>
    <mergeCell ref="C977:E977"/>
    <mergeCell ref="I977:J977"/>
    <mergeCell ref="N977:O977"/>
    <mergeCell ref="C978:E978"/>
    <mergeCell ref="I978:J978"/>
    <mergeCell ref="N978:O978"/>
    <mergeCell ref="C979:E979"/>
    <mergeCell ref="I979:J979"/>
    <mergeCell ref="N979:O979"/>
    <mergeCell ref="C980:E980"/>
    <mergeCell ref="I980:J980"/>
    <mergeCell ref="N980:O980"/>
    <mergeCell ref="C981:E981"/>
    <mergeCell ref="I981:J981"/>
    <mergeCell ref="N981:O981"/>
    <mergeCell ref="C984:O984"/>
    <mergeCell ref="C985:O985"/>
    <mergeCell ref="C986:O986"/>
    <mergeCell ref="C987:O987"/>
    <mergeCell ref="C988:O988"/>
    <mergeCell ref="B991:O991"/>
    <mergeCell ref="C993:E993"/>
    <mergeCell ref="I993:J993"/>
    <mergeCell ref="N993:O993"/>
    <mergeCell ref="C994:E994"/>
    <mergeCell ref="I994:J994"/>
    <mergeCell ref="N994:O994"/>
    <mergeCell ref="C995:E995"/>
    <mergeCell ref="I995:J995"/>
    <mergeCell ref="N995:O995"/>
    <mergeCell ref="C989:D989"/>
    <mergeCell ref="C996:E996"/>
    <mergeCell ref="I996:J996"/>
    <mergeCell ref="N996:O996"/>
    <mergeCell ref="C997:E997"/>
    <mergeCell ref="I997:J997"/>
    <mergeCell ref="N997:O997"/>
    <mergeCell ref="C998:E998"/>
    <mergeCell ref="I998:J998"/>
    <mergeCell ref="N998:O998"/>
    <mergeCell ref="C999:E999"/>
    <mergeCell ref="I999:J999"/>
    <mergeCell ref="N999:O999"/>
    <mergeCell ref="C1000:E1000"/>
    <mergeCell ref="I1000:J1000"/>
    <mergeCell ref="N1000:O1000"/>
    <mergeCell ref="C1001:E1001"/>
    <mergeCell ref="I1001:J1001"/>
    <mergeCell ref="N1001:O1001"/>
    <mergeCell ref="C1002:E1002"/>
    <mergeCell ref="I1002:J1002"/>
    <mergeCell ref="N1002:O1002"/>
    <mergeCell ref="C1003:E1003"/>
    <mergeCell ref="I1003:J1003"/>
    <mergeCell ref="N1003:O1003"/>
    <mergeCell ref="C1004:E1004"/>
    <mergeCell ref="I1004:J1004"/>
    <mergeCell ref="N1004:O1004"/>
    <mergeCell ref="C1005:E1005"/>
    <mergeCell ref="I1005:J1005"/>
    <mergeCell ref="N1005:O1005"/>
    <mergeCell ref="C1006:E1006"/>
    <mergeCell ref="I1006:J1006"/>
    <mergeCell ref="N1006:O1006"/>
    <mergeCell ref="C1007:E1007"/>
    <mergeCell ref="I1007:J1007"/>
    <mergeCell ref="N1007:O1007"/>
    <mergeCell ref="C1014:E1014"/>
    <mergeCell ref="I1014:J1014"/>
    <mergeCell ref="N1014:O1014"/>
    <mergeCell ref="C1008:E1008"/>
    <mergeCell ref="I1008:J1008"/>
    <mergeCell ref="N1008:O1008"/>
    <mergeCell ref="C1009:E1009"/>
    <mergeCell ref="I1009:J1009"/>
    <mergeCell ref="N1009:O1009"/>
    <mergeCell ref="C1010:E1010"/>
    <mergeCell ref="I1010:J1010"/>
    <mergeCell ref="N1010:O1010"/>
    <mergeCell ref="C1011:E1011"/>
    <mergeCell ref="I1011:J1011"/>
    <mergeCell ref="N1011:O1011"/>
    <mergeCell ref="C1012:E1012"/>
    <mergeCell ref="I1012:J1012"/>
    <mergeCell ref="N1012:O1012"/>
    <mergeCell ref="C1013:E1013"/>
    <mergeCell ref="I1013:J1013"/>
    <mergeCell ref="N1013:O1013"/>
  </mergeCells>
  <dataValidations count="4">
    <dataValidation type="list" allowBlank="1" showInputMessage="1" showErrorMessage="1" sqref="M22:M29 M90:M97 M43:M62 M111:M130 M158:M165 M179:M198 M226:M233 M247:M266 M294:M301 M315:M334 M362:M369 M383:M402 M430:M437 M451:M470 M498:M505 M519:M538 M566:M573 M587:M606 M634:M641 M655:M674 M702:M709 M770:M777 M838:M845 M906:M913 M974:M981 M1042:M1049 M1110:M1117 M1178:M1185 M1246:M1253 M1314:M1321 M2198:M2205 M1382:M1389 M1450:M1457 M1518:M1525 M1586:M1593 M723:M742 M791:M810 M859:M878 M927:M946 M995:M1014 M1063:M1082 M1131:M1150 M1199:M1218 M1267:M1286 M1335:M1354 M2266:M2273 M1403:M1422 M1471:M1490 M1539:M1558 M1607:M1626 M1654:M1661 M1722:M1729 M1790:M1797 M1858:M1865 M1926:M1933 M1994:M2001 M2062:M2069 M2130:M2137 M2219:M2238 M2287:M2306 M1675:M1694 M1743:M1762 M1811:M1830 M1879:M1898 M1947:M1966 M2015:M2034 M2083:M2102 M2151:M2170 M2334:M2341 M2355:M2374">
      <formula1>FormaWładania</formula1>
    </dataValidation>
    <dataValidation type="list" allowBlank="1" showInputMessage="1" showErrorMessage="1" sqref="L22:L29 L43:L62 L90:L97 L111:L130 L158:L165 L179:L198 L226:L233 L247:L266 L294:L301 L315:L334 L362:L369 L383:L402 L430:L437 L451:L470 L498:L505 L519:L538 L566:L573 L587:L606 L634:L641 L655:L674 L702:L709 L770:L777 L838:L845 L906:L913 L974:L981 L1042:L1049 L1110:L1117 L1178:L1185 L1246:L1253 L1314:L1321 L2198:L2205 L1382:L1389 L1450:L1457 L1518:L1525 L1586:L1593 L723:L742 L791:L810 L859:L878 L927:L946 L995:L1014 L1063:L1082 L1131:L1150 L1199:L1218 L1267:L1286 L1335:L1354 L2266:L2273 L1403:L1422 L1471:L1490 L1539:L1558 L1607:L1626 L1654:L1661 L1722:L1729 L1790:L1797 L1858:L1865 L1926:L1933 L1994:L2001 L2062:L2069 L2130:L2137 L2219:L2238 L2287:L2306 L1675:L1694 L1743:L1762 L1811:L1830 L1879:L1898 L1947:L1966 L2015:L2034 L2083:L2102 L2151:L2170 L2334:L2341 L2355:L2374">
      <formula1>Klasa_ZDR1</formula1>
    </dataValidation>
    <dataValidation type="list" allowBlank="1" showInputMessage="1" showErrorMessage="1" sqref="K22:K29 K43:K62 K90:K97 K111:K130 K158:K165 K179:K198 K226:K233 K247:K266 K294:K301 K315:K334 K362:K369 K383:K402 K430:K437 K451:K470 K498:K505 K519:K538 K566:K573 K587:K606 K634:K641 K655:K674 K702:K709 K770:K777 K838:K845 K906:K913 K974:K981 K1042:K1049 K1110:K1117 K1178:K1185 K1246:K1253 K1314:K1321 K2198:K2205 K1382:K1389 K1450:K1457 K1518:K1525 K1586:K1593 K723:K742 K791:K810 K859:K878 K927:K946 K995:K1014 K1063:K1082 K1131:K1150 K1199:K1218 K1267:K1286 K1335:K1354 K2266:K2273 K1403:K1422 K1471:K1490 K1539:K1558 K1607:K1626 K1654:K1661 K1722:K1729 K1790:K1797 K1858:K1865 K1926:K1933 K1994:K2001 K2062:K2069 K2130:K2137 K2219:K2238 K2287:K2306 K1675:K1694 K1743:K1762 K1811:K1830 K1879:K1898 K1947:K1966 K2015:K2034 K2083:K2102 K2151:K2170 K2334:K2341 K2355:K2374">
      <formula1>RodzajUżytku</formula1>
    </dataValidation>
    <dataValidation type="list" allowBlank="1" showInputMessage="1" showErrorMessage="1" sqref="N22:O29 N43:O62 N90:O97 N111:O130 N158:O165 N179:O198 N226:O233 N247:O266 N294:O301 N315:O334 N362:O369 N383:O402 N430:O437 N451:O470 N498:O505 N519:O538 N566:O573 N587:O606 N634:O641 N655:O674 N702:O709 N723:O742 N770:O777 N791:O810 N838:O845 N859:O878 N906:O913 N927:O946 N974:O981 N995:O1014 N1042:O1049 N1063:O1082 N1110:O1117 N1131:O1150 N1178:O1185 N1199:O1218 N1246:O1253 N1267:O1286 N1314:O1321 N1335:O1354 N1382:O1389 N1403:O1422 N1450:O1457 N1471:O1490 N1518:O1525 N1539:O1558 N1586:O1593 N1607:O1626 N1654:O1661 N1675:O1694 N1722:O1729 N1743:O1762 N1790:O1797 N1811:O1830 N1858:O1865 N1879:O1898 N1926:O1933 N1947:O1966 N1994:O2001 N2015:O2034 N2062:O2069 N2083:O2102 N2130:O2137 N2151:O2170 N2198:O2205 N2219:O2238 N2266:O2273 N2287:O2306 N2334:O2341 N2355:O2374">
      <formula1>ZDR2H</formula1>
    </dataValidation>
  </dataValidations>
  <pageMargins left="0.59055118110236227" right="0.59055118110236227" top="0.59055118110236227" bottom="0.59055118110236227" header="0.31496062992125984" footer="0.31496062992125984"/>
  <pageSetup paperSize="9" orientation="landscape" horizontalDpi="4294967293" r:id="rId1"/>
  <rowBreaks count="69" manualBreakCount="69">
    <brk id="38" min="1" max="14" man="1"/>
    <brk id="69" min="1" max="14" man="1"/>
    <brk id="106" min="1" max="14" man="1"/>
    <brk id="137" min="1" max="14" man="1"/>
    <brk id="174" min="1" max="14" man="1"/>
    <brk id="205" min="1" max="14" man="1"/>
    <brk id="242" min="1" max="14" man="1"/>
    <brk id="273" min="1" max="14" man="1"/>
    <brk id="310" min="1" max="14" man="1"/>
    <brk id="341" min="1" max="14" man="1"/>
    <brk id="378" min="1" max="14" man="1"/>
    <brk id="409" min="1" max="14" man="1"/>
    <brk id="446" min="1" max="14" man="1"/>
    <brk id="477" min="1" max="14" man="1"/>
    <brk id="514" min="1" max="14" man="1"/>
    <brk id="545" min="1" max="14" man="1"/>
    <brk id="582" min="1" max="14" man="1"/>
    <brk id="613" min="1" max="14" man="1"/>
    <brk id="650" min="1" max="14" man="1"/>
    <brk id="681" min="1" max="14" man="1"/>
    <brk id="718" min="1" max="14" man="1"/>
    <brk id="749" min="1" max="14" man="1"/>
    <brk id="786" min="1" max="14" man="1"/>
    <brk id="817" min="1" max="14" man="1"/>
    <brk id="854" min="1" max="14" man="1"/>
    <brk id="885" min="1" max="14" man="1"/>
    <brk id="922" min="1" max="14" man="1"/>
    <brk id="953" min="1" max="14" man="1"/>
    <brk id="990" min="1" max="14" man="1"/>
    <brk id="1021" min="1" max="14" man="1"/>
    <brk id="1058" min="1" max="14" man="1"/>
    <brk id="1089" min="1" max="14" man="1"/>
    <brk id="1126" min="1" max="14" man="1"/>
    <brk id="1157" min="1" max="14" man="1"/>
    <brk id="1194" min="1" max="14" man="1"/>
    <brk id="1225" min="1" max="14" man="1"/>
    <brk id="1262" min="1" max="14" man="1"/>
    <brk id="1293" min="1" max="14" man="1"/>
    <brk id="1330" min="1" max="14" man="1"/>
    <brk id="1361" min="1" max="14" man="1"/>
    <brk id="1398" min="1" max="14" man="1"/>
    <brk id="1429" min="1" max="14" man="1"/>
    <brk id="1466" min="1" max="14" man="1"/>
    <brk id="1497" min="1" max="14" man="1"/>
    <brk id="1534" min="1" max="14" man="1"/>
    <brk id="1565" min="1" max="14" man="1"/>
    <brk id="1602" min="1" max="14" man="1"/>
    <brk id="1633" min="1" max="14" man="1"/>
    <brk id="1670" min="1" max="14" man="1"/>
    <brk id="1701" min="1" max="14" man="1"/>
    <brk id="1738" min="1" max="14" man="1"/>
    <brk id="1769" min="1" max="14" man="1"/>
    <brk id="1806" min="1" max="14" man="1"/>
    <brk id="1837" min="1" max="14" man="1"/>
    <brk id="1874" min="1" max="14" man="1"/>
    <brk id="1905" min="1" max="14" man="1"/>
    <brk id="1942" min="1" max="14" man="1"/>
    <brk id="1973" min="1" max="14" man="1"/>
    <brk id="2010" min="1" max="14" man="1"/>
    <brk id="2041" min="1" max="14" man="1"/>
    <brk id="2078" min="1" max="14" man="1"/>
    <brk id="2109" min="1" max="14" man="1"/>
    <brk id="2146" min="1" max="14" man="1"/>
    <brk id="2177" min="1" max="14" man="1"/>
    <brk id="2214" min="1" max="14" man="1"/>
    <brk id="2245" min="1" max="14" man="1"/>
    <brk id="2282" min="1" max="14" man="1"/>
    <brk id="2313" min="1" max="14" man="1"/>
    <brk id="2350" min="1"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_ZDR2">
    <tabColor theme="6" tint="-0.499984740745262"/>
  </sheetPr>
  <dimension ref="A1:XFC681"/>
  <sheetViews>
    <sheetView showGridLines="0" showRowColHeaders="0" view="pageBreakPreview" topLeftCell="B2" zoomScale="130" zoomScaleNormal="100" zoomScaleSheetLayoutView="130" workbookViewId="0">
      <selection activeCell="F24" sqref="F24"/>
    </sheetView>
  </sheetViews>
  <sheetFormatPr defaultRowHeight="8.4" x14ac:dyDescent="0.25"/>
  <cols>
    <col min="1" max="1" width="6" style="63" hidden="1" customWidth="1"/>
    <col min="2" max="2" width="3.33203125" style="45" customWidth="1"/>
    <col min="3" max="3" width="13.33203125" style="45" customWidth="1"/>
    <col min="4" max="4" width="6.77734375" style="45" customWidth="1"/>
    <col min="5" max="5" width="10.109375" style="45" customWidth="1"/>
    <col min="6" max="6" width="19.33203125" style="45" customWidth="1"/>
    <col min="7" max="8" width="10.109375" style="45" customWidth="1"/>
    <col min="9" max="9" width="10.109375" style="173" customWidth="1"/>
    <col min="10" max="10" width="10.109375" style="45" customWidth="1"/>
    <col min="11" max="11" width="12" style="179" customWidth="1"/>
    <col min="12" max="12" width="12" style="62" customWidth="1"/>
    <col min="13" max="13" width="12" style="45" customWidth="1"/>
    <col min="14" max="14" width="13.33203125" style="45" customWidth="1"/>
    <col min="15" max="15" width="6.77734375" style="45" customWidth="1"/>
    <col min="16" max="16" width="3.33203125" style="45" hidden="1" customWidth="1"/>
    <col min="17" max="17" width="3.33203125" style="62" hidden="1" customWidth="1"/>
    <col min="18" max="19" width="13.33203125" style="45" hidden="1" customWidth="1"/>
    <col min="20" max="20" width="15.33203125" style="45" hidden="1" customWidth="1"/>
    <col min="21" max="25" width="13.33203125" style="45" hidden="1" customWidth="1"/>
    <col min="26" max="16383" width="8.88671875" style="45" hidden="1" customWidth="1"/>
    <col min="16384" max="16384" width="3.109375" style="45" customWidth="1"/>
  </cols>
  <sheetData>
    <row r="1" spans="1:33" s="62" customFormat="1" hidden="1" x14ac:dyDescent="0.25">
      <c r="A1" s="380">
        <v>18.5</v>
      </c>
      <c r="B1" s="381">
        <v>2.5</v>
      </c>
      <c r="C1" s="381">
        <f>$A$1-D1</f>
        <v>12.5</v>
      </c>
      <c r="D1" s="381">
        <v>6</v>
      </c>
      <c r="E1" s="381">
        <f>$A$1*0.5</f>
        <v>9.25</v>
      </c>
      <c r="F1" s="381">
        <f>$A$1</f>
        <v>18.5</v>
      </c>
      <c r="G1" s="381">
        <f>$A$1*0.5</f>
        <v>9.25</v>
      </c>
      <c r="H1" s="381">
        <f>$A$1*0.5</f>
        <v>9.25</v>
      </c>
      <c r="I1" s="439">
        <f>$A$1*0.5</f>
        <v>9.25</v>
      </c>
      <c r="J1" s="381">
        <f>$A$1*0.5</f>
        <v>9.25</v>
      </c>
      <c r="K1" s="440">
        <f>$A$1*0.6</f>
        <v>11.1</v>
      </c>
      <c r="L1" s="381">
        <f>K1</f>
        <v>11.1</v>
      </c>
      <c r="M1" s="381">
        <f>K1</f>
        <v>11.1</v>
      </c>
      <c r="N1" s="381">
        <f>$A$1-O1</f>
        <v>12.5</v>
      </c>
      <c r="O1" s="381">
        <v>6</v>
      </c>
      <c r="P1" s="381"/>
      <c r="Q1" s="381"/>
      <c r="R1" s="381"/>
      <c r="S1" s="381"/>
      <c r="T1" s="381"/>
      <c r="U1" s="381"/>
      <c r="V1" s="381"/>
      <c r="W1" s="381"/>
      <c r="X1" s="381"/>
      <c r="Y1" s="381"/>
      <c r="Z1" s="381"/>
      <c r="AA1" s="381"/>
      <c r="AB1" s="381"/>
      <c r="AC1" s="381"/>
      <c r="AD1" s="381"/>
      <c r="AE1" s="381"/>
      <c r="AF1" s="381"/>
      <c r="AG1" s="381"/>
    </row>
    <row r="2" spans="1:33" ht="9" customHeight="1" x14ac:dyDescent="0.25">
      <c r="A2" s="382">
        <v>9</v>
      </c>
      <c r="B2" s="782" t="s">
        <v>182</v>
      </c>
      <c r="C2" s="782"/>
      <c r="D2" s="782"/>
      <c r="E2" s="782"/>
      <c r="F2" s="782"/>
      <c r="G2" s="782"/>
      <c r="H2" s="782"/>
      <c r="I2" s="782"/>
      <c r="J2" s="782"/>
      <c r="K2" s="782"/>
      <c r="L2" s="782"/>
      <c r="M2" s="782"/>
      <c r="N2" s="782"/>
      <c r="O2" s="782"/>
      <c r="P2" s="289"/>
      <c r="Q2" s="381"/>
      <c r="R2" s="289"/>
      <c r="S2" s="289"/>
      <c r="T2" s="289"/>
      <c r="U2" s="289"/>
      <c r="V2" s="289"/>
      <c r="W2" s="289"/>
      <c r="X2" s="289"/>
      <c r="Y2" s="289"/>
      <c r="Z2" s="289"/>
      <c r="AA2" s="289"/>
      <c r="AB2" s="289"/>
      <c r="AC2" s="289"/>
      <c r="AD2" s="289"/>
      <c r="AE2" s="289"/>
      <c r="AF2" s="289"/>
      <c r="AG2" s="289"/>
    </row>
    <row r="3" spans="1:33" ht="9" customHeight="1" x14ac:dyDescent="0.25">
      <c r="A3" s="380">
        <f>$A$2</f>
        <v>9</v>
      </c>
      <c r="B3" s="757" t="s">
        <v>0</v>
      </c>
      <c r="C3" s="757"/>
      <c r="D3" s="757"/>
      <c r="E3" s="757"/>
      <c r="F3" s="757"/>
      <c r="G3" s="757"/>
      <c r="H3" s="757"/>
      <c r="I3" s="757"/>
      <c r="J3" s="757"/>
      <c r="K3" s="757"/>
      <c r="L3" s="757"/>
      <c r="M3" s="757"/>
      <c r="N3" s="757"/>
      <c r="O3" s="757"/>
      <c r="P3" s="289"/>
      <c r="Q3" s="381"/>
      <c r="R3" s="289"/>
      <c r="S3" s="289"/>
      <c r="T3" s="289"/>
      <c r="U3" s="289"/>
      <c r="V3" s="289"/>
      <c r="W3" s="289"/>
      <c r="X3" s="289"/>
      <c r="Y3" s="289"/>
      <c r="Z3" s="289"/>
      <c r="AA3" s="289"/>
      <c r="AB3" s="289"/>
      <c r="AC3" s="289"/>
      <c r="AD3" s="289"/>
      <c r="AE3" s="289"/>
      <c r="AF3" s="289"/>
      <c r="AG3" s="289"/>
    </row>
    <row r="4" spans="1:33" ht="4.5" customHeight="1" x14ac:dyDescent="0.25">
      <c r="A4" s="382">
        <v>4.5</v>
      </c>
      <c r="B4" s="292"/>
      <c r="C4" s="289"/>
      <c r="D4" s="289"/>
      <c r="E4" s="289"/>
      <c r="F4" s="289"/>
      <c r="G4" s="289"/>
      <c r="H4" s="289"/>
      <c r="I4" s="441"/>
      <c r="J4" s="289"/>
      <c r="K4" s="440"/>
      <c r="L4" s="381"/>
      <c r="M4" s="289"/>
      <c r="N4" s="289"/>
      <c r="O4" s="289"/>
      <c r="P4" s="289"/>
      <c r="Q4" s="381"/>
      <c r="R4" s="289"/>
      <c r="S4" s="289"/>
      <c r="T4" s="289"/>
      <c r="U4" s="289"/>
      <c r="V4" s="289"/>
      <c r="W4" s="289"/>
      <c r="X4" s="289"/>
      <c r="Y4" s="289"/>
      <c r="Z4" s="289"/>
      <c r="AA4" s="289"/>
      <c r="AB4" s="289"/>
      <c r="AC4" s="289"/>
      <c r="AD4" s="289"/>
      <c r="AE4" s="289"/>
      <c r="AF4" s="289"/>
      <c r="AG4" s="289"/>
    </row>
    <row r="5" spans="1:33" ht="9" customHeight="1" x14ac:dyDescent="0.25">
      <c r="A5" s="380">
        <f>$A$2</f>
        <v>9</v>
      </c>
      <c r="B5" s="783" t="s">
        <v>475</v>
      </c>
      <c r="C5" s="766"/>
      <c r="D5" s="766"/>
      <c r="E5" s="766"/>
      <c r="F5" s="766"/>
      <c r="G5" s="766"/>
      <c r="H5" s="767"/>
      <c r="I5" s="666" t="s">
        <v>1</v>
      </c>
      <c r="J5" s="667"/>
      <c r="K5" s="667"/>
      <c r="L5" s="667"/>
      <c r="M5" s="667"/>
      <c r="N5" s="667"/>
      <c r="O5" s="668"/>
      <c r="P5" s="289"/>
      <c r="Q5" s="381"/>
      <c r="R5" s="289"/>
      <c r="S5" s="289"/>
      <c r="T5" s="289"/>
      <c r="U5" s="289"/>
      <c r="V5" s="289"/>
      <c r="W5" s="289"/>
      <c r="X5" s="289"/>
      <c r="Y5" s="289"/>
      <c r="Z5" s="289"/>
      <c r="AA5" s="289"/>
      <c r="AB5" s="289"/>
      <c r="AC5" s="289"/>
      <c r="AD5" s="289"/>
      <c r="AE5" s="289"/>
      <c r="AF5" s="289"/>
      <c r="AG5" s="289"/>
    </row>
    <row r="6" spans="1:33" ht="19.5" customHeight="1" x14ac:dyDescent="0.25">
      <c r="A6" s="382">
        <v>19.5</v>
      </c>
      <c r="B6" s="383"/>
      <c r="C6" s="784"/>
      <c r="D6" s="785"/>
      <c r="E6" s="785"/>
      <c r="F6" s="785"/>
      <c r="G6" s="785"/>
      <c r="H6" s="384"/>
      <c r="I6" s="672"/>
      <c r="J6" s="673"/>
      <c r="K6" s="673"/>
      <c r="L6" s="673"/>
      <c r="M6" s="673"/>
      <c r="N6" s="673"/>
      <c r="O6" s="674"/>
      <c r="P6" s="289"/>
      <c r="Q6" s="381"/>
      <c r="R6" s="289"/>
      <c r="S6" s="289"/>
      <c r="T6" s="289"/>
      <c r="U6" s="289"/>
      <c r="V6" s="289"/>
      <c r="W6" s="289"/>
      <c r="X6" s="289"/>
      <c r="Y6" s="289"/>
      <c r="Z6" s="289"/>
      <c r="AA6" s="289"/>
      <c r="AB6" s="289"/>
      <c r="AC6" s="289"/>
      <c r="AD6" s="289"/>
      <c r="AE6" s="289"/>
      <c r="AF6" s="289"/>
      <c r="AG6" s="289"/>
    </row>
    <row r="7" spans="1:33" ht="9" customHeight="1" x14ac:dyDescent="0.25">
      <c r="A7" s="380">
        <f t="shared" ref="A7" si="0">$A$2</f>
        <v>9</v>
      </c>
      <c r="B7" s="289"/>
      <c r="C7" s="289"/>
      <c r="D7" s="289"/>
      <c r="E7" s="289"/>
      <c r="F7" s="289"/>
      <c r="G7" s="289"/>
      <c r="H7" s="289"/>
      <c r="I7" s="441"/>
      <c r="J7" s="289"/>
      <c r="K7" s="440"/>
      <c r="L7" s="381"/>
      <c r="M7" s="289"/>
      <c r="N7" s="289"/>
      <c r="O7" s="289"/>
      <c r="P7" s="289"/>
      <c r="Q7" s="381"/>
      <c r="R7" s="289"/>
      <c r="S7" s="289"/>
      <c r="T7" s="289"/>
      <c r="U7" s="289"/>
      <c r="V7" s="289"/>
      <c r="W7" s="289"/>
      <c r="X7" s="289"/>
      <c r="Y7" s="289"/>
      <c r="Z7" s="289"/>
      <c r="AA7" s="289"/>
      <c r="AB7" s="289"/>
      <c r="AC7" s="289"/>
      <c r="AD7" s="289"/>
      <c r="AE7" s="289"/>
      <c r="AF7" s="289"/>
      <c r="AG7" s="289"/>
    </row>
    <row r="8" spans="1:33" ht="16.5" customHeight="1" x14ac:dyDescent="0.25">
      <c r="A8" s="382">
        <v>16.5</v>
      </c>
      <c r="B8" s="385" t="s">
        <v>555</v>
      </c>
      <c r="C8" s="289"/>
      <c r="D8" s="289"/>
      <c r="E8" s="289"/>
      <c r="F8" s="289"/>
      <c r="G8" s="289"/>
      <c r="H8" s="289"/>
      <c r="I8" s="441"/>
      <c r="J8" s="289"/>
      <c r="K8" s="440"/>
      <c r="L8" s="381"/>
      <c r="M8" s="289"/>
      <c r="N8" s="289"/>
      <c r="O8" s="289"/>
      <c r="P8" s="289"/>
      <c r="Q8" s="381"/>
      <c r="R8" s="289"/>
      <c r="S8" s="289"/>
      <c r="T8" s="289"/>
      <c r="U8" s="289"/>
      <c r="V8" s="289"/>
      <c r="W8" s="289"/>
      <c r="X8" s="289"/>
      <c r="Y8" s="289"/>
      <c r="Z8" s="289"/>
      <c r="AA8" s="289"/>
      <c r="AB8" s="289"/>
      <c r="AC8" s="289"/>
      <c r="AD8" s="289"/>
      <c r="AE8" s="289"/>
      <c r="AF8" s="289"/>
      <c r="AG8" s="289"/>
    </row>
    <row r="9" spans="1:33" ht="16.5" customHeight="1" x14ac:dyDescent="0.25">
      <c r="A9" s="386">
        <f>$A$8</f>
        <v>16.5</v>
      </c>
      <c r="B9" s="764" t="s">
        <v>562</v>
      </c>
      <c r="C9" s="764"/>
      <c r="D9" s="764"/>
      <c r="E9" s="764"/>
      <c r="F9" s="764"/>
      <c r="G9" s="764"/>
      <c r="H9" s="764"/>
      <c r="I9" s="764"/>
      <c r="J9" s="764"/>
      <c r="K9" s="764"/>
      <c r="L9" s="764"/>
      <c r="M9" s="764"/>
      <c r="N9" s="764"/>
      <c r="O9" s="289"/>
      <c r="P9" s="289"/>
      <c r="Q9" s="381"/>
      <c r="R9" s="289"/>
      <c r="S9" s="289"/>
      <c r="T9" s="289"/>
      <c r="U9" s="289"/>
      <c r="V9" s="289"/>
      <c r="W9" s="289"/>
      <c r="X9" s="289"/>
      <c r="Y9" s="289"/>
      <c r="Z9" s="289"/>
      <c r="AA9" s="289"/>
      <c r="AB9" s="289"/>
      <c r="AC9" s="289"/>
      <c r="AD9" s="289"/>
      <c r="AE9" s="289"/>
      <c r="AF9" s="289"/>
      <c r="AG9" s="289"/>
    </row>
    <row r="10" spans="1:33" ht="16.5" customHeight="1" x14ac:dyDescent="0.25">
      <c r="A10" s="442" t="s">
        <v>567</v>
      </c>
      <c r="B10" s="765" t="s">
        <v>574</v>
      </c>
      <c r="C10" s="764"/>
      <c r="D10" s="764"/>
      <c r="E10" s="764"/>
      <c r="F10" s="764"/>
      <c r="G10" s="764"/>
      <c r="H10" s="764"/>
      <c r="I10" s="764"/>
      <c r="J10" s="764"/>
      <c r="K10" s="764"/>
      <c r="L10" s="764"/>
      <c r="M10" s="764"/>
      <c r="N10" s="764"/>
      <c r="O10" s="289"/>
      <c r="P10" s="289"/>
      <c r="Q10" s="381"/>
      <c r="R10" s="289"/>
      <c r="S10" s="289"/>
      <c r="T10" s="289"/>
      <c r="U10" s="289"/>
      <c r="V10" s="289"/>
      <c r="W10" s="289"/>
      <c r="X10" s="289"/>
      <c r="Y10" s="289"/>
      <c r="Z10" s="289"/>
      <c r="AA10" s="289"/>
      <c r="AB10" s="289"/>
      <c r="AC10" s="289"/>
      <c r="AD10" s="289"/>
      <c r="AE10" s="289"/>
      <c r="AF10" s="289"/>
      <c r="AG10" s="289"/>
    </row>
    <row r="11" spans="1:33" ht="9" customHeight="1" x14ac:dyDescent="0.25">
      <c r="A11" s="380">
        <f>$A$2</f>
        <v>9</v>
      </c>
      <c r="B11" s="289"/>
      <c r="C11" s="387"/>
      <c r="D11" s="387"/>
      <c r="E11" s="387"/>
      <c r="F11" s="387"/>
      <c r="G11" s="387"/>
      <c r="H11" s="289"/>
      <c r="I11" s="441"/>
      <c r="J11" s="289"/>
      <c r="K11" s="440"/>
      <c r="L11" s="381"/>
      <c r="M11" s="289"/>
      <c r="N11" s="443" t="s">
        <v>877</v>
      </c>
      <c r="O11" s="444"/>
      <c r="P11" s="289"/>
      <c r="Q11" s="381"/>
      <c r="R11" s="289"/>
      <c r="S11" s="289"/>
      <c r="T11" s="289"/>
      <c r="U11" s="289"/>
      <c r="V11" s="289"/>
      <c r="W11" s="289"/>
      <c r="X11" s="289"/>
      <c r="Y11" s="289"/>
      <c r="Z11" s="289"/>
      <c r="AA11" s="289"/>
      <c r="AB11" s="289"/>
      <c r="AC11" s="289"/>
      <c r="AD11" s="289"/>
      <c r="AE11" s="289"/>
      <c r="AF11" s="289"/>
      <c r="AG11" s="289"/>
    </row>
    <row r="12" spans="1:33" ht="19.5" customHeight="1" x14ac:dyDescent="0.25">
      <c r="A12" s="380">
        <f>$A$6</f>
        <v>19.5</v>
      </c>
      <c r="B12" s="289"/>
      <c r="C12" s="387"/>
      <c r="D12" s="387"/>
      <c r="E12" s="387"/>
      <c r="F12" s="387"/>
      <c r="G12" s="387"/>
      <c r="H12" s="289"/>
      <c r="I12" s="441"/>
      <c r="J12" s="289"/>
      <c r="K12" s="440"/>
      <c r="L12" s="381"/>
      <c r="M12" s="289"/>
      <c r="N12" s="388">
        <v>1</v>
      </c>
      <c r="O12" s="389"/>
      <c r="P12" s="381">
        <f>SUM(Q:Q)</f>
        <v>0</v>
      </c>
      <c r="Q12" s="381">
        <f>IF(COUNTA(C22:O29,C43:O62)=0,0,1)</f>
        <v>0</v>
      </c>
      <c r="R12" s="289"/>
      <c r="S12" s="289"/>
      <c r="T12" s="289"/>
      <c r="U12" s="289"/>
      <c r="V12" s="289"/>
      <c r="W12" s="289"/>
      <c r="X12" s="289"/>
      <c r="Y12" s="289"/>
      <c r="Z12" s="289"/>
      <c r="AA12" s="289"/>
      <c r="AB12" s="289"/>
      <c r="AC12" s="289"/>
      <c r="AD12" s="289"/>
      <c r="AE12" s="289"/>
      <c r="AF12" s="289"/>
      <c r="AG12" s="289"/>
    </row>
    <row r="13" spans="1:33" ht="4.5" customHeight="1" x14ac:dyDescent="0.25">
      <c r="A13" s="380">
        <f>$A$4</f>
        <v>4.5</v>
      </c>
      <c r="B13" s="387"/>
      <c r="C13" s="387"/>
      <c r="D13" s="387"/>
      <c r="E13" s="387"/>
      <c r="F13" s="387"/>
      <c r="G13" s="387"/>
      <c r="H13" s="289"/>
      <c r="I13" s="441"/>
      <c r="J13" s="289"/>
      <c r="K13" s="440"/>
      <c r="L13" s="381"/>
      <c r="M13" s="289"/>
      <c r="N13" s="289"/>
      <c r="O13" s="289"/>
      <c r="P13" s="289"/>
      <c r="Q13" s="381"/>
      <c r="R13" s="289"/>
      <c r="S13" s="289"/>
      <c r="T13" s="289"/>
      <c r="U13" s="289"/>
      <c r="V13" s="289"/>
      <c r="W13" s="289"/>
      <c r="X13" s="289"/>
      <c r="Y13" s="289"/>
      <c r="Z13" s="289"/>
      <c r="AA13" s="289"/>
      <c r="AB13" s="289"/>
      <c r="AC13" s="289"/>
      <c r="AD13" s="289"/>
      <c r="AE13" s="289"/>
      <c r="AF13" s="289"/>
      <c r="AG13" s="289"/>
    </row>
    <row r="14" spans="1:33" ht="4.5" customHeight="1" x14ac:dyDescent="0.25">
      <c r="A14" s="380">
        <f>$A$4</f>
        <v>4.5</v>
      </c>
      <c r="B14" s="770"/>
      <c r="C14" s="770"/>
      <c r="D14" s="770"/>
      <c r="E14" s="770"/>
      <c r="F14" s="770"/>
      <c r="G14" s="770"/>
      <c r="H14" s="770"/>
      <c r="I14" s="770"/>
      <c r="J14" s="770"/>
      <c r="K14" s="770"/>
      <c r="L14" s="770"/>
      <c r="M14" s="770"/>
      <c r="N14" s="770"/>
      <c r="O14" s="770"/>
      <c r="P14" s="289"/>
      <c r="Q14" s="381"/>
      <c r="R14" s="289"/>
      <c r="S14" s="289"/>
      <c r="T14" s="289"/>
      <c r="U14" s="289"/>
      <c r="V14" s="289"/>
      <c r="W14" s="289"/>
      <c r="X14" s="289"/>
      <c r="Y14" s="289"/>
      <c r="Z14" s="289"/>
      <c r="AA14" s="289"/>
      <c r="AB14" s="289"/>
      <c r="AC14" s="289"/>
      <c r="AD14" s="289"/>
      <c r="AE14" s="289"/>
      <c r="AF14" s="289"/>
      <c r="AG14" s="289"/>
    </row>
    <row r="15" spans="1:33" ht="24.75" customHeight="1" x14ac:dyDescent="0.25">
      <c r="A15" s="386">
        <f>$A$8*1.5</f>
        <v>24.75</v>
      </c>
      <c r="B15" s="771" t="s">
        <v>563</v>
      </c>
      <c r="C15" s="772"/>
      <c r="D15" s="772"/>
      <c r="E15" s="772"/>
      <c r="F15" s="772"/>
      <c r="G15" s="772"/>
      <c r="H15" s="772"/>
      <c r="I15" s="772"/>
      <c r="J15" s="772"/>
      <c r="K15" s="772"/>
      <c r="L15" s="772"/>
      <c r="M15" s="772"/>
      <c r="N15" s="772"/>
      <c r="O15" s="773"/>
      <c r="P15" s="289"/>
      <c r="Q15" s="381"/>
      <c r="R15" s="289"/>
      <c r="S15" s="289"/>
      <c r="T15" s="289"/>
      <c r="U15" s="289"/>
      <c r="V15" s="289"/>
      <c r="W15" s="289"/>
      <c r="X15" s="289"/>
      <c r="Y15" s="289"/>
      <c r="Z15" s="289"/>
      <c r="AA15" s="289"/>
      <c r="AB15" s="289"/>
      <c r="AC15" s="289"/>
      <c r="AD15" s="289"/>
      <c r="AE15" s="289"/>
      <c r="AF15" s="289"/>
      <c r="AG15" s="289"/>
    </row>
    <row r="16" spans="1:33" ht="9" customHeight="1" x14ac:dyDescent="0.25">
      <c r="A16" s="380">
        <f>$A$2</f>
        <v>9</v>
      </c>
      <c r="B16" s="390"/>
      <c r="C16" s="540" t="s">
        <v>158</v>
      </c>
      <c r="D16" s="541"/>
      <c r="E16" s="541"/>
      <c r="F16" s="541"/>
      <c r="G16" s="541"/>
      <c r="H16" s="542"/>
      <c r="I16" s="540" t="s">
        <v>159</v>
      </c>
      <c r="J16" s="541"/>
      <c r="K16" s="541"/>
      <c r="L16" s="541"/>
      <c r="M16" s="541"/>
      <c r="N16" s="541"/>
      <c r="O16" s="542"/>
      <c r="P16" s="289"/>
      <c r="Q16" s="381"/>
      <c r="R16" s="289"/>
      <c r="S16" s="289"/>
      <c r="T16" s="289"/>
      <c r="U16" s="289"/>
      <c r="V16" s="289"/>
      <c r="W16" s="289"/>
      <c r="X16" s="289"/>
      <c r="Y16" s="289"/>
      <c r="Z16" s="289"/>
      <c r="AA16" s="289"/>
      <c r="AB16" s="289"/>
      <c r="AC16" s="289"/>
      <c r="AD16" s="289"/>
      <c r="AE16" s="289"/>
      <c r="AF16" s="289"/>
      <c r="AG16" s="289"/>
    </row>
    <row r="17" spans="1:33" ht="19.5" customHeight="1" x14ac:dyDescent="0.25">
      <c r="A17" s="380">
        <f>$A$6</f>
        <v>19.5</v>
      </c>
      <c r="B17" s="445"/>
      <c r="C17" s="786"/>
      <c r="D17" s="789"/>
      <c r="E17" s="789"/>
      <c r="F17" s="789"/>
      <c r="G17" s="789"/>
      <c r="H17" s="790"/>
      <c r="I17" s="786"/>
      <c r="J17" s="789"/>
      <c r="K17" s="787"/>
      <c r="L17" s="787"/>
      <c r="M17" s="787"/>
      <c r="N17" s="787"/>
      <c r="O17" s="788"/>
      <c r="P17" s="289"/>
      <c r="Q17" s="381"/>
      <c r="R17" s="289"/>
      <c r="S17" s="289"/>
      <c r="T17" s="289"/>
      <c r="U17" s="289"/>
      <c r="V17" s="289"/>
      <c r="W17" s="289"/>
      <c r="X17" s="289"/>
      <c r="Y17" s="289"/>
      <c r="Z17" s="289"/>
      <c r="AA17" s="289"/>
      <c r="AB17" s="289"/>
      <c r="AC17" s="289"/>
      <c r="AD17" s="289"/>
      <c r="AE17" s="289"/>
      <c r="AF17" s="289"/>
      <c r="AG17" s="289"/>
    </row>
    <row r="18" spans="1:33" ht="4.5" customHeight="1" x14ac:dyDescent="0.25">
      <c r="A18" s="380">
        <f>$A$4</f>
        <v>4.5</v>
      </c>
      <c r="B18" s="770"/>
      <c r="C18" s="770"/>
      <c r="D18" s="770"/>
      <c r="E18" s="770"/>
      <c r="F18" s="770"/>
      <c r="G18" s="770"/>
      <c r="H18" s="770"/>
      <c r="I18" s="770"/>
      <c r="J18" s="770"/>
      <c r="K18" s="770"/>
      <c r="L18" s="770"/>
      <c r="M18" s="770"/>
      <c r="N18" s="770"/>
      <c r="O18" s="770"/>
      <c r="P18" s="289"/>
      <c r="Q18" s="381"/>
      <c r="R18" s="289"/>
      <c r="S18" s="289"/>
      <c r="T18" s="289"/>
      <c r="U18" s="289"/>
      <c r="V18" s="289"/>
      <c r="W18" s="289"/>
      <c r="X18" s="289"/>
      <c r="Y18" s="289"/>
      <c r="Z18" s="289"/>
      <c r="AA18" s="289"/>
      <c r="AB18" s="289"/>
      <c r="AC18" s="289"/>
      <c r="AD18" s="289"/>
      <c r="AE18" s="289"/>
      <c r="AF18" s="289"/>
      <c r="AG18" s="289"/>
    </row>
    <row r="19" spans="1:33" ht="16.5" customHeight="1" x14ac:dyDescent="0.25">
      <c r="A19" s="386">
        <f t="shared" ref="A19" si="1">$A$8</f>
        <v>16.5</v>
      </c>
      <c r="B19" s="774" t="s">
        <v>160</v>
      </c>
      <c r="C19" s="775"/>
      <c r="D19" s="775"/>
      <c r="E19" s="775"/>
      <c r="F19" s="775"/>
      <c r="G19" s="775"/>
      <c r="H19" s="775"/>
      <c r="I19" s="775"/>
      <c r="J19" s="775"/>
      <c r="K19" s="775"/>
      <c r="L19" s="775"/>
      <c r="M19" s="775"/>
      <c r="N19" s="775"/>
      <c r="O19" s="776"/>
      <c r="P19" s="289"/>
      <c r="Q19" s="381"/>
      <c r="R19" s="289"/>
      <c r="S19" s="289"/>
      <c r="T19" s="289"/>
      <c r="U19" s="289"/>
      <c r="V19" s="289"/>
      <c r="W19" s="289"/>
      <c r="X19" s="289"/>
      <c r="Y19" s="289"/>
      <c r="Z19" s="289"/>
      <c r="AA19" s="289"/>
      <c r="AB19" s="289"/>
      <c r="AC19" s="289"/>
      <c r="AD19" s="289"/>
      <c r="AE19" s="289"/>
      <c r="AF19" s="289"/>
      <c r="AG19" s="289"/>
    </row>
    <row r="20" spans="1:33" s="62" customFormat="1" ht="24.75" customHeight="1" x14ac:dyDescent="0.25">
      <c r="A20" s="386">
        <f>$A$8*1.5</f>
        <v>24.75</v>
      </c>
      <c r="B20" s="391" t="s">
        <v>162</v>
      </c>
      <c r="C20" s="852" t="s">
        <v>170</v>
      </c>
      <c r="D20" s="883"/>
      <c r="E20" s="878"/>
      <c r="F20" s="392" t="s">
        <v>171</v>
      </c>
      <c r="G20" s="392" t="s">
        <v>172</v>
      </c>
      <c r="H20" s="391" t="s">
        <v>163</v>
      </c>
      <c r="I20" s="852" t="s">
        <v>573</v>
      </c>
      <c r="J20" s="878"/>
      <c r="K20" s="446" t="s">
        <v>571</v>
      </c>
      <c r="L20" s="446" t="s">
        <v>570</v>
      </c>
      <c r="M20" s="853" t="s">
        <v>575</v>
      </c>
      <c r="N20" s="885"/>
      <c r="O20" s="862"/>
      <c r="P20" s="289"/>
      <c r="Q20" s="381"/>
      <c r="R20" s="289"/>
      <c r="S20" s="289"/>
      <c r="T20" s="289"/>
      <c r="U20" s="289"/>
      <c r="V20" s="289"/>
      <c r="W20" s="289"/>
      <c r="X20" s="289"/>
      <c r="Y20" s="289"/>
      <c r="Z20" s="289"/>
      <c r="AA20" s="289"/>
      <c r="AB20" s="289"/>
      <c r="AC20" s="381"/>
      <c r="AD20" s="381"/>
      <c r="AE20" s="381"/>
      <c r="AF20" s="381"/>
      <c r="AG20" s="381"/>
    </row>
    <row r="21" spans="1:33" s="62" customFormat="1" ht="9" customHeight="1" x14ac:dyDescent="0.2">
      <c r="A21" s="380">
        <f>$A$2</f>
        <v>9</v>
      </c>
      <c r="B21" s="394"/>
      <c r="C21" s="991" t="s">
        <v>126</v>
      </c>
      <c r="D21" s="991"/>
      <c r="E21" s="991"/>
      <c r="F21" s="391" t="s">
        <v>164</v>
      </c>
      <c r="G21" s="391" t="s">
        <v>165</v>
      </c>
      <c r="H21" s="391" t="s">
        <v>143</v>
      </c>
      <c r="I21" s="991" t="s">
        <v>166</v>
      </c>
      <c r="J21" s="991"/>
      <c r="K21" s="391" t="s">
        <v>167</v>
      </c>
      <c r="L21" s="391" t="s">
        <v>168</v>
      </c>
      <c r="M21" s="853" t="s">
        <v>181</v>
      </c>
      <c r="N21" s="885"/>
      <c r="O21" s="862"/>
      <c r="P21" s="289"/>
      <c r="Q21" s="381"/>
      <c r="R21" s="289"/>
      <c r="S21" s="289"/>
      <c r="T21" s="289"/>
      <c r="U21" s="289"/>
      <c r="V21" s="289"/>
      <c r="W21" s="289"/>
      <c r="X21" s="289"/>
      <c r="Y21" s="289"/>
      <c r="Z21" s="289"/>
      <c r="AA21" s="289"/>
      <c r="AB21" s="289"/>
      <c r="AC21" s="381"/>
      <c r="AD21" s="381"/>
      <c r="AE21" s="381"/>
      <c r="AF21" s="381"/>
      <c r="AG21" s="381"/>
    </row>
    <row r="22" spans="1:33" s="62" customFormat="1" ht="19.5" customHeight="1" x14ac:dyDescent="0.25">
      <c r="A22" s="380">
        <f t="shared" ref="A22:A29" si="2">$A$6</f>
        <v>19.5</v>
      </c>
      <c r="B22" s="396">
        <v>1</v>
      </c>
      <c r="C22" s="1007"/>
      <c r="D22" s="1008"/>
      <c r="E22" s="1009"/>
      <c r="F22" s="447"/>
      <c r="G22" s="447"/>
      <c r="H22" s="447"/>
      <c r="I22" s="999"/>
      <c r="J22" s="1014"/>
      <c r="K22" s="448"/>
      <c r="L22" s="449"/>
      <c r="M22" s="1011"/>
      <c r="N22" s="1012"/>
      <c r="O22" s="1013"/>
      <c r="P22" s="289"/>
      <c r="Q22" s="381"/>
      <c r="R22" s="289"/>
      <c r="S22" s="289"/>
      <c r="T22" s="289"/>
      <c r="U22" s="289"/>
      <c r="V22" s="289"/>
      <c r="W22" s="289"/>
      <c r="X22" s="289"/>
      <c r="Y22" s="289"/>
      <c r="Z22" s="289"/>
      <c r="AA22" s="289"/>
      <c r="AB22" s="289"/>
      <c r="AC22" s="381"/>
      <c r="AD22" s="381"/>
      <c r="AE22" s="381"/>
      <c r="AF22" s="381"/>
      <c r="AG22" s="381"/>
    </row>
    <row r="23" spans="1:33" s="62" customFormat="1" ht="19.5" customHeight="1" x14ac:dyDescent="0.25">
      <c r="A23" s="380">
        <f t="shared" si="2"/>
        <v>19.5</v>
      </c>
      <c r="B23" s="396">
        <v>2</v>
      </c>
      <c r="C23" s="1007"/>
      <c r="D23" s="1008"/>
      <c r="E23" s="1009"/>
      <c r="F23" s="447"/>
      <c r="G23" s="447"/>
      <c r="H23" s="447"/>
      <c r="I23" s="999"/>
      <c r="J23" s="1010"/>
      <c r="K23" s="448"/>
      <c r="L23" s="449"/>
      <c r="M23" s="1011"/>
      <c r="N23" s="1012"/>
      <c r="O23" s="1013"/>
      <c r="P23" s="289"/>
      <c r="Q23" s="381"/>
      <c r="R23" s="289"/>
      <c r="S23" s="289"/>
      <c r="T23" s="289"/>
      <c r="U23" s="289"/>
      <c r="V23" s="289"/>
      <c r="W23" s="289"/>
      <c r="X23" s="289"/>
      <c r="Y23" s="289"/>
      <c r="Z23" s="289"/>
      <c r="AA23" s="289"/>
      <c r="AB23" s="289"/>
      <c r="AC23" s="381"/>
      <c r="AD23" s="381"/>
      <c r="AE23" s="381"/>
      <c r="AF23" s="381"/>
      <c r="AG23" s="381"/>
    </row>
    <row r="24" spans="1:33" s="62" customFormat="1" ht="19.5" customHeight="1" x14ac:dyDescent="0.25">
      <c r="A24" s="380">
        <f t="shared" si="2"/>
        <v>19.5</v>
      </c>
      <c r="B24" s="396">
        <v>3</v>
      </c>
      <c r="C24" s="1007"/>
      <c r="D24" s="1008"/>
      <c r="E24" s="1009"/>
      <c r="F24" s="447"/>
      <c r="G24" s="447"/>
      <c r="H24" s="447"/>
      <c r="I24" s="999"/>
      <c r="J24" s="1010"/>
      <c r="K24" s="448"/>
      <c r="L24" s="449"/>
      <c r="M24" s="1011"/>
      <c r="N24" s="1012"/>
      <c r="O24" s="1013"/>
      <c r="P24" s="289"/>
      <c r="Q24" s="381"/>
      <c r="R24" s="289"/>
      <c r="S24" s="289"/>
      <c r="T24" s="289"/>
      <c r="U24" s="289"/>
      <c r="V24" s="289"/>
      <c r="W24" s="289"/>
      <c r="X24" s="289"/>
      <c r="Y24" s="289"/>
      <c r="Z24" s="289"/>
      <c r="AA24" s="289"/>
      <c r="AB24" s="289"/>
      <c r="AC24" s="381"/>
      <c r="AD24" s="381"/>
      <c r="AE24" s="381"/>
      <c r="AF24" s="381"/>
      <c r="AG24" s="381"/>
    </row>
    <row r="25" spans="1:33" s="62" customFormat="1" ht="19.5" customHeight="1" x14ac:dyDescent="0.25">
      <c r="A25" s="380">
        <f t="shared" si="2"/>
        <v>19.5</v>
      </c>
      <c r="B25" s="396">
        <v>4</v>
      </c>
      <c r="C25" s="1007"/>
      <c r="D25" s="1008"/>
      <c r="E25" s="1009"/>
      <c r="F25" s="447"/>
      <c r="G25" s="447"/>
      <c r="H25" s="447"/>
      <c r="I25" s="999"/>
      <c r="J25" s="1010"/>
      <c r="K25" s="448"/>
      <c r="L25" s="449"/>
      <c r="M25" s="1011"/>
      <c r="N25" s="1012"/>
      <c r="O25" s="1013"/>
      <c r="P25" s="289"/>
      <c r="Q25" s="381"/>
      <c r="R25" s="289"/>
      <c r="S25" s="289"/>
      <c r="T25" s="289"/>
      <c r="U25" s="289"/>
      <c r="V25" s="289"/>
      <c r="W25" s="289"/>
      <c r="X25" s="289"/>
      <c r="Y25" s="289"/>
      <c r="Z25" s="289"/>
      <c r="AA25" s="289"/>
      <c r="AB25" s="289"/>
      <c r="AC25" s="381"/>
      <c r="AD25" s="381"/>
      <c r="AE25" s="381"/>
      <c r="AF25" s="381"/>
      <c r="AG25" s="381"/>
    </row>
    <row r="26" spans="1:33" s="62" customFormat="1" ht="19.5" customHeight="1" x14ac:dyDescent="0.25">
      <c r="A26" s="380">
        <f t="shared" si="2"/>
        <v>19.5</v>
      </c>
      <c r="B26" s="396">
        <v>5</v>
      </c>
      <c r="C26" s="1007"/>
      <c r="D26" s="1008"/>
      <c r="E26" s="1009"/>
      <c r="F26" s="447"/>
      <c r="G26" s="447"/>
      <c r="H26" s="447"/>
      <c r="I26" s="999"/>
      <c r="J26" s="1010"/>
      <c r="K26" s="448"/>
      <c r="L26" s="449"/>
      <c r="M26" s="1011"/>
      <c r="N26" s="1012"/>
      <c r="O26" s="1013"/>
      <c r="P26" s="289"/>
      <c r="Q26" s="381"/>
      <c r="R26" s="289"/>
      <c r="S26" s="289"/>
      <c r="T26" s="289"/>
      <c r="U26" s="289"/>
      <c r="V26" s="289"/>
      <c r="W26" s="289"/>
      <c r="X26" s="289"/>
      <c r="Y26" s="289"/>
      <c r="Z26" s="289"/>
      <c r="AA26" s="289"/>
      <c r="AB26" s="289"/>
      <c r="AC26" s="381"/>
      <c r="AD26" s="381"/>
      <c r="AE26" s="381"/>
      <c r="AF26" s="381"/>
      <c r="AG26" s="381"/>
    </row>
    <row r="27" spans="1:33" s="62" customFormat="1" ht="19.5" customHeight="1" x14ac:dyDescent="0.25">
      <c r="A27" s="380">
        <f t="shared" si="2"/>
        <v>19.5</v>
      </c>
      <c r="B27" s="396">
        <v>6</v>
      </c>
      <c r="C27" s="1007"/>
      <c r="D27" s="1008"/>
      <c r="E27" s="1009"/>
      <c r="F27" s="447"/>
      <c r="G27" s="447"/>
      <c r="H27" s="447"/>
      <c r="I27" s="999"/>
      <c r="J27" s="1010"/>
      <c r="K27" s="448"/>
      <c r="L27" s="449"/>
      <c r="M27" s="1011"/>
      <c r="N27" s="1012"/>
      <c r="O27" s="1013"/>
      <c r="P27" s="289"/>
      <c r="Q27" s="381"/>
      <c r="R27" s="289"/>
      <c r="S27" s="289"/>
      <c r="T27" s="289"/>
      <c r="U27" s="289"/>
      <c r="V27" s="289"/>
      <c r="W27" s="289"/>
      <c r="X27" s="289"/>
      <c r="Y27" s="289"/>
      <c r="Z27" s="289"/>
      <c r="AA27" s="289"/>
      <c r="AB27" s="289"/>
      <c r="AC27" s="381"/>
      <c r="AD27" s="381"/>
      <c r="AE27" s="381"/>
      <c r="AF27" s="381"/>
      <c r="AG27" s="381"/>
    </row>
    <row r="28" spans="1:33" s="62" customFormat="1" ht="19.5" customHeight="1" x14ac:dyDescent="0.25">
      <c r="A28" s="380">
        <f t="shared" si="2"/>
        <v>19.5</v>
      </c>
      <c r="B28" s="396">
        <v>7</v>
      </c>
      <c r="C28" s="1007"/>
      <c r="D28" s="1008"/>
      <c r="E28" s="1009"/>
      <c r="F28" s="447"/>
      <c r="G28" s="447"/>
      <c r="H28" s="447"/>
      <c r="I28" s="999"/>
      <c r="J28" s="1010"/>
      <c r="K28" s="448"/>
      <c r="L28" s="449"/>
      <c r="M28" s="1011"/>
      <c r="N28" s="1012"/>
      <c r="O28" s="1013"/>
      <c r="P28" s="289"/>
      <c r="Q28" s="381"/>
      <c r="R28" s="289"/>
      <c r="S28" s="289"/>
      <c r="T28" s="289"/>
      <c r="U28" s="289"/>
      <c r="V28" s="289"/>
      <c r="W28" s="289"/>
      <c r="X28" s="289"/>
      <c r="Y28" s="289"/>
      <c r="Z28" s="289"/>
      <c r="AA28" s="289"/>
      <c r="AB28" s="289"/>
      <c r="AC28" s="381"/>
      <c r="AD28" s="381"/>
      <c r="AE28" s="381"/>
      <c r="AF28" s="381"/>
      <c r="AG28" s="381"/>
    </row>
    <row r="29" spans="1:33" s="62" customFormat="1" ht="19.5" customHeight="1" x14ac:dyDescent="0.25">
      <c r="A29" s="380">
        <f t="shared" si="2"/>
        <v>19.5</v>
      </c>
      <c r="B29" s="396">
        <v>8</v>
      </c>
      <c r="C29" s="1007"/>
      <c r="D29" s="1008"/>
      <c r="E29" s="1009"/>
      <c r="F29" s="447"/>
      <c r="G29" s="447"/>
      <c r="H29" s="447"/>
      <c r="I29" s="999"/>
      <c r="J29" s="1010"/>
      <c r="K29" s="448"/>
      <c r="L29" s="449"/>
      <c r="M29" s="1011"/>
      <c r="N29" s="1012"/>
      <c r="O29" s="1013"/>
      <c r="P29" s="289"/>
      <c r="Q29" s="381"/>
      <c r="R29" s="289"/>
      <c r="S29" s="289"/>
      <c r="T29" s="289"/>
      <c r="U29" s="289"/>
      <c r="V29" s="289"/>
      <c r="W29" s="289"/>
      <c r="X29" s="289"/>
      <c r="Y29" s="289"/>
      <c r="Z29" s="289"/>
      <c r="AA29" s="289"/>
      <c r="AB29" s="289"/>
      <c r="AC29" s="381"/>
      <c r="AD29" s="381"/>
      <c r="AE29" s="381"/>
      <c r="AF29" s="381"/>
      <c r="AG29" s="381"/>
    </row>
    <row r="30" spans="1:33" s="62" customFormat="1" ht="9" customHeight="1" x14ac:dyDescent="0.25">
      <c r="A30" s="380">
        <f>$A$2</f>
        <v>9</v>
      </c>
      <c r="B30" s="289"/>
      <c r="C30" s="289"/>
      <c r="D30" s="289"/>
      <c r="E30" s="289"/>
      <c r="F30" s="289"/>
      <c r="G30" s="289"/>
      <c r="H30" s="289"/>
      <c r="I30" s="441"/>
      <c r="J30" s="289"/>
      <c r="K30" s="440"/>
      <c r="L30" s="381"/>
      <c r="M30" s="289"/>
      <c r="N30" s="289"/>
      <c r="O30" s="289"/>
      <c r="P30" s="289"/>
      <c r="Q30" s="381"/>
      <c r="R30" s="289"/>
      <c r="S30" s="289"/>
      <c r="T30" s="289"/>
      <c r="U30" s="289"/>
      <c r="V30" s="289"/>
      <c r="W30" s="289"/>
      <c r="X30" s="289"/>
      <c r="Y30" s="289"/>
      <c r="Z30" s="289"/>
      <c r="AA30" s="289"/>
      <c r="AB30" s="289"/>
      <c r="AC30" s="381"/>
      <c r="AD30" s="381"/>
      <c r="AE30" s="381"/>
      <c r="AF30" s="381"/>
      <c r="AG30" s="381"/>
    </row>
    <row r="31" spans="1:33" s="62" customFormat="1" ht="9" customHeight="1" x14ac:dyDescent="0.25">
      <c r="A31" s="380">
        <f>$A$2</f>
        <v>9</v>
      </c>
      <c r="B31" s="289"/>
      <c r="C31" s="289"/>
      <c r="D31" s="289"/>
      <c r="E31" s="289"/>
      <c r="F31" s="289"/>
      <c r="G31" s="289"/>
      <c r="H31" s="289"/>
      <c r="I31" s="441"/>
      <c r="J31" s="289"/>
      <c r="K31" s="440"/>
      <c r="L31" s="381"/>
      <c r="M31" s="289"/>
      <c r="N31" s="289"/>
      <c r="O31" s="289"/>
      <c r="P31" s="289"/>
      <c r="Q31" s="381"/>
      <c r="R31" s="289"/>
      <c r="S31" s="289"/>
      <c r="T31" s="289"/>
      <c r="U31" s="289"/>
      <c r="V31" s="289"/>
      <c r="W31" s="289"/>
      <c r="X31" s="289"/>
      <c r="Y31" s="289"/>
      <c r="Z31" s="289"/>
      <c r="AA31" s="289"/>
      <c r="AB31" s="289"/>
      <c r="AC31" s="381"/>
      <c r="AD31" s="381"/>
      <c r="AE31" s="381"/>
      <c r="AF31" s="381"/>
      <c r="AG31" s="381"/>
    </row>
    <row r="32" spans="1:33" s="62" customFormat="1" ht="18" customHeight="1" x14ac:dyDescent="0.25">
      <c r="A32" s="380">
        <f>$A$2*2</f>
        <v>18</v>
      </c>
      <c r="B32" s="401" t="s">
        <v>100</v>
      </c>
      <c r="C32" s="629" t="s">
        <v>191</v>
      </c>
      <c r="D32" s="629"/>
      <c r="E32" s="629"/>
      <c r="F32" s="629"/>
      <c r="G32" s="629"/>
      <c r="H32" s="629"/>
      <c r="I32" s="629"/>
      <c r="J32" s="629"/>
      <c r="K32" s="629"/>
      <c r="L32" s="629"/>
      <c r="M32" s="629"/>
      <c r="N32" s="629"/>
      <c r="O32" s="629"/>
      <c r="P32" s="289"/>
      <c r="Q32" s="381"/>
      <c r="R32" s="289"/>
      <c r="S32" s="289"/>
      <c r="T32" s="289"/>
      <c r="U32" s="289"/>
      <c r="V32" s="289"/>
      <c r="W32" s="289"/>
      <c r="X32" s="289"/>
      <c r="Y32" s="289"/>
      <c r="Z32" s="289"/>
      <c r="AA32" s="289"/>
      <c r="AB32" s="289"/>
      <c r="AC32" s="381"/>
      <c r="AD32" s="381"/>
      <c r="AE32" s="381"/>
      <c r="AF32" s="381"/>
      <c r="AG32" s="381"/>
    </row>
    <row r="33" spans="1:33" s="62" customFormat="1" ht="8.25" customHeight="1" x14ac:dyDescent="0.25">
      <c r="A33" s="380">
        <f>$A$2</f>
        <v>9</v>
      </c>
      <c r="B33" s="401" t="s">
        <v>101</v>
      </c>
      <c r="C33" s="1001" t="s">
        <v>190</v>
      </c>
      <c r="D33" s="1001"/>
      <c r="E33" s="1001"/>
      <c r="F33" s="1001"/>
      <c r="G33" s="1001"/>
      <c r="H33" s="1001"/>
      <c r="I33" s="1001"/>
      <c r="J33" s="1001"/>
      <c r="K33" s="1001"/>
      <c r="L33" s="1001"/>
      <c r="M33" s="1001"/>
      <c r="N33" s="1001"/>
      <c r="O33" s="1001"/>
      <c r="P33" s="289"/>
      <c r="Q33" s="381"/>
      <c r="R33" s="289"/>
      <c r="S33" s="289"/>
      <c r="T33" s="289"/>
      <c r="U33" s="289"/>
      <c r="V33" s="289"/>
      <c r="W33" s="289"/>
      <c r="X33" s="289"/>
      <c r="Y33" s="289"/>
      <c r="Z33" s="289"/>
      <c r="AA33" s="289"/>
      <c r="AB33" s="289"/>
      <c r="AC33" s="381"/>
      <c r="AD33" s="381"/>
      <c r="AE33" s="381"/>
      <c r="AF33" s="381"/>
      <c r="AG33" s="381"/>
    </row>
    <row r="34" spans="1:33" s="62" customFormat="1" ht="8.25" customHeight="1" x14ac:dyDescent="0.25">
      <c r="A34" s="380">
        <f>$A$2</f>
        <v>9</v>
      </c>
      <c r="B34" s="401" t="s">
        <v>102</v>
      </c>
      <c r="C34" s="629" t="s">
        <v>500</v>
      </c>
      <c r="D34" s="629"/>
      <c r="E34" s="629"/>
      <c r="F34" s="629"/>
      <c r="G34" s="629"/>
      <c r="H34" s="629"/>
      <c r="I34" s="629"/>
      <c r="J34" s="629"/>
      <c r="K34" s="629"/>
      <c r="L34" s="629"/>
      <c r="M34" s="629"/>
      <c r="N34" s="629"/>
      <c r="O34" s="629"/>
      <c r="P34" s="289"/>
      <c r="Q34" s="381"/>
      <c r="R34" s="289"/>
      <c r="S34" s="289"/>
      <c r="T34" s="289"/>
      <c r="U34" s="289"/>
      <c r="V34" s="289"/>
      <c r="W34" s="289"/>
      <c r="X34" s="289"/>
      <c r="Y34" s="289"/>
      <c r="Z34" s="289"/>
      <c r="AA34" s="289"/>
      <c r="AB34" s="289"/>
      <c r="AC34" s="381"/>
      <c r="AD34" s="381"/>
      <c r="AE34" s="381"/>
      <c r="AF34" s="381"/>
      <c r="AG34" s="381"/>
    </row>
    <row r="35" spans="1:33" s="62" customFormat="1" ht="8.25" customHeight="1" x14ac:dyDescent="0.25">
      <c r="A35" s="380">
        <f>$A$2</f>
        <v>9</v>
      </c>
      <c r="B35" s="401" t="s">
        <v>105</v>
      </c>
      <c r="C35" s="629" t="s">
        <v>202</v>
      </c>
      <c r="D35" s="629"/>
      <c r="E35" s="629"/>
      <c r="F35" s="629"/>
      <c r="G35" s="629"/>
      <c r="H35" s="629"/>
      <c r="I35" s="629"/>
      <c r="J35" s="629"/>
      <c r="K35" s="629"/>
      <c r="L35" s="629"/>
      <c r="M35" s="629"/>
      <c r="N35" s="629"/>
      <c r="O35" s="629"/>
      <c r="P35" s="289"/>
      <c r="Q35" s="381"/>
      <c r="R35" s="289"/>
      <c r="S35" s="289"/>
      <c r="T35" s="289"/>
      <c r="U35" s="289"/>
      <c r="V35" s="289"/>
      <c r="W35" s="289"/>
      <c r="X35" s="289"/>
      <c r="Y35" s="289"/>
      <c r="Z35" s="289"/>
      <c r="AA35" s="289"/>
      <c r="AB35" s="289"/>
      <c r="AC35" s="381"/>
      <c r="AD35" s="381"/>
      <c r="AE35" s="381"/>
      <c r="AF35" s="381"/>
      <c r="AG35" s="381"/>
    </row>
    <row r="36" spans="1:33" s="62" customFormat="1" ht="8.25" customHeight="1" x14ac:dyDescent="0.25">
      <c r="A36" s="380">
        <f>$A$2</f>
        <v>9</v>
      </c>
      <c r="B36" s="401"/>
      <c r="C36" s="438"/>
      <c r="D36" s="438"/>
      <c r="E36" s="438"/>
      <c r="F36" s="438"/>
      <c r="G36" s="438"/>
      <c r="H36" s="438"/>
      <c r="I36" s="450"/>
      <c r="J36" s="438"/>
      <c r="K36" s="451"/>
      <c r="L36" s="451"/>
      <c r="M36" s="438"/>
      <c r="N36" s="438"/>
      <c r="O36" s="438"/>
      <c r="P36" s="289"/>
      <c r="Q36" s="381"/>
      <c r="R36" s="289"/>
      <c r="S36" s="289"/>
      <c r="T36" s="289"/>
      <c r="U36" s="289"/>
      <c r="V36" s="289"/>
      <c r="W36" s="289"/>
      <c r="X36" s="289"/>
      <c r="Y36" s="289"/>
      <c r="Z36" s="289"/>
      <c r="AA36" s="289"/>
      <c r="AB36" s="289"/>
      <c r="AC36" s="381"/>
      <c r="AD36" s="381"/>
      <c r="AE36" s="381"/>
      <c r="AF36" s="381"/>
      <c r="AG36" s="381"/>
    </row>
    <row r="37" spans="1:33" s="62" customFormat="1" ht="16.5" customHeight="1" x14ac:dyDescent="0.25">
      <c r="A37" s="386">
        <f>$A$8</f>
        <v>16.5</v>
      </c>
      <c r="B37" s="289"/>
      <c r="C37" s="984" t="str">
        <f ca="1">Wersja</f>
        <v>2020..6.15.0.44055</v>
      </c>
      <c r="D37" s="984"/>
      <c r="E37" s="387"/>
      <c r="F37" s="387"/>
      <c r="G37" s="387"/>
      <c r="H37" s="387"/>
      <c r="I37" s="441"/>
      <c r="J37" s="289"/>
      <c r="K37" s="440"/>
      <c r="L37" s="381"/>
      <c r="M37" s="289"/>
      <c r="N37" s="402" t="s">
        <v>576</v>
      </c>
      <c r="O37" s="403" t="s">
        <v>187</v>
      </c>
      <c r="P37" s="289"/>
      <c r="Q37" s="381"/>
      <c r="R37" s="289"/>
      <c r="S37" s="289"/>
      <c r="T37" s="289"/>
      <c r="U37" s="289"/>
      <c r="V37" s="289"/>
      <c r="W37" s="289"/>
      <c r="X37" s="289"/>
      <c r="Y37" s="289"/>
      <c r="Z37" s="289"/>
      <c r="AA37" s="289"/>
      <c r="AB37" s="289"/>
      <c r="AC37" s="381"/>
      <c r="AD37" s="381"/>
      <c r="AE37" s="381"/>
      <c r="AF37" s="381"/>
      <c r="AG37" s="381"/>
    </row>
    <row r="38" spans="1:33" s="62" customFormat="1" ht="9" customHeight="1" x14ac:dyDescent="0.25">
      <c r="A38" s="380">
        <f>$A$2</f>
        <v>9</v>
      </c>
      <c r="B38" s="289"/>
      <c r="C38" s="289"/>
      <c r="D38" s="289"/>
      <c r="E38" s="289"/>
      <c r="F38" s="289"/>
      <c r="G38" s="289"/>
      <c r="H38" s="289"/>
      <c r="I38" s="441"/>
      <c r="J38" s="289"/>
      <c r="K38" s="440"/>
      <c r="L38" s="381"/>
      <c r="M38" s="289"/>
      <c r="N38" s="289"/>
      <c r="O38" s="289"/>
      <c r="P38" s="289"/>
      <c r="Q38" s="381"/>
      <c r="R38" s="289"/>
      <c r="S38" s="289"/>
      <c r="T38" s="289"/>
      <c r="U38" s="289"/>
      <c r="V38" s="289"/>
      <c r="W38" s="289"/>
      <c r="X38" s="289"/>
      <c r="Y38" s="289"/>
      <c r="Z38" s="289"/>
      <c r="AA38" s="289"/>
      <c r="AB38" s="289"/>
      <c r="AC38" s="381"/>
      <c r="AD38" s="381"/>
      <c r="AE38" s="381"/>
      <c r="AF38" s="381"/>
      <c r="AG38" s="381"/>
    </row>
    <row r="39" spans="1:33" s="62" customFormat="1" ht="9" customHeight="1" x14ac:dyDescent="0.25">
      <c r="A39" s="380">
        <f>$A$2</f>
        <v>9</v>
      </c>
      <c r="B39" s="757" t="s">
        <v>0</v>
      </c>
      <c r="C39" s="757"/>
      <c r="D39" s="757"/>
      <c r="E39" s="757"/>
      <c r="F39" s="757"/>
      <c r="G39" s="757"/>
      <c r="H39" s="757"/>
      <c r="I39" s="757"/>
      <c r="J39" s="757"/>
      <c r="K39" s="757"/>
      <c r="L39" s="757"/>
      <c r="M39" s="757"/>
      <c r="N39" s="757"/>
      <c r="O39" s="757"/>
      <c r="P39" s="289"/>
      <c r="Q39" s="381"/>
      <c r="R39" s="289"/>
      <c r="S39" s="289"/>
      <c r="T39" s="289"/>
      <c r="U39" s="289"/>
      <c r="V39" s="289"/>
      <c r="W39" s="289"/>
      <c r="X39" s="289"/>
      <c r="Y39" s="289"/>
      <c r="Z39" s="289"/>
      <c r="AA39" s="289"/>
      <c r="AB39" s="289"/>
      <c r="AC39" s="381"/>
      <c r="AD39" s="381"/>
      <c r="AE39" s="381"/>
      <c r="AF39" s="381"/>
      <c r="AG39" s="381"/>
    </row>
    <row r="40" spans="1:33" s="62" customFormat="1" ht="4.5" customHeight="1" x14ac:dyDescent="0.25">
      <c r="A40" s="386">
        <v>4.5</v>
      </c>
      <c r="B40" s="292"/>
      <c r="C40" s="289"/>
      <c r="D40" s="289"/>
      <c r="E40" s="289"/>
      <c r="F40" s="289"/>
      <c r="G40" s="289"/>
      <c r="H40" s="289"/>
      <c r="I40" s="441"/>
      <c r="J40" s="289"/>
      <c r="K40" s="440"/>
      <c r="L40" s="381"/>
      <c r="M40" s="289"/>
      <c r="N40" s="289"/>
      <c r="O40" s="289"/>
      <c r="P40" s="289"/>
      <c r="Q40" s="381"/>
      <c r="R40" s="289"/>
      <c r="S40" s="289"/>
      <c r="T40" s="289"/>
      <c r="U40" s="289"/>
      <c r="V40" s="289"/>
      <c r="W40" s="289"/>
      <c r="X40" s="289"/>
      <c r="Y40" s="289"/>
      <c r="Z40" s="289"/>
      <c r="AA40" s="289"/>
      <c r="AB40" s="289"/>
      <c r="AC40" s="381"/>
      <c r="AD40" s="381"/>
      <c r="AE40" s="381"/>
      <c r="AF40" s="381"/>
      <c r="AG40" s="381"/>
    </row>
    <row r="41" spans="1:33" s="62" customFormat="1" ht="24.75" customHeight="1" x14ac:dyDescent="0.25">
      <c r="A41" s="386">
        <f>$A$8*1.5</f>
        <v>24.75</v>
      </c>
      <c r="B41" s="391" t="s">
        <v>162</v>
      </c>
      <c r="C41" s="852" t="s">
        <v>170</v>
      </c>
      <c r="D41" s="883"/>
      <c r="E41" s="878"/>
      <c r="F41" s="392" t="s">
        <v>171</v>
      </c>
      <c r="G41" s="392" t="s">
        <v>172</v>
      </c>
      <c r="H41" s="391" t="s">
        <v>163</v>
      </c>
      <c r="I41" s="852" t="s">
        <v>573</v>
      </c>
      <c r="J41" s="878"/>
      <c r="K41" s="446" t="s">
        <v>571</v>
      </c>
      <c r="L41" s="446" t="s">
        <v>570</v>
      </c>
      <c r="M41" s="853" t="s">
        <v>575</v>
      </c>
      <c r="N41" s="885"/>
      <c r="O41" s="862"/>
      <c r="P41" s="289"/>
      <c r="Q41" s="381"/>
      <c r="R41" s="289"/>
      <c r="S41" s="289"/>
      <c r="T41" s="289"/>
      <c r="U41" s="289"/>
      <c r="V41" s="289"/>
      <c r="W41" s="289"/>
      <c r="X41" s="289"/>
      <c r="Y41" s="289"/>
      <c r="Z41" s="289"/>
      <c r="AA41" s="289"/>
      <c r="AB41" s="289"/>
      <c r="AC41" s="381"/>
      <c r="AD41" s="381"/>
      <c r="AE41" s="381"/>
      <c r="AF41" s="381"/>
      <c r="AG41" s="381"/>
    </row>
    <row r="42" spans="1:33" s="62" customFormat="1" ht="9" customHeight="1" x14ac:dyDescent="0.2">
      <c r="A42" s="380">
        <f>$A$2</f>
        <v>9</v>
      </c>
      <c r="B42" s="394"/>
      <c r="C42" s="991" t="s">
        <v>126</v>
      </c>
      <c r="D42" s="991"/>
      <c r="E42" s="991"/>
      <c r="F42" s="391" t="s">
        <v>164</v>
      </c>
      <c r="G42" s="391" t="s">
        <v>165</v>
      </c>
      <c r="H42" s="391" t="s">
        <v>143</v>
      </c>
      <c r="I42" s="991" t="s">
        <v>166</v>
      </c>
      <c r="J42" s="991"/>
      <c r="K42" s="391" t="s">
        <v>167</v>
      </c>
      <c r="L42" s="391" t="s">
        <v>168</v>
      </c>
      <c r="M42" s="853" t="s">
        <v>181</v>
      </c>
      <c r="N42" s="885"/>
      <c r="O42" s="862"/>
      <c r="P42" s="289"/>
      <c r="Q42" s="381"/>
      <c r="R42" s="289"/>
      <c r="S42" s="289"/>
      <c r="T42" s="289"/>
      <c r="U42" s="289"/>
      <c r="V42" s="289"/>
      <c r="W42" s="289"/>
      <c r="X42" s="289"/>
      <c r="Y42" s="289"/>
      <c r="Z42" s="289"/>
      <c r="AA42" s="289"/>
      <c r="AB42" s="289"/>
      <c r="AC42" s="381"/>
      <c r="AD42" s="381"/>
      <c r="AE42" s="381"/>
      <c r="AF42" s="381"/>
      <c r="AG42" s="381"/>
    </row>
    <row r="43" spans="1:33" s="62" customFormat="1" ht="19.5" customHeight="1" x14ac:dyDescent="0.25">
      <c r="A43" s="380">
        <f t="shared" ref="A43:A62" si="3">$A$6</f>
        <v>19.5</v>
      </c>
      <c r="B43" s="396">
        <v>9</v>
      </c>
      <c r="C43" s="1007"/>
      <c r="D43" s="1008"/>
      <c r="E43" s="1009"/>
      <c r="F43" s="447"/>
      <c r="G43" s="447"/>
      <c r="H43" s="447"/>
      <c r="I43" s="999"/>
      <c r="J43" s="1010"/>
      <c r="K43" s="448"/>
      <c r="L43" s="449"/>
      <c r="M43" s="1011"/>
      <c r="N43" s="1012"/>
      <c r="O43" s="1013"/>
      <c r="P43" s="289"/>
      <c r="Q43" s="381"/>
      <c r="R43" s="289"/>
      <c r="S43" s="289"/>
      <c r="T43" s="289"/>
      <c r="U43" s="289"/>
      <c r="V43" s="289"/>
      <c r="W43" s="289"/>
      <c r="X43" s="289"/>
      <c r="Y43" s="289"/>
      <c r="Z43" s="289"/>
      <c r="AA43" s="289"/>
      <c r="AB43" s="289"/>
      <c r="AC43" s="381"/>
      <c r="AD43" s="381"/>
      <c r="AE43" s="381"/>
      <c r="AF43" s="381"/>
      <c r="AG43" s="381"/>
    </row>
    <row r="44" spans="1:33" s="62" customFormat="1" ht="19.5" customHeight="1" x14ac:dyDescent="0.25">
      <c r="A44" s="380">
        <f t="shared" si="3"/>
        <v>19.5</v>
      </c>
      <c r="B44" s="396">
        <f>B43+1</f>
        <v>10</v>
      </c>
      <c r="C44" s="1007"/>
      <c r="D44" s="1008"/>
      <c r="E44" s="1009"/>
      <c r="F44" s="447"/>
      <c r="G44" s="447"/>
      <c r="H44" s="447"/>
      <c r="I44" s="999"/>
      <c r="J44" s="1010"/>
      <c r="K44" s="448"/>
      <c r="L44" s="449"/>
      <c r="M44" s="1011"/>
      <c r="N44" s="1012"/>
      <c r="O44" s="1013"/>
      <c r="P44" s="289"/>
      <c r="Q44" s="381"/>
      <c r="R44" s="289"/>
      <c r="S44" s="289"/>
      <c r="T44" s="289"/>
      <c r="U44" s="289"/>
      <c r="V44" s="289"/>
      <c r="W44" s="289"/>
      <c r="X44" s="289"/>
      <c r="Y44" s="289"/>
      <c r="Z44" s="289"/>
      <c r="AA44" s="289"/>
      <c r="AB44" s="289"/>
      <c r="AC44" s="381"/>
      <c r="AD44" s="381"/>
      <c r="AE44" s="381"/>
      <c r="AF44" s="381"/>
      <c r="AG44" s="381"/>
    </row>
    <row r="45" spans="1:33" s="62" customFormat="1" ht="19.5" customHeight="1" x14ac:dyDescent="0.25">
      <c r="A45" s="380">
        <f t="shared" si="3"/>
        <v>19.5</v>
      </c>
      <c r="B45" s="396">
        <f t="shared" ref="B45:B62" si="4">B44+1</f>
        <v>11</v>
      </c>
      <c r="C45" s="1007"/>
      <c r="D45" s="1008"/>
      <c r="E45" s="1009"/>
      <c r="F45" s="447"/>
      <c r="G45" s="447"/>
      <c r="H45" s="447"/>
      <c r="I45" s="999"/>
      <c r="J45" s="1010"/>
      <c r="K45" s="448"/>
      <c r="L45" s="449"/>
      <c r="M45" s="1011"/>
      <c r="N45" s="1012"/>
      <c r="O45" s="1013"/>
      <c r="P45" s="289"/>
      <c r="Q45" s="381"/>
      <c r="R45" s="289"/>
      <c r="S45" s="289"/>
      <c r="T45" s="289"/>
      <c r="U45" s="289"/>
      <c r="V45" s="289"/>
      <c r="W45" s="289"/>
      <c r="X45" s="289"/>
      <c r="Y45" s="289"/>
      <c r="Z45" s="289"/>
      <c r="AA45" s="289"/>
      <c r="AB45" s="289"/>
      <c r="AC45" s="381"/>
      <c r="AD45" s="381"/>
      <c r="AE45" s="381"/>
      <c r="AF45" s="381"/>
      <c r="AG45" s="381"/>
    </row>
    <row r="46" spans="1:33" s="62" customFormat="1" ht="19.5" customHeight="1" x14ac:dyDescent="0.25">
      <c r="A46" s="380">
        <f t="shared" si="3"/>
        <v>19.5</v>
      </c>
      <c r="B46" s="396">
        <f t="shared" si="4"/>
        <v>12</v>
      </c>
      <c r="C46" s="1007"/>
      <c r="D46" s="1008"/>
      <c r="E46" s="1009"/>
      <c r="F46" s="447"/>
      <c r="G46" s="447"/>
      <c r="H46" s="447"/>
      <c r="I46" s="999"/>
      <c r="J46" s="1010"/>
      <c r="K46" s="448"/>
      <c r="L46" s="449"/>
      <c r="M46" s="1011"/>
      <c r="N46" s="1012"/>
      <c r="O46" s="1013"/>
      <c r="P46" s="289"/>
      <c r="Q46" s="381"/>
      <c r="R46" s="289"/>
      <c r="S46" s="289"/>
      <c r="T46" s="289"/>
      <c r="U46" s="289"/>
      <c r="V46" s="289"/>
      <c r="W46" s="289"/>
      <c r="X46" s="289"/>
      <c r="Y46" s="289"/>
      <c r="Z46" s="289"/>
      <c r="AA46" s="289"/>
      <c r="AB46" s="289"/>
      <c r="AC46" s="381"/>
      <c r="AD46" s="381"/>
      <c r="AE46" s="381"/>
      <c r="AF46" s="381"/>
      <c r="AG46" s="381"/>
    </row>
    <row r="47" spans="1:33" s="62" customFormat="1" ht="19.5" customHeight="1" x14ac:dyDescent="0.25">
      <c r="A47" s="380">
        <f t="shared" si="3"/>
        <v>19.5</v>
      </c>
      <c r="B47" s="396">
        <f t="shared" si="4"/>
        <v>13</v>
      </c>
      <c r="C47" s="1007"/>
      <c r="D47" s="1008"/>
      <c r="E47" s="1009"/>
      <c r="F47" s="447"/>
      <c r="G47" s="447"/>
      <c r="H47" s="447"/>
      <c r="I47" s="999"/>
      <c r="J47" s="1010"/>
      <c r="K47" s="448"/>
      <c r="L47" s="449"/>
      <c r="M47" s="1011"/>
      <c r="N47" s="1012"/>
      <c r="O47" s="1013"/>
      <c r="P47" s="289"/>
      <c r="Q47" s="381"/>
      <c r="R47" s="289"/>
      <c r="S47" s="289"/>
      <c r="T47" s="289"/>
      <c r="U47" s="289"/>
      <c r="V47" s="289"/>
      <c r="W47" s="289"/>
      <c r="X47" s="289"/>
      <c r="Y47" s="289"/>
      <c r="Z47" s="289"/>
      <c r="AA47" s="289"/>
      <c r="AB47" s="289"/>
      <c r="AC47" s="381"/>
      <c r="AD47" s="381"/>
      <c r="AE47" s="381"/>
      <c r="AF47" s="381"/>
      <c r="AG47" s="381"/>
    </row>
    <row r="48" spans="1:33" s="62" customFormat="1" ht="19.5" customHeight="1" x14ac:dyDescent="0.25">
      <c r="A48" s="380">
        <f t="shared" si="3"/>
        <v>19.5</v>
      </c>
      <c r="B48" s="396">
        <f t="shared" si="4"/>
        <v>14</v>
      </c>
      <c r="C48" s="1007"/>
      <c r="D48" s="1008"/>
      <c r="E48" s="1009"/>
      <c r="F48" s="447"/>
      <c r="G48" s="447"/>
      <c r="H48" s="447"/>
      <c r="I48" s="999"/>
      <c r="J48" s="1010"/>
      <c r="K48" s="448"/>
      <c r="L48" s="449"/>
      <c r="M48" s="1011"/>
      <c r="N48" s="1012"/>
      <c r="O48" s="1013"/>
      <c r="P48" s="289"/>
      <c r="Q48" s="381"/>
      <c r="R48" s="289"/>
      <c r="S48" s="289"/>
      <c r="T48" s="289"/>
      <c r="U48" s="289"/>
      <c r="V48" s="289"/>
      <c r="W48" s="289"/>
      <c r="X48" s="289"/>
      <c r="Y48" s="289"/>
      <c r="Z48" s="289"/>
      <c r="AA48" s="289"/>
      <c r="AB48" s="289"/>
      <c r="AC48" s="381"/>
      <c r="AD48" s="381"/>
      <c r="AE48" s="381"/>
      <c r="AF48" s="381"/>
      <c r="AG48" s="381"/>
    </row>
    <row r="49" spans="1:33" s="62" customFormat="1" ht="19.5" customHeight="1" x14ac:dyDescent="0.25">
      <c r="A49" s="380">
        <f t="shared" si="3"/>
        <v>19.5</v>
      </c>
      <c r="B49" s="396">
        <f t="shared" si="4"/>
        <v>15</v>
      </c>
      <c r="C49" s="1007"/>
      <c r="D49" s="1008"/>
      <c r="E49" s="1009"/>
      <c r="F49" s="447"/>
      <c r="G49" s="447"/>
      <c r="H49" s="447"/>
      <c r="I49" s="999"/>
      <c r="J49" s="1010"/>
      <c r="K49" s="448"/>
      <c r="L49" s="449"/>
      <c r="M49" s="1011"/>
      <c r="N49" s="1012"/>
      <c r="O49" s="1013"/>
      <c r="P49" s="289"/>
      <c r="Q49" s="381"/>
      <c r="R49" s="289"/>
      <c r="S49" s="289"/>
      <c r="T49" s="289"/>
      <c r="U49" s="289"/>
      <c r="V49" s="289"/>
      <c r="W49" s="289"/>
      <c r="X49" s="289"/>
      <c r="Y49" s="289"/>
      <c r="Z49" s="289"/>
      <c r="AA49" s="289"/>
      <c r="AB49" s="289"/>
      <c r="AC49" s="381"/>
      <c r="AD49" s="381"/>
      <c r="AE49" s="381"/>
      <c r="AF49" s="381"/>
      <c r="AG49" s="381"/>
    </row>
    <row r="50" spans="1:33" s="62" customFormat="1" ht="19.5" customHeight="1" x14ac:dyDescent="0.25">
      <c r="A50" s="380">
        <f t="shared" si="3"/>
        <v>19.5</v>
      </c>
      <c r="B50" s="396">
        <f t="shared" si="4"/>
        <v>16</v>
      </c>
      <c r="C50" s="1007"/>
      <c r="D50" s="1008"/>
      <c r="E50" s="1009"/>
      <c r="F50" s="447"/>
      <c r="G50" s="447"/>
      <c r="H50" s="447"/>
      <c r="I50" s="999"/>
      <c r="J50" s="1010"/>
      <c r="K50" s="448"/>
      <c r="L50" s="449"/>
      <c r="M50" s="1011"/>
      <c r="N50" s="1012"/>
      <c r="O50" s="1013"/>
      <c r="P50" s="289"/>
      <c r="Q50" s="381"/>
      <c r="R50" s="289"/>
      <c r="S50" s="289"/>
      <c r="T50" s="289"/>
      <c r="U50" s="289"/>
      <c r="V50" s="289"/>
      <c r="W50" s="289"/>
      <c r="X50" s="289"/>
      <c r="Y50" s="289"/>
      <c r="Z50" s="289"/>
      <c r="AA50" s="289"/>
      <c r="AB50" s="289"/>
      <c r="AC50" s="381"/>
      <c r="AD50" s="381"/>
      <c r="AE50" s="381"/>
      <c r="AF50" s="381"/>
      <c r="AG50" s="381"/>
    </row>
    <row r="51" spans="1:33" s="62" customFormat="1" ht="19.5" customHeight="1" x14ac:dyDescent="0.25">
      <c r="A51" s="380">
        <f t="shared" si="3"/>
        <v>19.5</v>
      </c>
      <c r="B51" s="396">
        <f t="shared" si="4"/>
        <v>17</v>
      </c>
      <c r="C51" s="1007"/>
      <c r="D51" s="1008"/>
      <c r="E51" s="1009"/>
      <c r="F51" s="447"/>
      <c r="G51" s="447"/>
      <c r="H51" s="447"/>
      <c r="I51" s="999"/>
      <c r="J51" s="1010"/>
      <c r="K51" s="448"/>
      <c r="L51" s="449"/>
      <c r="M51" s="1011"/>
      <c r="N51" s="1012"/>
      <c r="O51" s="1013"/>
      <c r="P51" s="289"/>
      <c r="Q51" s="381"/>
      <c r="R51" s="289"/>
      <c r="S51" s="289"/>
      <c r="T51" s="289"/>
      <c r="U51" s="289"/>
      <c r="V51" s="289"/>
      <c r="W51" s="289"/>
      <c r="X51" s="289"/>
      <c r="Y51" s="289"/>
      <c r="Z51" s="289"/>
      <c r="AA51" s="289"/>
      <c r="AB51" s="289"/>
      <c r="AC51" s="381"/>
      <c r="AD51" s="381"/>
      <c r="AE51" s="381"/>
      <c r="AF51" s="381"/>
      <c r="AG51" s="381"/>
    </row>
    <row r="52" spans="1:33" s="62" customFormat="1" ht="19.5" customHeight="1" x14ac:dyDescent="0.25">
      <c r="A52" s="380">
        <f t="shared" si="3"/>
        <v>19.5</v>
      </c>
      <c r="B52" s="396">
        <f t="shared" si="4"/>
        <v>18</v>
      </c>
      <c r="C52" s="1007"/>
      <c r="D52" s="1008"/>
      <c r="E52" s="1009"/>
      <c r="F52" s="447"/>
      <c r="G52" s="447"/>
      <c r="H52" s="447"/>
      <c r="I52" s="999"/>
      <c r="J52" s="1010"/>
      <c r="K52" s="448"/>
      <c r="L52" s="449"/>
      <c r="M52" s="1011"/>
      <c r="N52" s="1012"/>
      <c r="O52" s="1013"/>
      <c r="P52" s="289"/>
      <c r="Q52" s="381"/>
      <c r="R52" s="289"/>
      <c r="S52" s="289"/>
      <c r="T52" s="289"/>
      <c r="U52" s="289"/>
      <c r="V52" s="289"/>
      <c r="W52" s="289"/>
      <c r="X52" s="289"/>
      <c r="Y52" s="289"/>
      <c r="Z52" s="289"/>
      <c r="AA52" s="289"/>
      <c r="AB52" s="289"/>
      <c r="AC52" s="381"/>
      <c r="AD52" s="381"/>
      <c r="AE52" s="381"/>
      <c r="AF52" s="381"/>
      <c r="AG52" s="381"/>
    </row>
    <row r="53" spans="1:33" s="62" customFormat="1" ht="19.5" customHeight="1" x14ac:dyDescent="0.25">
      <c r="A53" s="380">
        <f t="shared" si="3"/>
        <v>19.5</v>
      </c>
      <c r="B53" s="396">
        <f t="shared" si="4"/>
        <v>19</v>
      </c>
      <c r="C53" s="1007"/>
      <c r="D53" s="1008"/>
      <c r="E53" s="1009"/>
      <c r="F53" s="447"/>
      <c r="G53" s="447"/>
      <c r="H53" s="447"/>
      <c r="I53" s="999"/>
      <c r="J53" s="1010"/>
      <c r="K53" s="448"/>
      <c r="L53" s="449"/>
      <c r="M53" s="1011"/>
      <c r="N53" s="1012"/>
      <c r="O53" s="1013"/>
      <c r="P53" s="289"/>
      <c r="Q53" s="381"/>
      <c r="R53" s="289"/>
      <c r="S53" s="289"/>
      <c r="T53" s="289"/>
      <c r="U53" s="289"/>
      <c r="V53" s="289"/>
      <c r="W53" s="289"/>
      <c r="X53" s="289"/>
      <c r="Y53" s="289"/>
      <c r="Z53" s="289"/>
      <c r="AA53" s="289"/>
      <c r="AB53" s="289"/>
      <c r="AC53" s="381"/>
      <c r="AD53" s="381"/>
      <c r="AE53" s="381"/>
      <c r="AF53" s="381"/>
      <c r="AG53" s="381"/>
    </row>
    <row r="54" spans="1:33" s="62" customFormat="1" ht="19.5" customHeight="1" x14ac:dyDescent="0.25">
      <c r="A54" s="380">
        <f t="shared" si="3"/>
        <v>19.5</v>
      </c>
      <c r="B54" s="396">
        <f t="shared" si="4"/>
        <v>20</v>
      </c>
      <c r="C54" s="1007"/>
      <c r="D54" s="1008"/>
      <c r="E54" s="1009"/>
      <c r="F54" s="447"/>
      <c r="G54" s="447"/>
      <c r="H54" s="447"/>
      <c r="I54" s="999"/>
      <c r="J54" s="1010"/>
      <c r="K54" s="448"/>
      <c r="L54" s="449"/>
      <c r="M54" s="1011"/>
      <c r="N54" s="1012"/>
      <c r="O54" s="1013"/>
      <c r="P54" s="289"/>
      <c r="Q54" s="381"/>
      <c r="R54" s="289"/>
      <c r="S54" s="289"/>
      <c r="T54" s="289"/>
      <c r="U54" s="289"/>
      <c r="V54" s="289"/>
      <c r="W54" s="289"/>
      <c r="X54" s="289"/>
      <c r="Y54" s="289"/>
      <c r="Z54" s="289"/>
      <c r="AA54" s="289"/>
      <c r="AB54" s="289"/>
      <c r="AC54" s="381"/>
      <c r="AD54" s="381"/>
      <c r="AE54" s="381"/>
      <c r="AF54" s="381"/>
      <c r="AG54" s="381"/>
    </row>
    <row r="55" spans="1:33" s="62" customFormat="1" ht="19.5" customHeight="1" x14ac:dyDescent="0.25">
      <c r="A55" s="380">
        <f t="shared" si="3"/>
        <v>19.5</v>
      </c>
      <c r="B55" s="396">
        <f t="shared" si="4"/>
        <v>21</v>
      </c>
      <c r="C55" s="1007"/>
      <c r="D55" s="1008"/>
      <c r="E55" s="1009"/>
      <c r="F55" s="447"/>
      <c r="G55" s="447"/>
      <c r="H55" s="447"/>
      <c r="I55" s="999"/>
      <c r="J55" s="1010"/>
      <c r="K55" s="448"/>
      <c r="L55" s="449"/>
      <c r="M55" s="1011"/>
      <c r="N55" s="1012"/>
      <c r="O55" s="1013"/>
      <c r="P55" s="289"/>
      <c r="Q55" s="381"/>
      <c r="R55" s="289"/>
      <c r="S55" s="289"/>
      <c r="T55" s="289"/>
      <c r="U55" s="289"/>
      <c r="V55" s="289"/>
      <c r="W55" s="289"/>
      <c r="X55" s="289"/>
      <c r="Y55" s="289"/>
      <c r="Z55" s="289"/>
      <c r="AA55" s="289"/>
      <c r="AB55" s="289"/>
      <c r="AC55" s="381"/>
      <c r="AD55" s="381"/>
      <c r="AE55" s="381"/>
      <c r="AF55" s="381"/>
      <c r="AG55" s="381"/>
    </row>
    <row r="56" spans="1:33" s="62" customFormat="1" ht="19.5" customHeight="1" x14ac:dyDescent="0.25">
      <c r="A56" s="380">
        <f t="shared" si="3"/>
        <v>19.5</v>
      </c>
      <c r="B56" s="396">
        <f t="shared" si="4"/>
        <v>22</v>
      </c>
      <c r="C56" s="1007"/>
      <c r="D56" s="1008"/>
      <c r="E56" s="1009"/>
      <c r="F56" s="447"/>
      <c r="G56" s="447"/>
      <c r="H56" s="447"/>
      <c r="I56" s="999"/>
      <c r="J56" s="1010"/>
      <c r="K56" s="448"/>
      <c r="L56" s="449"/>
      <c r="M56" s="1011"/>
      <c r="N56" s="1012"/>
      <c r="O56" s="1013"/>
      <c r="P56" s="289"/>
      <c r="Q56" s="381"/>
      <c r="R56" s="289"/>
      <c r="S56" s="289"/>
      <c r="T56" s="289"/>
      <c r="U56" s="289"/>
      <c r="V56" s="289"/>
      <c r="W56" s="289"/>
      <c r="X56" s="289"/>
      <c r="Y56" s="289"/>
      <c r="Z56" s="289"/>
      <c r="AA56" s="289"/>
      <c r="AB56" s="289"/>
      <c r="AC56" s="381"/>
      <c r="AD56" s="381"/>
      <c r="AE56" s="381"/>
      <c r="AF56" s="381"/>
      <c r="AG56" s="381"/>
    </row>
    <row r="57" spans="1:33" s="62" customFormat="1" ht="19.5" customHeight="1" x14ac:dyDescent="0.25">
      <c r="A57" s="380">
        <f t="shared" si="3"/>
        <v>19.5</v>
      </c>
      <c r="B57" s="396">
        <f t="shared" si="4"/>
        <v>23</v>
      </c>
      <c r="C57" s="1007"/>
      <c r="D57" s="1008"/>
      <c r="E57" s="1009"/>
      <c r="F57" s="447"/>
      <c r="G57" s="447"/>
      <c r="H57" s="447"/>
      <c r="I57" s="999"/>
      <c r="J57" s="1010"/>
      <c r="K57" s="448"/>
      <c r="L57" s="449"/>
      <c r="M57" s="1011"/>
      <c r="N57" s="1012"/>
      <c r="O57" s="1013"/>
      <c r="P57" s="289"/>
      <c r="Q57" s="381"/>
      <c r="R57" s="289"/>
      <c r="S57" s="289"/>
      <c r="T57" s="289"/>
      <c r="U57" s="289"/>
      <c r="V57" s="289"/>
      <c r="W57" s="289"/>
      <c r="X57" s="289"/>
      <c r="Y57" s="289"/>
      <c r="Z57" s="289"/>
      <c r="AA57" s="289"/>
      <c r="AB57" s="289"/>
      <c r="AC57" s="381"/>
      <c r="AD57" s="381"/>
      <c r="AE57" s="381"/>
      <c r="AF57" s="381"/>
      <c r="AG57" s="381"/>
    </row>
    <row r="58" spans="1:33" s="62" customFormat="1" ht="19.5" customHeight="1" x14ac:dyDescent="0.25">
      <c r="A58" s="380">
        <f t="shared" si="3"/>
        <v>19.5</v>
      </c>
      <c r="B58" s="396">
        <f t="shared" si="4"/>
        <v>24</v>
      </c>
      <c r="C58" s="1007"/>
      <c r="D58" s="1008"/>
      <c r="E58" s="1009"/>
      <c r="F58" s="447"/>
      <c r="G58" s="447"/>
      <c r="H58" s="447"/>
      <c r="I58" s="999"/>
      <c r="J58" s="1010"/>
      <c r="K58" s="448"/>
      <c r="L58" s="449"/>
      <c r="M58" s="1011"/>
      <c r="N58" s="1012"/>
      <c r="O58" s="1013"/>
      <c r="P58" s="289"/>
      <c r="Q58" s="381"/>
      <c r="R58" s="289"/>
      <c r="S58" s="289"/>
      <c r="T58" s="289"/>
      <c r="U58" s="289"/>
      <c r="V58" s="289"/>
      <c r="W58" s="289"/>
      <c r="X58" s="289"/>
      <c r="Y58" s="289"/>
      <c r="Z58" s="289"/>
      <c r="AA58" s="289"/>
      <c r="AB58" s="289"/>
      <c r="AC58" s="381"/>
      <c r="AD58" s="381"/>
      <c r="AE58" s="381"/>
      <c r="AF58" s="381"/>
      <c r="AG58" s="381"/>
    </row>
    <row r="59" spans="1:33" s="62" customFormat="1" ht="19.5" customHeight="1" x14ac:dyDescent="0.25">
      <c r="A59" s="380">
        <f t="shared" si="3"/>
        <v>19.5</v>
      </c>
      <c r="B59" s="396">
        <f t="shared" si="4"/>
        <v>25</v>
      </c>
      <c r="C59" s="1007"/>
      <c r="D59" s="1008"/>
      <c r="E59" s="1009"/>
      <c r="F59" s="447"/>
      <c r="G59" s="447"/>
      <c r="H59" s="447"/>
      <c r="I59" s="999"/>
      <c r="J59" s="1010"/>
      <c r="K59" s="448"/>
      <c r="L59" s="449"/>
      <c r="M59" s="1011"/>
      <c r="N59" s="1012"/>
      <c r="O59" s="1013"/>
      <c r="P59" s="289"/>
      <c r="Q59" s="381"/>
      <c r="R59" s="289"/>
      <c r="S59" s="289"/>
      <c r="T59" s="289"/>
      <c r="U59" s="289"/>
      <c r="V59" s="289"/>
      <c r="W59" s="289"/>
      <c r="X59" s="289"/>
      <c r="Y59" s="289"/>
      <c r="Z59" s="289"/>
      <c r="AA59" s="289"/>
      <c r="AB59" s="289"/>
      <c r="AC59" s="381"/>
      <c r="AD59" s="381"/>
      <c r="AE59" s="381"/>
      <c r="AF59" s="381"/>
      <c r="AG59" s="381"/>
    </row>
    <row r="60" spans="1:33" s="62" customFormat="1" ht="19.5" customHeight="1" x14ac:dyDescent="0.25">
      <c r="A60" s="380">
        <f t="shared" si="3"/>
        <v>19.5</v>
      </c>
      <c r="B60" s="396">
        <f t="shared" si="4"/>
        <v>26</v>
      </c>
      <c r="C60" s="1007"/>
      <c r="D60" s="1008"/>
      <c r="E60" s="1009"/>
      <c r="F60" s="447"/>
      <c r="G60" s="447"/>
      <c r="H60" s="447"/>
      <c r="I60" s="999"/>
      <c r="J60" s="1010"/>
      <c r="K60" s="448"/>
      <c r="L60" s="449"/>
      <c r="M60" s="1011"/>
      <c r="N60" s="1012"/>
      <c r="O60" s="1013"/>
      <c r="P60" s="289"/>
      <c r="Q60" s="381"/>
      <c r="R60" s="289"/>
      <c r="S60" s="289"/>
      <c r="T60" s="289"/>
      <c r="U60" s="289"/>
      <c r="V60" s="289"/>
      <c r="W60" s="289"/>
      <c r="X60" s="289"/>
      <c r="Y60" s="289"/>
      <c r="Z60" s="289"/>
      <c r="AA60" s="289"/>
      <c r="AB60" s="289"/>
      <c r="AC60" s="381"/>
      <c r="AD60" s="381"/>
      <c r="AE60" s="381"/>
      <c r="AF60" s="381"/>
      <c r="AG60" s="381"/>
    </row>
    <row r="61" spans="1:33" s="62" customFormat="1" ht="19.5" customHeight="1" x14ac:dyDescent="0.25">
      <c r="A61" s="380">
        <f t="shared" si="3"/>
        <v>19.5</v>
      </c>
      <c r="B61" s="396">
        <f t="shared" si="4"/>
        <v>27</v>
      </c>
      <c r="C61" s="1007"/>
      <c r="D61" s="1008"/>
      <c r="E61" s="1009"/>
      <c r="F61" s="447"/>
      <c r="G61" s="447"/>
      <c r="H61" s="447"/>
      <c r="I61" s="999"/>
      <c r="J61" s="1010"/>
      <c r="K61" s="448"/>
      <c r="L61" s="449"/>
      <c r="M61" s="1011"/>
      <c r="N61" s="1012"/>
      <c r="O61" s="1013"/>
      <c r="P61" s="289"/>
      <c r="Q61" s="381"/>
      <c r="R61" s="289"/>
      <c r="S61" s="289"/>
      <c r="T61" s="289"/>
      <c r="U61" s="289"/>
      <c r="V61" s="289"/>
      <c r="W61" s="289"/>
      <c r="X61" s="289"/>
      <c r="Y61" s="289"/>
      <c r="Z61" s="289"/>
      <c r="AA61" s="289"/>
      <c r="AB61" s="289"/>
      <c r="AC61" s="381"/>
      <c r="AD61" s="381"/>
      <c r="AE61" s="381"/>
      <c r="AF61" s="381"/>
      <c r="AG61" s="381"/>
    </row>
    <row r="62" spans="1:33" s="62" customFormat="1" ht="19.5" customHeight="1" x14ac:dyDescent="0.25">
      <c r="A62" s="380">
        <f t="shared" si="3"/>
        <v>19.5</v>
      </c>
      <c r="B62" s="396">
        <f t="shared" si="4"/>
        <v>28</v>
      </c>
      <c r="C62" s="1007"/>
      <c r="D62" s="1008"/>
      <c r="E62" s="1009"/>
      <c r="F62" s="447"/>
      <c r="G62" s="447"/>
      <c r="H62" s="447"/>
      <c r="I62" s="999"/>
      <c r="J62" s="1010"/>
      <c r="K62" s="448"/>
      <c r="L62" s="449"/>
      <c r="M62" s="1011"/>
      <c r="N62" s="1012"/>
      <c r="O62" s="1013"/>
      <c r="P62" s="289"/>
      <c r="Q62" s="381"/>
      <c r="R62" s="289"/>
      <c r="S62" s="289"/>
      <c r="T62" s="289"/>
      <c r="U62" s="289"/>
      <c r="V62" s="289"/>
      <c r="W62" s="289"/>
      <c r="X62" s="289"/>
      <c r="Y62" s="289"/>
      <c r="Z62" s="289"/>
      <c r="AA62" s="289"/>
      <c r="AB62" s="289"/>
      <c r="AC62" s="381"/>
      <c r="AD62" s="381"/>
      <c r="AE62" s="381"/>
      <c r="AF62" s="381"/>
      <c r="AG62" s="381"/>
    </row>
    <row r="63" spans="1:33" s="62" customFormat="1" ht="9" customHeight="1" x14ac:dyDescent="0.25">
      <c r="A63" s="380">
        <f>$A$2</f>
        <v>9</v>
      </c>
      <c r="B63" s="289"/>
      <c r="C63" s="289"/>
      <c r="D63" s="289"/>
      <c r="E63" s="289"/>
      <c r="F63" s="289"/>
      <c r="G63" s="289"/>
      <c r="H63" s="289"/>
      <c r="I63" s="441"/>
      <c r="J63" s="289"/>
      <c r="K63" s="440"/>
      <c r="L63" s="381"/>
      <c r="M63" s="289"/>
      <c r="N63" s="289"/>
      <c r="O63" s="289"/>
      <c r="P63" s="289"/>
      <c r="Q63" s="381"/>
      <c r="R63" s="289"/>
      <c r="S63" s="289"/>
      <c r="T63" s="289"/>
      <c r="U63" s="289"/>
      <c r="V63" s="289"/>
      <c r="W63" s="289"/>
      <c r="X63" s="289"/>
      <c r="Y63" s="289"/>
      <c r="Z63" s="289"/>
      <c r="AA63" s="289"/>
      <c r="AB63" s="289"/>
      <c r="AC63" s="381"/>
      <c r="AD63" s="381"/>
      <c r="AE63" s="381"/>
      <c r="AF63" s="381"/>
      <c r="AG63" s="381"/>
    </row>
    <row r="64" spans="1:33" ht="9" customHeight="1" x14ac:dyDescent="0.25">
      <c r="A64" s="380">
        <f t="shared" ref="A64:A69" si="5">$A$2</f>
        <v>9</v>
      </c>
      <c r="B64" s="289"/>
      <c r="C64" s="289"/>
      <c r="D64" s="289"/>
      <c r="E64" s="289"/>
      <c r="F64" s="289"/>
      <c r="G64" s="289"/>
      <c r="H64" s="289"/>
      <c r="I64" s="441"/>
      <c r="J64" s="289"/>
      <c r="K64" s="440"/>
      <c r="L64" s="381"/>
      <c r="M64" s="289"/>
      <c r="N64" s="289"/>
      <c r="O64" s="289"/>
      <c r="P64" s="289"/>
      <c r="Q64" s="381"/>
      <c r="R64" s="289"/>
      <c r="S64" s="289"/>
      <c r="T64" s="289"/>
      <c r="U64" s="289"/>
      <c r="V64" s="289"/>
      <c r="W64" s="289"/>
      <c r="X64" s="289"/>
      <c r="Y64" s="289"/>
      <c r="Z64" s="289"/>
      <c r="AA64" s="289"/>
      <c r="AB64" s="289"/>
      <c r="AC64" s="289"/>
      <c r="AD64" s="289"/>
      <c r="AE64" s="289"/>
      <c r="AF64" s="289"/>
      <c r="AG64" s="289"/>
    </row>
    <row r="65" spans="1:33" ht="9" customHeight="1" x14ac:dyDescent="0.25">
      <c r="A65" s="380">
        <f t="shared" si="5"/>
        <v>9</v>
      </c>
      <c r="B65" s="289"/>
      <c r="C65" s="289"/>
      <c r="D65" s="289"/>
      <c r="E65" s="289"/>
      <c r="F65" s="289"/>
      <c r="G65" s="289"/>
      <c r="H65" s="289"/>
      <c r="I65" s="441"/>
      <c r="J65" s="289"/>
      <c r="K65" s="440"/>
      <c r="L65" s="381"/>
      <c r="M65" s="289"/>
      <c r="N65" s="289"/>
      <c r="O65" s="289"/>
      <c r="P65" s="289"/>
      <c r="Q65" s="381"/>
      <c r="R65" s="289"/>
      <c r="S65" s="289"/>
      <c r="T65" s="289"/>
      <c r="U65" s="289"/>
      <c r="V65" s="289"/>
      <c r="W65" s="289"/>
      <c r="X65" s="289"/>
      <c r="Y65" s="289"/>
      <c r="Z65" s="289"/>
      <c r="AA65" s="289"/>
      <c r="AB65" s="289"/>
      <c r="AC65" s="289"/>
      <c r="AD65" s="289"/>
      <c r="AE65" s="289"/>
      <c r="AF65" s="289"/>
      <c r="AG65" s="289"/>
    </row>
    <row r="66" spans="1:33" ht="9" customHeight="1" x14ac:dyDescent="0.25">
      <c r="A66" s="380">
        <f t="shared" si="5"/>
        <v>9</v>
      </c>
      <c r="B66" s="289"/>
      <c r="C66" s="289"/>
      <c r="D66" s="289"/>
      <c r="E66" s="289"/>
      <c r="F66" s="289"/>
      <c r="G66" s="289"/>
      <c r="H66" s="289"/>
      <c r="I66" s="441"/>
      <c r="J66" s="289"/>
      <c r="K66" s="440"/>
      <c r="L66" s="381"/>
      <c r="M66" s="289"/>
      <c r="N66" s="289"/>
      <c r="O66" s="289"/>
      <c r="P66" s="289"/>
      <c r="Q66" s="381"/>
      <c r="R66" s="289"/>
      <c r="S66" s="289"/>
      <c r="T66" s="289"/>
      <c r="U66" s="289"/>
      <c r="V66" s="289"/>
      <c r="W66" s="289"/>
      <c r="X66" s="289"/>
      <c r="Y66" s="289"/>
      <c r="Z66" s="289"/>
      <c r="AA66" s="289"/>
      <c r="AB66" s="289"/>
      <c r="AC66" s="289"/>
      <c r="AD66" s="289"/>
      <c r="AE66" s="289"/>
      <c r="AF66" s="289"/>
      <c r="AG66" s="289"/>
    </row>
    <row r="67" spans="1:33" ht="9" customHeight="1" x14ac:dyDescent="0.25">
      <c r="A67" s="380">
        <f t="shared" si="5"/>
        <v>9</v>
      </c>
      <c r="B67" s="289"/>
      <c r="C67" s="289"/>
      <c r="D67" s="289"/>
      <c r="E67" s="289"/>
      <c r="F67" s="289"/>
      <c r="G67" s="289"/>
      <c r="H67" s="289"/>
      <c r="I67" s="441"/>
      <c r="J67" s="289"/>
      <c r="K67" s="440"/>
      <c r="L67" s="381"/>
      <c r="M67" s="289"/>
      <c r="N67" s="289"/>
      <c r="O67" s="289"/>
      <c r="P67" s="289"/>
      <c r="Q67" s="381"/>
      <c r="R67" s="289"/>
      <c r="S67" s="289"/>
      <c r="T67" s="289"/>
      <c r="U67" s="289"/>
      <c r="V67" s="289"/>
      <c r="W67" s="289"/>
      <c r="X67" s="289"/>
      <c r="Y67" s="289"/>
      <c r="Z67" s="289"/>
      <c r="AA67" s="289"/>
      <c r="AB67" s="289"/>
      <c r="AC67" s="289"/>
      <c r="AD67" s="289"/>
      <c r="AE67" s="289"/>
      <c r="AF67" s="289"/>
      <c r="AG67" s="289"/>
    </row>
    <row r="68" spans="1:33" ht="16.5" customHeight="1" x14ac:dyDescent="0.25">
      <c r="A68" s="386">
        <f>$A$8</f>
        <v>16.5</v>
      </c>
      <c r="B68" s="289"/>
      <c r="C68" s="402" t="s">
        <v>576</v>
      </c>
      <c r="D68" s="403" t="s">
        <v>189</v>
      </c>
      <c r="E68" s="289"/>
      <c r="F68" s="289"/>
      <c r="G68" s="289"/>
      <c r="H68" s="289"/>
      <c r="I68" s="441"/>
      <c r="J68" s="289"/>
      <c r="K68" s="440"/>
      <c r="L68" s="381"/>
      <c r="M68" s="1006" t="str">
        <f ca="1">Wersja</f>
        <v>2020..6.15.0.44055</v>
      </c>
      <c r="N68" s="1006"/>
      <c r="O68" s="289"/>
      <c r="P68" s="289"/>
      <c r="Q68" s="381"/>
      <c r="R68" s="289"/>
      <c r="S68" s="289"/>
      <c r="T68" s="289"/>
      <c r="U68" s="289"/>
      <c r="V68" s="289"/>
      <c r="W68" s="289"/>
      <c r="X68" s="289"/>
      <c r="Y68" s="289"/>
      <c r="Z68" s="289"/>
      <c r="AA68" s="289"/>
      <c r="AB68" s="289"/>
      <c r="AC68" s="289"/>
      <c r="AD68" s="289"/>
      <c r="AE68" s="289"/>
      <c r="AF68" s="289"/>
      <c r="AG68" s="289"/>
    </row>
    <row r="69" spans="1:33" x14ac:dyDescent="0.25">
      <c r="A69" s="380">
        <f t="shared" si="5"/>
        <v>9</v>
      </c>
      <c r="B69" s="289"/>
      <c r="C69" s="289"/>
      <c r="D69" s="289"/>
      <c r="E69" s="289"/>
      <c r="F69" s="289"/>
      <c r="G69" s="289"/>
      <c r="H69" s="289"/>
      <c r="I69" s="441"/>
      <c r="J69" s="289"/>
      <c r="K69" s="440"/>
      <c r="L69" s="381"/>
      <c r="M69" s="289"/>
      <c r="N69" s="289"/>
      <c r="O69" s="289"/>
      <c r="P69" s="289"/>
      <c r="Q69" s="381"/>
      <c r="R69" s="289"/>
      <c r="S69" s="289"/>
      <c r="T69" s="289"/>
      <c r="U69" s="289"/>
      <c r="V69" s="289"/>
      <c r="W69" s="289"/>
      <c r="X69" s="289"/>
      <c r="Y69" s="289"/>
      <c r="Z69" s="289"/>
      <c r="AA69" s="289"/>
      <c r="AB69" s="289"/>
      <c r="AC69" s="289"/>
      <c r="AD69" s="289"/>
      <c r="AE69" s="289"/>
      <c r="AF69" s="289"/>
      <c r="AG69" s="289"/>
    </row>
    <row r="70" spans="1:33" ht="9" customHeight="1" x14ac:dyDescent="0.25">
      <c r="A70" s="382">
        <v>9</v>
      </c>
      <c r="B70" s="782" t="s">
        <v>182</v>
      </c>
      <c r="C70" s="782"/>
      <c r="D70" s="782"/>
      <c r="E70" s="782"/>
      <c r="F70" s="782"/>
      <c r="G70" s="782"/>
      <c r="H70" s="782"/>
      <c r="I70" s="782"/>
      <c r="J70" s="782"/>
      <c r="K70" s="782"/>
      <c r="L70" s="782"/>
      <c r="M70" s="782"/>
      <c r="N70" s="782"/>
      <c r="O70" s="782"/>
      <c r="P70" s="289"/>
      <c r="Q70" s="381"/>
      <c r="R70" s="289"/>
      <c r="S70" s="289"/>
      <c r="T70" s="289"/>
      <c r="U70" s="289"/>
      <c r="V70" s="289"/>
      <c r="W70" s="289"/>
      <c r="X70" s="289"/>
      <c r="Y70" s="289"/>
      <c r="Z70" s="289"/>
      <c r="AA70" s="289"/>
      <c r="AB70" s="289"/>
      <c r="AC70" s="289"/>
      <c r="AD70" s="289"/>
      <c r="AE70" s="289"/>
      <c r="AF70" s="289"/>
      <c r="AG70" s="289"/>
    </row>
    <row r="71" spans="1:33" ht="9" customHeight="1" x14ac:dyDescent="0.25">
      <c r="A71" s="380">
        <f>$A$2</f>
        <v>9</v>
      </c>
      <c r="B71" s="757" t="s">
        <v>0</v>
      </c>
      <c r="C71" s="757"/>
      <c r="D71" s="757"/>
      <c r="E71" s="757"/>
      <c r="F71" s="757"/>
      <c r="G71" s="757"/>
      <c r="H71" s="757"/>
      <c r="I71" s="757"/>
      <c r="J71" s="757"/>
      <c r="K71" s="757"/>
      <c r="L71" s="757"/>
      <c r="M71" s="757"/>
      <c r="N71" s="757"/>
      <c r="O71" s="757"/>
      <c r="P71" s="289"/>
      <c r="Q71" s="381"/>
      <c r="R71" s="289"/>
      <c r="S71" s="289"/>
      <c r="T71" s="289"/>
      <c r="U71" s="289"/>
      <c r="V71" s="289"/>
      <c r="W71" s="289"/>
      <c r="X71" s="289"/>
      <c r="Y71" s="289"/>
      <c r="Z71" s="289"/>
      <c r="AA71" s="289"/>
      <c r="AB71" s="289"/>
      <c r="AC71" s="289"/>
      <c r="AD71" s="289"/>
      <c r="AE71" s="289"/>
      <c r="AF71" s="289"/>
      <c r="AG71" s="289"/>
    </row>
    <row r="72" spans="1:33" ht="4.5" customHeight="1" x14ac:dyDescent="0.25">
      <c r="A72" s="382">
        <v>4.5</v>
      </c>
      <c r="B72" s="292"/>
      <c r="C72" s="289"/>
      <c r="D72" s="289"/>
      <c r="E72" s="289"/>
      <c r="F72" s="289"/>
      <c r="G72" s="289"/>
      <c r="H72" s="289"/>
      <c r="I72" s="441"/>
      <c r="J72" s="289"/>
      <c r="K72" s="440"/>
      <c r="L72" s="381"/>
      <c r="M72" s="289"/>
      <c r="N72" s="289"/>
      <c r="O72" s="289"/>
      <c r="P72" s="289"/>
      <c r="Q72" s="381"/>
      <c r="R72" s="289"/>
      <c r="S72" s="289"/>
      <c r="T72" s="289"/>
      <c r="U72" s="289"/>
      <c r="V72" s="289"/>
      <c r="W72" s="289"/>
      <c r="X72" s="289"/>
      <c r="Y72" s="289"/>
      <c r="Z72" s="289"/>
      <c r="AA72" s="289"/>
      <c r="AB72" s="289"/>
      <c r="AC72" s="289"/>
      <c r="AD72" s="289"/>
      <c r="AE72" s="289"/>
      <c r="AF72" s="289"/>
      <c r="AG72" s="289"/>
    </row>
    <row r="73" spans="1:33" ht="9" customHeight="1" x14ac:dyDescent="0.25">
      <c r="A73" s="380">
        <f>$A$2</f>
        <v>9</v>
      </c>
      <c r="B73" s="783" t="s">
        <v>475</v>
      </c>
      <c r="C73" s="766"/>
      <c r="D73" s="766"/>
      <c r="E73" s="766"/>
      <c r="F73" s="766"/>
      <c r="G73" s="766"/>
      <c r="H73" s="767"/>
      <c r="I73" s="666" t="s">
        <v>1</v>
      </c>
      <c r="J73" s="667"/>
      <c r="K73" s="667"/>
      <c r="L73" s="667"/>
      <c r="M73" s="667"/>
      <c r="N73" s="667"/>
      <c r="O73" s="668"/>
      <c r="P73" s="289"/>
      <c r="Q73" s="381"/>
      <c r="R73" s="289"/>
      <c r="S73" s="289"/>
      <c r="T73" s="289"/>
      <c r="U73" s="289"/>
      <c r="V73" s="289"/>
      <c r="W73" s="289"/>
      <c r="X73" s="289"/>
      <c r="Y73" s="289"/>
      <c r="Z73" s="289"/>
      <c r="AA73" s="289"/>
      <c r="AB73" s="289"/>
      <c r="AC73" s="289"/>
      <c r="AD73" s="289"/>
      <c r="AE73" s="289"/>
      <c r="AF73" s="289"/>
      <c r="AG73" s="289"/>
    </row>
    <row r="74" spans="1:33" ht="19.5" customHeight="1" x14ac:dyDescent="0.25">
      <c r="A74" s="382">
        <v>19.5</v>
      </c>
      <c r="B74" s="383"/>
      <c r="C74" s="1002">
        <f>$C$6</f>
        <v>0</v>
      </c>
      <c r="D74" s="1002"/>
      <c r="E74" s="1002"/>
      <c r="F74" s="1002"/>
      <c r="G74" s="1002"/>
      <c r="H74" s="384"/>
      <c r="I74" s="672"/>
      <c r="J74" s="673"/>
      <c r="K74" s="673"/>
      <c r="L74" s="673"/>
      <c r="M74" s="673"/>
      <c r="N74" s="673"/>
      <c r="O74" s="674"/>
      <c r="P74" s="289"/>
      <c r="Q74" s="381"/>
      <c r="R74" s="289"/>
      <c r="S74" s="289"/>
      <c r="T74" s="289"/>
      <c r="U74" s="289"/>
      <c r="V74" s="289"/>
      <c r="W74" s="289"/>
      <c r="X74" s="289"/>
      <c r="Y74" s="289"/>
      <c r="Z74" s="289"/>
      <c r="AA74" s="289"/>
      <c r="AB74" s="289"/>
      <c r="AC74" s="289"/>
      <c r="AD74" s="289"/>
      <c r="AE74" s="289"/>
      <c r="AF74" s="289"/>
      <c r="AG74" s="289"/>
    </row>
    <row r="75" spans="1:33" ht="9" customHeight="1" x14ac:dyDescent="0.25">
      <c r="A75" s="380">
        <f t="shared" ref="A75" si="6">$A$2</f>
        <v>9</v>
      </c>
      <c r="B75" s="289"/>
      <c r="C75" s="289"/>
      <c r="D75" s="289"/>
      <c r="E75" s="289"/>
      <c r="F75" s="289"/>
      <c r="G75" s="289"/>
      <c r="H75" s="289"/>
      <c r="I75" s="441"/>
      <c r="J75" s="289"/>
      <c r="K75" s="440"/>
      <c r="L75" s="381"/>
      <c r="M75" s="289"/>
      <c r="N75" s="289"/>
      <c r="O75" s="289"/>
      <c r="P75" s="289"/>
      <c r="Q75" s="381"/>
      <c r="R75" s="289"/>
      <c r="S75" s="289"/>
      <c r="T75" s="289"/>
      <c r="U75" s="289"/>
      <c r="V75" s="289"/>
      <c r="W75" s="289"/>
      <c r="X75" s="289"/>
      <c r="Y75" s="289"/>
      <c r="Z75" s="289"/>
      <c r="AA75" s="289"/>
      <c r="AB75" s="289"/>
      <c r="AC75" s="289"/>
      <c r="AD75" s="289"/>
      <c r="AE75" s="289"/>
      <c r="AF75" s="289"/>
      <c r="AG75" s="289"/>
    </row>
    <row r="76" spans="1:33" ht="16.5" customHeight="1" x14ac:dyDescent="0.25">
      <c r="A76" s="382">
        <v>16.5</v>
      </c>
      <c r="B76" s="385" t="s">
        <v>555</v>
      </c>
      <c r="C76" s="289"/>
      <c r="D76" s="289"/>
      <c r="E76" s="289"/>
      <c r="F76" s="289"/>
      <c r="G76" s="289"/>
      <c r="H76" s="289"/>
      <c r="I76" s="441"/>
      <c r="J76" s="289"/>
      <c r="K76" s="440"/>
      <c r="L76" s="381"/>
      <c r="M76" s="289"/>
      <c r="N76" s="289"/>
      <c r="O76" s="289"/>
      <c r="P76" s="289"/>
      <c r="Q76" s="381"/>
      <c r="R76" s="289"/>
      <c r="S76" s="289"/>
      <c r="T76" s="289"/>
      <c r="U76" s="289"/>
      <c r="V76" s="289"/>
      <c r="W76" s="289"/>
      <c r="X76" s="289"/>
      <c r="Y76" s="289"/>
      <c r="Z76" s="289"/>
      <c r="AA76" s="289"/>
      <c r="AB76" s="289"/>
      <c r="AC76" s="289"/>
      <c r="AD76" s="289"/>
      <c r="AE76" s="289"/>
      <c r="AF76" s="289"/>
      <c r="AG76" s="289"/>
    </row>
    <row r="77" spans="1:33" ht="16.5" customHeight="1" x14ac:dyDescent="0.25">
      <c r="A77" s="386">
        <f>$A$8</f>
        <v>16.5</v>
      </c>
      <c r="B77" s="764" t="s">
        <v>562</v>
      </c>
      <c r="C77" s="764"/>
      <c r="D77" s="764"/>
      <c r="E77" s="764"/>
      <c r="F77" s="764"/>
      <c r="G77" s="764"/>
      <c r="H77" s="764"/>
      <c r="I77" s="764"/>
      <c r="J77" s="764"/>
      <c r="K77" s="764"/>
      <c r="L77" s="764"/>
      <c r="M77" s="764"/>
      <c r="N77" s="764"/>
      <c r="O77" s="289"/>
      <c r="P77" s="289"/>
      <c r="Q77" s="381"/>
      <c r="R77" s="289"/>
      <c r="S77" s="289"/>
      <c r="T77" s="289"/>
      <c r="U77" s="289"/>
      <c r="V77" s="289"/>
      <c r="W77" s="289"/>
      <c r="X77" s="289"/>
      <c r="Y77" s="289"/>
      <c r="Z77" s="289"/>
      <c r="AA77" s="289"/>
      <c r="AB77" s="289"/>
      <c r="AC77" s="289"/>
      <c r="AD77" s="289"/>
      <c r="AE77" s="289"/>
      <c r="AF77" s="289"/>
      <c r="AG77" s="289"/>
    </row>
    <row r="78" spans="1:33" ht="16.5" customHeight="1" x14ac:dyDescent="0.25">
      <c r="A78" s="442" t="s">
        <v>567</v>
      </c>
      <c r="B78" s="765" t="s">
        <v>574</v>
      </c>
      <c r="C78" s="764"/>
      <c r="D78" s="764"/>
      <c r="E78" s="764"/>
      <c r="F78" s="764"/>
      <c r="G78" s="764"/>
      <c r="H78" s="764"/>
      <c r="I78" s="764"/>
      <c r="J78" s="764"/>
      <c r="K78" s="764"/>
      <c r="L78" s="764"/>
      <c r="M78" s="764"/>
      <c r="N78" s="764"/>
      <c r="O78" s="289"/>
      <c r="P78" s="289"/>
      <c r="Q78" s="381"/>
      <c r="R78" s="289"/>
      <c r="S78" s="289"/>
      <c r="T78" s="289"/>
      <c r="U78" s="289"/>
      <c r="V78" s="289"/>
      <c r="W78" s="289"/>
      <c r="X78" s="289"/>
      <c r="Y78" s="289"/>
      <c r="Z78" s="289"/>
      <c r="AA78" s="289"/>
      <c r="AB78" s="289"/>
      <c r="AC78" s="289"/>
      <c r="AD78" s="289"/>
      <c r="AE78" s="289"/>
      <c r="AF78" s="289"/>
      <c r="AG78" s="289"/>
    </row>
    <row r="79" spans="1:33" ht="9" customHeight="1" x14ac:dyDescent="0.25">
      <c r="A79" s="380">
        <f>$A$2</f>
        <v>9</v>
      </c>
      <c r="B79" s="289"/>
      <c r="C79" s="387"/>
      <c r="D79" s="387"/>
      <c r="E79" s="387"/>
      <c r="F79" s="387"/>
      <c r="G79" s="387"/>
      <c r="H79" s="289"/>
      <c r="I79" s="441"/>
      <c r="J79" s="289"/>
      <c r="K79" s="440"/>
      <c r="L79" s="381"/>
      <c r="M79" s="289"/>
      <c r="N79" s="443" t="s">
        <v>877</v>
      </c>
      <c r="O79" s="444"/>
      <c r="P79" s="289"/>
      <c r="Q79" s="381"/>
      <c r="R79" s="289"/>
      <c r="S79" s="289"/>
      <c r="T79" s="289"/>
      <c r="U79" s="289"/>
      <c r="V79" s="289"/>
      <c r="W79" s="289"/>
      <c r="X79" s="289"/>
      <c r="Y79" s="289"/>
      <c r="Z79" s="289"/>
      <c r="AA79" s="289"/>
      <c r="AB79" s="289"/>
      <c r="AC79" s="289"/>
      <c r="AD79" s="289"/>
      <c r="AE79" s="289"/>
      <c r="AF79" s="289"/>
      <c r="AG79" s="289"/>
    </row>
    <row r="80" spans="1:33" ht="19.5" customHeight="1" x14ac:dyDescent="0.25">
      <c r="A80" s="380">
        <f>$A$6</f>
        <v>19.5</v>
      </c>
      <c r="B80" s="289"/>
      <c r="C80" s="387"/>
      <c r="D80" s="387"/>
      <c r="E80" s="387"/>
      <c r="F80" s="387"/>
      <c r="G80" s="387"/>
      <c r="H80" s="289"/>
      <c r="I80" s="441"/>
      <c r="J80" s="289"/>
      <c r="K80" s="440"/>
      <c r="L80" s="381"/>
      <c r="M80" s="289"/>
      <c r="N80" s="388">
        <f>N12+1</f>
        <v>2</v>
      </c>
      <c r="O80" s="389"/>
      <c r="P80" s="381"/>
      <c r="Q80" s="381">
        <f>IF(COUNTA(C90:O97,C111:O130)=0,0,1)</f>
        <v>0</v>
      </c>
      <c r="R80" s="289"/>
      <c r="S80" s="289"/>
      <c r="T80" s="289"/>
      <c r="U80" s="289"/>
      <c r="V80" s="289"/>
      <c r="W80" s="289"/>
      <c r="X80" s="289"/>
      <c r="Y80" s="289"/>
      <c r="Z80" s="289"/>
      <c r="AA80" s="289"/>
      <c r="AB80" s="289"/>
      <c r="AC80" s="289"/>
      <c r="AD80" s="289"/>
      <c r="AE80" s="289"/>
      <c r="AF80" s="289"/>
      <c r="AG80" s="289"/>
    </row>
    <row r="81" spans="1:33" ht="4.5" customHeight="1" x14ac:dyDescent="0.25">
      <c r="A81" s="380">
        <f>$A$4</f>
        <v>4.5</v>
      </c>
      <c r="B81" s="387"/>
      <c r="C81" s="387"/>
      <c r="D81" s="387"/>
      <c r="E81" s="387"/>
      <c r="F81" s="387"/>
      <c r="G81" s="387"/>
      <c r="H81" s="289"/>
      <c r="I81" s="441"/>
      <c r="J81" s="289"/>
      <c r="K81" s="440"/>
      <c r="L81" s="381"/>
      <c r="M81" s="289"/>
      <c r="N81" s="289"/>
      <c r="O81" s="289"/>
      <c r="P81" s="289"/>
      <c r="Q81" s="381"/>
      <c r="R81" s="289"/>
      <c r="S81" s="289"/>
      <c r="T81" s="289"/>
      <c r="U81" s="289"/>
      <c r="V81" s="289"/>
      <c r="W81" s="289"/>
      <c r="X81" s="289"/>
      <c r="Y81" s="289"/>
      <c r="Z81" s="289"/>
      <c r="AA81" s="289"/>
      <c r="AB81" s="289"/>
      <c r="AC81" s="289"/>
      <c r="AD81" s="289"/>
      <c r="AE81" s="289"/>
      <c r="AF81" s="289"/>
      <c r="AG81" s="289"/>
    </row>
    <row r="82" spans="1:33" ht="4.5" customHeight="1" x14ac:dyDescent="0.25">
      <c r="A82" s="380">
        <f>$A$4</f>
        <v>4.5</v>
      </c>
      <c r="B82" s="770"/>
      <c r="C82" s="770"/>
      <c r="D82" s="770"/>
      <c r="E82" s="770"/>
      <c r="F82" s="770"/>
      <c r="G82" s="770"/>
      <c r="H82" s="770"/>
      <c r="I82" s="770"/>
      <c r="J82" s="770"/>
      <c r="K82" s="770"/>
      <c r="L82" s="770"/>
      <c r="M82" s="770"/>
      <c r="N82" s="770"/>
      <c r="O82" s="770"/>
      <c r="P82" s="289"/>
      <c r="Q82" s="381"/>
      <c r="R82" s="289"/>
      <c r="S82" s="289"/>
      <c r="T82" s="289"/>
      <c r="U82" s="289"/>
      <c r="V82" s="289"/>
      <c r="W82" s="289"/>
      <c r="X82" s="289"/>
      <c r="Y82" s="289"/>
      <c r="Z82" s="289"/>
      <c r="AA82" s="289"/>
      <c r="AB82" s="289"/>
      <c r="AC82" s="289"/>
      <c r="AD82" s="289"/>
      <c r="AE82" s="289"/>
      <c r="AF82" s="289"/>
      <c r="AG82" s="289"/>
    </row>
    <row r="83" spans="1:33" ht="24.75" customHeight="1" x14ac:dyDescent="0.25">
      <c r="A83" s="386">
        <f>$A$8*1.5</f>
        <v>24.75</v>
      </c>
      <c r="B83" s="771" t="s">
        <v>563</v>
      </c>
      <c r="C83" s="772"/>
      <c r="D83" s="772"/>
      <c r="E83" s="772"/>
      <c r="F83" s="772"/>
      <c r="G83" s="772"/>
      <c r="H83" s="772"/>
      <c r="I83" s="772"/>
      <c r="J83" s="772"/>
      <c r="K83" s="772"/>
      <c r="L83" s="772"/>
      <c r="M83" s="772"/>
      <c r="N83" s="772"/>
      <c r="O83" s="773"/>
      <c r="P83" s="289"/>
      <c r="Q83" s="381"/>
      <c r="R83" s="289"/>
      <c r="S83" s="289"/>
      <c r="T83" s="289"/>
      <c r="U83" s="289"/>
      <c r="V83" s="289"/>
      <c r="W83" s="289"/>
      <c r="X83" s="289"/>
      <c r="Y83" s="289"/>
      <c r="Z83" s="289"/>
      <c r="AA83" s="289"/>
      <c r="AB83" s="289"/>
      <c r="AC83" s="289"/>
      <c r="AD83" s="289"/>
      <c r="AE83" s="289"/>
      <c r="AF83" s="289"/>
      <c r="AG83" s="289"/>
    </row>
    <row r="84" spans="1:33" ht="9" customHeight="1" x14ac:dyDescent="0.25">
      <c r="A84" s="380">
        <f>$A$2</f>
        <v>9</v>
      </c>
      <c r="B84" s="390"/>
      <c r="C84" s="540" t="s">
        <v>158</v>
      </c>
      <c r="D84" s="541"/>
      <c r="E84" s="541"/>
      <c r="F84" s="541"/>
      <c r="G84" s="541"/>
      <c r="H84" s="542"/>
      <c r="I84" s="540" t="s">
        <v>159</v>
      </c>
      <c r="J84" s="541"/>
      <c r="K84" s="541"/>
      <c r="L84" s="541"/>
      <c r="M84" s="541"/>
      <c r="N84" s="541"/>
      <c r="O84" s="542"/>
      <c r="P84" s="289"/>
      <c r="Q84" s="381"/>
      <c r="R84" s="289"/>
      <c r="S84" s="289"/>
      <c r="T84" s="289"/>
      <c r="U84" s="289"/>
      <c r="V84" s="289"/>
      <c r="W84" s="289"/>
      <c r="X84" s="289"/>
      <c r="Y84" s="289"/>
      <c r="Z84" s="289"/>
      <c r="AA84" s="289"/>
      <c r="AB84" s="289"/>
      <c r="AC84" s="289"/>
      <c r="AD84" s="289"/>
      <c r="AE84" s="289"/>
      <c r="AF84" s="289"/>
      <c r="AG84" s="289"/>
    </row>
    <row r="85" spans="1:33" ht="19.5" customHeight="1" x14ac:dyDescent="0.25">
      <c r="A85" s="380">
        <f>$A$6</f>
        <v>19.5</v>
      </c>
      <c r="B85" s="445"/>
      <c r="C85" s="1003" t="str">
        <f>""&amp;C17</f>
        <v/>
      </c>
      <c r="D85" s="1004"/>
      <c r="E85" s="1004"/>
      <c r="F85" s="1004"/>
      <c r="G85" s="1004"/>
      <c r="H85" s="1005"/>
      <c r="I85" s="1003" t="str">
        <f>""&amp;I17</f>
        <v/>
      </c>
      <c r="J85" s="1004"/>
      <c r="K85" s="1004"/>
      <c r="L85" s="1004"/>
      <c r="M85" s="1004"/>
      <c r="N85" s="1004"/>
      <c r="O85" s="1005"/>
      <c r="P85" s="289"/>
      <c r="Q85" s="381"/>
      <c r="R85" s="289"/>
      <c r="S85" s="289"/>
      <c r="T85" s="289"/>
      <c r="U85" s="289"/>
      <c r="V85" s="289"/>
      <c r="W85" s="289"/>
      <c r="X85" s="289"/>
      <c r="Y85" s="289"/>
      <c r="Z85" s="289"/>
      <c r="AA85" s="289"/>
      <c r="AB85" s="289"/>
      <c r="AC85" s="289"/>
      <c r="AD85" s="289"/>
      <c r="AE85" s="289"/>
      <c r="AF85" s="289"/>
      <c r="AG85" s="289"/>
    </row>
    <row r="86" spans="1:33" ht="4.5" customHeight="1" x14ac:dyDescent="0.25">
      <c r="A86" s="380">
        <f>$A$4</f>
        <v>4.5</v>
      </c>
      <c r="B86" s="770"/>
      <c r="C86" s="770"/>
      <c r="D86" s="770"/>
      <c r="E86" s="770"/>
      <c r="F86" s="770"/>
      <c r="G86" s="770"/>
      <c r="H86" s="770"/>
      <c r="I86" s="770"/>
      <c r="J86" s="770"/>
      <c r="K86" s="770"/>
      <c r="L86" s="770"/>
      <c r="M86" s="770"/>
      <c r="N86" s="770"/>
      <c r="O86" s="770"/>
      <c r="P86" s="289"/>
      <c r="Q86" s="381"/>
      <c r="R86" s="289"/>
      <c r="S86" s="289"/>
      <c r="T86" s="289"/>
      <c r="U86" s="289"/>
      <c r="V86" s="289"/>
      <c r="W86" s="289"/>
      <c r="X86" s="289"/>
      <c r="Y86" s="289"/>
      <c r="Z86" s="289"/>
      <c r="AA86" s="289"/>
      <c r="AB86" s="289"/>
      <c r="AC86" s="289"/>
      <c r="AD86" s="289"/>
      <c r="AE86" s="289"/>
      <c r="AF86" s="289"/>
      <c r="AG86" s="289"/>
    </row>
    <row r="87" spans="1:33" ht="16.5" customHeight="1" x14ac:dyDescent="0.25">
      <c r="A87" s="386">
        <f t="shared" ref="A87" si="7">$A$8</f>
        <v>16.5</v>
      </c>
      <c r="B87" s="774" t="s">
        <v>160</v>
      </c>
      <c r="C87" s="775"/>
      <c r="D87" s="775"/>
      <c r="E87" s="775"/>
      <c r="F87" s="775"/>
      <c r="G87" s="775"/>
      <c r="H87" s="775"/>
      <c r="I87" s="775"/>
      <c r="J87" s="775"/>
      <c r="K87" s="775"/>
      <c r="L87" s="775"/>
      <c r="M87" s="775"/>
      <c r="N87" s="775"/>
      <c r="O87" s="776"/>
      <c r="P87" s="289"/>
      <c r="Q87" s="381"/>
      <c r="R87" s="289"/>
      <c r="S87" s="289"/>
      <c r="T87" s="289"/>
      <c r="U87" s="289"/>
      <c r="V87" s="289"/>
      <c r="W87" s="289"/>
      <c r="X87" s="289"/>
      <c r="Y87" s="289"/>
      <c r="Z87" s="289"/>
      <c r="AA87" s="289"/>
      <c r="AB87" s="289"/>
      <c r="AC87" s="289"/>
      <c r="AD87" s="289"/>
      <c r="AE87" s="289"/>
      <c r="AF87" s="289"/>
      <c r="AG87" s="289"/>
    </row>
    <row r="88" spans="1:33" s="62" customFormat="1" ht="24.75" customHeight="1" x14ac:dyDescent="0.25">
      <c r="A88" s="386">
        <f>$A$8*1.5</f>
        <v>24.75</v>
      </c>
      <c r="B88" s="391" t="s">
        <v>162</v>
      </c>
      <c r="C88" s="852" t="s">
        <v>170</v>
      </c>
      <c r="D88" s="883"/>
      <c r="E88" s="878"/>
      <c r="F88" s="392" t="s">
        <v>171</v>
      </c>
      <c r="G88" s="392" t="s">
        <v>172</v>
      </c>
      <c r="H88" s="391" t="s">
        <v>163</v>
      </c>
      <c r="I88" s="852" t="s">
        <v>573</v>
      </c>
      <c r="J88" s="878"/>
      <c r="K88" s="446" t="s">
        <v>571</v>
      </c>
      <c r="L88" s="446" t="s">
        <v>570</v>
      </c>
      <c r="M88" s="853" t="s">
        <v>575</v>
      </c>
      <c r="N88" s="885"/>
      <c r="O88" s="862"/>
      <c r="P88" s="289"/>
      <c r="Q88" s="381"/>
      <c r="R88" s="289"/>
      <c r="S88" s="289"/>
      <c r="T88" s="289"/>
      <c r="U88" s="289"/>
      <c r="V88" s="289"/>
      <c r="W88" s="289"/>
      <c r="X88" s="289"/>
      <c r="Y88" s="289"/>
      <c r="Z88" s="289"/>
      <c r="AA88" s="289"/>
      <c r="AB88" s="289"/>
      <c r="AC88" s="381"/>
      <c r="AD88" s="381"/>
      <c r="AE88" s="381"/>
      <c r="AF88" s="381"/>
      <c r="AG88" s="381"/>
    </row>
    <row r="89" spans="1:33" s="62" customFormat="1" ht="9" customHeight="1" x14ac:dyDescent="0.2">
      <c r="A89" s="380">
        <f>$A$2</f>
        <v>9</v>
      </c>
      <c r="B89" s="394"/>
      <c r="C89" s="991" t="s">
        <v>126</v>
      </c>
      <c r="D89" s="991"/>
      <c r="E89" s="991"/>
      <c r="F89" s="391" t="s">
        <v>164</v>
      </c>
      <c r="G89" s="391" t="s">
        <v>165</v>
      </c>
      <c r="H89" s="391" t="s">
        <v>143</v>
      </c>
      <c r="I89" s="991" t="s">
        <v>166</v>
      </c>
      <c r="J89" s="991"/>
      <c r="K89" s="391" t="s">
        <v>167</v>
      </c>
      <c r="L89" s="391" t="s">
        <v>168</v>
      </c>
      <c r="M89" s="853" t="s">
        <v>181</v>
      </c>
      <c r="N89" s="885"/>
      <c r="O89" s="862"/>
      <c r="P89" s="289"/>
      <c r="Q89" s="381"/>
      <c r="R89" s="289"/>
      <c r="S89" s="289"/>
      <c r="T89" s="289"/>
      <c r="U89" s="289"/>
      <c r="V89" s="289"/>
      <c r="W89" s="289"/>
      <c r="X89" s="289"/>
      <c r="Y89" s="289"/>
      <c r="Z89" s="289"/>
      <c r="AA89" s="289"/>
      <c r="AB89" s="289"/>
      <c r="AC89" s="381"/>
      <c r="AD89" s="381"/>
      <c r="AE89" s="381"/>
      <c r="AF89" s="381"/>
      <c r="AG89" s="381"/>
    </row>
    <row r="90" spans="1:33" s="62" customFormat="1" ht="19.5" customHeight="1" x14ac:dyDescent="0.25">
      <c r="A90" s="380">
        <f t="shared" ref="A90:A97" si="8">$A$6</f>
        <v>19.5</v>
      </c>
      <c r="B90" s="396">
        <v>1</v>
      </c>
      <c r="C90" s="1007"/>
      <c r="D90" s="1008"/>
      <c r="E90" s="1009"/>
      <c r="F90" s="447"/>
      <c r="G90" s="447"/>
      <c r="H90" s="447"/>
      <c r="I90" s="999"/>
      <c r="J90" s="1015"/>
      <c r="K90" s="448"/>
      <c r="L90" s="449"/>
      <c r="M90" s="1011"/>
      <c r="N90" s="1012"/>
      <c r="O90" s="1013"/>
      <c r="P90" s="289"/>
      <c r="Q90" s="381"/>
      <c r="R90" s="289"/>
      <c r="S90" s="289"/>
      <c r="T90" s="289"/>
      <c r="U90" s="289"/>
      <c r="V90" s="289"/>
      <c r="W90" s="289"/>
      <c r="X90" s="289"/>
      <c r="Y90" s="289"/>
      <c r="Z90" s="289"/>
      <c r="AA90" s="289"/>
      <c r="AB90" s="289"/>
      <c r="AC90" s="381"/>
      <c r="AD90" s="381"/>
      <c r="AE90" s="381"/>
      <c r="AF90" s="381"/>
      <c r="AG90" s="381"/>
    </row>
    <row r="91" spans="1:33" s="62" customFormat="1" ht="19.5" customHeight="1" x14ac:dyDescent="0.25">
      <c r="A91" s="380">
        <f t="shared" si="8"/>
        <v>19.5</v>
      </c>
      <c r="B91" s="396">
        <v>2</v>
      </c>
      <c r="C91" s="1007"/>
      <c r="D91" s="1008"/>
      <c r="E91" s="1009"/>
      <c r="F91" s="447"/>
      <c r="G91" s="447"/>
      <c r="H91" s="447"/>
      <c r="I91" s="999"/>
      <c r="J91" s="1015"/>
      <c r="K91" s="448"/>
      <c r="L91" s="449"/>
      <c r="M91" s="1011"/>
      <c r="N91" s="1012"/>
      <c r="O91" s="1013"/>
      <c r="P91" s="289"/>
      <c r="Q91" s="381"/>
      <c r="R91" s="289"/>
      <c r="S91" s="289"/>
      <c r="T91" s="289"/>
      <c r="U91" s="289"/>
      <c r="V91" s="289"/>
      <c r="W91" s="289"/>
      <c r="X91" s="289"/>
      <c r="Y91" s="289"/>
      <c r="Z91" s="289"/>
      <c r="AA91" s="289"/>
      <c r="AB91" s="289"/>
      <c r="AC91" s="381"/>
      <c r="AD91" s="381"/>
      <c r="AE91" s="381"/>
      <c r="AF91" s="381"/>
      <c r="AG91" s="381"/>
    </row>
    <row r="92" spans="1:33" s="62" customFormat="1" ht="19.5" customHeight="1" x14ac:dyDescent="0.25">
      <c r="A92" s="380">
        <f t="shared" si="8"/>
        <v>19.5</v>
      </c>
      <c r="B92" s="396">
        <v>3</v>
      </c>
      <c r="C92" s="1007"/>
      <c r="D92" s="1008"/>
      <c r="E92" s="1009"/>
      <c r="F92" s="447"/>
      <c r="G92" s="447"/>
      <c r="H92" s="447"/>
      <c r="I92" s="999"/>
      <c r="J92" s="1015"/>
      <c r="K92" s="448"/>
      <c r="L92" s="449"/>
      <c r="M92" s="1011"/>
      <c r="N92" s="1012"/>
      <c r="O92" s="1013"/>
      <c r="P92" s="289"/>
      <c r="Q92" s="381"/>
      <c r="R92" s="289"/>
      <c r="S92" s="289"/>
      <c r="T92" s="289"/>
      <c r="U92" s="289"/>
      <c r="V92" s="289"/>
      <c r="W92" s="289"/>
      <c r="X92" s="289"/>
      <c r="Y92" s="289"/>
      <c r="Z92" s="289"/>
      <c r="AA92" s="289"/>
      <c r="AB92" s="289"/>
      <c r="AC92" s="381"/>
      <c r="AD92" s="381"/>
      <c r="AE92" s="381"/>
      <c r="AF92" s="381"/>
      <c r="AG92" s="381"/>
    </row>
    <row r="93" spans="1:33" s="62" customFormat="1" ht="19.5" customHeight="1" x14ac:dyDescent="0.25">
      <c r="A93" s="380">
        <f t="shared" si="8"/>
        <v>19.5</v>
      </c>
      <c r="B93" s="396">
        <v>4</v>
      </c>
      <c r="C93" s="1007"/>
      <c r="D93" s="1008"/>
      <c r="E93" s="1009"/>
      <c r="F93" s="447"/>
      <c r="G93" s="447"/>
      <c r="H93" s="447"/>
      <c r="I93" s="999"/>
      <c r="J93" s="1010"/>
      <c r="K93" s="448"/>
      <c r="L93" s="449"/>
      <c r="M93" s="1011"/>
      <c r="N93" s="1012"/>
      <c r="O93" s="1013"/>
      <c r="P93" s="289"/>
      <c r="Q93" s="381"/>
      <c r="R93" s="289"/>
      <c r="S93" s="289"/>
      <c r="T93" s="289"/>
      <c r="U93" s="289"/>
      <c r="V93" s="289"/>
      <c r="W93" s="289"/>
      <c r="X93" s="289"/>
      <c r="Y93" s="289"/>
      <c r="Z93" s="289"/>
      <c r="AA93" s="289"/>
      <c r="AB93" s="289"/>
      <c r="AC93" s="381"/>
      <c r="AD93" s="381"/>
      <c r="AE93" s="381"/>
      <c r="AF93" s="381"/>
      <c r="AG93" s="381"/>
    </row>
    <row r="94" spans="1:33" s="62" customFormat="1" ht="19.5" customHeight="1" x14ac:dyDescent="0.25">
      <c r="A94" s="380">
        <f t="shared" si="8"/>
        <v>19.5</v>
      </c>
      <c r="B94" s="396">
        <v>5</v>
      </c>
      <c r="C94" s="1007"/>
      <c r="D94" s="1008"/>
      <c r="E94" s="1009"/>
      <c r="F94" s="447"/>
      <c r="G94" s="447"/>
      <c r="H94" s="447"/>
      <c r="I94" s="999"/>
      <c r="J94" s="1010"/>
      <c r="K94" s="448"/>
      <c r="L94" s="449"/>
      <c r="M94" s="1011"/>
      <c r="N94" s="1012"/>
      <c r="O94" s="1013"/>
      <c r="P94" s="289"/>
      <c r="Q94" s="381"/>
      <c r="R94" s="289"/>
      <c r="S94" s="289"/>
      <c r="T94" s="289"/>
      <c r="U94" s="289"/>
      <c r="V94" s="289"/>
      <c r="W94" s="289"/>
      <c r="X94" s="289"/>
      <c r="Y94" s="289"/>
      <c r="Z94" s="289"/>
      <c r="AA94" s="289"/>
      <c r="AB94" s="289"/>
      <c r="AC94" s="381"/>
      <c r="AD94" s="381"/>
      <c r="AE94" s="381"/>
      <c r="AF94" s="381"/>
      <c r="AG94" s="381"/>
    </row>
    <row r="95" spans="1:33" s="62" customFormat="1" ht="19.5" customHeight="1" x14ac:dyDescent="0.25">
      <c r="A95" s="380">
        <f t="shared" si="8"/>
        <v>19.5</v>
      </c>
      <c r="B95" s="396">
        <v>6</v>
      </c>
      <c r="C95" s="1007"/>
      <c r="D95" s="1008"/>
      <c r="E95" s="1009"/>
      <c r="F95" s="447"/>
      <c r="G95" s="447"/>
      <c r="H95" s="447"/>
      <c r="I95" s="999"/>
      <c r="J95" s="1010"/>
      <c r="K95" s="448"/>
      <c r="L95" s="449"/>
      <c r="M95" s="1011"/>
      <c r="N95" s="1012"/>
      <c r="O95" s="1013"/>
      <c r="P95" s="289"/>
      <c r="Q95" s="381"/>
      <c r="R95" s="289"/>
      <c r="S95" s="289"/>
      <c r="T95" s="289"/>
      <c r="U95" s="289"/>
      <c r="V95" s="289"/>
      <c r="W95" s="289"/>
      <c r="X95" s="289"/>
      <c r="Y95" s="289"/>
      <c r="Z95" s="289"/>
      <c r="AA95" s="289"/>
      <c r="AB95" s="289"/>
      <c r="AC95" s="381"/>
      <c r="AD95" s="381"/>
      <c r="AE95" s="381"/>
      <c r="AF95" s="381"/>
      <c r="AG95" s="381"/>
    </row>
    <row r="96" spans="1:33" s="62" customFormat="1" ht="19.5" customHeight="1" x14ac:dyDescent="0.25">
      <c r="A96" s="380">
        <f t="shared" si="8"/>
        <v>19.5</v>
      </c>
      <c r="B96" s="396">
        <v>7</v>
      </c>
      <c r="C96" s="1007"/>
      <c r="D96" s="1008"/>
      <c r="E96" s="1009"/>
      <c r="F96" s="447"/>
      <c r="G96" s="447"/>
      <c r="H96" s="447"/>
      <c r="I96" s="999"/>
      <c r="J96" s="1010"/>
      <c r="K96" s="448"/>
      <c r="L96" s="449"/>
      <c r="M96" s="1011"/>
      <c r="N96" s="1012"/>
      <c r="O96" s="1013"/>
      <c r="P96" s="289"/>
      <c r="Q96" s="381"/>
      <c r="R96" s="289"/>
      <c r="S96" s="289"/>
      <c r="T96" s="289"/>
      <c r="U96" s="289"/>
      <c r="V96" s="289"/>
      <c r="W96" s="289"/>
      <c r="X96" s="289"/>
      <c r="Y96" s="289"/>
      <c r="Z96" s="289"/>
      <c r="AA96" s="289"/>
      <c r="AB96" s="289"/>
      <c r="AC96" s="381"/>
      <c r="AD96" s="381"/>
      <c r="AE96" s="381"/>
      <c r="AF96" s="381"/>
      <c r="AG96" s="381"/>
    </row>
    <row r="97" spans="1:33" s="62" customFormat="1" ht="19.5" customHeight="1" x14ac:dyDescent="0.25">
      <c r="A97" s="380">
        <f t="shared" si="8"/>
        <v>19.5</v>
      </c>
      <c r="B97" s="396">
        <v>8</v>
      </c>
      <c r="C97" s="1007"/>
      <c r="D97" s="1008"/>
      <c r="E97" s="1009"/>
      <c r="F97" s="447"/>
      <c r="G97" s="447"/>
      <c r="H97" s="447"/>
      <c r="I97" s="999"/>
      <c r="J97" s="1010"/>
      <c r="K97" s="448"/>
      <c r="L97" s="449"/>
      <c r="M97" s="1011"/>
      <c r="N97" s="1012"/>
      <c r="O97" s="1013"/>
      <c r="P97" s="289"/>
      <c r="Q97" s="381"/>
      <c r="R97" s="289"/>
      <c r="S97" s="289"/>
      <c r="T97" s="289"/>
      <c r="U97" s="289"/>
      <c r="V97" s="289"/>
      <c r="W97" s="289"/>
      <c r="X97" s="289"/>
      <c r="Y97" s="289"/>
      <c r="Z97" s="289"/>
      <c r="AA97" s="289"/>
      <c r="AB97" s="289"/>
      <c r="AC97" s="381"/>
      <c r="AD97" s="381"/>
      <c r="AE97" s="381"/>
      <c r="AF97" s="381"/>
      <c r="AG97" s="381"/>
    </row>
    <row r="98" spans="1:33" s="62" customFormat="1" ht="9" customHeight="1" x14ac:dyDescent="0.25">
      <c r="A98" s="380">
        <f>$A$2</f>
        <v>9</v>
      </c>
      <c r="B98" s="289"/>
      <c r="C98" s="289"/>
      <c r="D98" s="289"/>
      <c r="E98" s="289"/>
      <c r="F98" s="289"/>
      <c r="G98" s="289"/>
      <c r="H98" s="289"/>
      <c r="I98" s="441"/>
      <c r="J98" s="289"/>
      <c r="K98" s="440"/>
      <c r="L98" s="381"/>
      <c r="M98" s="289"/>
      <c r="N98" s="289"/>
      <c r="O98" s="289"/>
      <c r="P98" s="289"/>
      <c r="Q98" s="381"/>
      <c r="R98" s="289"/>
      <c r="S98" s="289"/>
      <c r="T98" s="289"/>
      <c r="U98" s="289"/>
      <c r="V98" s="289"/>
      <c r="W98" s="289"/>
      <c r="X98" s="289"/>
      <c r="Y98" s="289"/>
      <c r="Z98" s="289"/>
      <c r="AA98" s="289"/>
      <c r="AB98" s="289"/>
      <c r="AC98" s="381"/>
      <c r="AD98" s="381"/>
      <c r="AE98" s="381"/>
      <c r="AF98" s="381"/>
      <c r="AG98" s="381"/>
    </row>
    <row r="99" spans="1:33" s="62" customFormat="1" ht="9" customHeight="1" x14ac:dyDescent="0.25">
      <c r="A99" s="380">
        <f>$A$2</f>
        <v>9</v>
      </c>
      <c r="B99" s="289"/>
      <c r="C99" s="289"/>
      <c r="D99" s="289"/>
      <c r="E99" s="289"/>
      <c r="F99" s="289"/>
      <c r="G99" s="289"/>
      <c r="H99" s="289"/>
      <c r="I99" s="441"/>
      <c r="J99" s="289"/>
      <c r="K99" s="440"/>
      <c r="L99" s="381"/>
      <c r="M99" s="289"/>
      <c r="N99" s="289"/>
      <c r="O99" s="289"/>
      <c r="P99" s="289"/>
      <c r="Q99" s="381"/>
      <c r="R99" s="289"/>
      <c r="S99" s="289"/>
      <c r="T99" s="289"/>
      <c r="U99" s="289"/>
      <c r="V99" s="289"/>
      <c r="W99" s="289"/>
      <c r="X99" s="289"/>
      <c r="Y99" s="289"/>
      <c r="Z99" s="289"/>
      <c r="AA99" s="289"/>
      <c r="AB99" s="289"/>
      <c r="AC99" s="381"/>
      <c r="AD99" s="381"/>
      <c r="AE99" s="381"/>
      <c r="AF99" s="381"/>
      <c r="AG99" s="381"/>
    </row>
    <row r="100" spans="1:33" s="62" customFormat="1" ht="18" customHeight="1" x14ac:dyDescent="0.25">
      <c r="A100" s="380">
        <f>$A$2*2</f>
        <v>18</v>
      </c>
      <c r="B100" s="401" t="s">
        <v>100</v>
      </c>
      <c r="C100" s="629" t="s">
        <v>191</v>
      </c>
      <c r="D100" s="629"/>
      <c r="E100" s="629"/>
      <c r="F100" s="629"/>
      <c r="G100" s="629"/>
      <c r="H100" s="629"/>
      <c r="I100" s="629"/>
      <c r="J100" s="629"/>
      <c r="K100" s="629"/>
      <c r="L100" s="629"/>
      <c r="M100" s="629"/>
      <c r="N100" s="629"/>
      <c r="O100" s="629"/>
      <c r="P100" s="289"/>
      <c r="Q100" s="381"/>
      <c r="R100" s="289"/>
      <c r="S100" s="289"/>
      <c r="T100" s="289"/>
      <c r="U100" s="289"/>
      <c r="V100" s="289"/>
      <c r="W100" s="289"/>
      <c r="X100" s="289"/>
      <c r="Y100" s="289"/>
      <c r="Z100" s="289"/>
      <c r="AA100" s="289"/>
      <c r="AB100" s="289"/>
      <c r="AC100" s="381"/>
      <c r="AD100" s="381"/>
      <c r="AE100" s="381"/>
      <c r="AF100" s="381"/>
      <c r="AG100" s="381"/>
    </row>
    <row r="101" spans="1:33" s="62" customFormat="1" ht="8.25" customHeight="1" x14ac:dyDescent="0.25">
      <c r="A101" s="380">
        <f>$A$2</f>
        <v>9</v>
      </c>
      <c r="B101" s="401" t="s">
        <v>101</v>
      </c>
      <c r="C101" s="1001" t="s">
        <v>190</v>
      </c>
      <c r="D101" s="1001"/>
      <c r="E101" s="1001"/>
      <c r="F101" s="1001"/>
      <c r="G101" s="1001"/>
      <c r="H101" s="1001"/>
      <c r="I101" s="1001"/>
      <c r="J101" s="1001"/>
      <c r="K101" s="1001"/>
      <c r="L101" s="1001"/>
      <c r="M101" s="1001"/>
      <c r="N101" s="1001"/>
      <c r="O101" s="1001"/>
      <c r="P101" s="289"/>
      <c r="Q101" s="381"/>
      <c r="R101" s="289"/>
      <c r="S101" s="289"/>
      <c r="T101" s="289"/>
      <c r="U101" s="289"/>
      <c r="V101" s="289"/>
      <c r="W101" s="289"/>
      <c r="X101" s="289"/>
      <c r="Y101" s="289"/>
      <c r="Z101" s="289"/>
      <c r="AA101" s="289"/>
      <c r="AB101" s="289"/>
      <c r="AC101" s="381"/>
      <c r="AD101" s="381"/>
      <c r="AE101" s="381"/>
      <c r="AF101" s="381"/>
      <c r="AG101" s="381"/>
    </row>
    <row r="102" spans="1:33" s="62" customFormat="1" ht="8.25" customHeight="1" x14ac:dyDescent="0.25">
      <c r="A102" s="380">
        <f>$A$2</f>
        <v>9</v>
      </c>
      <c r="B102" s="401" t="s">
        <v>102</v>
      </c>
      <c r="C102" s="629" t="s">
        <v>500</v>
      </c>
      <c r="D102" s="629"/>
      <c r="E102" s="629"/>
      <c r="F102" s="629"/>
      <c r="G102" s="629"/>
      <c r="H102" s="629"/>
      <c r="I102" s="629"/>
      <c r="J102" s="629"/>
      <c r="K102" s="629"/>
      <c r="L102" s="629"/>
      <c r="M102" s="629"/>
      <c r="N102" s="629"/>
      <c r="O102" s="629"/>
      <c r="P102" s="289"/>
      <c r="Q102" s="381"/>
      <c r="R102" s="289"/>
      <c r="S102" s="289"/>
      <c r="T102" s="289"/>
      <c r="U102" s="289"/>
      <c r="V102" s="289"/>
      <c r="W102" s="289"/>
      <c r="X102" s="289"/>
      <c r="Y102" s="289"/>
      <c r="Z102" s="289"/>
      <c r="AA102" s="289"/>
      <c r="AB102" s="289"/>
      <c r="AC102" s="381"/>
      <c r="AD102" s="381"/>
      <c r="AE102" s="381"/>
      <c r="AF102" s="381"/>
      <c r="AG102" s="381"/>
    </row>
    <row r="103" spans="1:33" s="62" customFormat="1" ht="8.25" customHeight="1" x14ac:dyDescent="0.25">
      <c r="A103" s="380">
        <f>$A$2</f>
        <v>9</v>
      </c>
      <c r="B103" s="401" t="s">
        <v>105</v>
      </c>
      <c r="C103" s="629" t="s">
        <v>202</v>
      </c>
      <c r="D103" s="629"/>
      <c r="E103" s="629"/>
      <c r="F103" s="629"/>
      <c r="G103" s="629"/>
      <c r="H103" s="629"/>
      <c r="I103" s="629"/>
      <c r="J103" s="629"/>
      <c r="K103" s="629"/>
      <c r="L103" s="629"/>
      <c r="M103" s="629"/>
      <c r="N103" s="629"/>
      <c r="O103" s="629"/>
      <c r="P103" s="289"/>
      <c r="Q103" s="381"/>
      <c r="R103" s="289"/>
      <c r="S103" s="289"/>
      <c r="T103" s="289"/>
      <c r="U103" s="289"/>
      <c r="V103" s="289"/>
      <c r="W103" s="289"/>
      <c r="X103" s="289"/>
      <c r="Y103" s="289"/>
      <c r="Z103" s="289"/>
      <c r="AA103" s="289"/>
      <c r="AB103" s="289"/>
      <c r="AC103" s="381"/>
      <c r="AD103" s="381"/>
      <c r="AE103" s="381"/>
      <c r="AF103" s="381"/>
      <c r="AG103" s="381"/>
    </row>
    <row r="104" spans="1:33" s="62" customFormat="1" ht="8.25" customHeight="1" x14ac:dyDescent="0.25">
      <c r="A104" s="380">
        <f>$A$2</f>
        <v>9</v>
      </c>
      <c r="B104" s="401"/>
      <c r="C104" s="438"/>
      <c r="D104" s="438"/>
      <c r="E104" s="438"/>
      <c r="F104" s="438"/>
      <c r="G104" s="438"/>
      <c r="H104" s="438"/>
      <c r="I104" s="450"/>
      <c r="J104" s="438"/>
      <c r="K104" s="451"/>
      <c r="L104" s="451"/>
      <c r="M104" s="438"/>
      <c r="N104" s="438"/>
      <c r="O104" s="438"/>
      <c r="P104" s="289"/>
      <c r="Q104" s="381"/>
      <c r="R104" s="289"/>
      <c r="S104" s="289"/>
      <c r="T104" s="289"/>
      <c r="U104" s="289"/>
      <c r="V104" s="289"/>
      <c r="W104" s="289"/>
      <c r="X104" s="289"/>
      <c r="Y104" s="289"/>
      <c r="Z104" s="289"/>
      <c r="AA104" s="289"/>
      <c r="AB104" s="289"/>
      <c r="AC104" s="381"/>
      <c r="AD104" s="381"/>
      <c r="AE104" s="381"/>
      <c r="AF104" s="381"/>
      <c r="AG104" s="381"/>
    </row>
    <row r="105" spans="1:33" s="62" customFormat="1" ht="16.5" customHeight="1" x14ac:dyDescent="0.25">
      <c r="A105" s="386">
        <f>$A$8</f>
        <v>16.5</v>
      </c>
      <c r="B105" s="289"/>
      <c r="C105" s="984" t="str">
        <f ca="1">Wersja</f>
        <v>2020..6.15.0.44055</v>
      </c>
      <c r="D105" s="984"/>
      <c r="E105" s="387"/>
      <c r="F105" s="387"/>
      <c r="G105" s="387"/>
      <c r="H105" s="387"/>
      <c r="I105" s="441"/>
      <c r="J105" s="289"/>
      <c r="K105" s="440"/>
      <c r="L105" s="381"/>
      <c r="M105" s="289"/>
      <c r="N105" s="402" t="s">
        <v>576</v>
      </c>
      <c r="O105" s="403" t="s">
        <v>187</v>
      </c>
      <c r="P105" s="289"/>
      <c r="Q105" s="381"/>
      <c r="R105" s="289"/>
      <c r="S105" s="289"/>
      <c r="T105" s="289"/>
      <c r="U105" s="289"/>
      <c r="V105" s="289"/>
      <c r="W105" s="289"/>
      <c r="X105" s="289"/>
      <c r="Y105" s="289"/>
      <c r="Z105" s="289"/>
      <c r="AA105" s="289"/>
      <c r="AB105" s="289"/>
      <c r="AC105" s="381"/>
      <c r="AD105" s="381"/>
      <c r="AE105" s="381"/>
      <c r="AF105" s="381"/>
      <c r="AG105" s="381"/>
    </row>
    <row r="106" spans="1:33" s="62" customFormat="1" ht="9" customHeight="1" x14ac:dyDescent="0.25">
      <c r="A106" s="380">
        <f>$A$2</f>
        <v>9</v>
      </c>
      <c r="B106" s="289"/>
      <c r="C106" s="289"/>
      <c r="D106" s="289"/>
      <c r="E106" s="289"/>
      <c r="F106" s="289"/>
      <c r="G106" s="289"/>
      <c r="H106" s="289"/>
      <c r="I106" s="441"/>
      <c r="J106" s="289"/>
      <c r="K106" s="440"/>
      <c r="L106" s="381"/>
      <c r="M106" s="289"/>
      <c r="N106" s="289"/>
      <c r="O106" s="289"/>
      <c r="P106" s="289"/>
      <c r="Q106" s="381"/>
      <c r="R106" s="289"/>
      <c r="S106" s="289"/>
      <c r="T106" s="289"/>
      <c r="U106" s="289"/>
      <c r="V106" s="289"/>
      <c r="W106" s="289"/>
      <c r="X106" s="289"/>
      <c r="Y106" s="289"/>
      <c r="Z106" s="289"/>
      <c r="AA106" s="289"/>
      <c r="AB106" s="289"/>
      <c r="AC106" s="381"/>
      <c r="AD106" s="381"/>
      <c r="AE106" s="381"/>
      <c r="AF106" s="381"/>
      <c r="AG106" s="381"/>
    </row>
    <row r="107" spans="1:33" s="62" customFormat="1" ht="9" customHeight="1" x14ac:dyDescent="0.25">
      <c r="A107" s="380">
        <f>$A$2</f>
        <v>9</v>
      </c>
      <c r="B107" s="757" t="s">
        <v>0</v>
      </c>
      <c r="C107" s="757"/>
      <c r="D107" s="757"/>
      <c r="E107" s="757"/>
      <c r="F107" s="757"/>
      <c r="G107" s="757"/>
      <c r="H107" s="757"/>
      <c r="I107" s="757"/>
      <c r="J107" s="757"/>
      <c r="K107" s="757"/>
      <c r="L107" s="757"/>
      <c r="M107" s="757"/>
      <c r="N107" s="757"/>
      <c r="O107" s="757"/>
      <c r="P107" s="289"/>
      <c r="Q107" s="381"/>
      <c r="R107" s="289"/>
      <c r="S107" s="289"/>
      <c r="T107" s="289"/>
      <c r="U107" s="289"/>
      <c r="V107" s="289"/>
      <c r="W107" s="289"/>
      <c r="X107" s="289"/>
      <c r="Y107" s="289"/>
      <c r="Z107" s="289"/>
      <c r="AA107" s="289"/>
      <c r="AB107" s="289"/>
      <c r="AC107" s="381"/>
      <c r="AD107" s="381"/>
      <c r="AE107" s="381"/>
      <c r="AF107" s="381"/>
      <c r="AG107" s="381"/>
    </row>
    <row r="108" spans="1:33" s="62" customFormat="1" ht="4.5" customHeight="1" x14ac:dyDescent="0.25">
      <c r="A108" s="386">
        <v>4.5</v>
      </c>
      <c r="B108" s="292"/>
      <c r="C108" s="289"/>
      <c r="D108" s="289"/>
      <c r="E108" s="289"/>
      <c r="F108" s="289"/>
      <c r="G108" s="289"/>
      <c r="H108" s="289"/>
      <c r="I108" s="441"/>
      <c r="J108" s="289"/>
      <c r="K108" s="440"/>
      <c r="L108" s="381"/>
      <c r="M108" s="289"/>
      <c r="N108" s="289"/>
      <c r="O108" s="289"/>
      <c r="P108" s="289"/>
      <c r="Q108" s="381"/>
      <c r="R108" s="289"/>
      <c r="S108" s="289"/>
      <c r="T108" s="289"/>
      <c r="U108" s="289"/>
      <c r="V108" s="289"/>
      <c r="W108" s="289"/>
      <c r="X108" s="289"/>
      <c r="Y108" s="289"/>
      <c r="Z108" s="289"/>
      <c r="AA108" s="289"/>
      <c r="AB108" s="289"/>
      <c r="AC108" s="381"/>
      <c r="AD108" s="381"/>
      <c r="AE108" s="381"/>
      <c r="AF108" s="381"/>
      <c r="AG108" s="381"/>
    </row>
    <row r="109" spans="1:33" s="62" customFormat="1" ht="24.75" customHeight="1" x14ac:dyDescent="0.25">
      <c r="A109" s="386">
        <f>$A$8*1.5</f>
        <v>24.75</v>
      </c>
      <c r="B109" s="391" t="s">
        <v>162</v>
      </c>
      <c r="C109" s="852" t="s">
        <v>170</v>
      </c>
      <c r="D109" s="883"/>
      <c r="E109" s="878"/>
      <c r="F109" s="392" t="s">
        <v>171</v>
      </c>
      <c r="G109" s="392" t="s">
        <v>172</v>
      </c>
      <c r="H109" s="391" t="s">
        <v>163</v>
      </c>
      <c r="I109" s="852" t="s">
        <v>573</v>
      </c>
      <c r="J109" s="878"/>
      <c r="K109" s="446" t="s">
        <v>571</v>
      </c>
      <c r="L109" s="446" t="s">
        <v>570</v>
      </c>
      <c r="M109" s="853" t="s">
        <v>575</v>
      </c>
      <c r="N109" s="885"/>
      <c r="O109" s="862"/>
      <c r="P109" s="289"/>
      <c r="Q109" s="381"/>
      <c r="R109" s="289"/>
      <c r="S109" s="289"/>
      <c r="T109" s="289"/>
      <c r="U109" s="289"/>
      <c r="V109" s="289"/>
      <c r="W109" s="289"/>
      <c r="X109" s="289"/>
      <c r="Y109" s="289"/>
      <c r="Z109" s="289"/>
      <c r="AA109" s="289"/>
      <c r="AB109" s="289"/>
      <c r="AC109" s="381"/>
      <c r="AD109" s="381"/>
      <c r="AE109" s="381"/>
      <c r="AF109" s="381"/>
      <c r="AG109" s="381"/>
    </row>
    <row r="110" spans="1:33" s="62" customFormat="1" ht="9" customHeight="1" x14ac:dyDescent="0.2">
      <c r="A110" s="380">
        <f>$A$2</f>
        <v>9</v>
      </c>
      <c r="B110" s="394"/>
      <c r="C110" s="991" t="s">
        <v>126</v>
      </c>
      <c r="D110" s="991"/>
      <c r="E110" s="991"/>
      <c r="F110" s="391" t="s">
        <v>164</v>
      </c>
      <c r="G110" s="391" t="s">
        <v>165</v>
      </c>
      <c r="H110" s="391" t="s">
        <v>143</v>
      </c>
      <c r="I110" s="991" t="s">
        <v>166</v>
      </c>
      <c r="J110" s="991"/>
      <c r="K110" s="391" t="s">
        <v>167</v>
      </c>
      <c r="L110" s="391" t="s">
        <v>168</v>
      </c>
      <c r="M110" s="853" t="s">
        <v>181</v>
      </c>
      <c r="N110" s="885"/>
      <c r="O110" s="862"/>
      <c r="P110" s="289"/>
      <c r="Q110" s="381"/>
      <c r="R110" s="289"/>
      <c r="S110" s="289"/>
      <c r="T110" s="289"/>
      <c r="U110" s="289"/>
      <c r="V110" s="289"/>
      <c r="W110" s="289"/>
      <c r="X110" s="289"/>
      <c r="Y110" s="289"/>
      <c r="Z110" s="289"/>
      <c r="AA110" s="289"/>
      <c r="AB110" s="289"/>
      <c r="AC110" s="381"/>
      <c r="AD110" s="381"/>
      <c r="AE110" s="381"/>
      <c r="AF110" s="381"/>
      <c r="AG110" s="381"/>
    </row>
    <row r="111" spans="1:33" s="62" customFormat="1" ht="19.5" customHeight="1" x14ac:dyDescent="0.25">
      <c r="A111" s="380">
        <f t="shared" ref="A111:A130" si="9">$A$6</f>
        <v>19.5</v>
      </c>
      <c r="B111" s="396">
        <v>9</v>
      </c>
      <c r="C111" s="1007"/>
      <c r="D111" s="1008"/>
      <c r="E111" s="1009"/>
      <c r="F111" s="447"/>
      <c r="G111" s="447"/>
      <c r="H111" s="447"/>
      <c r="I111" s="999"/>
      <c r="J111" s="1010"/>
      <c r="K111" s="448"/>
      <c r="L111" s="449"/>
      <c r="M111" s="1011"/>
      <c r="N111" s="1012"/>
      <c r="O111" s="1013"/>
      <c r="P111" s="289"/>
      <c r="Q111" s="381"/>
      <c r="R111" s="289"/>
      <c r="S111" s="289"/>
      <c r="T111" s="289"/>
      <c r="U111" s="289"/>
      <c r="V111" s="289"/>
      <c r="W111" s="289"/>
      <c r="X111" s="289"/>
      <c r="Y111" s="289"/>
      <c r="Z111" s="289"/>
      <c r="AA111" s="289"/>
      <c r="AB111" s="289"/>
      <c r="AC111" s="381"/>
      <c r="AD111" s="381"/>
      <c r="AE111" s="381"/>
      <c r="AF111" s="381"/>
      <c r="AG111" s="381"/>
    </row>
    <row r="112" spans="1:33" s="62" customFormat="1" ht="19.5" customHeight="1" x14ac:dyDescent="0.25">
      <c r="A112" s="380">
        <f t="shared" si="9"/>
        <v>19.5</v>
      </c>
      <c r="B112" s="396">
        <f>B111+1</f>
        <v>10</v>
      </c>
      <c r="C112" s="1007"/>
      <c r="D112" s="1008"/>
      <c r="E112" s="1009"/>
      <c r="F112" s="447"/>
      <c r="G112" s="447"/>
      <c r="H112" s="447"/>
      <c r="I112" s="999"/>
      <c r="J112" s="1010"/>
      <c r="K112" s="448"/>
      <c r="L112" s="449"/>
      <c r="M112" s="1011"/>
      <c r="N112" s="1012"/>
      <c r="O112" s="1013"/>
      <c r="P112" s="289"/>
      <c r="Q112" s="381"/>
      <c r="R112" s="289"/>
      <c r="S112" s="289"/>
      <c r="T112" s="289"/>
      <c r="U112" s="289"/>
      <c r="V112" s="289"/>
      <c r="W112" s="289"/>
      <c r="X112" s="289"/>
      <c r="Y112" s="289"/>
      <c r="Z112" s="289"/>
      <c r="AA112" s="289"/>
      <c r="AB112" s="289"/>
      <c r="AC112" s="381"/>
      <c r="AD112" s="381"/>
      <c r="AE112" s="381"/>
      <c r="AF112" s="381"/>
      <c r="AG112" s="381"/>
    </row>
    <row r="113" spans="1:33" s="62" customFormat="1" ht="19.5" customHeight="1" x14ac:dyDescent="0.25">
      <c r="A113" s="380">
        <f t="shared" si="9"/>
        <v>19.5</v>
      </c>
      <c r="B113" s="396">
        <f t="shared" ref="B113:B130" si="10">B112+1</f>
        <v>11</v>
      </c>
      <c r="C113" s="1007"/>
      <c r="D113" s="1008"/>
      <c r="E113" s="1009"/>
      <c r="F113" s="447"/>
      <c r="G113" s="447"/>
      <c r="H113" s="447"/>
      <c r="I113" s="999"/>
      <c r="J113" s="1010"/>
      <c r="K113" s="448"/>
      <c r="L113" s="449"/>
      <c r="M113" s="1011"/>
      <c r="N113" s="1012"/>
      <c r="O113" s="1013"/>
      <c r="P113" s="289"/>
      <c r="Q113" s="381"/>
      <c r="R113" s="289"/>
      <c r="S113" s="289"/>
      <c r="T113" s="289"/>
      <c r="U113" s="289"/>
      <c r="V113" s="289"/>
      <c r="W113" s="289"/>
      <c r="X113" s="289"/>
      <c r="Y113" s="289"/>
      <c r="Z113" s="289"/>
      <c r="AA113" s="289"/>
      <c r="AB113" s="289"/>
      <c r="AC113" s="381"/>
      <c r="AD113" s="381"/>
      <c r="AE113" s="381"/>
      <c r="AF113" s="381"/>
      <c r="AG113" s="381"/>
    </row>
    <row r="114" spans="1:33" s="62" customFormat="1" ht="19.5" customHeight="1" x14ac:dyDescent="0.25">
      <c r="A114" s="380">
        <f t="shared" si="9"/>
        <v>19.5</v>
      </c>
      <c r="B114" s="396">
        <f t="shared" si="10"/>
        <v>12</v>
      </c>
      <c r="C114" s="1007"/>
      <c r="D114" s="1008"/>
      <c r="E114" s="1009"/>
      <c r="F114" s="447"/>
      <c r="G114" s="447"/>
      <c r="H114" s="447"/>
      <c r="I114" s="999"/>
      <c r="J114" s="1010"/>
      <c r="K114" s="448"/>
      <c r="L114" s="449"/>
      <c r="M114" s="1011"/>
      <c r="N114" s="1012"/>
      <c r="O114" s="1013"/>
      <c r="P114" s="289"/>
      <c r="Q114" s="381"/>
      <c r="R114" s="289"/>
      <c r="S114" s="289"/>
      <c r="T114" s="289"/>
      <c r="U114" s="289"/>
      <c r="V114" s="289"/>
      <c r="W114" s="289"/>
      <c r="X114" s="289"/>
      <c r="Y114" s="289"/>
      <c r="Z114" s="289"/>
      <c r="AA114" s="289"/>
      <c r="AB114" s="289"/>
      <c r="AC114" s="381"/>
      <c r="AD114" s="381"/>
      <c r="AE114" s="381"/>
      <c r="AF114" s="381"/>
      <c r="AG114" s="381"/>
    </row>
    <row r="115" spans="1:33" s="62" customFormat="1" ht="19.5" customHeight="1" x14ac:dyDescent="0.25">
      <c r="A115" s="380">
        <f t="shared" si="9"/>
        <v>19.5</v>
      </c>
      <c r="B115" s="396">
        <f t="shared" si="10"/>
        <v>13</v>
      </c>
      <c r="C115" s="1007"/>
      <c r="D115" s="1008"/>
      <c r="E115" s="1009"/>
      <c r="F115" s="447"/>
      <c r="G115" s="447"/>
      <c r="H115" s="447"/>
      <c r="I115" s="999"/>
      <c r="J115" s="1010"/>
      <c r="K115" s="448"/>
      <c r="L115" s="449"/>
      <c r="M115" s="1011"/>
      <c r="N115" s="1012"/>
      <c r="O115" s="1013"/>
      <c r="P115" s="289"/>
      <c r="Q115" s="381"/>
      <c r="R115" s="289"/>
      <c r="S115" s="289"/>
      <c r="T115" s="289"/>
      <c r="U115" s="289"/>
      <c r="V115" s="289"/>
      <c r="W115" s="289"/>
      <c r="X115" s="289"/>
      <c r="Y115" s="289"/>
      <c r="Z115" s="289"/>
      <c r="AA115" s="289"/>
      <c r="AB115" s="289"/>
      <c r="AC115" s="381"/>
      <c r="AD115" s="381"/>
      <c r="AE115" s="381"/>
      <c r="AF115" s="381"/>
      <c r="AG115" s="381"/>
    </row>
    <row r="116" spans="1:33" s="62" customFormat="1" ht="19.5" customHeight="1" x14ac:dyDescent="0.25">
      <c r="A116" s="380">
        <f t="shared" si="9"/>
        <v>19.5</v>
      </c>
      <c r="B116" s="396">
        <f t="shared" si="10"/>
        <v>14</v>
      </c>
      <c r="C116" s="1007"/>
      <c r="D116" s="1008"/>
      <c r="E116" s="1009"/>
      <c r="F116" s="447"/>
      <c r="G116" s="447"/>
      <c r="H116" s="447"/>
      <c r="I116" s="999"/>
      <c r="J116" s="1010"/>
      <c r="K116" s="448"/>
      <c r="L116" s="449"/>
      <c r="M116" s="1011"/>
      <c r="N116" s="1012"/>
      <c r="O116" s="1013"/>
      <c r="P116" s="289"/>
      <c r="Q116" s="381"/>
      <c r="R116" s="289"/>
      <c r="S116" s="289"/>
      <c r="T116" s="289"/>
      <c r="U116" s="289"/>
      <c r="V116" s="289"/>
      <c r="W116" s="289"/>
      <c r="X116" s="289"/>
      <c r="Y116" s="289"/>
      <c r="Z116" s="289"/>
      <c r="AA116" s="289"/>
      <c r="AB116" s="289"/>
      <c r="AC116" s="381"/>
      <c r="AD116" s="381"/>
      <c r="AE116" s="381"/>
      <c r="AF116" s="381"/>
      <c r="AG116" s="381"/>
    </row>
    <row r="117" spans="1:33" s="62" customFormat="1" ht="19.5" customHeight="1" x14ac:dyDescent="0.25">
      <c r="A117" s="380">
        <f t="shared" si="9"/>
        <v>19.5</v>
      </c>
      <c r="B117" s="396">
        <f t="shared" si="10"/>
        <v>15</v>
      </c>
      <c r="C117" s="1007"/>
      <c r="D117" s="1008"/>
      <c r="E117" s="1009"/>
      <c r="F117" s="447"/>
      <c r="G117" s="447"/>
      <c r="H117" s="447"/>
      <c r="I117" s="999"/>
      <c r="J117" s="1010"/>
      <c r="K117" s="448"/>
      <c r="L117" s="449"/>
      <c r="M117" s="1011"/>
      <c r="N117" s="1012"/>
      <c r="O117" s="1013"/>
      <c r="P117" s="289"/>
      <c r="Q117" s="381"/>
      <c r="R117" s="289"/>
      <c r="S117" s="289"/>
      <c r="T117" s="289"/>
      <c r="U117" s="289"/>
      <c r="V117" s="289"/>
      <c r="W117" s="289"/>
      <c r="X117" s="289"/>
      <c r="Y117" s="289"/>
      <c r="Z117" s="289"/>
      <c r="AA117" s="289"/>
      <c r="AB117" s="289"/>
      <c r="AC117" s="381"/>
      <c r="AD117" s="381"/>
      <c r="AE117" s="381"/>
      <c r="AF117" s="381"/>
      <c r="AG117" s="381"/>
    </row>
    <row r="118" spans="1:33" s="62" customFormat="1" ht="19.5" customHeight="1" x14ac:dyDescent="0.25">
      <c r="A118" s="380">
        <f t="shared" si="9"/>
        <v>19.5</v>
      </c>
      <c r="B118" s="396">
        <f t="shared" si="10"/>
        <v>16</v>
      </c>
      <c r="C118" s="1007"/>
      <c r="D118" s="1008"/>
      <c r="E118" s="1009"/>
      <c r="F118" s="447"/>
      <c r="G118" s="447"/>
      <c r="H118" s="447"/>
      <c r="I118" s="999"/>
      <c r="J118" s="1010"/>
      <c r="K118" s="448"/>
      <c r="L118" s="449"/>
      <c r="M118" s="1011"/>
      <c r="N118" s="1012"/>
      <c r="O118" s="1013"/>
      <c r="P118" s="289"/>
      <c r="Q118" s="381"/>
      <c r="R118" s="289"/>
      <c r="S118" s="289"/>
      <c r="T118" s="289"/>
      <c r="U118" s="289"/>
      <c r="V118" s="289"/>
      <c r="W118" s="289"/>
      <c r="X118" s="289"/>
      <c r="Y118" s="289"/>
      <c r="Z118" s="289"/>
      <c r="AA118" s="289"/>
      <c r="AB118" s="289"/>
      <c r="AC118" s="381"/>
      <c r="AD118" s="381"/>
      <c r="AE118" s="381"/>
      <c r="AF118" s="381"/>
      <c r="AG118" s="381"/>
    </row>
    <row r="119" spans="1:33" s="62" customFormat="1" ht="19.5" customHeight="1" x14ac:dyDescent="0.25">
      <c r="A119" s="380">
        <f t="shared" si="9"/>
        <v>19.5</v>
      </c>
      <c r="B119" s="396">
        <f t="shared" si="10"/>
        <v>17</v>
      </c>
      <c r="C119" s="1007"/>
      <c r="D119" s="1008"/>
      <c r="E119" s="1009"/>
      <c r="F119" s="447"/>
      <c r="G119" s="447"/>
      <c r="H119" s="447"/>
      <c r="I119" s="999"/>
      <c r="J119" s="1010"/>
      <c r="K119" s="448"/>
      <c r="L119" s="449"/>
      <c r="M119" s="1011"/>
      <c r="N119" s="1012"/>
      <c r="O119" s="1013"/>
      <c r="P119" s="289"/>
      <c r="Q119" s="381"/>
      <c r="R119" s="289"/>
      <c r="S119" s="289"/>
      <c r="T119" s="289"/>
      <c r="U119" s="289"/>
      <c r="V119" s="289"/>
      <c r="W119" s="289"/>
      <c r="X119" s="289"/>
      <c r="Y119" s="289"/>
      <c r="Z119" s="289"/>
      <c r="AA119" s="289"/>
      <c r="AB119" s="289"/>
      <c r="AC119" s="381"/>
      <c r="AD119" s="381"/>
      <c r="AE119" s="381"/>
      <c r="AF119" s="381"/>
      <c r="AG119" s="381"/>
    </row>
    <row r="120" spans="1:33" s="62" customFormat="1" ht="19.5" customHeight="1" x14ac:dyDescent="0.25">
      <c r="A120" s="380">
        <f t="shared" si="9"/>
        <v>19.5</v>
      </c>
      <c r="B120" s="396">
        <f t="shared" si="10"/>
        <v>18</v>
      </c>
      <c r="C120" s="1007"/>
      <c r="D120" s="1008"/>
      <c r="E120" s="1009"/>
      <c r="F120" s="447"/>
      <c r="G120" s="447"/>
      <c r="H120" s="447"/>
      <c r="I120" s="999"/>
      <c r="J120" s="1010"/>
      <c r="K120" s="448"/>
      <c r="L120" s="449"/>
      <c r="M120" s="1011"/>
      <c r="N120" s="1012"/>
      <c r="O120" s="1013"/>
      <c r="P120" s="289"/>
      <c r="Q120" s="381"/>
      <c r="R120" s="289"/>
      <c r="S120" s="289"/>
      <c r="T120" s="289"/>
      <c r="U120" s="289"/>
      <c r="V120" s="289"/>
      <c r="W120" s="289"/>
      <c r="X120" s="289"/>
      <c r="Y120" s="289"/>
      <c r="Z120" s="289"/>
      <c r="AA120" s="289"/>
      <c r="AB120" s="289"/>
      <c r="AC120" s="381"/>
      <c r="AD120" s="381"/>
      <c r="AE120" s="381"/>
      <c r="AF120" s="381"/>
      <c r="AG120" s="381"/>
    </row>
    <row r="121" spans="1:33" s="62" customFormat="1" ht="19.5" customHeight="1" x14ac:dyDescent="0.25">
      <c r="A121" s="380">
        <f t="shared" si="9"/>
        <v>19.5</v>
      </c>
      <c r="B121" s="396">
        <f t="shared" si="10"/>
        <v>19</v>
      </c>
      <c r="C121" s="1007"/>
      <c r="D121" s="1008"/>
      <c r="E121" s="1009"/>
      <c r="F121" s="447"/>
      <c r="G121" s="447"/>
      <c r="H121" s="447"/>
      <c r="I121" s="999"/>
      <c r="J121" s="1010"/>
      <c r="K121" s="448"/>
      <c r="L121" s="449"/>
      <c r="M121" s="1011"/>
      <c r="N121" s="1012"/>
      <c r="O121" s="1013"/>
      <c r="P121" s="289"/>
      <c r="Q121" s="381"/>
      <c r="R121" s="289"/>
      <c r="S121" s="289"/>
      <c r="T121" s="289"/>
      <c r="U121" s="289"/>
      <c r="V121" s="289"/>
      <c r="W121" s="289"/>
      <c r="X121" s="289"/>
      <c r="Y121" s="289"/>
      <c r="Z121" s="289"/>
      <c r="AA121" s="289"/>
      <c r="AB121" s="289"/>
      <c r="AC121" s="381"/>
      <c r="AD121" s="381"/>
      <c r="AE121" s="381"/>
      <c r="AF121" s="381"/>
      <c r="AG121" s="381"/>
    </row>
    <row r="122" spans="1:33" s="62" customFormat="1" ht="19.5" customHeight="1" x14ac:dyDescent="0.25">
      <c r="A122" s="380">
        <f t="shared" si="9"/>
        <v>19.5</v>
      </c>
      <c r="B122" s="396">
        <f t="shared" si="10"/>
        <v>20</v>
      </c>
      <c r="C122" s="1007"/>
      <c r="D122" s="1008"/>
      <c r="E122" s="1009"/>
      <c r="F122" s="447"/>
      <c r="G122" s="447"/>
      <c r="H122" s="447"/>
      <c r="I122" s="999"/>
      <c r="J122" s="1010"/>
      <c r="K122" s="448"/>
      <c r="L122" s="449"/>
      <c r="M122" s="1011"/>
      <c r="N122" s="1012"/>
      <c r="O122" s="1013"/>
      <c r="P122" s="289"/>
      <c r="Q122" s="381"/>
      <c r="R122" s="289"/>
      <c r="S122" s="289"/>
      <c r="T122" s="289"/>
      <c r="U122" s="289"/>
      <c r="V122" s="289"/>
      <c r="W122" s="289"/>
      <c r="X122" s="289"/>
      <c r="Y122" s="289"/>
      <c r="Z122" s="289"/>
      <c r="AA122" s="289"/>
      <c r="AB122" s="289"/>
      <c r="AC122" s="381"/>
      <c r="AD122" s="381"/>
      <c r="AE122" s="381"/>
      <c r="AF122" s="381"/>
      <c r="AG122" s="381"/>
    </row>
    <row r="123" spans="1:33" s="62" customFormat="1" ht="19.5" customHeight="1" x14ac:dyDescent="0.25">
      <c r="A123" s="380">
        <f t="shared" si="9"/>
        <v>19.5</v>
      </c>
      <c r="B123" s="396">
        <f t="shared" si="10"/>
        <v>21</v>
      </c>
      <c r="C123" s="1007"/>
      <c r="D123" s="1008"/>
      <c r="E123" s="1009"/>
      <c r="F123" s="447"/>
      <c r="G123" s="447"/>
      <c r="H123" s="447"/>
      <c r="I123" s="999"/>
      <c r="J123" s="1010"/>
      <c r="K123" s="448"/>
      <c r="L123" s="449"/>
      <c r="M123" s="1011"/>
      <c r="N123" s="1012"/>
      <c r="O123" s="1013"/>
      <c r="P123" s="289"/>
      <c r="Q123" s="381"/>
      <c r="R123" s="289"/>
      <c r="S123" s="289"/>
      <c r="T123" s="289"/>
      <c r="U123" s="289"/>
      <c r="V123" s="289"/>
      <c r="W123" s="289"/>
      <c r="X123" s="289"/>
      <c r="Y123" s="289"/>
      <c r="Z123" s="289"/>
      <c r="AA123" s="289"/>
      <c r="AB123" s="289"/>
      <c r="AC123" s="381"/>
      <c r="AD123" s="381"/>
      <c r="AE123" s="381"/>
      <c r="AF123" s="381"/>
      <c r="AG123" s="381"/>
    </row>
    <row r="124" spans="1:33" s="62" customFormat="1" ht="19.5" customHeight="1" x14ac:dyDescent="0.25">
      <c r="A124" s="380">
        <f t="shared" si="9"/>
        <v>19.5</v>
      </c>
      <c r="B124" s="396">
        <f t="shared" si="10"/>
        <v>22</v>
      </c>
      <c r="C124" s="1007"/>
      <c r="D124" s="1008"/>
      <c r="E124" s="1009"/>
      <c r="F124" s="447"/>
      <c r="G124" s="447"/>
      <c r="H124" s="447"/>
      <c r="I124" s="999"/>
      <c r="J124" s="1010"/>
      <c r="K124" s="448"/>
      <c r="L124" s="449"/>
      <c r="M124" s="1011"/>
      <c r="N124" s="1012"/>
      <c r="O124" s="1013"/>
      <c r="P124" s="289"/>
      <c r="Q124" s="381"/>
      <c r="R124" s="289"/>
      <c r="S124" s="289"/>
      <c r="T124" s="289"/>
      <c r="U124" s="289"/>
      <c r="V124" s="289"/>
      <c r="W124" s="289"/>
      <c r="X124" s="289"/>
      <c r="Y124" s="289"/>
      <c r="Z124" s="289"/>
      <c r="AA124" s="289"/>
      <c r="AB124" s="289"/>
      <c r="AC124" s="381"/>
      <c r="AD124" s="381"/>
      <c r="AE124" s="381"/>
      <c r="AF124" s="381"/>
      <c r="AG124" s="381"/>
    </row>
    <row r="125" spans="1:33" s="62" customFormat="1" ht="19.5" customHeight="1" x14ac:dyDescent="0.25">
      <c r="A125" s="380">
        <f t="shared" si="9"/>
        <v>19.5</v>
      </c>
      <c r="B125" s="396">
        <f t="shared" si="10"/>
        <v>23</v>
      </c>
      <c r="C125" s="1007"/>
      <c r="D125" s="1008"/>
      <c r="E125" s="1009"/>
      <c r="F125" s="447"/>
      <c r="G125" s="447"/>
      <c r="H125" s="447"/>
      <c r="I125" s="999"/>
      <c r="J125" s="1010"/>
      <c r="K125" s="448"/>
      <c r="L125" s="449"/>
      <c r="M125" s="1011"/>
      <c r="N125" s="1012"/>
      <c r="O125" s="1013"/>
      <c r="P125" s="289"/>
      <c r="Q125" s="381"/>
      <c r="R125" s="289"/>
      <c r="S125" s="289"/>
      <c r="T125" s="289"/>
      <c r="U125" s="289"/>
      <c r="V125" s="289"/>
      <c r="W125" s="289"/>
      <c r="X125" s="289"/>
      <c r="Y125" s="289"/>
      <c r="Z125" s="289"/>
      <c r="AA125" s="289"/>
      <c r="AB125" s="289"/>
      <c r="AC125" s="381"/>
      <c r="AD125" s="381"/>
      <c r="AE125" s="381"/>
      <c r="AF125" s="381"/>
      <c r="AG125" s="381"/>
    </row>
    <row r="126" spans="1:33" s="62" customFormat="1" ht="19.5" customHeight="1" x14ac:dyDescent="0.25">
      <c r="A126" s="380">
        <f t="shared" si="9"/>
        <v>19.5</v>
      </c>
      <c r="B126" s="396">
        <f t="shared" si="10"/>
        <v>24</v>
      </c>
      <c r="C126" s="1007"/>
      <c r="D126" s="1008"/>
      <c r="E126" s="1009"/>
      <c r="F126" s="447"/>
      <c r="G126" s="447"/>
      <c r="H126" s="447"/>
      <c r="I126" s="999"/>
      <c r="J126" s="1010"/>
      <c r="K126" s="448"/>
      <c r="L126" s="449"/>
      <c r="M126" s="1011"/>
      <c r="N126" s="1012"/>
      <c r="O126" s="1013"/>
      <c r="P126" s="289"/>
      <c r="Q126" s="381"/>
      <c r="R126" s="289"/>
      <c r="S126" s="289"/>
      <c r="T126" s="289"/>
      <c r="U126" s="289"/>
      <c r="V126" s="289"/>
      <c r="W126" s="289"/>
      <c r="X126" s="289"/>
      <c r="Y126" s="289"/>
      <c r="Z126" s="289"/>
      <c r="AA126" s="289"/>
      <c r="AB126" s="289"/>
      <c r="AC126" s="381"/>
      <c r="AD126" s="381"/>
      <c r="AE126" s="381"/>
      <c r="AF126" s="381"/>
      <c r="AG126" s="381"/>
    </row>
    <row r="127" spans="1:33" s="62" customFormat="1" ht="19.5" customHeight="1" x14ac:dyDescent="0.25">
      <c r="A127" s="380">
        <f t="shared" si="9"/>
        <v>19.5</v>
      </c>
      <c r="B127" s="396">
        <f t="shared" si="10"/>
        <v>25</v>
      </c>
      <c r="C127" s="1007"/>
      <c r="D127" s="1008"/>
      <c r="E127" s="1009"/>
      <c r="F127" s="447"/>
      <c r="G127" s="447"/>
      <c r="H127" s="447"/>
      <c r="I127" s="999"/>
      <c r="J127" s="1010"/>
      <c r="K127" s="448"/>
      <c r="L127" s="449"/>
      <c r="M127" s="1011"/>
      <c r="N127" s="1012"/>
      <c r="O127" s="1013"/>
      <c r="P127" s="289"/>
      <c r="Q127" s="381"/>
      <c r="R127" s="289"/>
      <c r="S127" s="289"/>
      <c r="T127" s="289"/>
      <c r="U127" s="289"/>
      <c r="V127" s="289"/>
      <c r="W127" s="289"/>
      <c r="X127" s="289"/>
      <c r="Y127" s="289"/>
      <c r="Z127" s="289"/>
      <c r="AA127" s="289"/>
      <c r="AB127" s="289"/>
      <c r="AC127" s="381"/>
      <c r="AD127" s="381"/>
      <c r="AE127" s="381"/>
      <c r="AF127" s="381"/>
      <c r="AG127" s="381"/>
    </row>
    <row r="128" spans="1:33" s="62" customFormat="1" ht="19.5" customHeight="1" x14ac:dyDescent="0.25">
      <c r="A128" s="380">
        <f t="shared" si="9"/>
        <v>19.5</v>
      </c>
      <c r="B128" s="396">
        <f t="shared" si="10"/>
        <v>26</v>
      </c>
      <c r="C128" s="1007"/>
      <c r="D128" s="1008"/>
      <c r="E128" s="1009"/>
      <c r="F128" s="447"/>
      <c r="G128" s="447"/>
      <c r="H128" s="447"/>
      <c r="I128" s="999"/>
      <c r="J128" s="1010"/>
      <c r="K128" s="448"/>
      <c r="L128" s="449"/>
      <c r="M128" s="1011"/>
      <c r="N128" s="1012"/>
      <c r="O128" s="1013"/>
      <c r="P128" s="289"/>
      <c r="Q128" s="381"/>
      <c r="R128" s="289"/>
      <c r="S128" s="289"/>
      <c r="T128" s="289"/>
      <c r="U128" s="289"/>
      <c r="V128" s="289"/>
      <c r="W128" s="289"/>
      <c r="X128" s="289"/>
      <c r="Y128" s="289"/>
      <c r="Z128" s="289"/>
      <c r="AA128" s="289"/>
      <c r="AB128" s="289"/>
      <c r="AC128" s="381"/>
      <c r="AD128" s="381"/>
      <c r="AE128" s="381"/>
      <c r="AF128" s="381"/>
      <c r="AG128" s="381"/>
    </row>
    <row r="129" spans="1:33" s="62" customFormat="1" ht="19.5" customHeight="1" x14ac:dyDescent="0.25">
      <c r="A129" s="380">
        <f t="shared" si="9"/>
        <v>19.5</v>
      </c>
      <c r="B129" s="396">
        <f t="shared" si="10"/>
        <v>27</v>
      </c>
      <c r="C129" s="1007"/>
      <c r="D129" s="1008"/>
      <c r="E129" s="1009"/>
      <c r="F129" s="447"/>
      <c r="G129" s="447"/>
      <c r="H129" s="447"/>
      <c r="I129" s="999"/>
      <c r="J129" s="1010"/>
      <c r="K129" s="448"/>
      <c r="L129" s="449"/>
      <c r="M129" s="1011"/>
      <c r="N129" s="1012"/>
      <c r="O129" s="1013"/>
      <c r="P129" s="289"/>
      <c r="Q129" s="381"/>
      <c r="R129" s="289"/>
      <c r="S129" s="289"/>
      <c r="T129" s="289"/>
      <c r="U129" s="289"/>
      <c r="V129" s="289"/>
      <c r="W129" s="289"/>
      <c r="X129" s="289"/>
      <c r="Y129" s="289"/>
      <c r="Z129" s="289"/>
      <c r="AA129" s="289"/>
      <c r="AB129" s="289"/>
      <c r="AC129" s="381"/>
      <c r="AD129" s="381"/>
      <c r="AE129" s="381"/>
      <c r="AF129" s="381"/>
      <c r="AG129" s="381"/>
    </row>
    <row r="130" spans="1:33" s="62" customFormat="1" ht="19.5" customHeight="1" x14ac:dyDescent="0.25">
      <c r="A130" s="380">
        <f t="shared" si="9"/>
        <v>19.5</v>
      </c>
      <c r="B130" s="396">
        <f t="shared" si="10"/>
        <v>28</v>
      </c>
      <c r="C130" s="1007"/>
      <c r="D130" s="1008"/>
      <c r="E130" s="1009"/>
      <c r="F130" s="447"/>
      <c r="G130" s="447"/>
      <c r="H130" s="447"/>
      <c r="I130" s="999"/>
      <c r="J130" s="1010"/>
      <c r="K130" s="448"/>
      <c r="L130" s="449"/>
      <c r="M130" s="1011"/>
      <c r="N130" s="1012"/>
      <c r="O130" s="1013"/>
      <c r="P130" s="289"/>
      <c r="Q130" s="381"/>
      <c r="R130" s="289"/>
      <c r="S130" s="289"/>
      <c r="T130" s="289"/>
      <c r="U130" s="289"/>
      <c r="V130" s="289"/>
      <c r="W130" s="289"/>
      <c r="X130" s="289"/>
      <c r="Y130" s="289"/>
      <c r="Z130" s="289"/>
      <c r="AA130" s="289"/>
      <c r="AB130" s="289"/>
      <c r="AC130" s="381"/>
      <c r="AD130" s="381"/>
      <c r="AE130" s="381"/>
      <c r="AF130" s="381"/>
      <c r="AG130" s="381"/>
    </row>
    <row r="131" spans="1:33" s="62" customFormat="1" ht="9" customHeight="1" x14ac:dyDescent="0.25">
      <c r="A131" s="380">
        <f>$A$2</f>
        <v>9</v>
      </c>
      <c r="B131" s="289"/>
      <c r="C131" s="289"/>
      <c r="D131" s="289"/>
      <c r="E131" s="289"/>
      <c r="F131" s="289"/>
      <c r="G131" s="289"/>
      <c r="H131" s="289"/>
      <c r="I131" s="441"/>
      <c r="J131" s="289"/>
      <c r="K131" s="440"/>
      <c r="L131" s="381"/>
      <c r="M131" s="289"/>
      <c r="N131" s="289"/>
      <c r="O131" s="289"/>
      <c r="P131" s="289"/>
      <c r="Q131" s="381"/>
      <c r="R131" s="289"/>
      <c r="S131" s="289"/>
      <c r="T131" s="289"/>
      <c r="U131" s="289"/>
      <c r="V131" s="289"/>
      <c r="W131" s="289"/>
      <c r="X131" s="289"/>
      <c r="Y131" s="289"/>
      <c r="Z131" s="289"/>
      <c r="AA131" s="289"/>
      <c r="AB131" s="289"/>
      <c r="AC131" s="381"/>
      <c r="AD131" s="381"/>
      <c r="AE131" s="381"/>
      <c r="AF131" s="381"/>
      <c r="AG131" s="381"/>
    </row>
    <row r="132" spans="1:33" ht="9" customHeight="1" x14ac:dyDescent="0.25">
      <c r="A132" s="380">
        <f t="shared" ref="A132:A137" si="11">$A$2</f>
        <v>9</v>
      </c>
      <c r="B132" s="289"/>
      <c r="C132" s="289"/>
      <c r="D132" s="289"/>
      <c r="E132" s="289"/>
      <c r="F132" s="289"/>
      <c r="G132" s="289"/>
      <c r="H132" s="289"/>
      <c r="I132" s="441"/>
      <c r="J132" s="289"/>
      <c r="K132" s="440"/>
      <c r="L132" s="381"/>
      <c r="M132" s="289"/>
      <c r="N132" s="289"/>
      <c r="O132" s="289"/>
      <c r="P132" s="289"/>
      <c r="Q132" s="381"/>
      <c r="R132" s="289"/>
      <c r="S132" s="289"/>
      <c r="T132" s="289"/>
      <c r="U132" s="289"/>
      <c r="V132" s="289"/>
      <c r="W132" s="289"/>
      <c r="X132" s="289"/>
      <c r="Y132" s="289"/>
      <c r="Z132" s="289"/>
      <c r="AA132" s="289"/>
      <c r="AB132" s="289"/>
      <c r="AC132" s="289"/>
      <c r="AD132" s="289"/>
      <c r="AE132" s="289"/>
      <c r="AF132" s="289"/>
      <c r="AG132" s="289"/>
    </row>
    <row r="133" spans="1:33" ht="9" customHeight="1" x14ac:dyDescent="0.25">
      <c r="A133" s="380">
        <f t="shared" si="11"/>
        <v>9</v>
      </c>
      <c r="B133" s="289"/>
      <c r="C133" s="289"/>
      <c r="D133" s="289"/>
      <c r="E133" s="289"/>
      <c r="F133" s="289"/>
      <c r="G133" s="289"/>
      <c r="H133" s="289"/>
      <c r="I133" s="441"/>
      <c r="J133" s="289"/>
      <c r="K133" s="440"/>
      <c r="L133" s="381"/>
      <c r="M133" s="289"/>
      <c r="N133" s="289"/>
      <c r="O133" s="289"/>
      <c r="P133" s="289"/>
      <c r="Q133" s="381"/>
      <c r="R133" s="289"/>
      <c r="S133" s="289"/>
      <c r="T133" s="289"/>
      <c r="U133" s="289"/>
      <c r="V133" s="289"/>
      <c r="W133" s="289"/>
      <c r="X133" s="289"/>
      <c r="Y133" s="289"/>
      <c r="Z133" s="289"/>
      <c r="AA133" s="289"/>
      <c r="AB133" s="289"/>
      <c r="AC133" s="289"/>
      <c r="AD133" s="289"/>
      <c r="AE133" s="289"/>
      <c r="AF133" s="289"/>
      <c r="AG133" s="289"/>
    </row>
    <row r="134" spans="1:33" ht="9" customHeight="1" x14ac:dyDescent="0.25">
      <c r="A134" s="380">
        <f t="shared" si="11"/>
        <v>9</v>
      </c>
      <c r="B134" s="289"/>
      <c r="C134" s="289"/>
      <c r="D134" s="289"/>
      <c r="E134" s="289"/>
      <c r="F134" s="289"/>
      <c r="G134" s="289"/>
      <c r="H134" s="289"/>
      <c r="I134" s="441"/>
      <c r="J134" s="289"/>
      <c r="K134" s="440"/>
      <c r="L134" s="381"/>
      <c r="M134" s="289"/>
      <c r="N134" s="289"/>
      <c r="O134" s="289"/>
      <c r="P134" s="289"/>
      <c r="Q134" s="381"/>
      <c r="R134" s="289"/>
      <c r="S134" s="289"/>
      <c r="T134" s="289"/>
      <c r="U134" s="289"/>
      <c r="V134" s="289"/>
      <c r="W134" s="289"/>
      <c r="X134" s="289"/>
      <c r="Y134" s="289"/>
      <c r="Z134" s="289"/>
      <c r="AA134" s="289"/>
      <c r="AB134" s="289"/>
      <c r="AC134" s="289"/>
      <c r="AD134" s="289"/>
      <c r="AE134" s="289"/>
      <c r="AF134" s="289"/>
      <c r="AG134" s="289"/>
    </row>
    <row r="135" spans="1:33" ht="9" customHeight="1" x14ac:dyDescent="0.25">
      <c r="A135" s="380">
        <f t="shared" si="11"/>
        <v>9</v>
      </c>
      <c r="B135" s="289"/>
      <c r="C135" s="289"/>
      <c r="D135" s="289"/>
      <c r="E135" s="289"/>
      <c r="F135" s="289"/>
      <c r="G135" s="289"/>
      <c r="H135" s="289"/>
      <c r="I135" s="441"/>
      <c r="J135" s="289"/>
      <c r="K135" s="440"/>
      <c r="L135" s="381"/>
      <c r="M135" s="289"/>
      <c r="N135" s="289"/>
      <c r="O135" s="289"/>
      <c r="P135" s="289"/>
      <c r="Q135" s="381"/>
      <c r="R135" s="289"/>
      <c r="S135" s="289"/>
      <c r="T135" s="289"/>
      <c r="U135" s="289"/>
      <c r="V135" s="289"/>
      <c r="W135" s="289"/>
      <c r="X135" s="289"/>
      <c r="Y135" s="289"/>
      <c r="Z135" s="289"/>
      <c r="AA135" s="289"/>
      <c r="AB135" s="289"/>
      <c r="AC135" s="289"/>
      <c r="AD135" s="289"/>
      <c r="AE135" s="289"/>
      <c r="AF135" s="289"/>
      <c r="AG135" s="289"/>
    </row>
    <row r="136" spans="1:33" ht="16.5" customHeight="1" x14ac:dyDescent="0.25">
      <c r="A136" s="386">
        <f>$A$8</f>
        <v>16.5</v>
      </c>
      <c r="B136" s="289"/>
      <c r="C136" s="402" t="s">
        <v>576</v>
      </c>
      <c r="D136" s="403" t="s">
        <v>189</v>
      </c>
      <c r="E136" s="289"/>
      <c r="F136" s="289"/>
      <c r="G136" s="289"/>
      <c r="H136" s="289"/>
      <c r="I136" s="441"/>
      <c r="J136" s="289"/>
      <c r="K136" s="440"/>
      <c r="L136" s="381"/>
      <c r="M136" s="1006" t="str">
        <f ca="1">Wersja</f>
        <v>2020..6.15.0.44055</v>
      </c>
      <c r="N136" s="1006"/>
      <c r="O136" s="289"/>
      <c r="P136" s="289"/>
      <c r="Q136" s="381"/>
      <c r="R136" s="289"/>
      <c r="S136" s="289"/>
      <c r="T136" s="289"/>
      <c r="U136" s="289"/>
      <c r="V136" s="289"/>
      <c r="W136" s="289"/>
      <c r="X136" s="289"/>
      <c r="Y136" s="289"/>
      <c r="Z136" s="289"/>
      <c r="AA136" s="289"/>
      <c r="AB136" s="289"/>
      <c r="AC136" s="289"/>
      <c r="AD136" s="289"/>
      <c r="AE136" s="289"/>
      <c r="AF136" s="289"/>
      <c r="AG136" s="289"/>
    </row>
    <row r="137" spans="1:33" x14ac:dyDescent="0.25">
      <c r="A137" s="380">
        <f t="shared" si="11"/>
        <v>9</v>
      </c>
      <c r="B137" s="289"/>
      <c r="C137" s="289"/>
      <c r="D137" s="289"/>
      <c r="E137" s="289"/>
      <c r="F137" s="289"/>
      <c r="G137" s="289"/>
      <c r="H137" s="289"/>
      <c r="I137" s="441"/>
      <c r="J137" s="289"/>
      <c r="K137" s="440"/>
      <c r="L137" s="381"/>
      <c r="M137" s="289"/>
      <c r="N137" s="289"/>
      <c r="O137" s="289"/>
      <c r="P137" s="289"/>
      <c r="Q137" s="381"/>
      <c r="R137" s="289"/>
      <c r="S137" s="289"/>
      <c r="T137" s="289"/>
      <c r="U137" s="289"/>
      <c r="V137" s="289"/>
      <c r="W137" s="289"/>
      <c r="X137" s="289"/>
      <c r="Y137" s="289"/>
      <c r="Z137" s="289"/>
      <c r="AA137" s="289"/>
      <c r="AB137" s="289"/>
      <c r="AC137" s="289"/>
      <c r="AD137" s="289"/>
      <c r="AE137" s="289"/>
      <c r="AF137" s="289"/>
      <c r="AG137" s="289"/>
    </row>
    <row r="138" spans="1:33" ht="9" customHeight="1" x14ac:dyDescent="0.25">
      <c r="A138" s="382">
        <v>9</v>
      </c>
      <c r="B138" s="782" t="s">
        <v>182</v>
      </c>
      <c r="C138" s="782"/>
      <c r="D138" s="782"/>
      <c r="E138" s="782"/>
      <c r="F138" s="782"/>
      <c r="G138" s="782"/>
      <c r="H138" s="782"/>
      <c r="I138" s="782"/>
      <c r="J138" s="782"/>
      <c r="K138" s="782"/>
      <c r="L138" s="782"/>
      <c r="M138" s="782"/>
      <c r="N138" s="782"/>
      <c r="O138" s="782"/>
      <c r="P138" s="289"/>
      <c r="Q138" s="381"/>
      <c r="R138" s="289"/>
      <c r="S138" s="289"/>
      <c r="T138" s="289"/>
      <c r="U138" s="289"/>
      <c r="V138" s="289"/>
      <c r="W138" s="289"/>
      <c r="X138" s="289"/>
      <c r="Y138" s="289"/>
      <c r="Z138" s="289"/>
      <c r="AA138" s="289"/>
      <c r="AB138" s="289"/>
      <c r="AC138" s="289"/>
      <c r="AD138" s="289"/>
      <c r="AE138" s="289"/>
      <c r="AF138" s="289"/>
      <c r="AG138" s="289"/>
    </row>
    <row r="139" spans="1:33" ht="9" customHeight="1" x14ac:dyDescent="0.25">
      <c r="A139" s="380">
        <f>$A$2</f>
        <v>9</v>
      </c>
      <c r="B139" s="757" t="s">
        <v>0</v>
      </c>
      <c r="C139" s="757"/>
      <c r="D139" s="757"/>
      <c r="E139" s="757"/>
      <c r="F139" s="757"/>
      <c r="G139" s="757"/>
      <c r="H139" s="757"/>
      <c r="I139" s="757"/>
      <c r="J139" s="757"/>
      <c r="K139" s="757"/>
      <c r="L139" s="757"/>
      <c r="M139" s="757"/>
      <c r="N139" s="757"/>
      <c r="O139" s="757"/>
      <c r="P139" s="289"/>
      <c r="Q139" s="381"/>
      <c r="R139" s="289"/>
      <c r="S139" s="289"/>
      <c r="T139" s="289"/>
      <c r="U139" s="289"/>
      <c r="V139" s="289"/>
      <c r="W139" s="289"/>
      <c r="X139" s="289"/>
      <c r="Y139" s="289"/>
      <c r="Z139" s="289"/>
      <c r="AA139" s="289"/>
      <c r="AB139" s="289"/>
      <c r="AC139" s="289"/>
      <c r="AD139" s="289"/>
      <c r="AE139" s="289"/>
      <c r="AF139" s="289"/>
      <c r="AG139" s="289"/>
    </row>
    <row r="140" spans="1:33" ht="4.5" customHeight="1" x14ac:dyDescent="0.25">
      <c r="A140" s="382">
        <v>4.5</v>
      </c>
      <c r="B140" s="292"/>
      <c r="C140" s="289"/>
      <c r="D140" s="289"/>
      <c r="E140" s="289"/>
      <c r="F140" s="289"/>
      <c r="G140" s="289"/>
      <c r="H140" s="289"/>
      <c r="I140" s="441"/>
      <c r="J140" s="289"/>
      <c r="K140" s="440"/>
      <c r="L140" s="381"/>
      <c r="M140" s="289"/>
      <c r="N140" s="289"/>
      <c r="O140" s="289"/>
      <c r="P140" s="289"/>
      <c r="Q140" s="381"/>
      <c r="R140" s="289"/>
      <c r="S140" s="289"/>
      <c r="T140" s="289"/>
      <c r="U140" s="289"/>
      <c r="V140" s="289"/>
      <c r="W140" s="289"/>
      <c r="X140" s="289"/>
      <c r="Y140" s="289"/>
      <c r="Z140" s="289"/>
      <c r="AA140" s="289"/>
      <c r="AB140" s="289"/>
      <c r="AC140" s="289"/>
      <c r="AD140" s="289"/>
      <c r="AE140" s="289"/>
      <c r="AF140" s="289"/>
      <c r="AG140" s="289"/>
    </row>
    <row r="141" spans="1:33" ht="9" customHeight="1" x14ac:dyDescent="0.25">
      <c r="A141" s="380">
        <f>$A$2</f>
        <v>9</v>
      </c>
      <c r="B141" s="783" t="s">
        <v>475</v>
      </c>
      <c r="C141" s="766"/>
      <c r="D141" s="766"/>
      <c r="E141" s="766"/>
      <c r="F141" s="766"/>
      <c r="G141" s="766"/>
      <c r="H141" s="767"/>
      <c r="I141" s="666" t="s">
        <v>1</v>
      </c>
      <c r="J141" s="667"/>
      <c r="K141" s="667"/>
      <c r="L141" s="667"/>
      <c r="M141" s="667"/>
      <c r="N141" s="667"/>
      <c r="O141" s="668"/>
      <c r="P141" s="289"/>
      <c r="Q141" s="381"/>
      <c r="R141" s="289"/>
      <c r="S141" s="289"/>
      <c r="T141" s="289"/>
      <c r="U141" s="289"/>
      <c r="V141" s="289"/>
      <c r="W141" s="289"/>
      <c r="X141" s="289"/>
      <c r="Y141" s="289"/>
      <c r="Z141" s="289"/>
      <c r="AA141" s="289"/>
      <c r="AB141" s="289"/>
      <c r="AC141" s="289"/>
      <c r="AD141" s="289"/>
      <c r="AE141" s="289"/>
      <c r="AF141" s="289"/>
      <c r="AG141" s="289"/>
    </row>
    <row r="142" spans="1:33" ht="19.5" customHeight="1" x14ac:dyDescent="0.25">
      <c r="A142" s="382">
        <v>19.5</v>
      </c>
      <c r="B142" s="383"/>
      <c r="C142" s="1002">
        <f>$C$6</f>
        <v>0</v>
      </c>
      <c r="D142" s="1002"/>
      <c r="E142" s="1002"/>
      <c r="F142" s="1002"/>
      <c r="G142" s="1002"/>
      <c r="H142" s="384"/>
      <c r="I142" s="672"/>
      <c r="J142" s="673"/>
      <c r="K142" s="673"/>
      <c r="L142" s="673"/>
      <c r="M142" s="673"/>
      <c r="N142" s="673"/>
      <c r="O142" s="674"/>
      <c r="P142" s="289"/>
      <c r="Q142" s="381"/>
      <c r="R142" s="289"/>
      <c r="S142" s="289"/>
      <c r="T142" s="289"/>
      <c r="U142" s="289"/>
      <c r="V142" s="289"/>
      <c r="W142" s="289"/>
      <c r="X142" s="289"/>
      <c r="Y142" s="289"/>
      <c r="Z142" s="289"/>
      <c r="AA142" s="289"/>
      <c r="AB142" s="289"/>
      <c r="AC142" s="289"/>
      <c r="AD142" s="289"/>
      <c r="AE142" s="289"/>
      <c r="AF142" s="289"/>
      <c r="AG142" s="289"/>
    </row>
    <row r="143" spans="1:33" ht="9" customHeight="1" x14ac:dyDescent="0.25">
      <c r="A143" s="380">
        <f t="shared" ref="A143" si="12">$A$2</f>
        <v>9</v>
      </c>
      <c r="B143" s="289"/>
      <c r="C143" s="289"/>
      <c r="D143" s="289"/>
      <c r="E143" s="289"/>
      <c r="F143" s="289"/>
      <c r="G143" s="289"/>
      <c r="H143" s="289"/>
      <c r="I143" s="441"/>
      <c r="J143" s="289"/>
      <c r="K143" s="440"/>
      <c r="L143" s="381"/>
      <c r="M143" s="289"/>
      <c r="N143" s="289"/>
      <c r="O143" s="289"/>
      <c r="P143" s="289"/>
      <c r="Q143" s="381"/>
      <c r="R143" s="289"/>
      <c r="S143" s="289"/>
      <c r="T143" s="289"/>
      <c r="U143" s="289"/>
      <c r="V143" s="289"/>
      <c r="W143" s="289"/>
      <c r="X143" s="289"/>
      <c r="Y143" s="289"/>
      <c r="Z143" s="289"/>
      <c r="AA143" s="289"/>
      <c r="AB143" s="289"/>
      <c r="AC143" s="289"/>
      <c r="AD143" s="289"/>
      <c r="AE143" s="289"/>
      <c r="AF143" s="289"/>
      <c r="AG143" s="289"/>
    </row>
    <row r="144" spans="1:33" ht="16.5" customHeight="1" x14ac:dyDescent="0.25">
      <c r="A144" s="382">
        <v>16.5</v>
      </c>
      <c r="B144" s="385" t="s">
        <v>555</v>
      </c>
      <c r="C144" s="289"/>
      <c r="D144" s="289"/>
      <c r="E144" s="289"/>
      <c r="F144" s="289"/>
      <c r="G144" s="289"/>
      <c r="H144" s="289"/>
      <c r="I144" s="441"/>
      <c r="J144" s="289"/>
      <c r="K144" s="440"/>
      <c r="L144" s="381"/>
      <c r="M144" s="289"/>
      <c r="N144" s="289"/>
      <c r="O144" s="289"/>
      <c r="P144" s="289"/>
      <c r="Q144" s="381"/>
      <c r="R144" s="289"/>
      <c r="S144" s="289"/>
      <c r="T144" s="289"/>
      <c r="U144" s="289"/>
      <c r="V144" s="289"/>
      <c r="W144" s="289"/>
      <c r="X144" s="289"/>
      <c r="Y144" s="289"/>
      <c r="Z144" s="289"/>
      <c r="AA144" s="289"/>
      <c r="AB144" s="289"/>
      <c r="AC144" s="289"/>
      <c r="AD144" s="289"/>
      <c r="AE144" s="289"/>
      <c r="AF144" s="289"/>
      <c r="AG144" s="289"/>
    </row>
    <row r="145" spans="1:33" ht="16.5" customHeight="1" x14ac:dyDescent="0.25">
      <c r="A145" s="386">
        <f>$A$8</f>
        <v>16.5</v>
      </c>
      <c r="B145" s="764" t="s">
        <v>562</v>
      </c>
      <c r="C145" s="764"/>
      <c r="D145" s="764"/>
      <c r="E145" s="764"/>
      <c r="F145" s="764"/>
      <c r="G145" s="764"/>
      <c r="H145" s="764"/>
      <c r="I145" s="764"/>
      <c r="J145" s="764"/>
      <c r="K145" s="764"/>
      <c r="L145" s="764"/>
      <c r="M145" s="764"/>
      <c r="N145" s="764"/>
      <c r="O145" s="289"/>
      <c r="P145" s="289"/>
      <c r="Q145" s="381"/>
      <c r="R145" s="289"/>
      <c r="S145" s="289"/>
      <c r="T145" s="289"/>
      <c r="U145" s="289"/>
      <c r="V145" s="289"/>
      <c r="W145" s="289"/>
      <c r="X145" s="289"/>
      <c r="Y145" s="289"/>
      <c r="Z145" s="289"/>
      <c r="AA145" s="289"/>
      <c r="AB145" s="289"/>
      <c r="AC145" s="289"/>
      <c r="AD145" s="289"/>
      <c r="AE145" s="289"/>
      <c r="AF145" s="289"/>
      <c r="AG145" s="289"/>
    </row>
    <row r="146" spans="1:33" ht="16.5" customHeight="1" x14ac:dyDescent="0.25">
      <c r="A146" s="442" t="s">
        <v>567</v>
      </c>
      <c r="B146" s="765" t="s">
        <v>574</v>
      </c>
      <c r="C146" s="764"/>
      <c r="D146" s="764"/>
      <c r="E146" s="764"/>
      <c r="F146" s="764"/>
      <c r="G146" s="764"/>
      <c r="H146" s="764"/>
      <c r="I146" s="764"/>
      <c r="J146" s="764"/>
      <c r="K146" s="764"/>
      <c r="L146" s="764"/>
      <c r="M146" s="764"/>
      <c r="N146" s="764"/>
      <c r="O146" s="289"/>
      <c r="P146" s="289"/>
      <c r="Q146" s="381"/>
      <c r="R146" s="289"/>
      <c r="S146" s="289"/>
      <c r="T146" s="289"/>
      <c r="U146" s="289"/>
      <c r="V146" s="289"/>
      <c r="W146" s="289"/>
      <c r="X146" s="289"/>
      <c r="Y146" s="289"/>
      <c r="Z146" s="289"/>
      <c r="AA146" s="289"/>
      <c r="AB146" s="289"/>
      <c r="AC146" s="289"/>
      <c r="AD146" s="289"/>
      <c r="AE146" s="289"/>
      <c r="AF146" s="289"/>
      <c r="AG146" s="289"/>
    </row>
    <row r="147" spans="1:33" ht="9" customHeight="1" x14ac:dyDescent="0.25">
      <c r="A147" s="380">
        <f>$A$2</f>
        <v>9</v>
      </c>
      <c r="B147" s="289"/>
      <c r="C147" s="387"/>
      <c r="D147" s="387"/>
      <c r="E147" s="387"/>
      <c r="F147" s="387"/>
      <c r="G147" s="387"/>
      <c r="H147" s="289"/>
      <c r="I147" s="441"/>
      <c r="J147" s="289"/>
      <c r="K147" s="440"/>
      <c r="L147" s="381"/>
      <c r="M147" s="289"/>
      <c r="N147" s="443" t="s">
        <v>877</v>
      </c>
      <c r="O147" s="444"/>
      <c r="P147" s="289"/>
      <c r="Q147" s="381"/>
      <c r="R147" s="289"/>
      <c r="S147" s="289"/>
      <c r="T147" s="289"/>
      <c r="U147" s="289"/>
      <c r="V147" s="289"/>
      <c r="W147" s="289"/>
      <c r="X147" s="289"/>
      <c r="Y147" s="289"/>
      <c r="Z147" s="289"/>
      <c r="AA147" s="289"/>
      <c r="AB147" s="289"/>
      <c r="AC147" s="289"/>
      <c r="AD147" s="289"/>
      <c r="AE147" s="289"/>
      <c r="AF147" s="289"/>
      <c r="AG147" s="289"/>
    </row>
    <row r="148" spans="1:33" ht="19.5" customHeight="1" x14ac:dyDescent="0.25">
      <c r="A148" s="380">
        <f>$A$6</f>
        <v>19.5</v>
      </c>
      <c r="B148" s="289"/>
      <c r="C148" s="387"/>
      <c r="D148" s="387"/>
      <c r="E148" s="387"/>
      <c r="F148" s="387"/>
      <c r="G148" s="387"/>
      <c r="H148" s="289"/>
      <c r="I148" s="441"/>
      <c r="J148" s="289"/>
      <c r="K148" s="440"/>
      <c r="L148" s="381"/>
      <c r="M148" s="289"/>
      <c r="N148" s="388">
        <f>N80+1</f>
        <v>3</v>
      </c>
      <c r="O148" s="389"/>
      <c r="P148" s="381"/>
      <c r="Q148" s="381">
        <f>IF(COUNTA(C158:O165,C179:O198)=0,0,1)</f>
        <v>0</v>
      </c>
      <c r="R148" s="289"/>
      <c r="S148" s="289"/>
      <c r="T148" s="289"/>
      <c r="U148" s="289"/>
      <c r="V148" s="289"/>
      <c r="W148" s="289"/>
      <c r="X148" s="289"/>
      <c r="Y148" s="289"/>
      <c r="Z148" s="289"/>
      <c r="AA148" s="289"/>
      <c r="AB148" s="289"/>
      <c r="AC148" s="289"/>
      <c r="AD148" s="289"/>
      <c r="AE148" s="289"/>
      <c r="AF148" s="289"/>
      <c r="AG148" s="289"/>
    </row>
    <row r="149" spans="1:33" ht="4.5" customHeight="1" x14ac:dyDescent="0.25">
      <c r="A149" s="380">
        <f>$A$4</f>
        <v>4.5</v>
      </c>
      <c r="B149" s="387"/>
      <c r="C149" s="387"/>
      <c r="D149" s="387"/>
      <c r="E149" s="387"/>
      <c r="F149" s="387"/>
      <c r="G149" s="387"/>
      <c r="H149" s="289"/>
      <c r="I149" s="441"/>
      <c r="J149" s="289"/>
      <c r="K149" s="440"/>
      <c r="L149" s="381"/>
      <c r="M149" s="289"/>
      <c r="N149" s="289"/>
      <c r="O149" s="289"/>
      <c r="P149" s="289"/>
      <c r="Q149" s="381"/>
      <c r="R149" s="289"/>
      <c r="S149" s="289"/>
      <c r="T149" s="289"/>
      <c r="U149" s="289"/>
      <c r="V149" s="289"/>
      <c r="W149" s="289"/>
      <c r="X149" s="289"/>
      <c r="Y149" s="289"/>
      <c r="Z149" s="289"/>
      <c r="AA149" s="289"/>
      <c r="AB149" s="289"/>
      <c r="AC149" s="289"/>
      <c r="AD149" s="289"/>
      <c r="AE149" s="289"/>
      <c r="AF149" s="289"/>
      <c r="AG149" s="289"/>
    </row>
    <row r="150" spans="1:33" ht="4.5" customHeight="1" x14ac:dyDescent="0.25">
      <c r="A150" s="380">
        <f>$A$4</f>
        <v>4.5</v>
      </c>
      <c r="B150" s="770"/>
      <c r="C150" s="770"/>
      <c r="D150" s="770"/>
      <c r="E150" s="770"/>
      <c r="F150" s="770"/>
      <c r="G150" s="770"/>
      <c r="H150" s="770"/>
      <c r="I150" s="770"/>
      <c r="J150" s="770"/>
      <c r="K150" s="770"/>
      <c r="L150" s="770"/>
      <c r="M150" s="770"/>
      <c r="N150" s="770"/>
      <c r="O150" s="770"/>
      <c r="P150" s="289"/>
      <c r="Q150" s="381"/>
      <c r="R150" s="289"/>
      <c r="S150" s="289"/>
      <c r="T150" s="289"/>
      <c r="U150" s="289"/>
      <c r="V150" s="289"/>
      <c r="W150" s="289"/>
      <c r="X150" s="289"/>
      <c r="Y150" s="289"/>
      <c r="Z150" s="289"/>
      <c r="AA150" s="289"/>
      <c r="AB150" s="289"/>
      <c r="AC150" s="289"/>
      <c r="AD150" s="289"/>
      <c r="AE150" s="289"/>
      <c r="AF150" s="289"/>
      <c r="AG150" s="289"/>
    </row>
    <row r="151" spans="1:33" ht="24.75" customHeight="1" x14ac:dyDescent="0.25">
      <c r="A151" s="386">
        <f>$A$8*1.5</f>
        <v>24.75</v>
      </c>
      <c r="B151" s="771" t="s">
        <v>563</v>
      </c>
      <c r="C151" s="772"/>
      <c r="D151" s="772"/>
      <c r="E151" s="772"/>
      <c r="F151" s="772"/>
      <c r="G151" s="772"/>
      <c r="H151" s="772"/>
      <c r="I151" s="772"/>
      <c r="J151" s="772"/>
      <c r="K151" s="772"/>
      <c r="L151" s="772"/>
      <c r="M151" s="772"/>
      <c r="N151" s="772"/>
      <c r="O151" s="773"/>
      <c r="P151" s="289"/>
      <c r="Q151" s="381"/>
      <c r="R151" s="289"/>
      <c r="S151" s="289"/>
      <c r="T151" s="289"/>
      <c r="U151" s="289"/>
      <c r="V151" s="289"/>
      <c r="W151" s="289"/>
      <c r="X151" s="289"/>
      <c r="Y151" s="289"/>
      <c r="Z151" s="289"/>
      <c r="AA151" s="289"/>
      <c r="AB151" s="289"/>
      <c r="AC151" s="289"/>
      <c r="AD151" s="289"/>
      <c r="AE151" s="289"/>
      <c r="AF151" s="289"/>
      <c r="AG151" s="289"/>
    </row>
    <row r="152" spans="1:33" ht="9" customHeight="1" x14ac:dyDescent="0.25">
      <c r="A152" s="380">
        <f>$A$2</f>
        <v>9</v>
      </c>
      <c r="B152" s="390"/>
      <c r="C152" s="540" t="s">
        <v>158</v>
      </c>
      <c r="D152" s="541"/>
      <c r="E152" s="541"/>
      <c r="F152" s="541"/>
      <c r="G152" s="541"/>
      <c r="H152" s="542"/>
      <c r="I152" s="540" t="s">
        <v>159</v>
      </c>
      <c r="J152" s="541"/>
      <c r="K152" s="541"/>
      <c r="L152" s="541"/>
      <c r="M152" s="541"/>
      <c r="N152" s="541"/>
      <c r="O152" s="542"/>
      <c r="P152" s="289"/>
      <c r="Q152" s="381"/>
      <c r="R152" s="289"/>
      <c r="S152" s="289"/>
      <c r="T152" s="289"/>
      <c r="U152" s="289"/>
      <c r="V152" s="289"/>
      <c r="W152" s="289"/>
      <c r="X152" s="289"/>
      <c r="Y152" s="289"/>
      <c r="Z152" s="289"/>
      <c r="AA152" s="289"/>
      <c r="AB152" s="289"/>
      <c r="AC152" s="289"/>
      <c r="AD152" s="289"/>
      <c r="AE152" s="289"/>
      <c r="AF152" s="289"/>
      <c r="AG152" s="289"/>
    </row>
    <row r="153" spans="1:33" ht="19.5" customHeight="1" x14ac:dyDescent="0.25">
      <c r="A153" s="380">
        <f>$A$6</f>
        <v>19.5</v>
      </c>
      <c r="B153" s="445"/>
      <c r="C153" s="1003" t="str">
        <f>""&amp;C85</f>
        <v/>
      </c>
      <c r="D153" s="1004"/>
      <c r="E153" s="1004"/>
      <c r="F153" s="1004"/>
      <c r="G153" s="1004"/>
      <c r="H153" s="1005"/>
      <c r="I153" s="1003" t="str">
        <f>""&amp;I85</f>
        <v/>
      </c>
      <c r="J153" s="1004"/>
      <c r="K153" s="1004"/>
      <c r="L153" s="1004"/>
      <c r="M153" s="1004"/>
      <c r="N153" s="1004"/>
      <c r="O153" s="1005"/>
      <c r="P153" s="289"/>
      <c r="Q153" s="381"/>
      <c r="R153" s="289"/>
      <c r="S153" s="289"/>
      <c r="T153" s="289"/>
      <c r="U153" s="289"/>
      <c r="V153" s="289"/>
      <c r="W153" s="289"/>
      <c r="X153" s="289"/>
      <c r="Y153" s="289"/>
      <c r="Z153" s="289"/>
      <c r="AA153" s="289"/>
      <c r="AB153" s="289"/>
      <c r="AC153" s="289"/>
      <c r="AD153" s="289"/>
      <c r="AE153" s="289"/>
      <c r="AF153" s="289"/>
      <c r="AG153" s="289"/>
    </row>
    <row r="154" spans="1:33" ht="4.5" customHeight="1" x14ac:dyDescent="0.25">
      <c r="A154" s="380">
        <f>$A$4</f>
        <v>4.5</v>
      </c>
      <c r="B154" s="770"/>
      <c r="C154" s="770"/>
      <c r="D154" s="770"/>
      <c r="E154" s="770"/>
      <c r="F154" s="770"/>
      <c r="G154" s="770"/>
      <c r="H154" s="770"/>
      <c r="I154" s="770"/>
      <c r="J154" s="770"/>
      <c r="K154" s="770"/>
      <c r="L154" s="770"/>
      <c r="M154" s="770"/>
      <c r="N154" s="770"/>
      <c r="O154" s="770"/>
      <c r="P154" s="289"/>
      <c r="Q154" s="381"/>
      <c r="R154" s="289"/>
      <c r="S154" s="289"/>
      <c r="T154" s="289"/>
      <c r="U154" s="289"/>
      <c r="V154" s="289"/>
      <c r="W154" s="289"/>
      <c r="X154" s="289"/>
      <c r="Y154" s="289"/>
      <c r="Z154" s="289"/>
      <c r="AA154" s="289"/>
      <c r="AB154" s="289"/>
      <c r="AC154" s="289"/>
      <c r="AD154" s="289"/>
      <c r="AE154" s="289"/>
      <c r="AF154" s="289"/>
      <c r="AG154" s="289"/>
    </row>
    <row r="155" spans="1:33" ht="16.5" customHeight="1" x14ac:dyDescent="0.25">
      <c r="A155" s="386">
        <f t="shared" ref="A155" si="13">$A$8</f>
        <v>16.5</v>
      </c>
      <c r="B155" s="774" t="s">
        <v>160</v>
      </c>
      <c r="C155" s="775"/>
      <c r="D155" s="775"/>
      <c r="E155" s="775"/>
      <c r="F155" s="775"/>
      <c r="G155" s="775"/>
      <c r="H155" s="775"/>
      <c r="I155" s="775"/>
      <c r="J155" s="775"/>
      <c r="K155" s="775"/>
      <c r="L155" s="775"/>
      <c r="M155" s="775"/>
      <c r="N155" s="775"/>
      <c r="O155" s="776"/>
      <c r="P155" s="289"/>
      <c r="Q155" s="381"/>
      <c r="R155" s="289"/>
      <c r="S155" s="289"/>
      <c r="T155" s="289"/>
      <c r="U155" s="289"/>
      <c r="V155" s="289"/>
      <c r="W155" s="289"/>
      <c r="X155" s="289"/>
      <c r="Y155" s="289"/>
      <c r="Z155" s="289"/>
      <c r="AA155" s="289"/>
      <c r="AB155" s="289"/>
      <c r="AC155" s="289"/>
      <c r="AD155" s="289"/>
      <c r="AE155" s="289"/>
      <c r="AF155" s="289"/>
      <c r="AG155" s="289"/>
    </row>
    <row r="156" spans="1:33" s="62" customFormat="1" ht="24.75" customHeight="1" x14ac:dyDescent="0.25">
      <c r="A156" s="386">
        <f>$A$8*1.5</f>
        <v>24.75</v>
      </c>
      <c r="B156" s="391" t="s">
        <v>162</v>
      </c>
      <c r="C156" s="852" t="s">
        <v>170</v>
      </c>
      <c r="D156" s="883"/>
      <c r="E156" s="878"/>
      <c r="F156" s="392" t="s">
        <v>171</v>
      </c>
      <c r="G156" s="392" t="s">
        <v>172</v>
      </c>
      <c r="H156" s="391" t="s">
        <v>163</v>
      </c>
      <c r="I156" s="852" t="s">
        <v>573</v>
      </c>
      <c r="J156" s="878"/>
      <c r="K156" s="446" t="s">
        <v>571</v>
      </c>
      <c r="L156" s="446" t="s">
        <v>570</v>
      </c>
      <c r="M156" s="853" t="s">
        <v>575</v>
      </c>
      <c r="N156" s="885"/>
      <c r="O156" s="862"/>
      <c r="P156" s="289"/>
      <c r="Q156" s="381"/>
      <c r="R156" s="289"/>
      <c r="S156" s="289"/>
      <c r="T156" s="289"/>
      <c r="U156" s="289"/>
      <c r="V156" s="289"/>
      <c r="W156" s="289"/>
      <c r="X156" s="289"/>
      <c r="Y156" s="289"/>
      <c r="Z156" s="289"/>
      <c r="AA156" s="289"/>
      <c r="AB156" s="289"/>
      <c r="AC156" s="381"/>
      <c r="AD156" s="381"/>
      <c r="AE156" s="381"/>
      <c r="AF156" s="381"/>
      <c r="AG156" s="381"/>
    </row>
    <row r="157" spans="1:33" s="62" customFormat="1" ht="9" customHeight="1" x14ac:dyDescent="0.2">
      <c r="A157" s="380">
        <f>$A$2</f>
        <v>9</v>
      </c>
      <c r="B157" s="394"/>
      <c r="C157" s="991" t="s">
        <v>126</v>
      </c>
      <c r="D157" s="991"/>
      <c r="E157" s="991"/>
      <c r="F157" s="391" t="s">
        <v>164</v>
      </c>
      <c r="G157" s="391" t="s">
        <v>165</v>
      </c>
      <c r="H157" s="391" t="s">
        <v>143</v>
      </c>
      <c r="I157" s="991" t="s">
        <v>166</v>
      </c>
      <c r="J157" s="991"/>
      <c r="K157" s="391" t="s">
        <v>167</v>
      </c>
      <c r="L157" s="391" t="s">
        <v>168</v>
      </c>
      <c r="M157" s="853" t="s">
        <v>181</v>
      </c>
      <c r="N157" s="885"/>
      <c r="O157" s="862"/>
      <c r="P157" s="289"/>
      <c r="Q157" s="381"/>
      <c r="R157" s="289"/>
      <c r="S157" s="289"/>
      <c r="T157" s="289"/>
      <c r="U157" s="289"/>
      <c r="V157" s="289"/>
      <c r="W157" s="289"/>
      <c r="X157" s="289"/>
      <c r="Y157" s="289"/>
      <c r="Z157" s="289"/>
      <c r="AA157" s="289"/>
      <c r="AB157" s="289"/>
      <c r="AC157" s="381"/>
      <c r="AD157" s="381"/>
      <c r="AE157" s="381"/>
      <c r="AF157" s="381"/>
      <c r="AG157" s="381"/>
    </row>
    <row r="158" spans="1:33" s="62" customFormat="1" ht="19.5" customHeight="1" x14ac:dyDescent="0.25">
      <c r="A158" s="380">
        <f t="shared" ref="A158:A165" si="14">$A$6</f>
        <v>19.5</v>
      </c>
      <c r="B158" s="396">
        <v>1</v>
      </c>
      <c r="C158" s="1007"/>
      <c r="D158" s="1008"/>
      <c r="E158" s="1009"/>
      <c r="F158" s="447"/>
      <c r="G158" s="447"/>
      <c r="H158" s="447"/>
      <c r="I158" s="999"/>
      <c r="J158" s="1010"/>
      <c r="K158" s="448"/>
      <c r="L158" s="449"/>
      <c r="M158" s="1011"/>
      <c r="N158" s="1012"/>
      <c r="O158" s="1013"/>
      <c r="P158" s="289"/>
      <c r="Q158" s="381"/>
      <c r="R158" s="289"/>
      <c r="S158" s="289"/>
      <c r="T158" s="289"/>
      <c r="U158" s="289"/>
      <c r="V158" s="289"/>
      <c r="W158" s="289"/>
      <c r="X158" s="289"/>
      <c r="Y158" s="289"/>
      <c r="Z158" s="289"/>
      <c r="AA158" s="289"/>
      <c r="AB158" s="289"/>
      <c r="AC158" s="381"/>
      <c r="AD158" s="381"/>
      <c r="AE158" s="381"/>
      <c r="AF158" s="381"/>
      <c r="AG158" s="381"/>
    </row>
    <row r="159" spans="1:33" s="62" customFormat="1" ht="19.5" customHeight="1" x14ac:dyDescent="0.25">
      <c r="A159" s="380">
        <f t="shared" si="14"/>
        <v>19.5</v>
      </c>
      <c r="B159" s="396">
        <v>2</v>
      </c>
      <c r="C159" s="1007"/>
      <c r="D159" s="1008"/>
      <c r="E159" s="1009"/>
      <c r="F159" s="447"/>
      <c r="G159" s="447"/>
      <c r="H159" s="447"/>
      <c r="I159" s="999"/>
      <c r="J159" s="1010"/>
      <c r="K159" s="448"/>
      <c r="L159" s="449"/>
      <c r="M159" s="1011"/>
      <c r="N159" s="1012"/>
      <c r="O159" s="1013"/>
      <c r="P159" s="289"/>
      <c r="Q159" s="381"/>
      <c r="R159" s="289"/>
      <c r="S159" s="289"/>
      <c r="T159" s="289"/>
      <c r="U159" s="289"/>
      <c r="V159" s="289"/>
      <c r="W159" s="289"/>
      <c r="X159" s="289"/>
      <c r="Y159" s="289"/>
      <c r="Z159" s="289"/>
      <c r="AA159" s="289"/>
      <c r="AB159" s="289"/>
      <c r="AC159" s="381"/>
      <c r="AD159" s="381"/>
      <c r="AE159" s="381"/>
      <c r="AF159" s="381"/>
      <c r="AG159" s="381"/>
    </row>
    <row r="160" spans="1:33" s="62" customFormat="1" ht="19.5" customHeight="1" x14ac:dyDescent="0.25">
      <c r="A160" s="380">
        <f t="shared" si="14"/>
        <v>19.5</v>
      </c>
      <c r="B160" s="396">
        <v>3</v>
      </c>
      <c r="C160" s="1007"/>
      <c r="D160" s="1008"/>
      <c r="E160" s="1009"/>
      <c r="F160" s="447"/>
      <c r="G160" s="447"/>
      <c r="H160" s="447"/>
      <c r="I160" s="999"/>
      <c r="J160" s="1010"/>
      <c r="K160" s="448"/>
      <c r="L160" s="449"/>
      <c r="M160" s="1011"/>
      <c r="N160" s="1012"/>
      <c r="O160" s="1013"/>
      <c r="P160" s="289"/>
      <c r="Q160" s="381"/>
      <c r="R160" s="289"/>
      <c r="S160" s="289"/>
      <c r="T160" s="289"/>
      <c r="U160" s="289"/>
      <c r="V160" s="289"/>
      <c r="W160" s="289"/>
      <c r="X160" s="289"/>
      <c r="Y160" s="289"/>
      <c r="Z160" s="289"/>
      <c r="AA160" s="289"/>
      <c r="AB160" s="289"/>
      <c r="AC160" s="381"/>
      <c r="AD160" s="381"/>
      <c r="AE160" s="381"/>
      <c r="AF160" s="381"/>
      <c r="AG160" s="381"/>
    </row>
    <row r="161" spans="1:33" s="62" customFormat="1" ht="19.5" customHeight="1" x14ac:dyDescent="0.25">
      <c r="A161" s="380">
        <f t="shared" si="14"/>
        <v>19.5</v>
      </c>
      <c r="B161" s="396">
        <v>4</v>
      </c>
      <c r="C161" s="1007"/>
      <c r="D161" s="1008"/>
      <c r="E161" s="1009"/>
      <c r="F161" s="447"/>
      <c r="G161" s="447"/>
      <c r="H161" s="447"/>
      <c r="I161" s="999"/>
      <c r="J161" s="1010"/>
      <c r="K161" s="448"/>
      <c r="L161" s="449"/>
      <c r="M161" s="1011"/>
      <c r="N161" s="1012"/>
      <c r="O161" s="1013"/>
      <c r="P161" s="289"/>
      <c r="Q161" s="381"/>
      <c r="R161" s="289"/>
      <c r="S161" s="289"/>
      <c r="T161" s="289"/>
      <c r="U161" s="289"/>
      <c r="V161" s="289"/>
      <c r="W161" s="289"/>
      <c r="X161" s="289"/>
      <c r="Y161" s="289"/>
      <c r="Z161" s="289"/>
      <c r="AA161" s="289"/>
      <c r="AB161" s="289"/>
      <c r="AC161" s="381"/>
      <c r="AD161" s="381"/>
      <c r="AE161" s="381"/>
      <c r="AF161" s="381"/>
      <c r="AG161" s="381"/>
    </row>
    <row r="162" spans="1:33" s="62" customFormat="1" ht="19.5" customHeight="1" x14ac:dyDescent="0.25">
      <c r="A162" s="380">
        <f t="shared" si="14"/>
        <v>19.5</v>
      </c>
      <c r="B162" s="396">
        <v>5</v>
      </c>
      <c r="C162" s="1007"/>
      <c r="D162" s="1008"/>
      <c r="E162" s="1009"/>
      <c r="F162" s="447"/>
      <c r="G162" s="447"/>
      <c r="H162" s="447"/>
      <c r="I162" s="999"/>
      <c r="J162" s="1010"/>
      <c r="K162" s="448"/>
      <c r="L162" s="449"/>
      <c r="M162" s="1011"/>
      <c r="N162" s="1012"/>
      <c r="O162" s="1013"/>
      <c r="P162" s="289"/>
      <c r="Q162" s="381"/>
      <c r="R162" s="289"/>
      <c r="S162" s="289"/>
      <c r="T162" s="289"/>
      <c r="U162" s="289"/>
      <c r="V162" s="289"/>
      <c r="W162" s="289"/>
      <c r="X162" s="289"/>
      <c r="Y162" s="289"/>
      <c r="Z162" s="289"/>
      <c r="AA162" s="289"/>
      <c r="AB162" s="289"/>
      <c r="AC162" s="381"/>
      <c r="AD162" s="381"/>
      <c r="AE162" s="381"/>
      <c r="AF162" s="381"/>
      <c r="AG162" s="381"/>
    </row>
    <row r="163" spans="1:33" s="62" customFormat="1" ht="19.5" customHeight="1" x14ac:dyDescent="0.25">
      <c r="A163" s="380">
        <f t="shared" si="14"/>
        <v>19.5</v>
      </c>
      <c r="B163" s="396">
        <v>6</v>
      </c>
      <c r="C163" s="1007"/>
      <c r="D163" s="1008"/>
      <c r="E163" s="1009"/>
      <c r="F163" s="447"/>
      <c r="G163" s="447"/>
      <c r="H163" s="447"/>
      <c r="I163" s="999"/>
      <c r="J163" s="1010"/>
      <c r="K163" s="448"/>
      <c r="L163" s="449"/>
      <c r="M163" s="1011"/>
      <c r="N163" s="1012"/>
      <c r="O163" s="1013"/>
      <c r="P163" s="289"/>
      <c r="Q163" s="381"/>
      <c r="R163" s="289"/>
      <c r="S163" s="289"/>
      <c r="T163" s="289"/>
      <c r="U163" s="289"/>
      <c r="V163" s="289"/>
      <c r="W163" s="289"/>
      <c r="X163" s="289"/>
      <c r="Y163" s="289"/>
      <c r="Z163" s="289"/>
      <c r="AA163" s="289"/>
      <c r="AB163" s="289"/>
      <c r="AC163" s="381"/>
      <c r="AD163" s="381"/>
      <c r="AE163" s="381"/>
      <c r="AF163" s="381"/>
      <c r="AG163" s="381"/>
    </row>
    <row r="164" spans="1:33" s="62" customFormat="1" ht="19.5" customHeight="1" x14ac:dyDescent="0.25">
      <c r="A164" s="380">
        <f t="shared" si="14"/>
        <v>19.5</v>
      </c>
      <c r="B164" s="396">
        <v>7</v>
      </c>
      <c r="C164" s="1007"/>
      <c r="D164" s="1008"/>
      <c r="E164" s="1009"/>
      <c r="F164" s="447"/>
      <c r="G164" s="447"/>
      <c r="H164" s="447"/>
      <c r="I164" s="999"/>
      <c r="J164" s="1010"/>
      <c r="K164" s="448"/>
      <c r="L164" s="449"/>
      <c r="M164" s="1011"/>
      <c r="N164" s="1012"/>
      <c r="O164" s="1013"/>
      <c r="P164" s="289"/>
      <c r="Q164" s="381"/>
      <c r="R164" s="289"/>
      <c r="S164" s="289"/>
      <c r="T164" s="289"/>
      <c r="U164" s="289"/>
      <c r="V164" s="289"/>
      <c r="W164" s="289"/>
      <c r="X164" s="289"/>
      <c r="Y164" s="289"/>
      <c r="Z164" s="289"/>
      <c r="AA164" s="289"/>
      <c r="AB164" s="289"/>
      <c r="AC164" s="381"/>
      <c r="AD164" s="381"/>
      <c r="AE164" s="381"/>
      <c r="AF164" s="381"/>
      <c r="AG164" s="381"/>
    </row>
    <row r="165" spans="1:33" s="62" customFormat="1" ht="19.5" customHeight="1" x14ac:dyDescent="0.25">
      <c r="A165" s="380">
        <f t="shared" si="14"/>
        <v>19.5</v>
      </c>
      <c r="B165" s="396">
        <v>8</v>
      </c>
      <c r="C165" s="1007"/>
      <c r="D165" s="1008"/>
      <c r="E165" s="1009"/>
      <c r="F165" s="447"/>
      <c r="G165" s="447"/>
      <c r="H165" s="447"/>
      <c r="I165" s="999"/>
      <c r="J165" s="1010"/>
      <c r="K165" s="448"/>
      <c r="L165" s="449"/>
      <c r="M165" s="1011"/>
      <c r="N165" s="1012"/>
      <c r="O165" s="1013"/>
      <c r="P165" s="289"/>
      <c r="Q165" s="381"/>
      <c r="R165" s="289"/>
      <c r="S165" s="289"/>
      <c r="T165" s="289"/>
      <c r="U165" s="289"/>
      <c r="V165" s="289"/>
      <c r="W165" s="289"/>
      <c r="X165" s="289"/>
      <c r="Y165" s="289"/>
      <c r="Z165" s="289"/>
      <c r="AA165" s="289"/>
      <c r="AB165" s="289"/>
      <c r="AC165" s="381"/>
      <c r="AD165" s="381"/>
      <c r="AE165" s="381"/>
      <c r="AF165" s="381"/>
      <c r="AG165" s="381"/>
    </row>
    <row r="166" spans="1:33" s="62" customFormat="1" ht="9" customHeight="1" x14ac:dyDescent="0.25">
      <c r="A166" s="380">
        <f>$A$2</f>
        <v>9</v>
      </c>
      <c r="B166" s="289"/>
      <c r="C166" s="289"/>
      <c r="D166" s="289"/>
      <c r="E166" s="289"/>
      <c r="F166" s="289"/>
      <c r="G166" s="289"/>
      <c r="H166" s="289"/>
      <c r="I166" s="441"/>
      <c r="J166" s="289"/>
      <c r="K166" s="440"/>
      <c r="L166" s="381"/>
      <c r="M166" s="289"/>
      <c r="N166" s="289"/>
      <c r="O166" s="289"/>
      <c r="P166" s="289"/>
      <c r="Q166" s="381"/>
      <c r="R166" s="289"/>
      <c r="S166" s="289"/>
      <c r="T166" s="289"/>
      <c r="U166" s="289"/>
      <c r="V166" s="289"/>
      <c r="W166" s="289"/>
      <c r="X166" s="289"/>
      <c r="Y166" s="289"/>
      <c r="Z166" s="289"/>
      <c r="AA166" s="289"/>
      <c r="AB166" s="289"/>
      <c r="AC166" s="381"/>
      <c r="AD166" s="381"/>
      <c r="AE166" s="381"/>
      <c r="AF166" s="381"/>
      <c r="AG166" s="381"/>
    </row>
    <row r="167" spans="1:33" s="62" customFormat="1" ht="9" customHeight="1" x14ac:dyDescent="0.25">
      <c r="A167" s="380">
        <f>$A$2</f>
        <v>9</v>
      </c>
      <c r="B167" s="289"/>
      <c r="C167" s="289"/>
      <c r="D167" s="289"/>
      <c r="E167" s="289"/>
      <c r="F167" s="289"/>
      <c r="G167" s="289"/>
      <c r="H167" s="289"/>
      <c r="I167" s="441"/>
      <c r="J167" s="289"/>
      <c r="K167" s="440"/>
      <c r="L167" s="381"/>
      <c r="M167" s="289"/>
      <c r="N167" s="289"/>
      <c r="O167" s="289"/>
      <c r="P167" s="289"/>
      <c r="Q167" s="381"/>
      <c r="R167" s="289"/>
      <c r="S167" s="289"/>
      <c r="T167" s="289"/>
      <c r="U167" s="289"/>
      <c r="V167" s="289"/>
      <c r="W167" s="289"/>
      <c r="X167" s="289"/>
      <c r="Y167" s="289"/>
      <c r="Z167" s="289"/>
      <c r="AA167" s="289"/>
      <c r="AB167" s="289"/>
      <c r="AC167" s="381"/>
      <c r="AD167" s="381"/>
      <c r="AE167" s="381"/>
      <c r="AF167" s="381"/>
      <c r="AG167" s="381"/>
    </row>
    <row r="168" spans="1:33" s="62" customFormat="1" ht="18" customHeight="1" x14ac:dyDescent="0.25">
      <c r="A168" s="380">
        <f>$A$2*2</f>
        <v>18</v>
      </c>
      <c r="B168" s="401" t="s">
        <v>100</v>
      </c>
      <c r="C168" s="629" t="s">
        <v>191</v>
      </c>
      <c r="D168" s="629"/>
      <c r="E168" s="629"/>
      <c r="F168" s="629"/>
      <c r="G168" s="629"/>
      <c r="H168" s="629"/>
      <c r="I168" s="629"/>
      <c r="J168" s="629"/>
      <c r="K168" s="629"/>
      <c r="L168" s="629"/>
      <c r="M168" s="629"/>
      <c r="N168" s="629"/>
      <c r="O168" s="629"/>
      <c r="P168" s="289"/>
      <c r="Q168" s="381"/>
      <c r="R168" s="289"/>
      <c r="S168" s="289"/>
      <c r="T168" s="289"/>
      <c r="U168" s="289"/>
      <c r="V168" s="289"/>
      <c r="W168" s="289"/>
      <c r="X168" s="289"/>
      <c r="Y168" s="289"/>
      <c r="Z168" s="289"/>
      <c r="AA168" s="289"/>
      <c r="AB168" s="289"/>
      <c r="AC168" s="381"/>
      <c r="AD168" s="381"/>
      <c r="AE168" s="381"/>
      <c r="AF168" s="381"/>
      <c r="AG168" s="381"/>
    </row>
    <row r="169" spans="1:33" s="62" customFormat="1" ht="8.25" customHeight="1" x14ac:dyDescent="0.25">
      <c r="A169" s="380">
        <f>$A$2</f>
        <v>9</v>
      </c>
      <c r="B169" s="401" t="s">
        <v>101</v>
      </c>
      <c r="C169" s="1001" t="s">
        <v>190</v>
      </c>
      <c r="D169" s="1001"/>
      <c r="E169" s="1001"/>
      <c r="F169" s="1001"/>
      <c r="G169" s="1001"/>
      <c r="H169" s="1001"/>
      <c r="I169" s="1001"/>
      <c r="J169" s="1001"/>
      <c r="K169" s="1001"/>
      <c r="L169" s="1001"/>
      <c r="M169" s="1001"/>
      <c r="N169" s="1001"/>
      <c r="O169" s="1001"/>
      <c r="P169" s="289"/>
      <c r="Q169" s="381"/>
      <c r="R169" s="289"/>
      <c r="S169" s="289"/>
      <c r="T169" s="289"/>
      <c r="U169" s="289"/>
      <c r="V169" s="289"/>
      <c r="W169" s="289"/>
      <c r="X169" s="289"/>
      <c r="Y169" s="289"/>
      <c r="Z169" s="289"/>
      <c r="AA169" s="289"/>
      <c r="AB169" s="289"/>
      <c r="AC169" s="381"/>
      <c r="AD169" s="381"/>
      <c r="AE169" s="381"/>
      <c r="AF169" s="381"/>
      <c r="AG169" s="381"/>
    </row>
    <row r="170" spans="1:33" s="62" customFormat="1" ht="8.25" customHeight="1" x14ac:dyDescent="0.25">
      <c r="A170" s="380">
        <f>$A$2</f>
        <v>9</v>
      </c>
      <c r="B170" s="401" t="s">
        <v>102</v>
      </c>
      <c r="C170" s="629" t="s">
        <v>500</v>
      </c>
      <c r="D170" s="629"/>
      <c r="E170" s="629"/>
      <c r="F170" s="629"/>
      <c r="G170" s="629"/>
      <c r="H170" s="629"/>
      <c r="I170" s="629"/>
      <c r="J170" s="629"/>
      <c r="K170" s="629"/>
      <c r="L170" s="629"/>
      <c r="M170" s="629"/>
      <c r="N170" s="629"/>
      <c r="O170" s="629"/>
      <c r="P170" s="289"/>
      <c r="Q170" s="381"/>
      <c r="R170" s="289"/>
      <c r="S170" s="289"/>
      <c r="T170" s="289"/>
      <c r="U170" s="289"/>
      <c r="V170" s="289"/>
      <c r="W170" s="289"/>
      <c r="X170" s="289"/>
      <c r="Y170" s="289"/>
      <c r="Z170" s="289"/>
      <c r="AA170" s="289"/>
      <c r="AB170" s="289"/>
      <c r="AC170" s="381"/>
      <c r="AD170" s="381"/>
      <c r="AE170" s="381"/>
      <c r="AF170" s="381"/>
      <c r="AG170" s="381"/>
    </row>
    <row r="171" spans="1:33" s="62" customFormat="1" ht="8.25" customHeight="1" x14ac:dyDescent="0.25">
      <c r="A171" s="380">
        <f>$A$2</f>
        <v>9</v>
      </c>
      <c r="B171" s="401" t="s">
        <v>105</v>
      </c>
      <c r="C171" s="629" t="s">
        <v>202</v>
      </c>
      <c r="D171" s="629"/>
      <c r="E171" s="629"/>
      <c r="F171" s="629"/>
      <c r="G171" s="629"/>
      <c r="H171" s="629"/>
      <c r="I171" s="629"/>
      <c r="J171" s="629"/>
      <c r="K171" s="629"/>
      <c r="L171" s="629"/>
      <c r="M171" s="629"/>
      <c r="N171" s="629"/>
      <c r="O171" s="629"/>
      <c r="P171" s="289"/>
      <c r="Q171" s="381"/>
      <c r="R171" s="289"/>
      <c r="S171" s="289"/>
      <c r="T171" s="289"/>
      <c r="U171" s="289"/>
      <c r="V171" s="289"/>
      <c r="W171" s="289"/>
      <c r="X171" s="289"/>
      <c r="Y171" s="289"/>
      <c r="Z171" s="289"/>
      <c r="AA171" s="289"/>
      <c r="AB171" s="289"/>
      <c r="AC171" s="381"/>
      <c r="AD171" s="381"/>
      <c r="AE171" s="381"/>
      <c r="AF171" s="381"/>
      <c r="AG171" s="381"/>
    </row>
    <row r="172" spans="1:33" s="62" customFormat="1" ht="8.25" customHeight="1" x14ac:dyDescent="0.25">
      <c r="A172" s="380">
        <f>$A$2</f>
        <v>9</v>
      </c>
      <c r="B172" s="401"/>
      <c r="C172" s="438"/>
      <c r="D172" s="438"/>
      <c r="E172" s="438"/>
      <c r="F172" s="438"/>
      <c r="G172" s="438"/>
      <c r="H172" s="438"/>
      <c r="I172" s="450"/>
      <c r="J172" s="438"/>
      <c r="K172" s="451"/>
      <c r="L172" s="451"/>
      <c r="M172" s="438"/>
      <c r="N172" s="438"/>
      <c r="O172" s="438"/>
      <c r="P172" s="289"/>
      <c r="Q172" s="381"/>
      <c r="R172" s="289"/>
      <c r="S172" s="289"/>
      <c r="T172" s="289"/>
      <c r="U172" s="289"/>
      <c r="V172" s="289"/>
      <c r="W172" s="289"/>
      <c r="X172" s="289"/>
      <c r="Y172" s="289"/>
      <c r="Z172" s="289"/>
      <c r="AA172" s="289"/>
      <c r="AB172" s="289"/>
      <c r="AC172" s="381"/>
      <c r="AD172" s="381"/>
      <c r="AE172" s="381"/>
      <c r="AF172" s="381"/>
      <c r="AG172" s="381"/>
    </row>
    <row r="173" spans="1:33" s="62" customFormat="1" ht="16.5" customHeight="1" x14ac:dyDescent="0.25">
      <c r="A173" s="386">
        <f>$A$8</f>
        <v>16.5</v>
      </c>
      <c r="B173" s="289"/>
      <c r="C173" s="984" t="str">
        <f ca="1">Wersja</f>
        <v>2020..6.15.0.44055</v>
      </c>
      <c r="D173" s="984"/>
      <c r="E173" s="387"/>
      <c r="F173" s="387"/>
      <c r="G173" s="387"/>
      <c r="H173" s="387"/>
      <c r="I173" s="441"/>
      <c r="J173" s="289"/>
      <c r="K173" s="440"/>
      <c r="L173" s="381"/>
      <c r="M173" s="289"/>
      <c r="N173" s="402" t="s">
        <v>576</v>
      </c>
      <c r="O173" s="403" t="s">
        <v>187</v>
      </c>
      <c r="P173" s="289"/>
      <c r="Q173" s="381"/>
      <c r="R173" s="289"/>
      <c r="S173" s="289"/>
      <c r="T173" s="289"/>
      <c r="U173" s="289"/>
      <c r="V173" s="289"/>
      <c r="W173" s="289"/>
      <c r="X173" s="289"/>
      <c r="Y173" s="289"/>
      <c r="Z173" s="289"/>
      <c r="AA173" s="289"/>
      <c r="AB173" s="289"/>
      <c r="AC173" s="381"/>
      <c r="AD173" s="381"/>
      <c r="AE173" s="381"/>
      <c r="AF173" s="381"/>
      <c r="AG173" s="381"/>
    </row>
    <row r="174" spans="1:33" s="62" customFormat="1" ht="9" customHeight="1" x14ac:dyDescent="0.25">
      <c r="A174" s="380">
        <f>$A$2</f>
        <v>9</v>
      </c>
      <c r="B174" s="289"/>
      <c r="C174" s="289"/>
      <c r="D174" s="289"/>
      <c r="E174" s="289"/>
      <c r="F174" s="289"/>
      <c r="G174" s="289"/>
      <c r="H174" s="289"/>
      <c r="I174" s="441"/>
      <c r="J174" s="289"/>
      <c r="K174" s="440"/>
      <c r="L174" s="381"/>
      <c r="M174" s="289"/>
      <c r="N174" s="289"/>
      <c r="O174" s="289"/>
      <c r="P174" s="289"/>
      <c r="Q174" s="381"/>
      <c r="R174" s="289"/>
      <c r="S174" s="289"/>
      <c r="T174" s="289"/>
      <c r="U174" s="289"/>
      <c r="V174" s="289"/>
      <c r="W174" s="289"/>
      <c r="X174" s="289"/>
      <c r="Y174" s="289"/>
      <c r="Z174" s="289"/>
      <c r="AA174" s="289"/>
      <c r="AB174" s="289"/>
      <c r="AC174" s="381"/>
      <c r="AD174" s="381"/>
      <c r="AE174" s="381"/>
      <c r="AF174" s="381"/>
      <c r="AG174" s="381"/>
    </row>
    <row r="175" spans="1:33" s="62" customFormat="1" ht="9" customHeight="1" x14ac:dyDescent="0.25">
      <c r="A175" s="380">
        <f>$A$2</f>
        <v>9</v>
      </c>
      <c r="B175" s="757" t="s">
        <v>0</v>
      </c>
      <c r="C175" s="757"/>
      <c r="D175" s="757"/>
      <c r="E175" s="757"/>
      <c r="F175" s="757"/>
      <c r="G175" s="757"/>
      <c r="H175" s="757"/>
      <c r="I175" s="757"/>
      <c r="J175" s="757"/>
      <c r="K175" s="757"/>
      <c r="L175" s="757"/>
      <c r="M175" s="757"/>
      <c r="N175" s="757"/>
      <c r="O175" s="757"/>
      <c r="P175" s="289"/>
      <c r="Q175" s="381"/>
      <c r="R175" s="289"/>
      <c r="S175" s="289"/>
      <c r="T175" s="289"/>
      <c r="U175" s="289"/>
      <c r="V175" s="289"/>
      <c r="W175" s="289"/>
      <c r="X175" s="289"/>
      <c r="Y175" s="289"/>
      <c r="Z175" s="289"/>
      <c r="AA175" s="289"/>
      <c r="AB175" s="289"/>
      <c r="AC175" s="381"/>
      <c r="AD175" s="381"/>
      <c r="AE175" s="381"/>
      <c r="AF175" s="381"/>
      <c r="AG175" s="381"/>
    </row>
    <row r="176" spans="1:33" s="62" customFormat="1" ht="4.5" customHeight="1" x14ac:dyDescent="0.25">
      <c r="A176" s="386">
        <v>4.5</v>
      </c>
      <c r="B176" s="292"/>
      <c r="C176" s="289"/>
      <c r="D176" s="289"/>
      <c r="E176" s="289"/>
      <c r="F176" s="289"/>
      <c r="G176" s="289"/>
      <c r="H176" s="289"/>
      <c r="I176" s="441"/>
      <c r="J176" s="289"/>
      <c r="K176" s="440"/>
      <c r="L176" s="381"/>
      <c r="M176" s="289"/>
      <c r="N176" s="289"/>
      <c r="O176" s="289"/>
      <c r="P176" s="289"/>
      <c r="Q176" s="381"/>
      <c r="R176" s="289"/>
      <c r="S176" s="289"/>
      <c r="T176" s="289"/>
      <c r="U176" s="289"/>
      <c r="V176" s="289"/>
      <c r="W176" s="289"/>
      <c r="X176" s="289"/>
      <c r="Y176" s="289"/>
      <c r="Z176" s="289"/>
      <c r="AA176" s="289"/>
      <c r="AB176" s="289"/>
      <c r="AC176" s="381"/>
      <c r="AD176" s="381"/>
      <c r="AE176" s="381"/>
      <c r="AF176" s="381"/>
      <c r="AG176" s="381"/>
    </row>
    <row r="177" spans="1:33" s="62" customFormat="1" ht="24.75" customHeight="1" x14ac:dyDescent="0.25">
      <c r="A177" s="386">
        <f>$A$8*1.5</f>
        <v>24.75</v>
      </c>
      <c r="B177" s="391" t="s">
        <v>162</v>
      </c>
      <c r="C177" s="852" t="s">
        <v>170</v>
      </c>
      <c r="D177" s="883"/>
      <c r="E177" s="878"/>
      <c r="F177" s="392" t="s">
        <v>171</v>
      </c>
      <c r="G177" s="392" t="s">
        <v>172</v>
      </c>
      <c r="H177" s="391" t="s">
        <v>163</v>
      </c>
      <c r="I177" s="852" t="s">
        <v>573</v>
      </c>
      <c r="J177" s="878"/>
      <c r="K177" s="446" t="s">
        <v>571</v>
      </c>
      <c r="L177" s="446" t="s">
        <v>570</v>
      </c>
      <c r="M177" s="853" t="s">
        <v>575</v>
      </c>
      <c r="N177" s="885"/>
      <c r="O177" s="862"/>
      <c r="P177" s="289"/>
      <c r="Q177" s="381"/>
      <c r="R177" s="289"/>
      <c r="S177" s="289"/>
      <c r="T177" s="289"/>
      <c r="U177" s="289"/>
      <c r="V177" s="289"/>
      <c r="W177" s="289"/>
      <c r="X177" s="289"/>
      <c r="Y177" s="289"/>
      <c r="Z177" s="289"/>
      <c r="AA177" s="289"/>
      <c r="AB177" s="289"/>
      <c r="AC177" s="381"/>
      <c r="AD177" s="381"/>
      <c r="AE177" s="381"/>
      <c r="AF177" s="381"/>
      <c r="AG177" s="381"/>
    </row>
    <row r="178" spans="1:33" s="62" customFormat="1" ht="9" customHeight="1" x14ac:dyDescent="0.2">
      <c r="A178" s="380">
        <f>$A$2</f>
        <v>9</v>
      </c>
      <c r="B178" s="394"/>
      <c r="C178" s="991" t="s">
        <v>126</v>
      </c>
      <c r="D178" s="991"/>
      <c r="E178" s="991"/>
      <c r="F178" s="391" t="s">
        <v>164</v>
      </c>
      <c r="G178" s="391" t="s">
        <v>165</v>
      </c>
      <c r="H178" s="391" t="s">
        <v>143</v>
      </c>
      <c r="I178" s="991" t="s">
        <v>166</v>
      </c>
      <c r="J178" s="991"/>
      <c r="K178" s="391" t="s">
        <v>167</v>
      </c>
      <c r="L178" s="391" t="s">
        <v>168</v>
      </c>
      <c r="M178" s="853" t="s">
        <v>181</v>
      </c>
      <c r="N178" s="885"/>
      <c r="O178" s="862"/>
      <c r="P178" s="289"/>
      <c r="Q178" s="381"/>
      <c r="R178" s="289"/>
      <c r="S178" s="289"/>
      <c r="T178" s="289"/>
      <c r="U178" s="289"/>
      <c r="V178" s="289"/>
      <c r="W178" s="289"/>
      <c r="X178" s="289"/>
      <c r="Y178" s="289"/>
      <c r="Z178" s="289"/>
      <c r="AA178" s="289"/>
      <c r="AB178" s="289"/>
      <c r="AC178" s="381"/>
      <c r="AD178" s="381"/>
      <c r="AE178" s="381"/>
      <c r="AF178" s="381"/>
      <c r="AG178" s="381"/>
    </row>
    <row r="179" spans="1:33" s="62" customFormat="1" ht="19.5" customHeight="1" x14ac:dyDescent="0.25">
      <c r="A179" s="380">
        <f t="shared" ref="A179:A198" si="15">$A$6</f>
        <v>19.5</v>
      </c>
      <c r="B179" s="396">
        <v>9</v>
      </c>
      <c r="C179" s="1007"/>
      <c r="D179" s="1008"/>
      <c r="E179" s="1009"/>
      <c r="F179" s="447"/>
      <c r="G179" s="447"/>
      <c r="H179" s="447"/>
      <c r="I179" s="999"/>
      <c r="J179" s="1010"/>
      <c r="K179" s="448"/>
      <c r="L179" s="449"/>
      <c r="M179" s="1011"/>
      <c r="N179" s="1012"/>
      <c r="O179" s="1013"/>
      <c r="P179" s="289"/>
      <c r="Q179" s="381"/>
      <c r="R179" s="289"/>
      <c r="S179" s="289"/>
      <c r="T179" s="289"/>
      <c r="U179" s="289"/>
      <c r="V179" s="289"/>
      <c r="W179" s="289"/>
      <c r="X179" s="289"/>
      <c r="Y179" s="289"/>
      <c r="Z179" s="289"/>
      <c r="AA179" s="289"/>
      <c r="AB179" s="289"/>
      <c r="AC179" s="381"/>
      <c r="AD179" s="381"/>
      <c r="AE179" s="381"/>
      <c r="AF179" s="381"/>
      <c r="AG179" s="381"/>
    </row>
    <row r="180" spans="1:33" s="62" customFormat="1" ht="19.5" customHeight="1" x14ac:dyDescent="0.25">
      <c r="A180" s="380">
        <f t="shared" si="15"/>
        <v>19.5</v>
      </c>
      <c r="B180" s="396">
        <f>B179+1</f>
        <v>10</v>
      </c>
      <c r="C180" s="1007"/>
      <c r="D180" s="1008"/>
      <c r="E180" s="1009"/>
      <c r="F180" s="447"/>
      <c r="G180" s="447"/>
      <c r="H180" s="447"/>
      <c r="I180" s="999"/>
      <c r="J180" s="1010"/>
      <c r="K180" s="448"/>
      <c r="L180" s="449"/>
      <c r="M180" s="1011"/>
      <c r="N180" s="1012"/>
      <c r="O180" s="1013"/>
      <c r="P180" s="289"/>
      <c r="Q180" s="381"/>
      <c r="R180" s="289"/>
      <c r="S180" s="289"/>
      <c r="T180" s="289"/>
      <c r="U180" s="289"/>
      <c r="V180" s="289"/>
      <c r="W180" s="289"/>
      <c r="X180" s="289"/>
      <c r="Y180" s="289"/>
      <c r="Z180" s="289"/>
      <c r="AA180" s="289"/>
      <c r="AB180" s="289"/>
      <c r="AC180" s="381"/>
      <c r="AD180" s="381"/>
      <c r="AE180" s="381"/>
      <c r="AF180" s="381"/>
      <c r="AG180" s="381"/>
    </row>
    <row r="181" spans="1:33" s="62" customFormat="1" ht="19.5" customHeight="1" x14ac:dyDescent="0.25">
      <c r="A181" s="380">
        <f t="shared" si="15"/>
        <v>19.5</v>
      </c>
      <c r="B181" s="396">
        <f t="shared" ref="B181:B198" si="16">B180+1</f>
        <v>11</v>
      </c>
      <c r="C181" s="1007"/>
      <c r="D181" s="1008"/>
      <c r="E181" s="1009"/>
      <c r="F181" s="447"/>
      <c r="G181" s="447"/>
      <c r="H181" s="447"/>
      <c r="I181" s="999"/>
      <c r="J181" s="1010"/>
      <c r="K181" s="448"/>
      <c r="L181" s="449"/>
      <c r="M181" s="1011"/>
      <c r="N181" s="1012"/>
      <c r="O181" s="1013"/>
      <c r="P181" s="289"/>
      <c r="Q181" s="381"/>
      <c r="R181" s="289"/>
      <c r="S181" s="289"/>
      <c r="T181" s="289"/>
      <c r="U181" s="289"/>
      <c r="V181" s="289"/>
      <c r="W181" s="289"/>
      <c r="X181" s="289"/>
      <c r="Y181" s="289"/>
      <c r="Z181" s="289"/>
      <c r="AA181" s="289"/>
      <c r="AB181" s="289"/>
      <c r="AC181" s="381"/>
      <c r="AD181" s="381"/>
      <c r="AE181" s="381"/>
      <c r="AF181" s="381"/>
      <c r="AG181" s="381"/>
    </row>
    <row r="182" spans="1:33" s="62" customFormat="1" ht="19.5" customHeight="1" x14ac:dyDescent="0.25">
      <c r="A182" s="380">
        <f t="shared" si="15"/>
        <v>19.5</v>
      </c>
      <c r="B182" s="396">
        <f t="shared" si="16"/>
        <v>12</v>
      </c>
      <c r="C182" s="1007"/>
      <c r="D182" s="1008"/>
      <c r="E182" s="1009"/>
      <c r="F182" s="447"/>
      <c r="G182" s="447"/>
      <c r="H182" s="447"/>
      <c r="I182" s="999"/>
      <c r="J182" s="1010"/>
      <c r="K182" s="448"/>
      <c r="L182" s="449"/>
      <c r="M182" s="1011"/>
      <c r="N182" s="1012"/>
      <c r="O182" s="1013"/>
      <c r="P182" s="289"/>
      <c r="Q182" s="381"/>
      <c r="R182" s="289"/>
      <c r="S182" s="289"/>
      <c r="T182" s="289"/>
      <c r="U182" s="289"/>
      <c r="V182" s="289"/>
      <c r="W182" s="289"/>
      <c r="X182" s="289"/>
      <c r="Y182" s="289"/>
      <c r="Z182" s="289"/>
      <c r="AA182" s="289"/>
      <c r="AB182" s="289"/>
      <c r="AC182" s="381"/>
      <c r="AD182" s="381"/>
      <c r="AE182" s="381"/>
      <c r="AF182" s="381"/>
      <c r="AG182" s="381"/>
    </row>
    <row r="183" spans="1:33" s="62" customFormat="1" ht="19.5" customHeight="1" x14ac:dyDescent="0.25">
      <c r="A183" s="380">
        <f t="shared" si="15"/>
        <v>19.5</v>
      </c>
      <c r="B183" s="396">
        <f t="shared" si="16"/>
        <v>13</v>
      </c>
      <c r="C183" s="1007"/>
      <c r="D183" s="1008"/>
      <c r="E183" s="1009"/>
      <c r="F183" s="447"/>
      <c r="G183" s="447"/>
      <c r="H183" s="447"/>
      <c r="I183" s="999"/>
      <c r="J183" s="1010"/>
      <c r="K183" s="448"/>
      <c r="L183" s="449"/>
      <c r="M183" s="1011"/>
      <c r="N183" s="1012"/>
      <c r="O183" s="1013"/>
      <c r="P183" s="289"/>
      <c r="Q183" s="381"/>
      <c r="R183" s="289"/>
      <c r="S183" s="289"/>
      <c r="T183" s="289"/>
      <c r="U183" s="289"/>
      <c r="V183" s="289"/>
      <c r="W183" s="289"/>
      <c r="X183" s="289"/>
      <c r="Y183" s="289"/>
      <c r="Z183" s="289"/>
      <c r="AA183" s="289"/>
      <c r="AB183" s="289"/>
      <c r="AC183" s="381"/>
      <c r="AD183" s="381"/>
      <c r="AE183" s="381"/>
      <c r="AF183" s="381"/>
      <c r="AG183" s="381"/>
    </row>
    <row r="184" spans="1:33" s="62" customFormat="1" ht="19.5" customHeight="1" x14ac:dyDescent="0.25">
      <c r="A184" s="380">
        <f t="shared" si="15"/>
        <v>19.5</v>
      </c>
      <c r="B184" s="396">
        <f t="shared" si="16"/>
        <v>14</v>
      </c>
      <c r="C184" s="1007"/>
      <c r="D184" s="1008"/>
      <c r="E184" s="1009"/>
      <c r="F184" s="447"/>
      <c r="G184" s="447"/>
      <c r="H184" s="447"/>
      <c r="I184" s="999"/>
      <c r="J184" s="1010"/>
      <c r="K184" s="448"/>
      <c r="L184" s="449"/>
      <c r="M184" s="1011"/>
      <c r="N184" s="1012"/>
      <c r="O184" s="1013"/>
      <c r="P184" s="289"/>
      <c r="Q184" s="381"/>
      <c r="R184" s="289"/>
      <c r="S184" s="289"/>
      <c r="T184" s="289"/>
      <c r="U184" s="289"/>
      <c r="V184" s="289"/>
      <c r="W184" s="289"/>
      <c r="X184" s="289"/>
      <c r="Y184" s="289"/>
      <c r="Z184" s="289"/>
      <c r="AA184" s="289"/>
      <c r="AB184" s="289"/>
      <c r="AC184" s="381"/>
      <c r="AD184" s="381"/>
      <c r="AE184" s="381"/>
      <c r="AF184" s="381"/>
      <c r="AG184" s="381"/>
    </row>
    <row r="185" spans="1:33" s="62" customFormat="1" ht="19.5" customHeight="1" x14ac:dyDescent="0.25">
      <c r="A185" s="380">
        <f t="shared" si="15"/>
        <v>19.5</v>
      </c>
      <c r="B185" s="396">
        <f t="shared" si="16"/>
        <v>15</v>
      </c>
      <c r="C185" s="1007"/>
      <c r="D185" s="1008"/>
      <c r="E185" s="1009"/>
      <c r="F185" s="447"/>
      <c r="G185" s="447"/>
      <c r="H185" s="447"/>
      <c r="I185" s="999"/>
      <c r="J185" s="1010"/>
      <c r="K185" s="448"/>
      <c r="L185" s="449"/>
      <c r="M185" s="1011"/>
      <c r="N185" s="1012"/>
      <c r="O185" s="1013"/>
      <c r="P185" s="289"/>
      <c r="Q185" s="381"/>
      <c r="R185" s="289"/>
      <c r="S185" s="289"/>
      <c r="T185" s="289"/>
      <c r="U185" s="289"/>
      <c r="V185" s="289"/>
      <c r="W185" s="289"/>
      <c r="X185" s="289"/>
      <c r="Y185" s="289"/>
      <c r="Z185" s="289"/>
      <c r="AA185" s="289"/>
      <c r="AB185" s="289"/>
      <c r="AC185" s="381"/>
      <c r="AD185" s="381"/>
      <c r="AE185" s="381"/>
      <c r="AF185" s="381"/>
      <c r="AG185" s="381"/>
    </row>
    <row r="186" spans="1:33" s="62" customFormat="1" ht="19.5" customHeight="1" x14ac:dyDescent="0.25">
      <c r="A186" s="380">
        <f t="shared" si="15"/>
        <v>19.5</v>
      </c>
      <c r="B186" s="396">
        <f t="shared" si="16"/>
        <v>16</v>
      </c>
      <c r="C186" s="1007"/>
      <c r="D186" s="1008"/>
      <c r="E186" s="1009"/>
      <c r="F186" s="447"/>
      <c r="G186" s="447"/>
      <c r="H186" s="447"/>
      <c r="I186" s="999"/>
      <c r="J186" s="1010"/>
      <c r="K186" s="448"/>
      <c r="L186" s="449"/>
      <c r="M186" s="1011"/>
      <c r="N186" s="1012"/>
      <c r="O186" s="1013"/>
      <c r="P186" s="289"/>
      <c r="Q186" s="381"/>
      <c r="R186" s="289"/>
      <c r="S186" s="289"/>
      <c r="T186" s="289"/>
      <c r="U186" s="289"/>
      <c r="V186" s="289"/>
      <c r="W186" s="289"/>
      <c r="X186" s="289"/>
      <c r="Y186" s="289"/>
      <c r="Z186" s="289"/>
      <c r="AA186" s="289"/>
      <c r="AB186" s="289"/>
      <c r="AC186" s="381"/>
      <c r="AD186" s="381"/>
      <c r="AE186" s="381"/>
      <c r="AF186" s="381"/>
      <c r="AG186" s="381"/>
    </row>
    <row r="187" spans="1:33" s="62" customFormat="1" ht="19.5" customHeight="1" x14ac:dyDescent="0.25">
      <c r="A187" s="380">
        <f t="shared" si="15"/>
        <v>19.5</v>
      </c>
      <c r="B187" s="396">
        <f t="shared" si="16"/>
        <v>17</v>
      </c>
      <c r="C187" s="1007"/>
      <c r="D187" s="1008"/>
      <c r="E187" s="1009"/>
      <c r="F187" s="447"/>
      <c r="G187" s="447"/>
      <c r="H187" s="447"/>
      <c r="I187" s="999"/>
      <c r="J187" s="1010"/>
      <c r="K187" s="448"/>
      <c r="L187" s="449"/>
      <c r="M187" s="1011"/>
      <c r="N187" s="1012"/>
      <c r="O187" s="1013"/>
      <c r="P187" s="289"/>
      <c r="Q187" s="381"/>
      <c r="R187" s="289"/>
      <c r="S187" s="289"/>
      <c r="T187" s="289"/>
      <c r="U187" s="289"/>
      <c r="V187" s="289"/>
      <c r="W187" s="289"/>
      <c r="X187" s="289"/>
      <c r="Y187" s="289"/>
      <c r="Z187" s="289"/>
      <c r="AA187" s="289"/>
      <c r="AB187" s="289"/>
      <c r="AC187" s="381"/>
      <c r="AD187" s="381"/>
      <c r="AE187" s="381"/>
      <c r="AF187" s="381"/>
      <c r="AG187" s="381"/>
    </row>
    <row r="188" spans="1:33" s="62" customFormat="1" ht="19.5" customHeight="1" x14ac:dyDescent="0.25">
      <c r="A188" s="380">
        <f t="shared" si="15"/>
        <v>19.5</v>
      </c>
      <c r="B188" s="396">
        <f t="shared" si="16"/>
        <v>18</v>
      </c>
      <c r="C188" s="1007"/>
      <c r="D188" s="1008"/>
      <c r="E188" s="1009"/>
      <c r="F188" s="447"/>
      <c r="G188" s="447"/>
      <c r="H188" s="447"/>
      <c r="I188" s="999"/>
      <c r="J188" s="1010"/>
      <c r="K188" s="448"/>
      <c r="L188" s="449"/>
      <c r="M188" s="1011"/>
      <c r="N188" s="1012"/>
      <c r="O188" s="1013"/>
      <c r="P188" s="289"/>
      <c r="Q188" s="381"/>
      <c r="R188" s="289"/>
      <c r="S188" s="289"/>
      <c r="T188" s="289"/>
      <c r="U188" s="289"/>
      <c r="V188" s="289"/>
      <c r="W188" s="289"/>
      <c r="X188" s="289"/>
      <c r="Y188" s="289"/>
      <c r="Z188" s="289"/>
      <c r="AA188" s="289"/>
      <c r="AB188" s="289"/>
      <c r="AC188" s="381"/>
      <c r="AD188" s="381"/>
      <c r="AE188" s="381"/>
      <c r="AF188" s="381"/>
      <c r="AG188" s="381"/>
    </row>
    <row r="189" spans="1:33" s="62" customFormat="1" ht="19.5" customHeight="1" x14ac:dyDescent="0.25">
      <c r="A189" s="380">
        <f t="shared" si="15"/>
        <v>19.5</v>
      </c>
      <c r="B189" s="396">
        <f t="shared" si="16"/>
        <v>19</v>
      </c>
      <c r="C189" s="1007"/>
      <c r="D189" s="1008"/>
      <c r="E189" s="1009"/>
      <c r="F189" s="447"/>
      <c r="G189" s="447"/>
      <c r="H189" s="447"/>
      <c r="I189" s="999"/>
      <c r="J189" s="1010"/>
      <c r="K189" s="448"/>
      <c r="L189" s="449"/>
      <c r="M189" s="1011"/>
      <c r="N189" s="1012"/>
      <c r="O189" s="1013"/>
      <c r="P189" s="289"/>
      <c r="Q189" s="381"/>
      <c r="R189" s="289"/>
      <c r="S189" s="289"/>
      <c r="T189" s="289"/>
      <c r="U189" s="289"/>
      <c r="V189" s="289"/>
      <c r="W189" s="289"/>
      <c r="X189" s="289"/>
      <c r="Y189" s="289"/>
      <c r="Z189" s="289"/>
      <c r="AA189" s="289"/>
      <c r="AB189" s="289"/>
      <c r="AC189" s="381"/>
      <c r="AD189" s="381"/>
      <c r="AE189" s="381"/>
      <c r="AF189" s="381"/>
      <c r="AG189" s="381"/>
    </row>
    <row r="190" spans="1:33" s="62" customFormat="1" ht="19.5" customHeight="1" x14ac:dyDescent="0.25">
      <c r="A190" s="380">
        <f t="shared" si="15"/>
        <v>19.5</v>
      </c>
      <c r="B190" s="396">
        <f t="shared" si="16"/>
        <v>20</v>
      </c>
      <c r="C190" s="1007"/>
      <c r="D190" s="1008"/>
      <c r="E190" s="1009"/>
      <c r="F190" s="447"/>
      <c r="G190" s="447"/>
      <c r="H190" s="447"/>
      <c r="I190" s="999"/>
      <c r="J190" s="1010"/>
      <c r="K190" s="448"/>
      <c r="L190" s="449"/>
      <c r="M190" s="1011"/>
      <c r="N190" s="1012"/>
      <c r="O190" s="1013"/>
      <c r="P190" s="289"/>
      <c r="Q190" s="381"/>
      <c r="R190" s="289"/>
      <c r="S190" s="289"/>
      <c r="T190" s="289"/>
      <c r="U190" s="289"/>
      <c r="V190" s="289"/>
      <c r="W190" s="289"/>
      <c r="X190" s="289"/>
      <c r="Y190" s="289"/>
      <c r="Z190" s="289"/>
      <c r="AA190" s="289"/>
      <c r="AB190" s="289"/>
      <c r="AC190" s="381"/>
      <c r="AD190" s="381"/>
      <c r="AE190" s="381"/>
      <c r="AF190" s="381"/>
      <c r="AG190" s="381"/>
    </row>
    <row r="191" spans="1:33" s="62" customFormat="1" ht="19.5" customHeight="1" x14ac:dyDescent="0.25">
      <c r="A191" s="380">
        <f t="shared" si="15"/>
        <v>19.5</v>
      </c>
      <c r="B191" s="396">
        <f t="shared" si="16"/>
        <v>21</v>
      </c>
      <c r="C191" s="1007"/>
      <c r="D191" s="1008"/>
      <c r="E191" s="1009"/>
      <c r="F191" s="447"/>
      <c r="G191" s="447"/>
      <c r="H191" s="447"/>
      <c r="I191" s="999"/>
      <c r="J191" s="1010"/>
      <c r="K191" s="448"/>
      <c r="L191" s="449"/>
      <c r="M191" s="1011"/>
      <c r="N191" s="1012"/>
      <c r="O191" s="1013"/>
      <c r="P191" s="289"/>
      <c r="Q191" s="381"/>
      <c r="R191" s="289"/>
      <c r="S191" s="289"/>
      <c r="T191" s="289"/>
      <c r="U191" s="289"/>
      <c r="V191" s="289"/>
      <c r="W191" s="289"/>
      <c r="X191" s="289"/>
      <c r="Y191" s="289"/>
      <c r="Z191" s="289"/>
      <c r="AA191" s="289"/>
      <c r="AB191" s="289"/>
      <c r="AC191" s="381"/>
      <c r="AD191" s="381"/>
      <c r="AE191" s="381"/>
      <c r="AF191" s="381"/>
      <c r="AG191" s="381"/>
    </row>
    <row r="192" spans="1:33" s="62" customFormat="1" ht="19.5" customHeight="1" x14ac:dyDescent="0.25">
      <c r="A192" s="380">
        <f t="shared" si="15"/>
        <v>19.5</v>
      </c>
      <c r="B192" s="396">
        <f t="shared" si="16"/>
        <v>22</v>
      </c>
      <c r="C192" s="1007"/>
      <c r="D192" s="1008"/>
      <c r="E192" s="1009"/>
      <c r="F192" s="447"/>
      <c r="G192" s="447"/>
      <c r="H192" s="447"/>
      <c r="I192" s="999"/>
      <c r="J192" s="1010"/>
      <c r="K192" s="448"/>
      <c r="L192" s="449"/>
      <c r="M192" s="1011"/>
      <c r="N192" s="1012"/>
      <c r="O192" s="1013"/>
      <c r="P192" s="289"/>
      <c r="Q192" s="381"/>
      <c r="R192" s="289"/>
      <c r="S192" s="289"/>
      <c r="T192" s="289"/>
      <c r="U192" s="289"/>
      <c r="V192" s="289"/>
      <c r="W192" s="289"/>
      <c r="X192" s="289"/>
      <c r="Y192" s="289"/>
      <c r="Z192" s="289"/>
      <c r="AA192" s="289"/>
      <c r="AB192" s="289"/>
      <c r="AC192" s="381"/>
      <c r="AD192" s="381"/>
      <c r="AE192" s="381"/>
      <c r="AF192" s="381"/>
      <c r="AG192" s="381"/>
    </row>
    <row r="193" spans="1:33" s="62" customFormat="1" ht="19.5" customHeight="1" x14ac:dyDescent="0.25">
      <c r="A193" s="380">
        <f t="shared" si="15"/>
        <v>19.5</v>
      </c>
      <c r="B193" s="396">
        <f t="shared" si="16"/>
        <v>23</v>
      </c>
      <c r="C193" s="1007"/>
      <c r="D193" s="1008"/>
      <c r="E193" s="1009"/>
      <c r="F193" s="447"/>
      <c r="G193" s="447"/>
      <c r="H193" s="447"/>
      <c r="I193" s="999"/>
      <c r="J193" s="1010"/>
      <c r="K193" s="448"/>
      <c r="L193" s="449"/>
      <c r="M193" s="1011"/>
      <c r="N193" s="1012"/>
      <c r="O193" s="1013"/>
      <c r="P193" s="289"/>
      <c r="Q193" s="381"/>
      <c r="R193" s="289"/>
      <c r="S193" s="289"/>
      <c r="T193" s="289"/>
      <c r="U193" s="289"/>
      <c r="V193" s="289"/>
      <c r="W193" s="289"/>
      <c r="X193" s="289"/>
      <c r="Y193" s="289"/>
      <c r="Z193" s="289"/>
      <c r="AA193" s="289"/>
      <c r="AB193" s="289"/>
      <c r="AC193" s="381"/>
      <c r="AD193" s="381"/>
      <c r="AE193" s="381"/>
      <c r="AF193" s="381"/>
      <c r="AG193" s="381"/>
    </row>
    <row r="194" spans="1:33" s="62" customFormat="1" ht="19.5" customHeight="1" x14ac:dyDescent="0.25">
      <c r="A194" s="380">
        <f t="shared" si="15"/>
        <v>19.5</v>
      </c>
      <c r="B194" s="396">
        <f t="shared" si="16"/>
        <v>24</v>
      </c>
      <c r="C194" s="1007"/>
      <c r="D194" s="1008"/>
      <c r="E194" s="1009"/>
      <c r="F194" s="447"/>
      <c r="G194" s="447"/>
      <c r="H194" s="447"/>
      <c r="I194" s="999"/>
      <c r="J194" s="1010"/>
      <c r="K194" s="448"/>
      <c r="L194" s="449"/>
      <c r="M194" s="1011"/>
      <c r="N194" s="1012"/>
      <c r="O194" s="1013"/>
      <c r="P194" s="289"/>
      <c r="Q194" s="381"/>
      <c r="R194" s="289"/>
      <c r="S194" s="289"/>
      <c r="T194" s="289"/>
      <c r="U194" s="289"/>
      <c r="V194" s="289"/>
      <c r="W194" s="289"/>
      <c r="X194" s="289"/>
      <c r="Y194" s="289"/>
      <c r="Z194" s="289"/>
      <c r="AA194" s="289"/>
      <c r="AB194" s="289"/>
      <c r="AC194" s="381"/>
      <c r="AD194" s="381"/>
      <c r="AE194" s="381"/>
      <c r="AF194" s="381"/>
      <c r="AG194" s="381"/>
    </row>
    <row r="195" spans="1:33" s="62" customFormat="1" ht="19.5" customHeight="1" x14ac:dyDescent="0.25">
      <c r="A195" s="380">
        <f t="shared" si="15"/>
        <v>19.5</v>
      </c>
      <c r="B195" s="396">
        <f t="shared" si="16"/>
        <v>25</v>
      </c>
      <c r="C195" s="1007"/>
      <c r="D195" s="1008"/>
      <c r="E195" s="1009"/>
      <c r="F195" s="447"/>
      <c r="G195" s="447"/>
      <c r="H195" s="447"/>
      <c r="I195" s="999"/>
      <c r="J195" s="1010"/>
      <c r="K195" s="448"/>
      <c r="L195" s="449"/>
      <c r="M195" s="1011"/>
      <c r="N195" s="1012"/>
      <c r="O195" s="1013"/>
      <c r="P195" s="289"/>
      <c r="Q195" s="381"/>
      <c r="R195" s="289"/>
      <c r="S195" s="289"/>
      <c r="T195" s="289"/>
      <c r="U195" s="289"/>
      <c r="V195" s="289"/>
      <c r="W195" s="289"/>
      <c r="X195" s="289"/>
      <c r="Y195" s="289"/>
      <c r="Z195" s="289"/>
      <c r="AA195" s="289"/>
      <c r="AB195" s="289"/>
      <c r="AC195" s="381"/>
      <c r="AD195" s="381"/>
      <c r="AE195" s="381"/>
      <c r="AF195" s="381"/>
      <c r="AG195" s="381"/>
    </row>
    <row r="196" spans="1:33" s="62" customFormat="1" ht="19.5" customHeight="1" x14ac:dyDescent="0.25">
      <c r="A196" s="380">
        <f t="shared" si="15"/>
        <v>19.5</v>
      </c>
      <c r="B196" s="396">
        <f t="shared" si="16"/>
        <v>26</v>
      </c>
      <c r="C196" s="1007"/>
      <c r="D196" s="1008"/>
      <c r="E196" s="1009"/>
      <c r="F196" s="447"/>
      <c r="G196" s="447"/>
      <c r="H196" s="447"/>
      <c r="I196" s="999"/>
      <c r="J196" s="1010"/>
      <c r="K196" s="448"/>
      <c r="L196" s="449"/>
      <c r="M196" s="1011"/>
      <c r="N196" s="1012"/>
      <c r="O196" s="1013"/>
      <c r="P196" s="289"/>
      <c r="Q196" s="381"/>
      <c r="R196" s="289"/>
      <c r="S196" s="289"/>
      <c r="T196" s="289"/>
      <c r="U196" s="289"/>
      <c r="V196" s="289"/>
      <c r="W196" s="289"/>
      <c r="X196" s="289"/>
      <c r="Y196" s="289"/>
      <c r="Z196" s="289"/>
      <c r="AA196" s="289"/>
      <c r="AB196" s="289"/>
      <c r="AC196" s="381"/>
      <c r="AD196" s="381"/>
      <c r="AE196" s="381"/>
      <c r="AF196" s="381"/>
      <c r="AG196" s="381"/>
    </row>
    <row r="197" spans="1:33" s="62" customFormat="1" ht="19.5" customHeight="1" x14ac:dyDescent="0.25">
      <c r="A197" s="380">
        <f t="shared" si="15"/>
        <v>19.5</v>
      </c>
      <c r="B197" s="396">
        <f t="shared" si="16"/>
        <v>27</v>
      </c>
      <c r="C197" s="1007"/>
      <c r="D197" s="1008"/>
      <c r="E197" s="1009"/>
      <c r="F197" s="447"/>
      <c r="G197" s="447"/>
      <c r="H197" s="447"/>
      <c r="I197" s="999"/>
      <c r="J197" s="1010"/>
      <c r="K197" s="448"/>
      <c r="L197" s="449"/>
      <c r="M197" s="1011"/>
      <c r="N197" s="1012"/>
      <c r="O197" s="1013"/>
      <c r="P197" s="289"/>
      <c r="Q197" s="381"/>
      <c r="R197" s="289"/>
      <c r="S197" s="289"/>
      <c r="T197" s="289"/>
      <c r="U197" s="289"/>
      <c r="V197" s="289"/>
      <c r="W197" s="289"/>
      <c r="X197" s="289"/>
      <c r="Y197" s="289"/>
      <c r="Z197" s="289"/>
      <c r="AA197" s="289"/>
      <c r="AB197" s="289"/>
      <c r="AC197" s="381"/>
      <c r="AD197" s="381"/>
      <c r="AE197" s="381"/>
      <c r="AF197" s="381"/>
      <c r="AG197" s="381"/>
    </row>
    <row r="198" spans="1:33" s="62" customFormat="1" ht="19.5" customHeight="1" x14ac:dyDescent="0.25">
      <c r="A198" s="380">
        <f t="shared" si="15"/>
        <v>19.5</v>
      </c>
      <c r="B198" s="396">
        <f t="shared" si="16"/>
        <v>28</v>
      </c>
      <c r="C198" s="1007"/>
      <c r="D198" s="1008"/>
      <c r="E198" s="1009"/>
      <c r="F198" s="447"/>
      <c r="G198" s="447"/>
      <c r="H198" s="447"/>
      <c r="I198" s="999"/>
      <c r="J198" s="1010"/>
      <c r="K198" s="448"/>
      <c r="L198" s="449"/>
      <c r="M198" s="1011"/>
      <c r="N198" s="1012"/>
      <c r="O198" s="1013"/>
      <c r="P198" s="289"/>
      <c r="Q198" s="381"/>
      <c r="R198" s="289"/>
      <c r="S198" s="289"/>
      <c r="T198" s="289"/>
      <c r="U198" s="289"/>
      <c r="V198" s="289"/>
      <c r="W198" s="289"/>
      <c r="X198" s="289"/>
      <c r="Y198" s="289"/>
      <c r="Z198" s="289"/>
      <c r="AA198" s="289"/>
      <c r="AB198" s="289"/>
      <c r="AC198" s="381"/>
      <c r="AD198" s="381"/>
      <c r="AE198" s="381"/>
      <c r="AF198" s="381"/>
      <c r="AG198" s="381"/>
    </row>
    <row r="199" spans="1:33" s="62" customFormat="1" ht="9" customHeight="1" x14ac:dyDescent="0.25">
      <c r="A199" s="380">
        <f>$A$2</f>
        <v>9</v>
      </c>
      <c r="B199" s="289"/>
      <c r="C199" s="289"/>
      <c r="D199" s="289"/>
      <c r="E199" s="289"/>
      <c r="F199" s="289"/>
      <c r="G199" s="289"/>
      <c r="H199" s="289"/>
      <c r="I199" s="441"/>
      <c r="J199" s="289"/>
      <c r="K199" s="440"/>
      <c r="L199" s="381"/>
      <c r="M199" s="289"/>
      <c r="N199" s="289"/>
      <c r="O199" s="289"/>
      <c r="P199" s="289"/>
      <c r="Q199" s="381"/>
      <c r="R199" s="289"/>
      <c r="S199" s="289"/>
      <c r="T199" s="289"/>
      <c r="U199" s="289"/>
      <c r="V199" s="289"/>
      <c r="W199" s="289"/>
      <c r="X199" s="289"/>
      <c r="Y199" s="289"/>
      <c r="Z199" s="289"/>
      <c r="AA199" s="289"/>
      <c r="AB199" s="289"/>
      <c r="AC199" s="381"/>
      <c r="AD199" s="381"/>
      <c r="AE199" s="381"/>
      <c r="AF199" s="381"/>
      <c r="AG199" s="381"/>
    </row>
    <row r="200" spans="1:33" ht="9" customHeight="1" x14ac:dyDescent="0.25">
      <c r="A200" s="380">
        <f t="shared" ref="A200:A205" si="17">$A$2</f>
        <v>9</v>
      </c>
      <c r="B200" s="289"/>
      <c r="C200" s="289"/>
      <c r="D200" s="289"/>
      <c r="E200" s="289"/>
      <c r="F200" s="289"/>
      <c r="G200" s="289"/>
      <c r="H200" s="289"/>
      <c r="I200" s="441"/>
      <c r="J200" s="289"/>
      <c r="K200" s="440"/>
      <c r="L200" s="381"/>
      <c r="M200" s="289"/>
      <c r="N200" s="289"/>
      <c r="O200" s="289"/>
      <c r="P200" s="289"/>
      <c r="Q200" s="381"/>
      <c r="R200" s="289"/>
      <c r="S200" s="289"/>
      <c r="T200" s="289"/>
      <c r="U200" s="289"/>
      <c r="V200" s="289"/>
      <c r="W200" s="289"/>
      <c r="X200" s="289"/>
      <c r="Y200" s="289"/>
      <c r="Z200" s="289"/>
      <c r="AA200" s="289"/>
      <c r="AB200" s="289"/>
      <c r="AC200" s="289"/>
      <c r="AD200" s="289"/>
      <c r="AE200" s="289"/>
      <c r="AF200" s="289"/>
      <c r="AG200" s="289"/>
    </row>
    <row r="201" spans="1:33" ht="9" customHeight="1" x14ac:dyDescent="0.25">
      <c r="A201" s="380">
        <f t="shared" si="17"/>
        <v>9</v>
      </c>
      <c r="B201" s="289"/>
      <c r="C201" s="289"/>
      <c r="D201" s="289"/>
      <c r="E201" s="289"/>
      <c r="F201" s="289"/>
      <c r="G201" s="289"/>
      <c r="H201" s="289"/>
      <c r="I201" s="441"/>
      <c r="J201" s="289"/>
      <c r="K201" s="440"/>
      <c r="L201" s="381"/>
      <c r="M201" s="289"/>
      <c r="N201" s="289"/>
      <c r="O201" s="289"/>
      <c r="P201" s="289"/>
      <c r="Q201" s="381"/>
      <c r="R201" s="289"/>
      <c r="S201" s="289"/>
      <c r="T201" s="289"/>
      <c r="U201" s="289"/>
      <c r="V201" s="289"/>
      <c r="W201" s="289"/>
      <c r="X201" s="289"/>
      <c r="Y201" s="289"/>
      <c r="Z201" s="289"/>
      <c r="AA201" s="289"/>
      <c r="AB201" s="289"/>
      <c r="AC201" s="289"/>
      <c r="AD201" s="289"/>
      <c r="AE201" s="289"/>
      <c r="AF201" s="289"/>
      <c r="AG201" s="289"/>
    </row>
    <row r="202" spans="1:33" ht="9" customHeight="1" x14ac:dyDescent="0.25">
      <c r="A202" s="380">
        <f t="shared" si="17"/>
        <v>9</v>
      </c>
      <c r="B202" s="289"/>
      <c r="C202" s="289"/>
      <c r="D202" s="289"/>
      <c r="E202" s="289"/>
      <c r="F202" s="289"/>
      <c r="G202" s="289"/>
      <c r="H202" s="289"/>
      <c r="I202" s="441"/>
      <c r="J202" s="289"/>
      <c r="K202" s="440"/>
      <c r="L202" s="381"/>
      <c r="M202" s="289"/>
      <c r="N202" s="289"/>
      <c r="O202" s="289"/>
      <c r="P202" s="289"/>
      <c r="Q202" s="381"/>
      <c r="R202" s="289"/>
      <c r="S202" s="289"/>
      <c r="T202" s="289"/>
      <c r="U202" s="289"/>
      <c r="V202" s="289"/>
      <c r="W202" s="289"/>
      <c r="X202" s="289"/>
      <c r="Y202" s="289"/>
      <c r="Z202" s="289"/>
      <c r="AA202" s="289"/>
      <c r="AB202" s="289"/>
      <c r="AC202" s="289"/>
      <c r="AD202" s="289"/>
      <c r="AE202" s="289"/>
      <c r="AF202" s="289"/>
      <c r="AG202" s="289"/>
    </row>
    <row r="203" spans="1:33" ht="9" customHeight="1" x14ac:dyDescent="0.25">
      <c r="A203" s="380">
        <f t="shared" si="17"/>
        <v>9</v>
      </c>
      <c r="B203" s="289"/>
      <c r="C203" s="289"/>
      <c r="D203" s="289"/>
      <c r="E203" s="289"/>
      <c r="F203" s="289"/>
      <c r="G203" s="289"/>
      <c r="H203" s="289"/>
      <c r="I203" s="441"/>
      <c r="J203" s="289"/>
      <c r="K203" s="440"/>
      <c r="L203" s="381"/>
      <c r="M203" s="289"/>
      <c r="N203" s="289"/>
      <c r="O203" s="289"/>
      <c r="P203" s="289"/>
      <c r="Q203" s="381"/>
      <c r="R203" s="289"/>
      <c r="S203" s="289"/>
      <c r="T203" s="289"/>
      <c r="U203" s="289"/>
      <c r="V203" s="289"/>
      <c r="W203" s="289"/>
      <c r="X203" s="289"/>
      <c r="Y203" s="289"/>
      <c r="Z203" s="289"/>
      <c r="AA203" s="289"/>
      <c r="AB203" s="289"/>
      <c r="AC203" s="289"/>
      <c r="AD203" s="289"/>
      <c r="AE203" s="289"/>
      <c r="AF203" s="289"/>
      <c r="AG203" s="289"/>
    </row>
    <row r="204" spans="1:33" ht="16.5" customHeight="1" x14ac:dyDescent="0.25">
      <c r="A204" s="386">
        <f>$A$8</f>
        <v>16.5</v>
      </c>
      <c r="B204" s="289"/>
      <c r="C204" s="402" t="s">
        <v>576</v>
      </c>
      <c r="D204" s="403" t="s">
        <v>189</v>
      </c>
      <c r="E204" s="289"/>
      <c r="F204" s="289"/>
      <c r="G204" s="289"/>
      <c r="H204" s="289"/>
      <c r="I204" s="441"/>
      <c r="J204" s="289"/>
      <c r="K204" s="440"/>
      <c r="L204" s="381"/>
      <c r="M204" s="1006" t="str">
        <f ca="1">Wersja</f>
        <v>2020..6.15.0.44055</v>
      </c>
      <c r="N204" s="1006"/>
      <c r="O204" s="289"/>
      <c r="P204" s="289"/>
      <c r="Q204" s="381"/>
      <c r="R204" s="289"/>
      <c r="S204" s="289"/>
      <c r="T204" s="289"/>
      <c r="U204" s="289"/>
      <c r="V204" s="289"/>
      <c r="W204" s="289"/>
      <c r="X204" s="289"/>
      <c r="Y204" s="289"/>
      <c r="Z204" s="289"/>
      <c r="AA204" s="289"/>
      <c r="AB204" s="289"/>
      <c r="AC204" s="289"/>
      <c r="AD204" s="289"/>
      <c r="AE204" s="289"/>
      <c r="AF204" s="289"/>
      <c r="AG204" s="289"/>
    </row>
    <row r="205" spans="1:33" x14ac:dyDescent="0.25">
      <c r="A205" s="380">
        <f t="shared" si="17"/>
        <v>9</v>
      </c>
      <c r="B205" s="289"/>
      <c r="C205" s="289"/>
      <c r="D205" s="289"/>
      <c r="E205" s="289"/>
      <c r="F205" s="289"/>
      <c r="G205" s="289"/>
      <c r="H205" s="289"/>
      <c r="I205" s="441"/>
      <c r="J205" s="289"/>
      <c r="K205" s="440"/>
      <c r="L205" s="381"/>
      <c r="M205" s="289"/>
      <c r="N205" s="289"/>
      <c r="O205" s="289"/>
      <c r="P205" s="289"/>
      <c r="Q205" s="381"/>
      <c r="R205" s="289"/>
      <c r="S205" s="289"/>
      <c r="T205" s="289"/>
      <c r="U205" s="289"/>
      <c r="V205" s="289"/>
      <c r="W205" s="289"/>
      <c r="X205" s="289"/>
      <c r="Y205" s="289"/>
      <c r="Z205" s="289"/>
      <c r="AA205" s="289"/>
      <c r="AB205" s="289"/>
      <c r="AC205" s="289"/>
      <c r="AD205" s="289"/>
      <c r="AE205" s="289"/>
      <c r="AF205" s="289"/>
      <c r="AG205" s="289"/>
    </row>
    <row r="206" spans="1:33" ht="9" customHeight="1" x14ac:dyDescent="0.25">
      <c r="A206" s="382">
        <v>9</v>
      </c>
      <c r="B206" s="782" t="s">
        <v>182</v>
      </c>
      <c r="C206" s="782"/>
      <c r="D206" s="782"/>
      <c r="E206" s="782"/>
      <c r="F206" s="782"/>
      <c r="G206" s="782"/>
      <c r="H206" s="782"/>
      <c r="I206" s="782"/>
      <c r="J206" s="782"/>
      <c r="K206" s="782"/>
      <c r="L206" s="782"/>
      <c r="M206" s="782"/>
      <c r="N206" s="782"/>
      <c r="O206" s="782"/>
      <c r="P206" s="289"/>
      <c r="Q206" s="381"/>
      <c r="R206" s="289"/>
      <c r="S206" s="289"/>
      <c r="T206" s="289"/>
      <c r="U206" s="289"/>
      <c r="V206" s="289"/>
      <c r="W206" s="289"/>
      <c r="X206" s="289"/>
      <c r="Y206" s="289"/>
      <c r="Z206" s="289"/>
      <c r="AA206" s="289"/>
      <c r="AB206" s="289"/>
      <c r="AC206" s="289"/>
      <c r="AD206" s="289"/>
      <c r="AE206" s="289"/>
      <c r="AF206" s="289"/>
      <c r="AG206" s="289"/>
    </row>
    <row r="207" spans="1:33" ht="9" customHeight="1" x14ac:dyDescent="0.25">
      <c r="A207" s="380">
        <f>$A$2</f>
        <v>9</v>
      </c>
      <c r="B207" s="757" t="s">
        <v>0</v>
      </c>
      <c r="C207" s="757"/>
      <c r="D207" s="757"/>
      <c r="E207" s="757"/>
      <c r="F207" s="757"/>
      <c r="G207" s="757"/>
      <c r="H207" s="757"/>
      <c r="I207" s="757"/>
      <c r="J207" s="757"/>
      <c r="K207" s="757"/>
      <c r="L207" s="757"/>
      <c r="M207" s="757"/>
      <c r="N207" s="757"/>
      <c r="O207" s="757"/>
      <c r="P207" s="289"/>
      <c r="Q207" s="381"/>
      <c r="R207" s="289"/>
      <c r="S207" s="289"/>
      <c r="T207" s="289"/>
      <c r="U207" s="289"/>
      <c r="V207" s="289"/>
      <c r="W207" s="289"/>
      <c r="X207" s="289"/>
      <c r="Y207" s="289"/>
      <c r="Z207" s="289"/>
      <c r="AA207" s="289"/>
      <c r="AB207" s="289"/>
      <c r="AC207" s="289"/>
      <c r="AD207" s="289"/>
      <c r="AE207" s="289"/>
      <c r="AF207" s="289"/>
      <c r="AG207" s="289"/>
    </row>
    <row r="208" spans="1:33" ht="4.5" customHeight="1" x14ac:dyDescent="0.25">
      <c r="A208" s="382">
        <v>4.5</v>
      </c>
      <c r="B208" s="292"/>
      <c r="C208" s="289"/>
      <c r="D208" s="289"/>
      <c r="E208" s="289"/>
      <c r="F208" s="289"/>
      <c r="G208" s="289"/>
      <c r="H208" s="289"/>
      <c r="I208" s="441"/>
      <c r="J208" s="289"/>
      <c r="K208" s="440"/>
      <c r="L208" s="381"/>
      <c r="M208" s="289"/>
      <c r="N208" s="289"/>
      <c r="O208" s="289"/>
      <c r="P208" s="289"/>
      <c r="Q208" s="381"/>
      <c r="R208" s="289"/>
      <c r="S208" s="289"/>
      <c r="T208" s="289"/>
      <c r="U208" s="289"/>
      <c r="V208" s="289"/>
      <c r="W208" s="289"/>
      <c r="X208" s="289"/>
      <c r="Y208" s="289"/>
      <c r="Z208" s="289"/>
      <c r="AA208" s="289"/>
      <c r="AB208" s="289"/>
      <c r="AC208" s="289"/>
      <c r="AD208" s="289"/>
      <c r="AE208" s="289"/>
      <c r="AF208" s="289"/>
      <c r="AG208" s="289"/>
    </row>
    <row r="209" spans="1:33" ht="9" customHeight="1" x14ac:dyDescent="0.25">
      <c r="A209" s="380">
        <f>$A$2</f>
        <v>9</v>
      </c>
      <c r="B209" s="783" t="s">
        <v>475</v>
      </c>
      <c r="C209" s="766"/>
      <c r="D209" s="766"/>
      <c r="E209" s="766"/>
      <c r="F209" s="766"/>
      <c r="G209" s="766"/>
      <c r="H209" s="767"/>
      <c r="I209" s="666" t="s">
        <v>1</v>
      </c>
      <c r="J209" s="667"/>
      <c r="K209" s="667"/>
      <c r="L209" s="667"/>
      <c r="M209" s="667"/>
      <c r="N209" s="667"/>
      <c r="O209" s="668"/>
      <c r="P209" s="289"/>
      <c r="Q209" s="381"/>
      <c r="R209" s="289"/>
      <c r="S209" s="289"/>
      <c r="T209" s="289"/>
      <c r="U209" s="289"/>
      <c r="V209" s="289"/>
      <c r="W209" s="289"/>
      <c r="X209" s="289"/>
      <c r="Y209" s="289"/>
      <c r="Z209" s="289"/>
      <c r="AA209" s="289"/>
      <c r="AB209" s="289"/>
      <c r="AC209" s="289"/>
      <c r="AD209" s="289"/>
      <c r="AE209" s="289"/>
      <c r="AF209" s="289"/>
      <c r="AG209" s="289"/>
    </row>
    <row r="210" spans="1:33" ht="19.5" customHeight="1" x14ac:dyDescent="0.25">
      <c r="A210" s="382">
        <v>19.5</v>
      </c>
      <c r="B210" s="383"/>
      <c r="C210" s="1002">
        <f>$C$6</f>
        <v>0</v>
      </c>
      <c r="D210" s="1002"/>
      <c r="E210" s="1002"/>
      <c r="F210" s="1002"/>
      <c r="G210" s="1002"/>
      <c r="H210" s="384"/>
      <c r="I210" s="672"/>
      <c r="J210" s="673"/>
      <c r="K210" s="673"/>
      <c r="L210" s="673"/>
      <c r="M210" s="673"/>
      <c r="N210" s="673"/>
      <c r="O210" s="674"/>
      <c r="P210" s="289"/>
      <c r="Q210" s="381"/>
      <c r="R210" s="289"/>
      <c r="S210" s="289"/>
      <c r="T210" s="289"/>
      <c r="U210" s="289"/>
      <c r="V210" s="289"/>
      <c r="W210" s="289"/>
      <c r="X210" s="289"/>
      <c r="Y210" s="289"/>
      <c r="Z210" s="289"/>
      <c r="AA210" s="289"/>
      <c r="AB210" s="289"/>
      <c r="AC210" s="289"/>
      <c r="AD210" s="289"/>
      <c r="AE210" s="289"/>
      <c r="AF210" s="289"/>
      <c r="AG210" s="289"/>
    </row>
    <row r="211" spans="1:33" ht="9" customHeight="1" x14ac:dyDescent="0.25">
      <c r="A211" s="380">
        <f t="shared" ref="A211" si="18">$A$2</f>
        <v>9</v>
      </c>
      <c r="B211" s="289"/>
      <c r="C211" s="289"/>
      <c r="D211" s="289"/>
      <c r="E211" s="289"/>
      <c r="F211" s="289"/>
      <c r="G211" s="289"/>
      <c r="H211" s="289"/>
      <c r="I211" s="441"/>
      <c r="J211" s="289"/>
      <c r="K211" s="440"/>
      <c r="L211" s="381"/>
      <c r="M211" s="289"/>
      <c r="N211" s="289"/>
      <c r="O211" s="289"/>
      <c r="P211" s="289"/>
      <c r="Q211" s="381"/>
      <c r="R211" s="289"/>
      <c r="S211" s="289"/>
      <c r="T211" s="289"/>
      <c r="U211" s="289"/>
      <c r="V211" s="289"/>
      <c r="W211" s="289"/>
      <c r="X211" s="289"/>
      <c r="Y211" s="289"/>
      <c r="Z211" s="289"/>
      <c r="AA211" s="289"/>
      <c r="AB211" s="289"/>
      <c r="AC211" s="289"/>
      <c r="AD211" s="289"/>
      <c r="AE211" s="289"/>
      <c r="AF211" s="289"/>
      <c r="AG211" s="289"/>
    </row>
    <row r="212" spans="1:33" ht="16.5" customHeight="1" x14ac:dyDescent="0.25">
      <c r="A212" s="382">
        <v>16.5</v>
      </c>
      <c r="B212" s="385" t="s">
        <v>555</v>
      </c>
      <c r="C212" s="289"/>
      <c r="D212" s="289"/>
      <c r="E212" s="289"/>
      <c r="F212" s="289"/>
      <c r="G212" s="289"/>
      <c r="H212" s="289"/>
      <c r="I212" s="441"/>
      <c r="J212" s="289"/>
      <c r="K212" s="440"/>
      <c r="L212" s="381"/>
      <c r="M212" s="289"/>
      <c r="N212" s="289"/>
      <c r="O212" s="289"/>
      <c r="P212" s="289"/>
      <c r="Q212" s="381"/>
      <c r="R212" s="289"/>
      <c r="S212" s="289"/>
      <c r="T212" s="289"/>
      <c r="U212" s="289"/>
      <c r="V212" s="289"/>
      <c r="W212" s="289"/>
      <c r="X212" s="289"/>
      <c r="Y212" s="289"/>
      <c r="Z212" s="289"/>
      <c r="AA212" s="289"/>
      <c r="AB212" s="289"/>
      <c r="AC212" s="289"/>
      <c r="AD212" s="289"/>
      <c r="AE212" s="289"/>
      <c r="AF212" s="289"/>
      <c r="AG212" s="289"/>
    </row>
    <row r="213" spans="1:33" ht="16.5" customHeight="1" x14ac:dyDescent="0.25">
      <c r="A213" s="386">
        <f>$A$8</f>
        <v>16.5</v>
      </c>
      <c r="B213" s="764" t="s">
        <v>562</v>
      </c>
      <c r="C213" s="764"/>
      <c r="D213" s="764"/>
      <c r="E213" s="764"/>
      <c r="F213" s="764"/>
      <c r="G213" s="764"/>
      <c r="H213" s="764"/>
      <c r="I213" s="764"/>
      <c r="J213" s="764"/>
      <c r="K213" s="764"/>
      <c r="L213" s="764"/>
      <c r="M213" s="764"/>
      <c r="N213" s="764"/>
      <c r="O213" s="289"/>
      <c r="P213" s="289"/>
      <c r="Q213" s="381"/>
      <c r="R213" s="289"/>
      <c r="S213" s="289"/>
      <c r="T213" s="289"/>
      <c r="U213" s="289"/>
      <c r="V213" s="289"/>
      <c r="W213" s="289"/>
      <c r="X213" s="289"/>
      <c r="Y213" s="289"/>
      <c r="Z213" s="289"/>
      <c r="AA213" s="289"/>
      <c r="AB213" s="289"/>
      <c r="AC213" s="289"/>
      <c r="AD213" s="289"/>
      <c r="AE213" s="289"/>
      <c r="AF213" s="289"/>
      <c r="AG213" s="289"/>
    </row>
    <row r="214" spans="1:33" ht="16.5" customHeight="1" x14ac:dyDescent="0.25">
      <c r="A214" s="442" t="s">
        <v>567</v>
      </c>
      <c r="B214" s="765" t="s">
        <v>574</v>
      </c>
      <c r="C214" s="764"/>
      <c r="D214" s="764"/>
      <c r="E214" s="764"/>
      <c r="F214" s="764"/>
      <c r="G214" s="764"/>
      <c r="H214" s="764"/>
      <c r="I214" s="764"/>
      <c r="J214" s="764"/>
      <c r="K214" s="764"/>
      <c r="L214" s="764"/>
      <c r="M214" s="764"/>
      <c r="N214" s="764"/>
      <c r="O214" s="289"/>
      <c r="P214" s="289"/>
      <c r="Q214" s="381"/>
      <c r="R214" s="289"/>
      <c r="S214" s="289"/>
      <c r="T214" s="289"/>
      <c r="U214" s="289"/>
      <c r="V214" s="289"/>
      <c r="W214" s="289"/>
      <c r="X214" s="289"/>
      <c r="Y214" s="289"/>
      <c r="Z214" s="289"/>
      <c r="AA214" s="289"/>
      <c r="AB214" s="289"/>
      <c r="AC214" s="289"/>
      <c r="AD214" s="289"/>
      <c r="AE214" s="289"/>
      <c r="AF214" s="289"/>
      <c r="AG214" s="289"/>
    </row>
    <row r="215" spans="1:33" ht="9" customHeight="1" x14ac:dyDescent="0.25">
      <c r="A215" s="380">
        <f>$A$2</f>
        <v>9</v>
      </c>
      <c r="B215" s="289"/>
      <c r="C215" s="387"/>
      <c r="D215" s="387"/>
      <c r="E215" s="387"/>
      <c r="F215" s="387"/>
      <c r="G215" s="387"/>
      <c r="H215" s="289"/>
      <c r="I215" s="441"/>
      <c r="J215" s="289"/>
      <c r="K215" s="440"/>
      <c r="L215" s="381"/>
      <c r="M215" s="289"/>
      <c r="N215" s="443" t="s">
        <v>877</v>
      </c>
      <c r="O215" s="444"/>
      <c r="P215" s="289"/>
      <c r="Q215" s="381"/>
      <c r="R215" s="289"/>
      <c r="S215" s="289"/>
      <c r="T215" s="289"/>
      <c r="U215" s="289"/>
      <c r="V215" s="289"/>
      <c r="W215" s="289"/>
      <c r="X215" s="289"/>
      <c r="Y215" s="289"/>
      <c r="Z215" s="289"/>
      <c r="AA215" s="289"/>
      <c r="AB215" s="289"/>
      <c r="AC215" s="289"/>
      <c r="AD215" s="289"/>
      <c r="AE215" s="289"/>
      <c r="AF215" s="289"/>
      <c r="AG215" s="289"/>
    </row>
    <row r="216" spans="1:33" ht="19.5" customHeight="1" x14ac:dyDescent="0.25">
      <c r="A216" s="380">
        <f>$A$6</f>
        <v>19.5</v>
      </c>
      <c r="B216" s="289"/>
      <c r="C216" s="387"/>
      <c r="D216" s="387"/>
      <c r="E216" s="387"/>
      <c r="F216" s="387"/>
      <c r="G216" s="387"/>
      <c r="H216" s="289"/>
      <c r="I216" s="441"/>
      <c r="J216" s="289"/>
      <c r="K216" s="440"/>
      <c r="L216" s="381"/>
      <c r="M216" s="289"/>
      <c r="N216" s="388">
        <f>N148+1</f>
        <v>4</v>
      </c>
      <c r="O216" s="389"/>
      <c r="P216" s="381"/>
      <c r="Q216" s="381">
        <f>IF(COUNTA(C226:O233,C247:O266)=0,0,1)</f>
        <v>0</v>
      </c>
      <c r="R216" s="289"/>
      <c r="S216" s="289"/>
      <c r="T216" s="289"/>
      <c r="U216" s="289"/>
      <c r="V216" s="289"/>
      <c r="W216" s="289"/>
      <c r="X216" s="289"/>
      <c r="Y216" s="289"/>
      <c r="Z216" s="289"/>
      <c r="AA216" s="289"/>
      <c r="AB216" s="289"/>
      <c r="AC216" s="289"/>
      <c r="AD216" s="289"/>
      <c r="AE216" s="289"/>
      <c r="AF216" s="289"/>
      <c r="AG216" s="289"/>
    </row>
    <row r="217" spans="1:33" ht="4.5" customHeight="1" x14ac:dyDescent="0.25">
      <c r="A217" s="380">
        <f>$A$4</f>
        <v>4.5</v>
      </c>
      <c r="B217" s="387"/>
      <c r="C217" s="387"/>
      <c r="D217" s="387"/>
      <c r="E217" s="387"/>
      <c r="F217" s="387"/>
      <c r="G217" s="387"/>
      <c r="H217" s="289"/>
      <c r="I217" s="441"/>
      <c r="J217" s="289"/>
      <c r="K217" s="440"/>
      <c r="L217" s="381"/>
      <c r="M217" s="289"/>
      <c r="N217" s="289"/>
      <c r="O217" s="289"/>
      <c r="P217" s="289"/>
      <c r="Q217" s="381"/>
      <c r="R217" s="289"/>
      <c r="S217" s="289"/>
      <c r="T217" s="289"/>
      <c r="U217" s="289"/>
      <c r="V217" s="289"/>
      <c r="W217" s="289"/>
      <c r="X217" s="289"/>
      <c r="Y217" s="289"/>
      <c r="Z217" s="289"/>
      <c r="AA217" s="289"/>
      <c r="AB217" s="289"/>
      <c r="AC217" s="289"/>
      <c r="AD217" s="289"/>
      <c r="AE217" s="289"/>
      <c r="AF217" s="289"/>
      <c r="AG217" s="289"/>
    </row>
    <row r="218" spans="1:33" ht="4.5" customHeight="1" x14ac:dyDescent="0.25">
      <c r="A218" s="380">
        <f>$A$4</f>
        <v>4.5</v>
      </c>
      <c r="B218" s="770"/>
      <c r="C218" s="770"/>
      <c r="D218" s="770"/>
      <c r="E218" s="770"/>
      <c r="F218" s="770"/>
      <c r="G218" s="770"/>
      <c r="H218" s="770"/>
      <c r="I218" s="770"/>
      <c r="J218" s="770"/>
      <c r="K218" s="770"/>
      <c r="L218" s="770"/>
      <c r="M218" s="770"/>
      <c r="N218" s="770"/>
      <c r="O218" s="770"/>
      <c r="P218" s="289"/>
      <c r="Q218" s="381"/>
      <c r="R218" s="289"/>
      <c r="S218" s="289"/>
      <c r="T218" s="289"/>
      <c r="U218" s="289"/>
      <c r="V218" s="289"/>
      <c r="W218" s="289"/>
      <c r="X218" s="289"/>
      <c r="Y218" s="289"/>
      <c r="Z218" s="289"/>
      <c r="AA218" s="289"/>
      <c r="AB218" s="289"/>
      <c r="AC218" s="289"/>
      <c r="AD218" s="289"/>
      <c r="AE218" s="289"/>
      <c r="AF218" s="289"/>
      <c r="AG218" s="289"/>
    </row>
    <row r="219" spans="1:33" ht="24.75" customHeight="1" x14ac:dyDescent="0.25">
      <c r="A219" s="386">
        <f>$A$8*1.5</f>
        <v>24.75</v>
      </c>
      <c r="B219" s="771" t="s">
        <v>563</v>
      </c>
      <c r="C219" s="772"/>
      <c r="D219" s="772"/>
      <c r="E219" s="772"/>
      <c r="F219" s="772"/>
      <c r="G219" s="772"/>
      <c r="H219" s="772"/>
      <c r="I219" s="772"/>
      <c r="J219" s="772"/>
      <c r="K219" s="772"/>
      <c r="L219" s="772"/>
      <c r="M219" s="772"/>
      <c r="N219" s="772"/>
      <c r="O219" s="773"/>
      <c r="P219" s="289"/>
      <c r="Q219" s="381"/>
      <c r="R219" s="289"/>
      <c r="S219" s="289"/>
      <c r="T219" s="289"/>
      <c r="U219" s="289"/>
      <c r="V219" s="289"/>
      <c r="W219" s="289"/>
      <c r="X219" s="289"/>
      <c r="Y219" s="289"/>
      <c r="Z219" s="289"/>
      <c r="AA219" s="289"/>
      <c r="AB219" s="289"/>
      <c r="AC219" s="289"/>
      <c r="AD219" s="289"/>
      <c r="AE219" s="289"/>
      <c r="AF219" s="289"/>
      <c r="AG219" s="289"/>
    </row>
    <row r="220" spans="1:33" ht="9" customHeight="1" x14ac:dyDescent="0.25">
      <c r="A220" s="380">
        <f>$A$2</f>
        <v>9</v>
      </c>
      <c r="B220" s="390"/>
      <c r="C220" s="540" t="s">
        <v>158</v>
      </c>
      <c r="D220" s="541"/>
      <c r="E220" s="541"/>
      <c r="F220" s="541"/>
      <c r="G220" s="541"/>
      <c r="H220" s="542"/>
      <c r="I220" s="540" t="s">
        <v>159</v>
      </c>
      <c r="J220" s="541"/>
      <c r="K220" s="541"/>
      <c r="L220" s="541"/>
      <c r="M220" s="541"/>
      <c r="N220" s="541"/>
      <c r="O220" s="542"/>
      <c r="P220" s="289"/>
      <c r="Q220" s="381"/>
      <c r="R220" s="289"/>
      <c r="S220" s="289"/>
      <c r="T220" s="289"/>
      <c r="U220" s="289"/>
      <c r="V220" s="289"/>
      <c r="W220" s="289"/>
      <c r="X220" s="289"/>
      <c r="Y220" s="289"/>
      <c r="Z220" s="289"/>
      <c r="AA220" s="289"/>
      <c r="AB220" s="289"/>
      <c r="AC220" s="289"/>
      <c r="AD220" s="289"/>
      <c r="AE220" s="289"/>
      <c r="AF220" s="289"/>
      <c r="AG220" s="289"/>
    </row>
    <row r="221" spans="1:33" ht="19.5" customHeight="1" x14ac:dyDescent="0.25">
      <c r="A221" s="380">
        <f>$A$6</f>
        <v>19.5</v>
      </c>
      <c r="B221" s="445"/>
      <c r="C221" s="1003" t="str">
        <f>""&amp;C153</f>
        <v/>
      </c>
      <c r="D221" s="1004"/>
      <c r="E221" s="1004"/>
      <c r="F221" s="1004"/>
      <c r="G221" s="1004"/>
      <c r="H221" s="1005"/>
      <c r="I221" s="1003" t="str">
        <f>""&amp;I153</f>
        <v/>
      </c>
      <c r="J221" s="1004"/>
      <c r="K221" s="1004"/>
      <c r="L221" s="1004"/>
      <c r="M221" s="1004"/>
      <c r="N221" s="1004"/>
      <c r="O221" s="1005"/>
      <c r="P221" s="289"/>
      <c r="Q221" s="381"/>
      <c r="R221" s="289"/>
      <c r="S221" s="289"/>
      <c r="T221" s="289"/>
      <c r="U221" s="289"/>
      <c r="V221" s="289"/>
      <c r="W221" s="289"/>
      <c r="X221" s="289"/>
      <c r="Y221" s="289"/>
      <c r="Z221" s="289"/>
      <c r="AA221" s="289"/>
      <c r="AB221" s="289"/>
      <c r="AC221" s="289"/>
      <c r="AD221" s="289"/>
      <c r="AE221" s="289"/>
      <c r="AF221" s="289"/>
      <c r="AG221" s="289"/>
    </row>
    <row r="222" spans="1:33" ht="4.5" customHeight="1" x14ac:dyDescent="0.25">
      <c r="A222" s="380">
        <f>$A$4</f>
        <v>4.5</v>
      </c>
      <c r="B222" s="770"/>
      <c r="C222" s="770"/>
      <c r="D222" s="770"/>
      <c r="E222" s="770"/>
      <c r="F222" s="770"/>
      <c r="G222" s="770"/>
      <c r="H222" s="770"/>
      <c r="I222" s="770"/>
      <c r="J222" s="770"/>
      <c r="K222" s="770"/>
      <c r="L222" s="770"/>
      <c r="M222" s="770"/>
      <c r="N222" s="770"/>
      <c r="O222" s="770"/>
      <c r="P222" s="289"/>
      <c r="Q222" s="381"/>
      <c r="R222" s="289"/>
      <c r="S222" s="289"/>
      <c r="T222" s="289"/>
      <c r="U222" s="289"/>
      <c r="V222" s="289"/>
      <c r="W222" s="289"/>
      <c r="X222" s="289"/>
      <c r="Y222" s="289"/>
      <c r="Z222" s="289"/>
      <c r="AA222" s="289"/>
      <c r="AB222" s="289"/>
      <c r="AC222" s="289"/>
      <c r="AD222" s="289"/>
      <c r="AE222" s="289"/>
      <c r="AF222" s="289"/>
      <c r="AG222" s="289"/>
    </row>
    <row r="223" spans="1:33" ht="16.5" customHeight="1" x14ac:dyDescent="0.25">
      <c r="A223" s="386">
        <f t="shared" ref="A223" si="19">$A$8</f>
        <v>16.5</v>
      </c>
      <c r="B223" s="774" t="s">
        <v>160</v>
      </c>
      <c r="C223" s="775"/>
      <c r="D223" s="775"/>
      <c r="E223" s="775"/>
      <c r="F223" s="775"/>
      <c r="G223" s="775"/>
      <c r="H223" s="775"/>
      <c r="I223" s="775"/>
      <c r="J223" s="775"/>
      <c r="K223" s="775"/>
      <c r="L223" s="775"/>
      <c r="M223" s="775"/>
      <c r="N223" s="775"/>
      <c r="O223" s="776"/>
      <c r="P223" s="289"/>
      <c r="Q223" s="381"/>
      <c r="R223" s="289"/>
      <c r="S223" s="289"/>
      <c r="T223" s="289"/>
      <c r="U223" s="289"/>
      <c r="V223" s="289"/>
      <c r="W223" s="289"/>
      <c r="X223" s="289"/>
      <c r="Y223" s="289"/>
      <c r="Z223" s="289"/>
      <c r="AA223" s="289"/>
      <c r="AB223" s="289"/>
      <c r="AC223" s="289"/>
      <c r="AD223" s="289"/>
      <c r="AE223" s="289"/>
      <c r="AF223" s="289"/>
      <c r="AG223" s="289"/>
    </row>
    <row r="224" spans="1:33" s="62" customFormat="1" ht="24.75" customHeight="1" x14ac:dyDescent="0.25">
      <c r="A224" s="386">
        <f>$A$8*1.5</f>
        <v>24.75</v>
      </c>
      <c r="B224" s="391" t="s">
        <v>162</v>
      </c>
      <c r="C224" s="852" t="s">
        <v>170</v>
      </c>
      <c r="D224" s="883"/>
      <c r="E224" s="878"/>
      <c r="F224" s="392" t="s">
        <v>171</v>
      </c>
      <c r="G224" s="392" t="s">
        <v>172</v>
      </c>
      <c r="H224" s="391" t="s">
        <v>163</v>
      </c>
      <c r="I224" s="852" t="s">
        <v>573</v>
      </c>
      <c r="J224" s="878"/>
      <c r="K224" s="446" t="s">
        <v>571</v>
      </c>
      <c r="L224" s="446" t="s">
        <v>570</v>
      </c>
      <c r="M224" s="853" t="s">
        <v>575</v>
      </c>
      <c r="N224" s="885"/>
      <c r="O224" s="862"/>
      <c r="P224" s="289"/>
      <c r="Q224" s="381"/>
      <c r="R224" s="289"/>
      <c r="S224" s="289"/>
      <c r="T224" s="289"/>
      <c r="U224" s="289"/>
      <c r="V224" s="289"/>
      <c r="W224" s="289"/>
      <c r="X224" s="289"/>
      <c r="Y224" s="289"/>
      <c r="Z224" s="289"/>
      <c r="AA224" s="289"/>
      <c r="AB224" s="289"/>
      <c r="AC224" s="381"/>
      <c r="AD224" s="381"/>
      <c r="AE224" s="381"/>
      <c r="AF224" s="381"/>
      <c r="AG224" s="381"/>
    </row>
    <row r="225" spans="1:33" s="62" customFormat="1" ht="9" customHeight="1" x14ac:dyDescent="0.2">
      <c r="A225" s="380">
        <f>$A$2</f>
        <v>9</v>
      </c>
      <c r="B225" s="394"/>
      <c r="C225" s="991" t="s">
        <v>126</v>
      </c>
      <c r="D225" s="991"/>
      <c r="E225" s="991"/>
      <c r="F225" s="391" t="s">
        <v>164</v>
      </c>
      <c r="G225" s="391" t="s">
        <v>165</v>
      </c>
      <c r="H225" s="391" t="s">
        <v>143</v>
      </c>
      <c r="I225" s="991" t="s">
        <v>166</v>
      </c>
      <c r="J225" s="991"/>
      <c r="K225" s="391" t="s">
        <v>167</v>
      </c>
      <c r="L225" s="391" t="s">
        <v>168</v>
      </c>
      <c r="M225" s="853" t="s">
        <v>181</v>
      </c>
      <c r="N225" s="885"/>
      <c r="O225" s="862"/>
      <c r="P225" s="289"/>
      <c r="Q225" s="381"/>
      <c r="R225" s="289"/>
      <c r="S225" s="289"/>
      <c r="T225" s="289"/>
      <c r="U225" s="289"/>
      <c r="V225" s="289"/>
      <c r="W225" s="289"/>
      <c r="X225" s="289"/>
      <c r="Y225" s="289"/>
      <c r="Z225" s="289"/>
      <c r="AA225" s="289"/>
      <c r="AB225" s="289"/>
      <c r="AC225" s="381"/>
      <c r="AD225" s="381"/>
      <c r="AE225" s="381"/>
      <c r="AF225" s="381"/>
      <c r="AG225" s="381"/>
    </row>
    <row r="226" spans="1:33" s="62" customFormat="1" ht="19.5" customHeight="1" x14ac:dyDescent="0.25">
      <c r="A226" s="380">
        <f t="shared" ref="A226:A233" si="20">$A$6</f>
        <v>19.5</v>
      </c>
      <c r="B226" s="396">
        <v>1</v>
      </c>
      <c r="C226" s="1007"/>
      <c r="D226" s="1008"/>
      <c r="E226" s="1009"/>
      <c r="F226" s="447"/>
      <c r="G226" s="447"/>
      <c r="H226" s="447"/>
      <c r="I226" s="999"/>
      <c r="J226" s="1010"/>
      <c r="K226" s="448"/>
      <c r="L226" s="449"/>
      <c r="M226" s="1011"/>
      <c r="N226" s="1012"/>
      <c r="O226" s="1013"/>
      <c r="P226" s="289"/>
      <c r="Q226" s="381"/>
      <c r="R226" s="289"/>
      <c r="S226" s="289"/>
      <c r="T226" s="289"/>
      <c r="U226" s="289"/>
      <c r="V226" s="289"/>
      <c r="W226" s="289"/>
      <c r="X226" s="289"/>
      <c r="Y226" s="289"/>
      <c r="Z226" s="289"/>
      <c r="AA226" s="289"/>
      <c r="AB226" s="289"/>
      <c r="AC226" s="381"/>
      <c r="AD226" s="381"/>
      <c r="AE226" s="381"/>
      <c r="AF226" s="381"/>
      <c r="AG226" s="381"/>
    </row>
    <row r="227" spans="1:33" s="62" customFormat="1" ht="19.5" customHeight="1" x14ac:dyDescent="0.25">
      <c r="A227" s="380">
        <f t="shared" si="20"/>
        <v>19.5</v>
      </c>
      <c r="B227" s="396">
        <v>2</v>
      </c>
      <c r="C227" s="1007"/>
      <c r="D227" s="1008"/>
      <c r="E227" s="1009"/>
      <c r="F227" s="447"/>
      <c r="G227" s="447"/>
      <c r="H227" s="447"/>
      <c r="I227" s="999"/>
      <c r="J227" s="1010"/>
      <c r="K227" s="448"/>
      <c r="L227" s="449"/>
      <c r="M227" s="1011"/>
      <c r="N227" s="1012"/>
      <c r="O227" s="1013"/>
      <c r="P227" s="289"/>
      <c r="Q227" s="381"/>
      <c r="R227" s="289"/>
      <c r="S227" s="289"/>
      <c r="T227" s="289"/>
      <c r="U227" s="289"/>
      <c r="V227" s="289"/>
      <c r="W227" s="289"/>
      <c r="X227" s="289"/>
      <c r="Y227" s="289"/>
      <c r="Z227" s="289"/>
      <c r="AA227" s="289"/>
      <c r="AB227" s="289"/>
      <c r="AC227" s="381"/>
      <c r="AD227" s="381"/>
      <c r="AE227" s="381"/>
      <c r="AF227" s="381"/>
      <c r="AG227" s="381"/>
    </row>
    <row r="228" spans="1:33" s="62" customFormat="1" ht="19.5" customHeight="1" x14ac:dyDescent="0.25">
      <c r="A228" s="380">
        <f t="shared" si="20"/>
        <v>19.5</v>
      </c>
      <c r="B228" s="396">
        <v>3</v>
      </c>
      <c r="C228" s="1007"/>
      <c r="D228" s="1008"/>
      <c r="E228" s="1009"/>
      <c r="F228" s="447"/>
      <c r="G228" s="447"/>
      <c r="H228" s="447"/>
      <c r="I228" s="999"/>
      <c r="J228" s="1010"/>
      <c r="K228" s="448"/>
      <c r="L228" s="449"/>
      <c r="M228" s="1011"/>
      <c r="N228" s="1012"/>
      <c r="O228" s="1013"/>
      <c r="P228" s="289"/>
      <c r="Q228" s="381"/>
      <c r="R228" s="289"/>
      <c r="S228" s="289"/>
      <c r="T228" s="289"/>
      <c r="U228" s="289"/>
      <c r="V228" s="289"/>
      <c r="W228" s="289"/>
      <c r="X228" s="289"/>
      <c r="Y228" s="289"/>
      <c r="Z228" s="289"/>
      <c r="AA228" s="289"/>
      <c r="AB228" s="289"/>
      <c r="AC228" s="381"/>
      <c r="AD228" s="381"/>
      <c r="AE228" s="381"/>
      <c r="AF228" s="381"/>
      <c r="AG228" s="381"/>
    </row>
    <row r="229" spans="1:33" s="62" customFormat="1" ht="19.5" customHeight="1" x14ac:dyDescent="0.25">
      <c r="A229" s="380">
        <f t="shared" si="20"/>
        <v>19.5</v>
      </c>
      <c r="B229" s="396">
        <v>4</v>
      </c>
      <c r="C229" s="1007"/>
      <c r="D229" s="1008"/>
      <c r="E229" s="1009"/>
      <c r="F229" s="447"/>
      <c r="G229" s="447"/>
      <c r="H229" s="447"/>
      <c r="I229" s="999"/>
      <c r="J229" s="1010"/>
      <c r="K229" s="448"/>
      <c r="L229" s="449"/>
      <c r="M229" s="1011"/>
      <c r="N229" s="1012"/>
      <c r="O229" s="1013"/>
      <c r="P229" s="289"/>
      <c r="Q229" s="381"/>
      <c r="R229" s="289"/>
      <c r="S229" s="289"/>
      <c r="T229" s="289"/>
      <c r="U229" s="289"/>
      <c r="V229" s="289"/>
      <c r="W229" s="289"/>
      <c r="X229" s="289"/>
      <c r="Y229" s="289"/>
      <c r="Z229" s="289"/>
      <c r="AA229" s="289"/>
      <c r="AB229" s="289"/>
      <c r="AC229" s="381"/>
      <c r="AD229" s="381"/>
      <c r="AE229" s="381"/>
      <c r="AF229" s="381"/>
      <c r="AG229" s="381"/>
    </row>
    <row r="230" spans="1:33" s="62" customFormat="1" ht="19.5" customHeight="1" x14ac:dyDescent="0.25">
      <c r="A230" s="380">
        <f t="shared" si="20"/>
        <v>19.5</v>
      </c>
      <c r="B230" s="396">
        <v>5</v>
      </c>
      <c r="C230" s="1007"/>
      <c r="D230" s="1008"/>
      <c r="E230" s="1009"/>
      <c r="F230" s="447"/>
      <c r="G230" s="447"/>
      <c r="H230" s="447"/>
      <c r="I230" s="999"/>
      <c r="J230" s="1010"/>
      <c r="K230" s="448"/>
      <c r="L230" s="449"/>
      <c r="M230" s="1011"/>
      <c r="N230" s="1012"/>
      <c r="O230" s="1013"/>
      <c r="P230" s="289"/>
      <c r="Q230" s="381"/>
      <c r="R230" s="289"/>
      <c r="S230" s="289"/>
      <c r="T230" s="289"/>
      <c r="U230" s="289"/>
      <c r="V230" s="289"/>
      <c r="W230" s="289"/>
      <c r="X230" s="289"/>
      <c r="Y230" s="289"/>
      <c r="Z230" s="289"/>
      <c r="AA230" s="289"/>
      <c r="AB230" s="289"/>
      <c r="AC230" s="381"/>
      <c r="AD230" s="381"/>
      <c r="AE230" s="381"/>
      <c r="AF230" s="381"/>
      <c r="AG230" s="381"/>
    </row>
    <row r="231" spans="1:33" s="62" customFormat="1" ht="19.5" customHeight="1" x14ac:dyDescent="0.25">
      <c r="A231" s="380">
        <f t="shared" si="20"/>
        <v>19.5</v>
      </c>
      <c r="B231" s="396">
        <v>6</v>
      </c>
      <c r="C231" s="1007"/>
      <c r="D231" s="1008"/>
      <c r="E231" s="1009"/>
      <c r="F231" s="447"/>
      <c r="G231" s="447"/>
      <c r="H231" s="447"/>
      <c r="I231" s="999"/>
      <c r="J231" s="1010"/>
      <c r="K231" s="448"/>
      <c r="L231" s="449"/>
      <c r="M231" s="1011"/>
      <c r="N231" s="1012"/>
      <c r="O231" s="1013"/>
      <c r="P231" s="289"/>
      <c r="Q231" s="381"/>
      <c r="R231" s="289"/>
      <c r="S231" s="289"/>
      <c r="T231" s="289"/>
      <c r="U231" s="289"/>
      <c r="V231" s="289"/>
      <c r="W231" s="289"/>
      <c r="X231" s="289"/>
      <c r="Y231" s="289"/>
      <c r="Z231" s="289"/>
      <c r="AA231" s="289"/>
      <c r="AB231" s="289"/>
      <c r="AC231" s="381"/>
      <c r="AD231" s="381"/>
      <c r="AE231" s="381"/>
      <c r="AF231" s="381"/>
      <c r="AG231" s="381"/>
    </row>
    <row r="232" spans="1:33" s="62" customFormat="1" ht="19.5" customHeight="1" x14ac:dyDescent="0.25">
      <c r="A232" s="380">
        <f t="shared" si="20"/>
        <v>19.5</v>
      </c>
      <c r="B232" s="396">
        <v>7</v>
      </c>
      <c r="C232" s="1007"/>
      <c r="D232" s="1008"/>
      <c r="E232" s="1009"/>
      <c r="F232" s="447"/>
      <c r="G232" s="447"/>
      <c r="H232" s="447"/>
      <c r="I232" s="999"/>
      <c r="J232" s="1010"/>
      <c r="K232" s="448"/>
      <c r="L232" s="449"/>
      <c r="M232" s="1011"/>
      <c r="N232" s="1012"/>
      <c r="O232" s="1013"/>
      <c r="P232" s="289"/>
      <c r="Q232" s="381"/>
      <c r="R232" s="289"/>
      <c r="S232" s="289"/>
      <c r="T232" s="289"/>
      <c r="U232" s="289"/>
      <c r="V232" s="289"/>
      <c r="W232" s="289"/>
      <c r="X232" s="289"/>
      <c r="Y232" s="289"/>
      <c r="Z232" s="289"/>
      <c r="AA232" s="289"/>
      <c r="AB232" s="289"/>
      <c r="AC232" s="381"/>
      <c r="AD232" s="381"/>
      <c r="AE232" s="381"/>
      <c r="AF232" s="381"/>
      <c r="AG232" s="381"/>
    </row>
    <row r="233" spans="1:33" s="62" customFormat="1" ht="19.5" customHeight="1" x14ac:dyDescent="0.25">
      <c r="A233" s="380">
        <f t="shared" si="20"/>
        <v>19.5</v>
      </c>
      <c r="B233" s="396">
        <v>8</v>
      </c>
      <c r="C233" s="1007"/>
      <c r="D233" s="1008"/>
      <c r="E233" s="1009"/>
      <c r="F233" s="447"/>
      <c r="G233" s="447"/>
      <c r="H233" s="447"/>
      <c r="I233" s="999"/>
      <c r="J233" s="1010"/>
      <c r="K233" s="448"/>
      <c r="L233" s="449"/>
      <c r="M233" s="1011"/>
      <c r="N233" s="1012"/>
      <c r="O233" s="1013"/>
      <c r="P233" s="289"/>
      <c r="Q233" s="381"/>
      <c r="R233" s="289"/>
      <c r="S233" s="289"/>
      <c r="T233" s="289"/>
      <c r="U233" s="289"/>
      <c r="V233" s="289"/>
      <c r="W233" s="289"/>
      <c r="X233" s="289"/>
      <c r="Y233" s="289"/>
      <c r="Z233" s="289"/>
      <c r="AA233" s="289"/>
      <c r="AB233" s="289"/>
      <c r="AC233" s="381"/>
      <c r="AD233" s="381"/>
      <c r="AE233" s="381"/>
      <c r="AF233" s="381"/>
      <c r="AG233" s="381"/>
    </row>
    <row r="234" spans="1:33" s="62" customFormat="1" ht="9" customHeight="1" x14ac:dyDescent="0.25">
      <c r="A234" s="380">
        <f>$A$2</f>
        <v>9</v>
      </c>
      <c r="B234" s="289"/>
      <c r="C234" s="289"/>
      <c r="D234" s="289"/>
      <c r="E234" s="289"/>
      <c r="F234" s="289"/>
      <c r="G234" s="289"/>
      <c r="H234" s="289"/>
      <c r="I234" s="441"/>
      <c r="J234" s="289"/>
      <c r="K234" s="440"/>
      <c r="L234" s="381"/>
      <c r="M234" s="289"/>
      <c r="N234" s="289"/>
      <c r="O234" s="289"/>
      <c r="P234" s="289"/>
      <c r="Q234" s="381"/>
      <c r="R234" s="289"/>
      <c r="S234" s="289"/>
      <c r="T234" s="289"/>
      <c r="U234" s="289"/>
      <c r="V234" s="289"/>
      <c r="W234" s="289"/>
      <c r="X234" s="289"/>
      <c r="Y234" s="289"/>
      <c r="Z234" s="289"/>
      <c r="AA234" s="289"/>
      <c r="AB234" s="289"/>
      <c r="AC234" s="381"/>
      <c r="AD234" s="381"/>
      <c r="AE234" s="381"/>
      <c r="AF234" s="381"/>
      <c r="AG234" s="381"/>
    </row>
    <row r="235" spans="1:33" s="62" customFormat="1" ht="9" customHeight="1" x14ac:dyDescent="0.25">
      <c r="A235" s="380">
        <f>$A$2</f>
        <v>9</v>
      </c>
      <c r="B235" s="289"/>
      <c r="C235" s="289"/>
      <c r="D235" s="289"/>
      <c r="E235" s="289"/>
      <c r="F235" s="289"/>
      <c r="G235" s="289"/>
      <c r="H235" s="289"/>
      <c r="I235" s="441"/>
      <c r="J235" s="289"/>
      <c r="K235" s="440"/>
      <c r="L235" s="381"/>
      <c r="M235" s="289"/>
      <c r="N235" s="289"/>
      <c r="O235" s="289"/>
      <c r="P235" s="289"/>
      <c r="Q235" s="381"/>
      <c r="R235" s="289"/>
      <c r="S235" s="289"/>
      <c r="T235" s="289"/>
      <c r="U235" s="289"/>
      <c r="V235" s="289"/>
      <c r="W235" s="289"/>
      <c r="X235" s="289"/>
      <c r="Y235" s="289"/>
      <c r="Z235" s="289"/>
      <c r="AA235" s="289"/>
      <c r="AB235" s="289"/>
      <c r="AC235" s="381"/>
      <c r="AD235" s="381"/>
      <c r="AE235" s="381"/>
      <c r="AF235" s="381"/>
      <c r="AG235" s="381"/>
    </row>
    <row r="236" spans="1:33" s="62" customFormat="1" ht="18" customHeight="1" x14ac:dyDescent="0.25">
      <c r="A236" s="380">
        <f>$A$2*2</f>
        <v>18</v>
      </c>
      <c r="B236" s="401" t="s">
        <v>100</v>
      </c>
      <c r="C236" s="629" t="s">
        <v>191</v>
      </c>
      <c r="D236" s="629"/>
      <c r="E236" s="629"/>
      <c r="F236" s="629"/>
      <c r="G236" s="629"/>
      <c r="H236" s="629"/>
      <c r="I236" s="629"/>
      <c r="J236" s="629"/>
      <c r="K236" s="629"/>
      <c r="L236" s="629"/>
      <c r="M236" s="629"/>
      <c r="N236" s="629"/>
      <c r="O236" s="629"/>
      <c r="P236" s="289"/>
      <c r="Q236" s="381"/>
      <c r="R236" s="289"/>
      <c r="S236" s="289"/>
      <c r="T236" s="289"/>
      <c r="U236" s="289"/>
      <c r="V236" s="289"/>
      <c r="W236" s="289"/>
      <c r="X236" s="289"/>
      <c r="Y236" s="289"/>
      <c r="Z236" s="289"/>
      <c r="AA236" s="289"/>
      <c r="AB236" s="289"/>
      <c r="AC236" s="381"/>
      <c r="AD236" s="381"/>
      <c r="AE236" s="381"/>
      <c r="AF236" s="381"/>
      <c r="AG236" s="381"/>
    </row>
    <row r="237" spans="1:33" s="62" customFormat="1" ht="8.25" customHeight="1" x14ac:dyDescent="0.25">
      <c r="A237" s="380">
        <f>$A$2</f>
        <v>9</v>
      </c>
      <c r="B237" s="401" t="s">
        <v>101</v>
      </c>
      <c r="C237" s="1001" t="s">
        <v>190</v>
      </c>
      <c r="D237" s="1001"/>
      <c r="E237" s="1001"/>
      <c r="F237" s="1001"/>
      <c r="G237" s="1001"/>
      <c r="H237" s="1001"/>
      <c r="I237" s="1001"/>
      <c r="J237" s="1001"/>
      <c r="K237" s="1001"/>
      <c r="L237" s="1001"/>
      <c r="M237" s="1001"/>
      <c r="N237" s="1001"/>
      <c r="O237" s="1001"/>
      <c r="P237" s="289"/>
      <c r="Q237" s="381"/>
      <c r="R237" s="289"/>
      <c r="S237" s="289"/>
      <c r="T237" s="289"/>
      <c r="U237" s="289"/>
      <c r="V237" s="289"/>
      <c r="W237" s="289"/>
      <c r="X237" s="289"/>
      <c r="Y237" s="289"/>
      <c r="Z237" s="289"/>
      <c r="AA237" s="289"/>
      <c r="AB237" s="289"/>
      <c r="AC237" s="381"/>
      <c r="AD237" s="381"/>
      <c r="AE237" s="381"/>
      <c r="AF237" s="381"/>
      <c r="AG237" s="381"/>
    </row>
    <row r="238" spans="1:33" s="62" customFormat="1" ht="8.25" customHeight="1" x14ac:dyDescent="0.25">
      <c r="A238" s="380">
        <f>$A$2</f>
        <v>9</v>
      </c>
      <c r="B238" s="401" t="s">
        <v>102</v>
      </c>
      <c r="C238" s="629" t="s">
        <v>500</v>
      </c>
      <c r="D238" s="629"/>
      <c r="E238" s="629"/>
      <c r="F238" s="629"/>
      <c r="G238" s="629"/>
      <c r="H238" s="629"/>
      <c r="I238" s="629"/>
      <c r="J238" s="629"/>
      <c r="K238" s="629"/>
      <c r="L238" s="629"/>
      <c r="M238" s="629"/>
      <c r="N238" s="629"/>
      <c r="O238" s="629"/>
      <c r="P238" s="289"/>
      <c r="Q238" s="381"/>
      <c r="R238" s="289"/>
      <c r="S238" s="289"/>
      <c r="T238" s="289"/>
      <c r="U238" s="289"/>
      <c r="V238" s="289"/>
      <c r="W238" s="289"/>
      <c r="X238" s="289"/>
      <c r="Y238" s="289"/>
      <c r="Z238" s="289"/>
      <c r="AA238" s="289"/>
      <c r="AB238" s="289"/>
      <c r="AC238" s="381"/>
      <c r="AD238" s="381"/>
      <c r="AE238" s="381"/>
      <c r="AF238" s="381"/>
      <c r="AG238" s="381"/>
    </row>
    <row r="239" spans="1:33" s="62" customFormat="1" ht="8.25" customHeight="1" x14ac:dyDescent="0.25">
      <c r="A239" s="380">
        <f>$A$2</f>
        <v>9</v>
      </c>
      <c r="B239" s="401" t="s">
        <v>105</v>
      </c>
      <c r="C239" s="629" t="s">
        <v>202</v>
      </c>
      <c r="D239" s="629"/>
      <c r="E239" s="629"/>
      <c r="F239" s="629"/>
      <c r="G239" s="629"/>
      <c r="H239" s="629"/>
      <c r="I239" s="629"/>
      <c r="J239" s="629"/>
      <c r="K239" s="629"/>
      <c r="L239" s="629"/>
      <c r="M239" s="629"/>
      <c r="N239" s="629"/>
      <c r="O239" s="629"/>
      <c r="P239" s="289"/>
      <c r="Q239" s="381"/>
      <c r="R239" s="289"/>
      <c r="S239" s="289"/>
      <c r="T239" s="289"/>
      <c r="U239" s="289"/>
      <c r="V239" s="289"/>
      <c r="W239" s="289"/>
      <c r="X239" s="289"/>
      <c r="Y239" s="289"/>
      <c r="Z239" s="289"/>
      <c r="AA239" s="289"/>
      <c r="AB239" s="289"/>
      <c r="AC239" s="381"/>
      <c r="AD239" s="381"/>
      <c r="AE239" s="381"/>
      <c r="AF239" s="381"/>
      <c r="AG239" s="381"/>
    </row>
    <row r="240" spans="1:33" s="62" customFormat="1" ht="8.25" customHeight="1" x14ac:dyDescent="0.25">
      <c r="A240" s="380">
        <f>$A$2</f>
        <v>9</v>
      </c>
      <c r="B240" s="401"/>
      <c r="C240" s="438"/>
      <c r="D240" s="438"/>
      <c r="E240" s="438"/>
      <c r="F240" s="438"/>
      <c r="G240" s="438"/>
      <c r="H240" s="438"/>
      <c r="I240" s="450"/>
      <c r="J240" s="438"/>
      <c r="K240" s="451"/>
      <c r="L240" s="451"/>
      <c r="M240" s="438"/>
      <c r="N240" s="438"/>
      <c r="O240" s="438"/>
      <c r="P240" s="289"/>
      <c r="Q240" s="381"/>
      <c r="R240" s="289"/>
      <c r="S240" s="289"/>
      <c r="T240" s="289"/>
      <c r="U240" s="289"/>
      <c r="V240" s="289"/>
      <c r="W240" s="289"/>
      <c r="X240" s="289"/>
      <c r="Y240" s="289"/>
      <c r="Z240" s="289"/>
      <c r="AA240" s="289"/>
      <c r="AB240" s="289"/>
      <c r="AC240" s="381"/>
      <c r="AD240" s="381"/>
      <c r="AE240" s="381"/>
      <c r="AF240" s="381"/>
      <c r="AG240" s="381"/>
    </row>
    <row r="241" spans="1:33" s="62" customFormat="1" ht="16.5" customHeight="1" x14ac:dyDescent="0.25">
      <c r="A241" s="386">
        <f>$A$8</f>
        <v>16.5</v>
      </c>
      <c r="B241" s="289"/>
      <c r="C241" s="984" t="str">
        <f ca="1">Wersja</f>
        <v>2020..6.15.0.44055</v>
      </c>
      <c r="D241" s="984"/>
      <c r="E241" s="387"/>
      <c r="F241" s="387"/>
      <c r="G241" s="387"/>
      <c r="H241" s="387"/>
      <c r="I241" s="441"/>
      <c r="J241" s="289"/>
      <c r="K241" s="440"/>
      <c r="L241" s="381"/>
      <c r="M241" s="289"/>
      <c r="N241" s="402" t="s">
        <v>576</v>
      </c>
      <c r="O241" s="403" t="s">
        <v>187</v>
      </c>
      <c r="P241" s="289"/>
      <c r="Q241" s="381"/>
      <c r="R241" s="289"/>
      <c r="S241" s="289"/>
      <c r="T241" s="289"/>
      <c r="U241" s="289"/>
      <c r="V241" s="289"/>
      <c r="W241" s="289"/>
      <c r="X241" s="289"/>
      <c r="Y241" s="289"/>
      <c r="Z241" s="289"/>
      <c r="AA241" s="289"/>
      <c r="AB241" s="289"/>
      <c r="AC241" s="381"/>
      <c r="AD241" s="381"/>
      <c r="AE241" s="381"/>
      <c r="AF241" s="381"/>
      <c r="AG241" s="381"/>
    </row>
    <row r="242" spans="1:33" s="62" customFormat="1" ht="9" customHeight="1" x14ac:dyDescent="0.25">
      <c r="A242" s="380">
        <f>$A$2</f>
        <v>9</v>
      </c>
      <c r="B242" s="289"/>
      <c r="C242" s="289"/>
      <c r="D242" s="289"/>
      <c r="E242" s="289"/>
      <c r="F242" s="289"/>
      <c r="G242" s="289"/>
      <c r="H242" s="289"/>
      <c r="I242" s="441"/>
      <c r="J242" s="289"/>
      <c r="K242" s="440"/>
      <c r="L242" s="381"/>
      <c r="M242" s="289"/>
      <c r="N242" s="289"/>
      <c r="O242" s="289"/>
      <c r="P242" s="289"/>
      <c r="Q242" s="381"/>
      <c r="R242" s="289"/>
      <c r="S242" s="289"/>
      <c r="T242" s="289"/>
      <c r="U242" s="289"/>
      <c r="V242" s="289"/>
      <c r="W242" s="289"/>
      <c r="X242" s="289"/>
      <c r="Y242" s="289"/>
      <c r="Z242" s="289"/>
      <c r="AA242" s="289"/>
      <c r="AB242" s="289"/>
      <c r="AC242" s="381"/>
      <c r="AD242" s="381"/>
      <c r="AE242" s="381"/>
      <c r="AF242" s="381"/>
      <c r="AG242" s="381"/>
    </row>
    <row r="243" spans="1:33" s="62" customFormat="1" ht="9" customHeight="1" x14ac:dyDescent="0.25">
      <c r="A243" s="380">
        <f>$A$2</f>
        <v>9</v>
      </c>
      <c r="B243" s="757" t="s">
        <v>0</v>
      </c>
      <c r="C243" s="757"/>
      <c r="D243" s="757"/>
      <c r="E243" s="757"/>
      <c r="F243" s="757"/>
      <c r="G243" s="757"/>
      <c r="H243" s="757"/>
      <c r="I243" s="757"/>
      <c r="J243" s="757"/>
      <c r="K243" s="757"/>
      <c r="L243" s="757"/>
      <c r="M243" s="757"/>
      <c r="N243" s="757"/>
      <c r="O243" s="757"/>
      <c r="P243" s="289"/>
      <c r="Q243" s="381"/>
      <c r="R243" s="289"/>
      <c r="S243" s="289"/>
      <c r="T243" s="289"/>
      <c r="U243" s="289"/>
      <c r="V243" s="289"/>
      <c r="W243" s="289"/>
      <c r="X243" s="289"/>
      <c r="Y243" s="289"/>
      <c r="Z243" s="289"/>
      <c r="AA243" s="289"/>
      <c r="AB243" s="289"/>
      <c r="AC243" s="381"/>
      <c r="AD243" s="381"/>
      <c r="AE243" s="381"/>
      <c r="AF243" s="381"/>
      <c r="AG243" s="381"/>
    </row>
    <row r="244" spans="1:33" s="62" customFormat="1" ht="4.5" customHeight="1" x14ac:dyDescent="0.25">
      <c r="A244" s="386">
        <v>4.5</v>
      </c>
      <c r="B244" s="292"/>
      <c r="C244" s="289"/>
      <c r="D244" s="289"/>
      <c r="E244" s="289"/>
      <c r="F244" s="289"/>
      <c r="G244" s="289"/>
      <c r="H244" s="289"/>
      <c r="I244" s="441"/>
      <c r="J244" s="289"/>
      <c r="K244" s="440"/>
      <c r="L244" s="381"/>
      <c r="M244" s="289"/>
      <c r="N244" s="289"/>
      <c r="O244" s="289"/>
      <c r="P244" s="289"/>
      <c r="Q244" s="381"/>
      <c r="R244" s="289"/>
      <c r="S244" s="289"/>
      <c r="T244" s="289"/>
      <c r="U244" s="289"/>
      <c r="V244" s="289"/>
      <c r="W244" s="289"/>
      <c r="X244" s="289"/>
      <c r="Y244" s="289"/>
      <c r="Z244" s="289"/>
      <c r="AA244" s="289"/>
      <c r="AB244" s="289"/>
      <c r="AC244" s="381"/>
      <c r="AD244" s="381"/>
      <c r="AE244" s="381"/>
      <c r="AF244" s="381"/>
      <c r="AG244" s="381"/>
    </row>
    <row r="245" spans="1:33" s="62" customFormat="1" ht="24.75" customHeight="1" x14ac:dyDescent="0.25">
      <c r="A245" s="386">
        <f>$A$8*1.5</f>
        <v>24.75</v>
      </c>
      <c r="B245" s="391" t="s">
        <v>162</v>
      </c>
      <c r="C245" s="852" t="s">
        <v>170</v>
      </c>
      <c r="D245" s="883"/>
      <c r="E245" s="878"/>
      <c r="F245" s="392" t="s">
        <v>171</v>
      </c>
      <c r="G245" s="392" t="s">
        <v>172</v>
      </c>
      <c r="H245" s="391" t="s">
        <v>163</v>
      </c>
      <c r="I245" s="852" t="s">
        <v>573</v>
      </c>
      <c r="J245" s="878"/>
      <c r="K245" s="446" t="s">
        <v>571</v>
      </c>
      <c r="L245" s="446" t="s">
        <v>570</v>
      </c>
      <c r="M245" s="853" t="s">
        <v>575</v>
      </c>
      <c r="N245" s="885"/>
      <c r="O245" s="862"/>
      <c r="P245" s="289"/>
      <c r="Q245" s="381"/>
      <c r="R245" s="289"/>
      <c r="S245" s="289"/>
      <c r="T245" s="289"/>
      <c r="U245" s="289"/>
      <c r="V245" s="289"/>
      <c r="W245" s="289"/>
      <c r="X245" s="289"/>
      <c r="Y245" s="289"/>
      <c r="Z245" s="289"/>
      <c r="AA245" s="289"/>
      <c r="AB245" s="289"/>
      <c r="AC245" s="381"/>
      <c r="AD245" s="381"/>
      <c r="AE245" s="381"/>
      <c r="AF245" s="381"/>
      <c r="AG245" s="381"/>
    </row>
    <row r="246" spans="1:33" s="62" customFormat="1" ht="9" customHeight="1" x14ac:dyDescent="0.2">
      <c r="A246" s="380">
        <f>$A$2</f>
        <v>9</v>
      </c>
      <c r="B246" s="394"/>
      <c r="C246" s="991" t="s">
        <v>126</v>
      </c>
      <c r="D246" s="991"/>
      <c r="E246" s="991"/>
      <c r="F246" s="391" t="s">
        <v>164</v>
      </c>
      <c r="G246" s="391" t="s">
        <v>165</v>
      </c>
      <c r="H246" s="391" t="s">
        <v>143</v>
      </c>
      <c r="I246" s="991" t="s">
        <v>166</v>
      </c>
      <c r="J246" s="991"/>
      <c r="K246" s="391" t="s">
        <v>167</v>
      </c>
      <c r="L246" s="391" t="s">
        <v>168</v>
      </c>
      <c r="M246" s="853" t="s">
        <v>181</v>
      </c>
      <c r="N246" s="885"/>
      <c r="O246" s="862"/>
      <c r="P246" s="289"/>
      <c r="Q246" s="381"/>
      <c r="R246" s="289"/>
      <c r="S246" s="289"/>
      <c r="T246" s="289"/>
      <c r="U246" s="289"/>
      <c r="V246" s="289"/>
      <c r="W246" s="289"/>
      <c r="X246" s="289"/>
      <c r="Y246" s="289"/>
      <c r="Z246" s="289"/>
      <c r="AA246" s="289"/>
      <c r="AB246" s="289"/>
      <c r="AC246" s="381"/>
      <c r="AD246" s="381"/>
      <c r="AE246" s="381"/>
      <c r="AF246" s="381"/>
      <c r="AG246" s="381"/>
    </row>
    <row r="247" spans="1:33" s="62" customFormat="1" ht="19.5" customHeight="1" x14ac:dyDescent="0.25">
      <c r="A247" s="380">
        <f t="shared" ref="A247:A266" si="21">$A$6</f>
        <v>19.5</v>
      </c>
      <c r="B247" s="396">
        <v>9</v>
      </c>
      <c r="C247" s="1007"/>
      <c r="D247" s="1008"/>
      <c r="E247" s="1009"/>
      <c r="F247" s="447"/>
      <c r="G247" s="447"/>
      <c r="H247" s="447"/>
      <c r="I247" s="999"/>
      <c r="J247" s="1010"/>
      <c r="K247" s="448"/>
      <c r="L247" s="449"/>
      <c r="M247" s="1011"/>
      <c r="N247" s="1012"/>
      <c r="O247" s="1013"/>
      <c r="P247" s="289"/>
      <c r="Q247" s="381"/>
      <c r="R247" s="289"/>
      <c r="S247" s="289"/>
      <c r="T247" s="289"/>
      <c r="U247" s="289"/>
      <c r="V247" s="289"/>
      <c r="W247" s="289"/>
      <c r="X247" s="289"/>
      <c r="Y247" s="289"/>
      <c r="Z247" s="289"/>
      <c r="AA247" s="289"/>
      <c r="AB247" s="289"/>
      <c r="AC247" s="381"/>
      <c r="AD247" s="381"/>
      <c r="AE247" s="381"/>
      <c r="AF247" s="381"/>
      <c r="AG247" s="381"/>
    </row>
    <row r="248" spans="1:33" s="62" customFormat="1" ht="19.5" customHeight="1" x14ac:dyDescent="0.25">
      <c r="A248" s="380">
        <f t="shared" si="21"/>
        <v>19.5</v>
      </c>
      <c r="B248" s="396">
        <f>B247+1</f>
        <v>10</v>
      </c>
      <c r="C248" s="1007"/>
      <c r="D248" s="1008"/>
      <c r="E248" s="1009"/>
      <c r="F248" s="447"/>
      <c r="G248" s="447"/>
      <c r="H248" s="447"/>
      <c r="I248" s="999"/>
      <c r="J248" s="1010"/>
      <c r="K248" s="448"/>
      <c r="L248" s="449"/>
      <c r="M248" s="1011"/>
      <c r="N248" s="1012"/>
      <c r="O248" s="1013"/>
      <c r="P248" s="289"/>
      <c r="Q248" s="381"/>
      <c r="R248" s="289"/>
      <c r="S248" s="289"/>
      <c r="T248" s="289"/>
      <c r="U248" s="289"/>
      <c r="V248" s="289"/>
      <c r="W248" s="289"/>
      <c r="X248" s="289"/>
      <c r="Y248" s="289"/>
      <c r="Z248" s="289"/>
      <c r="AA248" s="289"/>
      <c r="AB248" s="289"/>
      <c r="AC248" s="381"/>
      <c r="AD248" s="381"/>
      <c r="AE248" s="381"/>
      <c r="AF248" s="381"/>
      <c r="AG248" s="381"/>
    </row>
    <row r="249" spans="1:33" s="62" customFormat="1" ht="19.5" customHeight="1" x14ac:dyDescent="0.25">
      <c r="A249" s="380">
        <f t="shared" si="21"/>
        <v>19.5</v>
      </c>
      <c r="B249" s="396">
        <f t="shared" ref="B249:B266" si="22">B248+1</f>
        <v>11</v>
      </c>
      <c r="C249" s="1007"/>
      <c r="D249" s="1008"/>
      <c r="E249" s="1009"/>
      <c r="F249" s="447"/>
      <c r="G249" s="447"/>
      <c r="H249" s="447"/>
      <c r="I249" s="999"/>
      <c r="J249" s="1010"/>
      <c r="K249" s="448"/>
      <c r="L249" s="449"/>
      <c r="M249" s="1011"/>
      <c r="N249" s="1012"/>
      <c r="O249" s="1013"/>
      <c r="P249" s="289"/>
      <c r="Q249" s="381"/>
      <c r="R249" s="289"/>
      <c r="S249" s="289"/>
      <c r="T249" s="289"/>
      <c r="U249" s="289"/>
      <c r="V249" s="289"/>
      <c r="W249" s="289"/>
      <c r="X249" s="289"/>
      <c r="Y249" s="289"/>
      <c r="Z249" s="289"/>
      <c r="AA249" s="289"/>
      <c r="AB249" s="289"/>
      <c r="AC249" s="381"/>
      <c r="AD249" s="381"/>
      <c r="AE249" s="381"/>
      <c r="AF249" s="381"/>
      <c r="AG249" s="381"/>
    </row>
    <row r="250" spans="1:33" s="62" customFormat="1" ht="19.5" customHeight="1" x14ac:dyDescent="0.25">
      <c r="A250" s="380">
        <f t="shared" si="21"/>
        <v>19.5</v>
      </c>
      <c r="B250" s="396">
        <f t="shared" si="22"/>
        <v>12</v>
      </c>
      <c r="C250" s="1007"/>
      <c r="D250" s="1008"/>
      <c r="E250" s="1009"/>
      <c r="F250" s="447"/>
      <c r="G250" s="447"/>
      <c r="H250" s="447"/>
      <c r="I250" s="999"/>
      <c r="J250" s="1010"/>
      <c r="K250" s="448"/>
      <c r="L250" s="449"/>
      <c r="M250" s="1011"/>
      <c r="N250" s="1012"/>
      <c r="O250" s="1013"/>
      <c r="P250" s="289"/>
      <c r="Q250" s="381"/>
      <c r="R250" s="289"/>
      <c r="S250" s="289"/>
      <c r="T250" s="289"/>
      <c r="U250" s="289"/>
      <c r="V250" s="289"/>
      <c r="W250" s="289"/>
      <c r="X250" s="289"/>
      <c r="Y250" s="289"/>
      <c r="Z250" s="289"/>
      <c r="AA250" s="289"/>
      <c r="AB250" s="289"/>
      <c r="AC250" s="381"/>
      <c r="AD250" s="381"/>
      <c r="AE250" s="381"/>
      <c r="AF250" s="381"/>
      <c r="AG250" s="381"/>
    </row>
    <row r="251" spans="1:33" s="62" customFormat="1" ht="19.5" customHeight="1" x14ac:dyDescent="0.25">
      <c r="A251" s="380">
        <f t="shared" si="21"/>
        <v>19.5</v>
      </c>
      <c r="B251" s="396">
        <f t="shared" si="22"/>
        <v>13</v>
      </c>
      <c r="C251" s="1007"/>
      <c r="D251" s="1008"/>
      <c r="E251" s="1009"/>
      <c r="F251" s="447"/>
      <c r="G251" s="447"/>
      <c r="H251" s="447"/>
      <c r="I251" s="999"/>
      <c r="J251" s="1010"/>
      <c r="K251" s="448"/>
      <c r="L251" s="449"/>
      <c r="M251" s="1011"/>
      <c r="N251" s="1012"/>
      <c r="O251" s="1013"/>
      <c r="P251" s="289"/>
      <c r="Q251" s="381"/>
      <c r="R251" s="289"/>
      <c r="S251" s="289"/>
      <c r="T251" s="289"/>
      <c r="U251" s="289"/>
      <c r="V251" s="289"/>
      <c r="W251" s="289"/>
      <c r="X251" s="289"/>
      <c r="Y251" s="289"/>
      <c r="Z251" s="289"/>
      <c r="AA251" s="289"/>
      <c r="AB251" s="289"/>
      <c r="AC251" s="381"/>
      <c r="AD251" s="381"/>
      <c r="AE251" s="381"/>
      <c r="AF251" s="381"/>
      <c r="AG251" s="381"/>
    </row>
    <row r="252" spans="1:33" s="62" customFormat="1" ht="19.5" customHeight="1" x14ac:dyDescent="0.25">
      <c r="A252" s="380">
        <f t="shared" si="21"/>
        <v>19.5</v>
      </c>
      <c r="B252" s="396">
        <f t="shared" si="22"/>
        <v>14</v>
      </c>
      <c r="C252" s="1007"/>
      <c r="D252" s="1008"/>
      <c r="E252" s="1009"/>
      <c r="F252" s="447"/>
      <c r="G252" s="447"/>
      <c r="H252" s="447"/>
      <c r="I252" s="999"/>
      <c r="J252" s="1010"/>
      <c r="K252" s="448"/>
      <c r="L252" s="449"/>
      <c r="M252" s="1011"/>
      <c r="N252" s="1012"/>
      <c r="O252" s="1013"/>
      <c r="P252" s="289"/>
      <c r="Q252" s="381"/>
      <c r="R252" s="289"/>
      <c r="S252" s="289"/>
      <c r="T252" s="289"/>
      <c r="U252" s="289"/>
      <c r="V252" s="289"/>
      <c r="W252" s="289"/>
      <c r="X252" s="289"/>
      <c r="Y252" s="289"/>
      <c r="Z252" s="289"/>
      <c r="AA252" s="289"/>
      <c r="AB252" s="289"/>
      <c r="AC252" s="381"/>
      <c r="AD252" s="381"/>
      <c r="AE252" s="381"/>
      <c r="AF252" s="381"/>
      <c r="AG252" s="381"/>
    </row>
    <row r="253" spans="1:33" s="62" customFormat="1" ht="19.5" customHeight="1" x14ac:dyDescent="0.25">
      <c r="A253" s="380">
        <f t="shared" si="21"/>
        <v>19.5</v>
      </c>
      <c r="B253" s="396">
        <f t="shared" si="22"/>
        <v>15</v>
      </c>
      <c r="C253" s="1007"/>
      <c r="D253" s="1008"/>
      <c r="E253" s="1009"/>
      <c r="F253" s="447"/>
      <c r="G253" s="447"/>
      <c r="H253" s="447"/>
      <c r="I253" s="999"/>
      <c r="J253" s="1010"/>
      <c r="K253" s="448"/>
      <c r="L253" s="449"/>
      <c r="M253" s="1011"/>
      <c r="N253" s="1012"/>
      <c r="O253" s="1013"/>
      <c r="P253" s="289"/>
      <c r="Q253" s="381"/>
      <c r="R253" s="289"/>
      <c r="S253" s="289"/>
      <c r="T253" s="289"/>
      <c r="U253" s="289"/>
      <c r="V253" s="289"/>
      <c r="W253" s="289"/>
      <c r="X253" s="289"/>
      <c r="Y253" s="289"/>
      <c r="Z253" s="289"/>
      <c r="AA253" s="289"/>
      <c r="AB253" s="289"/>
      <c r="AC253" s="381"/>
      <c r="AD253" s="381"/>
      <c r="AE253" s="381"/>
      <c r="AF253" s="381"/>
      <c r="AG253" s="381"/>
    </row>
    <row r="254" spans="1:33" s="62" customFormat="1" ht="19.5" customHeight="1" x14ac:dyDescent="0.25">
      <c r="A254" s="380">
        <f t="shared" si="21"/>
        <v>19.5</v>
      </c>
      <c r="B254" s="396">
        <f t="shared" si="22"/>
        <v>16</v>
      </c>
      <c r="C254" s="1007"/>
      <c r="D254" s="1008"/>
      <c r="E254" s="1009"/>
      <c r="F254" s="447"/>
      <c r="G254" s="447"/>
      <c r="H254" s="447"/>
      <c r="I254" s="999"/>
      <c r="J254" s="1010"/>
      <c r="K254" s="448"/>
      <c r="L254" s="449"/>
      <c r="M254" s="1011"/>
      <c r="N254" s="1012"/>
      <c r="O254" s="1013"/>
      <c r="P254" s="289"/>
      <c r="Q254" s="381"/>
      <c r="R254" s="289"/>
      <c r="S254" s="289"/>
      <c r="T254" s="289"/>
      <c r="U254" s="289"/>
      <c r="V254" s="289"/>
      <c r="W254" s="289"/>
      <c r="X254" s="289"/>
      <c r="Y254" s="289"/>
      <c r="Z254" s="289"/>
      <c r="AA254" s="289"/>
      <c r="AB254" s="289"/>
      <c r="AC254" s="381"/>
      <c r="AD254" s="381"/>
      <c r="AE254" s="381"/>
      <c r="AF254" s="381"/>
      <c r="AG254" s="381"/>
    </row>
    <row r="255" spans="1:33" s="62" customFormat="1" ht="19.5" customHeight="1" x14ac:dyDescent="0.25">
      <c r="A255" s="380">
        <f t="shared" si="21"/>
        <v>19.5</v>
      </c>
      <c r="B255" s="396">
        <f t="shared" si="22"/>
        <v>17</v>
      </c>
      <c r="C255" s="1007"/>
      <c r="D255" s="1008"/>
      <c r="E255" s="1009"/>
      <c r="F255" s="447"/>
      <c r="G255" s="447"/>
      <c r="H255" s="447"/>
      <c r="I255" s="999"/>
      <c r="J255" s="1010"/>
      <c r="K255" s="448"/>
      <c r="L255" s="449"/>
      <c r="M255" s="1011"/>
      <c r="N255" s="1012"/>
      <c r="O255" s="1013"/>
      <c r="P255" s="289"/>
      <c r="Q255" s="381"/>
      <c r="R255" s="289"/>
      <c r="S255" s="289"/>
      <c r="T255" s="289"/>
      <c r="U255" s="289"/>
      <c r="V255" s="289"/>
      <c r="W255" s="289"/>
      <c r="X255" s="289"/>
      <c r="Y255" s="289"/>
      <c r="Z255" s="289"/>
      <c r="AA255" s="289"/>
      <c r="AB255" s="289"/>
      <c r="AC255" s="381"/>
      <c r="AD255" s="381"/>
      <c r="AE255" s="381"/>
      <c r="AF255" s="381"/>
      <c r="AG255" s="381"/>
    </row>
    <row r="256" spans="1:33" s="62" customFormat="1" ht="19.5" customHeight="1" x14ac:dyDescent="0.25">
      <c r="A256" s="380">
        <f t="shared" si="21"/>
        <v>19.5</v>
      </c>
      <c r="B256" s="396">
        <f t="shared" si="22"/>
        <v>18</v>
      </c>
      <c r="C256" s="1007"/>
      <c r="D256" s="1008"/>
      <c r="E256" s="1009"/>
      <c r="F256" s="447"/>
      <c r="G256" s="447"/>
      <c r="H256" s="447"/>
      <c r="I256" s="999"/>
      <c r="J256" s="1010"/>
      <c r="K256" s="448"/>
      <c r="L256" s="449"/>
      <c r="M256" s="1011"/>
      <c r="N256" s="1012"/>
      <c r="O256" s="1013"/>
      <c r="P256" s="289"/>
      <c r="Q256" s="381"/>
      <c r="R256" s="289"/>
      <c r="S256" s="289"/>
      <c r="T256" s="289"/>
      <c r="U256" s="289"/>
      <c r="V256" s="289"/>
      <c r="W256" s="289"/>
      <c r="X256" s="289"/>
      <c r="Y256" s="289"/>
      <c r="Z256" s="289"/>
      <c r="AA256" s="289"/>
      <c r="AB256" s="289"/>
      <c r="AC256" s="381"/>
      <c r="AD256" s="381"/>
      <c r="AE256" s="381"/>
      <c r="AF256" s="381"/>
      <c r="AG256" s="381"/>
    </row>
    <row r="257" spans="1:33" s="62" customFormat="1" ht="19.5" customHeight="1" x14ac:dyDescent="0.25">
      <c r="A257" s="380">
        <f t="shared" si="21"/>
        <v>19.5</v>
      </c>
      <c r="B257" s="396">
        <f t="shared" si="22"/>
        <v>19</v>
      </c>
      <c r="C257" s="1007"/>
      <c r="D257" s="1008"/>
      <c r="E257" s="1009"/>
      <c r="F257" s="447"/>
      <c r="G257" s="447"/>
      <c r="H257" s="447"/>
      <c r="I257" s="999"/>
      <c r="J257" s="1010"/>
      <c r="K257" s="448"/>
      <c r="L257" s="449"/>
      <c r="M257" s="1011"/>
      <c r="N257" s="1012"/>
      <c r="O257" s="1013"/>
      <c r="P257" s="289"/>
      <c r="Q257" s="381"/>
      <c r="R257" s="289"/>
      <c r="S257" s="289"/>
      <c r="T257" s="289"/>
      <c r="U257" s="289"/>
      <c r="V257" s="289"/>
      <c r="W257" s="289"/>
      <c r="X257" s="289"/>
      <c r="Y257" s="289"/>
      <c r="Z257" s="289"/>
      <c r="AA257" s="289"/>
      <c r="AB257" s="289"/>
      <c r="AC257" s="381"/>
      <c r="AD257" s="381"/>
      <c r="AE257" s="381"/>
      <c r="AF257" s="381"/>
      <c r="AG257" s="381"/>
    </row>
    <row r="258" spans="1:33" s="62" customFormat="1" ht="19.5" customHeight="1" x14ac:dyDescent="0.25">
      <c r="A258" s="63">
        <f t="shared" si="21"/>
        <v>19.5</v>
      </c>
      <c r="B258" s="78">
        <f t="shared" si="22"/>
        <v>20</v>
      </c>
      <c r="C258" s="1016"/>
      <c r="D258" s="1017"/>
      <c r="E258" s="1018"/>
      <c r="F258" s="98"/>
      <c r="G258" s="98"/>
      <c r="H258" s="98"/>
      <c r="I258" s="975"/>
      <c r="J258" s="1019"/>
      <c r="K258" s="124"/>
      <c r="L258" s="449"/>
      <c r="M258" s="1020"/>
      <c r="N258" s="1021"/>
      <c r="O258" s="1022"/>
      <c r="P258" s="45"/>
      <c r="R258" s="45"/>
      <c r="S258" s="45"/>
      <c r="T258" s="45"/>
      <c r="U258" s="45"/>
      <c r="V258" s="45"/>
      <c r="W258" s="45"/>
      <c r="X258" s="45"/>
      <c r="Y258" s="45"/>
      <c r="Z258" s="45"/>
      <c r="AA258" s="45"/>
      <c r="AB258" s="45"/>
    </row>
    <row r="259" spans="1:33" s="62" customFormat="1" ht="19.5" customHeight="1" x14ac:dyDescent="0.25">
      <c r="A259" s="63">
        <f t="shared" si="21"/>
        <v>19.5</v>
      </c>
      <c r="B259" s="78">
        <f t="shared" si="22"/>
        <v>21</v>
      </c>
      <c r="C259" s="1016"/>
      <c r="D259" s="1017"/>
      <c r="E259" s="1018"/>
      <c r="F259" s="98"/>
      <c r="G259" s="98"/>
      <c r="H259" s="98"/>
      <c r="I259" s="975"/>
      <c r="J259" s="1019"/>
      <c r="K259" s="124"/>
      <c r="L259" s="449"/>
      <c r="M259" s="1020"/>
      <c r="N259" s="1021"/>
      <c r="O259" s="1022"/>
      <c r="P259" s="45"/>
      <c r="R259" s="45"/>
      <c r="S259" s="45"/>
      <c r="T259" s="45"/>
      <c r="U259" s="45"/>
      <c r="V259" s="45"/>
      <c r="W259" s="45"/>
      <c r="X259" s="45"/>
      <c r="Y259" s="45"/>
      <c r="Z259" s="45"/>
      <c r="AA259" s="45"/>
      <c r="AB259" s="45"/>
    </row>
    <row r="260" spans="1:33" s="62" customFormat="1" ht="19.5" customHeight="1" x14ac:dyDescent="0.25">
      <c r="A260" s="63">
        <f t="shared" si="21"/>
        <v>19.5</v>
      </c>
      <c r="B260" s="78">
        <f t="shared" si="22"/>
        <v>22</v>
      </c>
      <c r="C260" s="1016"/>
      <c r="D260" s="1017"/>
      <c r="E260" s="1018"/>
      <c r="F260" s="98"/>
      <c r="G260" s="98"/>
      <c r="H260" s="98"/>
      <c r="I260" s="975"/>
      <c r="J260" s="1019"/>
      <c r="K260" s="124"/>
      <c r="L260" s="449"/>
      <c r="M260" s="1020"/>
      <c r="N260" s="1021"/>
      <c r="O260" s="1022"/>
      <c r="P260" s="45"/>
      <c r="R260" s="45"/>
      <c r="S260" s="45"/>
      <c r="T260" s="45"/>
      <c r="U260" s="45"/>
      <c r="V260" s="45"/>
      <c r="W260" s="45"/>
      <c r="X260" s="45"/>
      <c r="Y260" s="45"/>
      <c r="Z260" s="45"/>
      <c r="AA260" s="45"/>
      <c r="AB260" s="45"/>
    </row>
    <row r="261" spans="1:33" s="62" customFormat="1" ht="19.5" customHeight="1" x14ac:dyDescent="0.25">
      <c r="A261" s="63">
        <f t="shared" si="21"/>
        <v>19.5</v>
      </c>
      <c r="B261" s="78">
        <f t="shared" si="22"/>
        <v>23</v>
      </c>
      <c r="C261" s="1016"/>
      <c r="D261" s="1017"/>
      <c r="E261" s="1018"/>
      <c r="F261" s="98"/>
      <c r="G261" s="98"/>
      <c r="H261" s="98"/>
      <c r="I261" s="975"/>
      <c r="J261" s="1019"/>
      <c r="K261" s="124"/>
      <c r="L261" s="449"/>
      <c r="M261" s="1020"/>
      <c r="N261" s="1021"/>
      <c r="O261" s="1022"/>
      <c r="P261" s="45"/>
      <c r="R261" s="45"/>
      <c r="S261" s="45"/>
      <c r="T261" s="45"/>
      <c r="U261" s="45"/>
      <c r="V261" s="45"/>
      <c r="W261" s="45"/>
      <c r="X261" s="45"/>
      <c r="Y261" s="45"/>
      <c r="Z261" s="45"/>
      <c r="AA261" s="45"/>
      <c r="AB261" s="45"/>
    </row>
    <row r="262" spans="1:33" s="62" customFormat="1" ht="19.5" customHeight="1" x14ac:dyDescent="0.25">
      <c r="A262" s="63">
        <f t="shared" si="21"/>
        <v>19.5</v>
      </c>
      <c r="B262" s="78">
        <f t="shared" si="22"/>
        <v>24</v>
      </c>
      <c r="C262" s="1016"/>
      <c r="D262" s="1017"/>
      <c r="E262" s="1018"/>
      <c r="F262" s="98"/>
      <c r="G262" s="98"/>
      <c r="H262" s="98"/>
      <c r="I262" s="975"/>
      <c r="J262" s="1019"/>
      <c r="K262" s="124"/>
      <c r="L262" s="449"/>
      <c r="M262" s="1020"/>
      <c r="N262" s="1021"/>
      <c r="O262" s="1022"/>
      <c r="P262" s="45"/>
      <c r="R262" s="45"/>
      <c r="S262" s="45"/>
      <c r="T262" s="45"/>
      <c r="U262" s="45"/>
      <c r="V262" s="45"/>
      <c r="W262" s="45"/>
      <c r="X262" s="45"/>
      <c r="Y262" s="45"/>
      <c r="Z262" s="45"/>
      <c r="AA262" s="45"/>
      <c r="AB262" s="45"/>
    </row>
    <row r="263" spans="1:33" s="62" customFormat="1" ht="19.5" customHeight="1" x14ac:dyDescent="0.25">
      <c r="A263" s="63">
        <f t="shared" si="21"/>
        <v>19.5</v>
      </c>
      <c r="B263" s="78">
        <f t="shared" si="22"/>
        <v>25</v>
      </c>
      <c r="C263" s="1016"/>
      <c r="D263" s="1017"/>
      <c r="E263" s="1018"/>
      <c r="F263" s="98"/>
      <c r="G263" s="98"/>
      <c r="H263" s="98"/>
      <c r="I263" s="975"/>
      <c r="J263" s="1019"/>
      <c r="K263" s="124"/>
      <c r="L263" s="449"/>
      <c r="M263" s="1020"/>
      <c r="N263" s="1021"/>
      <c r="O263" s="1022"/>
      <c r="P263" s="45"/>
      <c r="R263" s="45"/>
      <c r="S263" s="45"/>
      <c r="T263" s="45"/>
      <c r="U263" s="45"/>
      <c r="V263" s="45"/>
      <c r="W263" s="45"/>
      <c r="X263" s="45"/>
      <c r="Y263" s="45"/>
      <c r="Z263" s="45"/>
      <c r="AA263" s="45"/>
      <c r="AB263" s="45"/>
    </row>
    <row r="264" spans="1:33" s="62" customFormat="1" ht="19.5" customHeight="1" x14ac:dyDescent="0.25">
      <c r="A264" s="63">
        <f t="shared" si="21"/>
        <v>19.5</v>
      </c>
      <c r="B264" s="78">
        <f t="shared" si="22"/>
        <v>26</v>
      </c>
      <c r="C264" s="1016"/>
      <c r="D264" s="1017"/>
      <c r="E264" s="1018"/>
      <c r="F264" s="98"/>
      <c r="G264" s="98"/>
      <c r="H264" s="98"/>
      <c r="I264" s="975"/>
      <c r="J264" s="1019"/>
      <c r="K264" s="124"/>
      <c r="L264" s="449"/>
      <c r="M264" s="1020"/>
      <c r="N264" s="1021"/>
      <c r="O264" s="1022"/>
      <c r="P264" s="45"/>
      <c r="R264" s="45"/>
      <c r="S264" s="45"/>
      <c r="T264" s="45"/>
      <c r="U264" s="45"/>
      <c r="V264" s="45"/>
      <c r="W264" s="45"/>
      <c r="X264" s="45"/>
      <c r="Y264" s="45"/>
      <c r="Z264" s="45"/>
      <c r="AA264" s="45"/>
      <c r="AB264" s="45"/>
    </row>
    <row r="265" spans="1:33" s="62" customFormat="1" ht="19.5" customHeight="1" x14ac:dyDescent="0.25">
      <c r="A265" s="63">
        <f t="shared" si="21"/>
        <v>19.5</v>
      </c>
      <c r="B265" s="78">
        <f t="shared" si="22"/>
        <v>27</v>
      </c>
      <c r="C265" s="1016"/>
      <c r="D265" s="1017"/>
      <c r="E265" s="1018"/>
      <c r="F265" s="98"/>
      <c r="G265" s="98"/>
      <c r="H265" s="98"/>
      <c r="I265" s="975"/>
      <c r="J265" s="1019"/>
      <c r="K265" s="124"/>
      <c r="L265" s="449"/>
      <c r="M265" s="1020"/>
      <c r="N265" s="1021"/>
      <c r="O265" s="1022"/>
      <c r="P265" s="45"/>
      <c r="R265" s="45"/>
      <c r="S265" s="45"/>
      <c r="T265" s="45"/>
      <c r="U265" s="45"/>
      <c r="V265" s="45"/>
      <c r="W265" s="45"/>
      <c r="X265" s="45"/>
      <c r="Y265" s="45"/>
      <c r="Z265" s="45"/>
      <c r="AA265" s="45"/>
      <c r="AB265" s="45"/>
    </row>
    <row r="266" spans="1:33" s="62" customFormat="1" ht="19.5" customHeight="1" x14ac:dyDescent="0.25">
      <c r="A266" s="63">
        <f t="shared" si="21"/>
        <v>19.5</v>
      </c>
      <c r="B266" s="78">
        <f t="shared" si="22"/>
        <v>28</v>
      </c>
      <c r="C266" s="1016"/>
      <c r="D266" s="1017"/>
      <c r="E266" s="1018"/>
      <c r="F266" s="98"/>
      <c r="G266" s="98"/>
      <c r="H266" s="98"/>
      <c r="I266" s="975"/>
      <c r="J266" s="1019"/>
      <c r="K266" s="124"/>
      <c r="L266" s="449"/>
      <c r="M266" s="1020"/>
      <c r="N266" s="1021"/>
      <c r="O266" s="1022"/>
      <c r="P266" s="45"/>
      <c r="R266" s="45"/>
      <c r="S266" s="45"/>
      <c r="T266" s="45"/>
      <c r="U266" s="45"/>
      <c r="V266" s="45"/>
      <c r="W266" s="45"/>
      <c r="X266" s="45"/>
      <c r="Y266" s="45"/>
      <c r="Z266" s="45"/>
      <c r="AA266" s="45"/>
      <c r="AB266" s="45"/>
    </row>
    <row r="267" spans="1:33" s="62" customFormat="1" ht="9" customHeight="1" x14ac:dyDescent="0.25">
      <c r="A267" s="63">
        <f>$A$2</f>
        <v>9</v>
      </c>
      <c r="B267" s="45"/>
      <c r="C267" s="45"/>
      <c r="D267" s="45"/>
      <c r="E267" s="45"/>
      <c r="F267" s="45"/>
      <c r="G267" s="45"/>
      <c r="H267" s="45"/>
      <c r="I267" s="173"/>
      <c r="J267" s="45"/>
      <c r="K267" s="179"/>
      <c r="M267" s="45"/>
      <c r="N267" s="45"/>
      <c r="O267" s="45"/>
      <c r="P267" s="45"/>
      <c r="R267" s="45"/>
      <c r="S267" s="45"/>
      <c r="T267" s="45"/>
      <c r="U267" s="45"/>
      <c r="V267" s="45"/>
      <c r="W267" s="45"/>
      <c r="X267" s="45"/>
      <c r="Y267" s="45"/>
      <c r="Z267" s="45"/>
      <c r="AA267" s="45"/>
      <c r="AB267" s="45"/>
    </row>
    <row r="268" spans="1:33" ht="9" customHeight="1" x14ac:dyDescent="0.25">
      <c r="A268" s="63">
        <f t="shared" ref="A268:A273" si="23">$A$2</f>
        <v>9</v>
      </c>
    </row>
    <row r="269" spans="1:33" ht="9" customHeight="1" x14ac:dyDescent="0.25">
      <c r="A269" s="63">
        <f t="shared" si="23"/>
        <v>9</v>
      </c>
    </row>
    <row r="270" spans="1:33" ht="9" customHeight="1" x14ac:dyDescent="0.25">
      <c r="A270" s="63">
        <f t="shared" si="23"/>
        <v>9</v>
      </c>
    </row>
    <row r="271" spans="1:33" ht="9" customHeight="1" x14ac:dyDescent="0.25">
      <c r="A271" s="63">
        <f t="shared" si="23"/>
        <v>9</v>
      </c>
    </row>
    <row r="272" spans="1:33" ht="16.5" customHeight="1" x14ac:dyDescent="0.25">
      <c r="A272" s="68">
        <f>$A$8</f>
        <v>16.5</v>
      </c>
      <c r="C272" s="80" t="s">
        <v>576</v>
      </c>
      <c r="D272" s="81" t="s">
        <v>189</v>
      </c>
      <c r="M272" s="1006" t="str">
        <f ca="1">Wersja</f>
        <v>2020..6.15.0.44055</v>
      </c>
      <c r="N272" s="1006"/>
    </row>
    <row r="273" spans="1:17" x14ac:dyDescent="0.25">
      <c r="A273" s="63">
        <f t="shared" si="23"/>
        <v>9</v>
      </c>
    </row>
    <row r="274" spans="1:17" ht="9" customHeight="1" x14ac:dyDescent="0.25">
      <c r="A274" s="64">
        <v>9</v>
      </c>
      <c r="B274" s="796" t="s">
        <v>182</v>
      </c>
      <c r="C274" s="796"/>
      <c r="D274" s="796"/>
      <c r="E274" s="796"/>
      <c r="F274" s="796"/>
      <c r="G274" s="796"/>
      <c r="H274" s="796"/>
      <c r="I274" s="796"/>
      <c r="J274" s="796"/>
      <c r="K274" s="796"/>
      <c r="L274" s="796"/>
      <c r="M274" s="796"/>
      <c r="N274" s="796"/>
      <c r="O274" s="796"/>
    </row>
    <row r="275" spans="1:17" ht="9" customHeight="1" x14ac:dyDescent="0.25">
      <c r="A275" s="63">
        <f>$A$2</f>
        <v>9</v>
      </c>
      <c r="B275" s="797" t="s">
        <v>0</v>
      </c>
      <c r="C275" s="797"/>
      <c r="D275" s="797"/>
      <c r="E275" s="797"/>
      <c r="F275" s="797"/>
      <c r="G275" s="797"/>
      <c r="H275" s="797"/>
      <c r="I275" s="797"/>
      <c r="J275" s="797"/>
      <c r="K275" s="797"/>
      <c r="L275" s="797"/>
      <c r="M275" s="797"/>
      <c r="N275" s="797"/>
      <c r="O275" s="797"/>
    </row>
    <row r="276" spans="1:17" ht="4.5" customHeight="1" x14ac:dyDescent="0.25">
      <c r="A276" s="64">
        <v>4.5</v>
      </c>
      <c r="B276" s="92"/>
    </row>
    <row r="277" spans="1:17" ht="9" customHeight="1" x14ac:dyDescent="0.25">
      <c r="A277" s="63">
        <f>$A$2</f>
        <v>9</v>
      </c>
      <c r="B277" s="798" t="s">
        <v>475</v>
      </c>
      <c r="C277" s="799"/>
      <c r="D277" s="799"/>
      <c r="E277" s="799"/>
      <c r="F277" s="799"/>
      <c r="G277" s="799"/>
      <c r="H277" s="800"/>
      <c r="I277" s="801" t="s">
        <v>1</v>
      </c>
      <c r="J277" s="802"/>
      <c r="K277" s="802"/>
      <c r="L277" s="802"/>
      <c r="M277" s="802"/>
      <c r="N277" s="802"/>
      <c r="O277" s="803"/>
    </row>
    <row r="278" spans="1:17" ht="19.5" customHeight="1" x14ac:dyDescent="0.25">
      <c r="A278" s="64">
        <v>19.5</v>
      </c>
      <c r="B278" s="65"/>
      <c r="C278" s="988">
        <f>$C$6</f>
        <v>0</v>
      </c>
      <c r="D278" s="988"/>
      <c r="E278" s="988"/>
      <c r="F278" s="988"/>
      <c r="G278" s="988"/>
      <c r="H278" s="66"/>
      <c r="I278" s="820"/>
      <c r="J278" s="821"/>
      <c r="K278" s="821"/>
      <c r="L278" s="821"/>
      <c r="M278" s="821"/>
      <c r="N278" s="821"/>
      <c r="O278" s="822"/>
    </row>
    <row r="279" spans="1:17" ht="9" customHeight="1" x14ac:dyDescent="0.25">
      <c r="A279" s="63">
        <f t="shared" ref="A279" si="24">$A$2</f>
        <v>9</v>
      </c>
    </row>
    <row r="280" spans="1:17" ht="16.5" customHeight="1" x14ac:dyDescent="0.25">
      <c r="A280" s="64">
        <v>16.5</v>
      </c>
      <c r="B280" s="67" t="s">
        <v>555</v>
      </c>
    </row>
    <row r="281" spans="1:17" ht="16.5" customHeight="1" x14ac:dyDescent="0.25">
      <c r="A281" s="68">
        <f>$A$8</f>
        <v>16.5</v>
      </c>
      <c r="B281" s="989" t="s">
        <v>562</v>
      </c>
      <c r="C281" s="989"/>
      <c r="D281" s="989"/>
      <c r="E281" s="989"/>
      <c r="F281" s="989"/>
      <c r="G281" s="989"/>
      <c r="H281" s="989"/>
      <c r="I281" s="989"/>
      <c r="J281" s="989"/>
      <c r="K281" s="989"/>
      <c r="L281" s="989"/>
      <c r="M281" s="989"/>
      <c r="N281" s="989"/>
    </row>
    <row r="282" spans="1:17" ht="16.5" customHeight="1" x14ac:dyDescent="0.25">
      <c r="A282" s="96" t="s">
        <v>567</v>
      </c>
      <c r="B282" s="990" t="s">
        <v>574</v>
      </c>
      <c r="C282" s="989"/>
      <c r="D282" s="989"/>
      <c r="E282" s="989"/>
      <c r="F282" s="989"/>
      <c r="G282" s="989"/>
      <c r="H282" s="989"/>
      <c r="I282" s="989"/>
      <c r="J282" s="989"/>
      <c r="K282" s="989"/>
      <c r="L282" s="989"/>
      <c r="M282" s="989"/>
      <c r="N282" s="989"/>
    </row>
    <row r="283" spans="1:17" ht="9" customHeight="1" x14ac:dyDescent="0.25">
      <c r="A283" s="63">
        <f>$A$2</f>
        <v>9</v>
      </c>
      <c r="C283" s="69"/>
      <c r="D283" s="69"/>
      <c r="E283" s="69"/>
      <c r="F283" s="69"/>
      <c r="G283" s="69"/>
      <c r="N283" s="281" t="s">
        <v>877</v>
      </c>
      <c r="O283" s="97"/>
    </row>
    <row r="284" spans="1:17" ht="19.5" customHeight="1" x14ac:dyDescent="0.25">
      <c r="A284" s="63">
        <f>$A$6</f>
        <v>19.5</v>
      </c>
      <c r="C284" s="69"/>
      <c r="D284" s="69"/>
      <c r="E284" s="69"/>
      <c r="F284" s="69"/>
      <c r="G284" s="69"/>
      <c r="N284" s="122">
        <f>N216+1</f>
        <v>5</v>
      </c>
      <c r="O284" s="70"/>
      <c r="P284" s="62"/>
      <c r="Q284" s="62">
        <f>IF(COUNTA(C294:O301,C315:O334)=0,0,1)</f>
        <v>0</v>
      </c>
    </row>
    <row r="285" spans="1:17" ht="4.5" customHeight="1" x14ac:dyDescent="0.25">
      <c r="A285" s="63">
        <f>$A$4</f>
        <v>4.5</v>
      </c>
      <c r="B285" s="69"/>
      <c r="C285" s="69"/>
      <c r="D285" s="69"/>
      <c r="E285" s="69"/>
      <c r="F285" s="69"/>
      <c r="G285" s="69"/>
    </row>
    <row r="286" spans="1:17" ht="4.5" customHeight="1" x14ac:dyDescent="0.25">
      <c r="A286" s="63">
        <f>$A$4</f>
        <v>4.5</v>
      </c>
      <c r="B286" s="807"/>
      <c r="C286" s="807"/>
      <c r="D286" s="807"/>
      <c r="E286" s="807"/>
      <c r="F286" s="807"/>
      <c r="G286" s="807"/>
      <c r="H286" s="807"/>
      <c r="I286" s="807"/>
      <c r="J286" s="807"/>
      <c r="K286" s="807"/>
      <c r="L286" s="807"/>
      <c r="M286" s="807"/>
      <c r="N286" s="807"/>
      <c r="O286" s="807"/>
    </row>
    <row r="287" spans="1:17" ht="24.75" customHeight="1" x14ac:dyDescent="0.25">
      <c r="A287" s="68">
        <f>$A$8*1.5</f>
        <v>24.75</v>
      </c>
      <c r="B287" s="826" t="s">
        <v>563</v>
      </c>
      <c r="C287" s="827"/>
      <c r="D287" s="827"/>
      <c r="E287" s="827"/>
      <c r="F287" s="827"/>
      <c r="G287" s="827"/>
      <c r="H287" s="827"/>
      <c r="I287" s="827"/>
      <c r="J287" s="827"/>
      <c r="K287" s="827"/>
      <c r="L287" s="827"/>
      <c r="M287" s="827"/>
      <c r="N287" s="827"/>
      <c r="O287" s="828"/>
    </row>
    <row r="288" spans="1:17" ht="9" customHeight="1" x14ac:dyDescent="0.25">
      <c r="A288" s="63">
        <f>$A$2</f>
        <v>9</v>
      </c>
      <c r="B288" s="71"/>
      <c r="C288" s="804" t="s">
        <v>158</v>
      </c>
      <c r="D288" s="805"/>
      <c r="E288" s="805"/>
      <c r="F288" s="805"/>
      <c r="G288" s="805"/>
      <c r="H288" s="806"/>
      <c r="I288" s="804" t="s">
        <v>159</v>
      </c>
      <c r="J288" s="805"/>
      <c r="K288" s="805"/>
      <c r="L288" s="805"/>
      <c r="M288" s="805"/>
      <c r="N288" s="805"/>
      <c r="O288" s="806"/>
    </row>
    <row r="289" spans="1:28" ht="19.5" customHeight="1" x14ac:dyDescent="0.25">
      <c r="A289" s="63">
        <f>$A$6</f>
        <v>19.5</v>
      </c>
      <c r="B289" s="72"/>
      <c r="C289" s="985" t="str">
        <f>""&amp;C221</f>
        <v/>
      </c>
      <c r="D289" s="986"/>
      <c r="E289" s="986"/>
      <c r="F289" s="986"/>
      <c r="G289" s="986"/>
      <c r="H289" s="987"/>
      <c r="I289" s="985" t="str">
        <f>""&amp;I221</f>
        <v/>
      </c>
      <c r="J289" s="986"/>
      <c r="K289" s="986"/>
      <c r="L289" s="986"/>
      <c r="M289" s="986"/>
      <c r="N289" s="986"/>
      <c r="O289" s="987"/>
    </row>
    <row r="290" spans="1:28" ht="4.5" customHeight="1" x14ac:dyDescent="0.25">
      <c r="A290" s="63">
        <f>$A$4</f>
        <v>4.5</v>
      </c>
      <c r="B290" s="807"/>
      <c r="C290" s="807"/>
      <c r="D290" s="807"/>
      <c r="E290" s="807"/>
      <c r="F290" s="807"/>
      <c r="G290" s="807"/>
      <c r="H290" s="807"/>
      <c r="I290" s="807"/>
      <c r="J290" s="807"/>
      <c r="K290" s="807"/>
      <c r="L290" s="807"/>
      <c r="M290" s="807"/>
      <c r="N290" s="807"/>
      <c r="O290" s="807"/>
    </row>
    <row r="291" spans="1:28" ht="16.5" customHeight="1" x14ac:dyDescent="0.25">
      <c r="A291" s="68">
        <f t="shared" ref="A291" si="25">$A$8</f>
        <v>16.5</v>
      </c>
      <c r="B291" s="808" t="s">
        <v>160</v>
      </c>
      <c r="C291" s="809"/>
      <c r="D291" s="809"/>
      <c r="E291" s="809"/>
      <c r="F291" s="809"/>
      <c r="G291" s="809"/>
      <c r="H291" s="809"/>
      <c r="I291" s="809"/>
      <c r="J291" s="809"/>
      <c r="K291" s="809"/>
      <c r="L291" s="809"/>
      <c r="M291" s="809"/>
      <c r="N291" s="809"/>
      <c r="O291" s="810"/>
    </row>
    <row r="292" spans="1:28" s="62" customFormat="1" ht="24.75" customHeight="1" x14ac:dyDescent="0.25">
      <c r="A292" s="68">
        <f>$A$8*1.5</f>
        <v>24.75</v>
      </c>
      <c r="B292" s="73" t="s">
        <v>162</v>
      </c>
      <c r="C292" s="844" t="s">
        <v>170</v>
      </c>
      <c r="D292" s="981"/>
      <c r="E292" s="982"/>
      <c r="F292" s="74" t="s">
        <v>171</v>
      </c>
      <c r="G292" s="74" t="s">
        <v>172</v>
      </c>
      <c r="H292" s="73" t="s">
        <v>163</v>
      </c>
      <c r="I292" s="844" t="s">
        <v>573</v>
      </c>
      <c r="J292" s="982"/>
      <c r="K292" s="176" t="s">
        <v>571</v>
      </c>
      <c r="L292" s="176" t="s">
        <v>570</v>
      </c>
      <c r="M292" s="845" t="s">
        <v>575</v>
      </c>
      <c r="N292" s="1023"/>
      <c r="O292" s="1024"/>
      <c r="P292" s="45"/>
      <c r="R292" s="45"/>
      <c r="S292" s="45"/>
      <c r="T292" s="45"/>
      <c r="U292" s="45"/>
      <c r="V292" s="45"/>
      <c r="W292" s="45"/>
      <c r="X292" s="45"/>
      <c r="Y292" s="45"/>
      <c r="Z292" s="45"/>
      <c r="AA292" s="45"/>
      <c r="AB292" s="45"/>
    </row>
    <row r="293" spans="1:28" s="62" customFormat="1" ht="9" customHeight="1" x14ac:dyDescent="0.2">
      <c r="A293" s="63">
        <f>$A$2</f>
        <v>9</v>
      </c>
      <c r="B293" s="76"/>
      <c r="C293" s="983" t="s">
        <v>126</v>
      </c>
      <c r="D293" s="983"/>
      <c r="E293" s="983"/>
      <c r="F293" s="73" t="s">
        <v>164</v>
      </c>
      <c r="G293" s="73" t="s">
        <v>165</v>
      </c>
      <c r="H293" s="73" t="s">
        <v>143</v>
      </c>
      <c r="I293" s="983" t="s">
        <v>166</v>
      </c>
      <c r="J293" s="983"/>
      <c r="K293" s="177" t="s">
        <v>167</v>
      </c>
      <c r="L293" s="177" t="s">
        <v>168</v>
      </c>
      <c r="M293" s="845" t="s">
        <v>181</v>
      </c>
      <c r="N293" s="1023"/>
      <c r="O293" s="1024"/>
      <c r="P293" s="45"/>
      <c r="R293" s="45"/>
      <c r="S293" s="45"/>
      <c r="T293" s="45"/>
      <c r="U293" s="45"/>
      <c r="V293" s="45"/>
      <c r="W293" s="45"/>
      <c r="X293" s="45"/>
      <c r="Y293" s="45"/>
      <c r="Z293" s="45"/>
      <c r="AA293" s="45"/>
      <c r="AB293" s="45"/>
    </row>
    <row r="294" spans="1:28" s="62" customFormat="1" ht="19.5" customHeight="1" x14ac:dyDescent="0.25">
      <c r="A294" s="63">
        <f t="shared" ref="A294:A301" si="26">$A$6</f>
        <v>19.5</v>
      </c>
      <c r="B294" s="78">
        <v>1</v>
      </c>
      <c r="C294" s="1016"/>
      <c r="D294" s="1017"/>
      <c r="E294" s="1018"/>
      <c r="F294" s="98"/>
      <c r="G294" s="98"/>
      <c r="H294" s="98"/>
      <c r="I294" s="975"/>
      <c r="J294" s="1019"/>
      <c r="K294" s="124"/>
      <c r="L294" s="449"/>
      <c r="M294" s="1020"/>
      <c r="N294" s="1021"/>
      <c r="O294" s="1022"/>
      <c r="P294" s="45"/>
      <c r="R294" s="45"/>
      <c r="S294" s="45"/>
      <c r="T294" s="45"/>
      <c r="U294" s="45"/>
      <c r="V294" s="45"/>
      <c r="W294" s="45"/>
      <c r="X294" s="45"/>
      <c r="Y294" s="45"/>
      <c r="Z294" s="45"/>
      <c r="AA294" s="45"/>
      <c r="AB294" s="45"/>
    </row>
    <row r="295" spans="1:28" s="62" customFormat="1" ht="19.5" customHeight="1" x14ac:dyDescent="0.25">
      <c r="A295" s="63">
        <f t="shared" si="26"/>
        <v>19.5</v>
      </c>
      <c r="B295" s="78">
        <v>2</v>
      </c>
      <c r="C295" s="1016"/>
      <c r="D295" s="1017"/>
      <c r="E295" s="1018"/>
      <c r="F295" s="98"/>
      <c r="G295" s="98"/>
      <c r="H295" s="98"/>
      <c r="I295" s="975"/>
      <c r="J295" s="1019"/>
      <c r="K295" s="124"/>
      <c r="L295" s="449"/>
      <c r="M295" s="1020"/>
      <c r="N295" s="1021"/>
      <c r="O295" s="1022"/>
      <c r="P295" s="45"/>
      <c r="R295" s="45"/>
      <c r="S295" s="45"/>
      <c r="T295" s="45"/>
      <c r="U295" s="45"/>
      <c r="V295" s="45"/>
      <c r="W295" s="45"/>
      <c r="X295" s="45"/>
      <c r="Y295" s="45"/>
      <c r="Z295" s="45"/>
      <c r="AA295" s="45"/>
      <c r="AB295" s="45"/>
    </row>
    <row r="296" spans="1:28" s="62" customFormat="1" ht="19.5" customHeight="1" x14ac:dyDescent="0.25">
      <c r="A296" s="63">
        <f t="shared" si="26"/>
        <v>19.5</v>
      </c>
      <c r="B296" s="78">
        <v>3</v>
      </c>
      <c r="C296" s="1016"/>
      <c r="D296" s="1017"/>
      <c r="E296" s="1018"/>
      <c r="F296" s="98"/>
      <c r="G296" s="98"/>
      <c r="H296" s="98"/>
      <c r="I296" s="975"/>
      <c r="J296" s="1019"/>
      <c r="K296" s="124"/>
      <c r="L296" s="449"/>
      <c r="M296" s="1020"/>
      <c r="N296" s="1021"/>
      <c r="O296" s="1022"/>
      <c r="P296" s="45"/>
      <c r="R296" s="45"/>
      <c r="S296" s="45"/>
      <c r="T296" s="45"/>
      <c r="U296" s="45"/>
      <c r="V296" s="45"/>
      <c r="W296" s="45"/>
      <c r="X296" s="45"/>
      <c r="Y296" s="45"/>
      <c r="Z296" s="45"/>
      <c r="AA296" s="45"/>
      <c r="AB296" s="45"/>
    </row>
    <row r="297" spans="1:28" s="62" customFormat="1" ht="19.5" customHeight="1" x14ac:dyDescent="0.25">
      <c r="A297" s="63">
        <f t="shared" si="26"/>
        <v>19.5</v>
      </c>
      <c r="B297" s="78">
        <v>4</v>
      </c>
      <c r="C297" s="1016"/>
      <c r="D297" s="1017"/>
      <c r="E297" s="1018"/>
      <c r="F297" s="98"/>
      <c r="G297" s="98"/>
      <c r="H297" s="98"/>
      <c r="I297" s="975"/>
      <c r="J297" s="1019"/>
      <c r="K297" s="124"/>
      <c r="L297" s="449"/>
      <c r="M297" s="1020"/>
      <c r="N297" s="1021"/>
      <c r="O297" s="1022"/>
      <c r="P297" s="45"/>
      <c r="R297" s="45"/>
      <c r="S297" s="45"/>
      <c r="T297" s="45"/>
      <c r="U297" s="45"/>
      <c r="V297" s="45"/>
      <c r="W297" s="45"/>
      <c r="X297" s="45"/>
      <c r="Y297" s="45"/>
      <c r="Z297" s="45"/>
      <c r="AA297" s="45"/>
      <c r="AB297" s="45"/>
    </row>
    <row r="298" spans="1:28" s="62" customFormat="1" ht="19.5" customHeight="1" x14ac:dyDescent="0.25">
      <c r="A298" s="63">
        <f t="shared" si="26"/>
        <v>19.5</v>
      </c>
      <c r="B298" s="78">
        <v>5</v>
      </c>
      <c r="C298" s="1016"/>
      <c r="D298" s="1017"/>
      <c r="E298" s="1018"/>
      <c r="F298" s="98"/>
      <c r="G298" s="98"/>
      <c r="H298" s="98"/>
      <c r="I298" s="975"/>
      <c r="J298" s="1019"/>
      <c r="K298" s="124"/>
      <c r="L298" s="449"/>
      <c r="M298" s="1020"/>
      <c r="N298" s="1021"/>
      <c r="O298" s="1022"/>
      <c r="P298" s="45"/>
      <c r="R298" s="45"/>
      <c r="S298" s="45"/>
      <c r="T298" s="45"/>
      <c r="U298" s="45"/>
      <c r="V298" s="45"/>
      <c r="W298" s="45"/>
      <c r="X298" s="45"/>
      <c r="Y298" s="45"/>
      <c r="Z298" s="45"/>
      <c r="AA298" s="45"/>
      <c r="AB298" s="45"/>
    </row>
    <row r="299" spans="1:28" s="62" customFormat="1" ht="19.5" customHeight="1" x14ac:dyDescent="0.25">
      <c r="A299" s="63">
        <f t="shared" si="26"/>
        <v>19.5</v>
      </c>
      <c r="B299" s="78">
        <v>6</v>
      </c>
      <c r="C299" s="1016"/>
      <c r="D299" s="1017"/>
      <c r="E299" s="1018"/>
      <c r="F299" s="98"/>
      <c r="G299" s="98"/>
      <c r="H299" s="98"/>
      <c r="I299" s="975"/>
      <c r="J299" s="1019"/>
      <c r="K299" s="124"/>
      <c r="L299" s="449"/>
      <c r="M299" s="1020"/>
      <c r="N299" s="1021"/>
      <c r="O299" s="1022"/>
      <c r="P299" s="45"/>
      <c r="R299" s="45"/>
      <c r="S299" s="45"/>
      <c r="T299" s="45"/>
      <c r="U299" s="45"/>
      <c r="V299" s="45"/>
      <c r="W299" s="45"/>
      <c r="X299" s="45"/>
      <c r="Y299" s="45"/>
      <c r="Z299" s="45"/>
      <c r="AA299" s="45"/>
      <c r="AB299" s="45"/>
    </row>
    <row r="300" spans="1:28" s="62" customFormat="1" ht="19.5" customHeight="1" x14ac:dyDescent="0.25">
      <c r="A300" s="63">
        <f t="shared" si="26"/>
        <v>19.5</v>
      </c>
      <c r="B300" s="78">
        <v>7</v>
      </c>
      <c r="C300" s="1016"/>
      <c r="D300" s="1017"/>
      <c r="E300" s="1018"/>
      <c r="F300" s="98"/>
      <c r="G300" s="98"/>
      <c r="H300" s="98"/>
      <c r="I300" s="975"/>
      <c r="J300" s="1019"/>
      <c r="K300" s="124"/>
      <c r="L300" s="449"/>
      <c r="M300" s="1020"/>
      <c r="N300" s="1021"/>
      <c r="O300" s="1022"/>
      <c r="P300" s="45"/>
      <c r="R300" s="45"/>
      <c r="S300" s="45"/>
      <c r="T300" s="45"/>
      <c r="U300" s="45"/>
      <c r="V300" s="45"/>
      <c r="W300" s="45"/>
      <c r="X300" s="45"/>
      <c r="Y300" s="45"/>
      <c r="Z300" s="45"/>
      <c r="AA300" s="45"/>
      <c r="AB300" s="45"/>
    </row>
    <row r="301" spans="1:28" s="62" customFormat="1" ht="19.5" customHeight="1" x14ac:dyDescent="0.25">
      <c r="A301" s="63">
        <f t="shared" si="26"/>
        <v>19.5</v>
      </c>
      <c r="B301" s="78">
        <v>8</v>
      </c>
      <c r="C301" s="1016"/>
      <c r="D301" s="1017"/>
      <c r="E301" s="1018"/>
      <c r="F301" s="98"/>
      <c r="G301" s="98"/>
      <c r="H301" s="98"/>
      <c r="I301" s="975"/>
      <c r="J301" s="1019"/>
      <c r="K301" s="124"/>
      <c r="L301" s="449"/>
      <c r="M301" s="1020"/>
      <c r="N301" s="1021"/>
      <c r="O301" s="1022"/>
      <c r="P301" s="45"/>
      <c r="R301" s="45"/>
      <c r="S301" s="45"/>
      <c r="T301" s="45"/>
      <c r="U301" s="45"/>
      <c r="V301" s="45"/>
      <c r="W301" s="45"/>
      <c r="X301" s="45"/>
      <c r="Y301" s="45"/>
      <c r="Z301" s="45"/>
      <c r="AA301" s="45"/>
      <c r="AB301" s="45"/>
    </row>
    <row r="302" spans="1:28" s="62" customFormat="1" ht="9" customHeight="1" x14ac:dyDescent="0.25">
      <c r="A302" s="63">
        <f>$A$2</f>
        <v>9</v>
      </c>
      <c r="B302" s="45"/>
      <c r="C302" s="45"/>
      <c r="D302" s="45"/>
      <c r="E302" s="45"/>
      <c r="F302" s="45"/>
      <c r="G302" s="45"/>
      <c r="H302" s="45"/>
      <c r="I302" s="173"/>
      <c r="J302" s="45"/>
      <c r="K302" s="179"/>
      <c r="M302" s="45"/>
      <c r="N302" s="45"/>
      <c r="O302" s="45"/>
      <c r="P302" s="45"/>
      <c r="R302" s="45"/>
      <c r="S302" s="45"/>
      <c r="T302" s="45"/>
      <c r="U302" s="45"/>
      <c r="V302" s="45"/>
      <c r="W302" s="45"/>
      <c r="X302" s="45"/>
      <c r="Y302" s="45"/>
      <c r="Z302" s="45"/>
      <c r="AA302" s="45"/>
      <c r="AB302" s="45"/>
    </row>
    <row r="303" spans="1:28" s="62" customFormat="1" ht="9" customHeight="1" x14ac:dyDescent="0.25">
      <c r="A303" s="63">
        <f>$A$2</f>
        <v>9</v>
      </c>
      <c r="B303" s="45"/>
      <c r="C303" s="45"/>
      <c r="D303" s="45"/>
      <c r="E303" s="45"/>
      <c r="F303" s="45"/>
      <c r="G303" s="45"/>
      <c r="H303" s="45"/>
      <c r="I303" s="173"/>
      <c r="J303" s="45"/>
      <c r="K303" s="179"/>
      <c r="M303" s="45"/>
      <c r="N303" s="45"/>
      <c r="O303" s="45"/>
      <c r="P303" s="45"/>
      <c r="R303" s="45"/>
      <c r="S303" s="45"/>
      <c r="T303" s="45"/>
      <c r="U303" s="45"/>
      <c r="V303" s="45"/>
      <c r="W303" s="45"/>
      <c r="X303" s="45"/>
      <c r="Y303" s="45"/>
      <c r="Z303" s="45"/>
      <c r="AA303" s="45"/>
      <c r="AB303" s="45"/>
    </row>
    <row r="304" spans="1:28" s="62" customFormat="1" ht="18" customHeight="1" x14ac:dyDescent="0.25">
      <c r="A304" s="63">
        <f>$A$2*2</f>
        <v>18</v>
      </c>
      <c r="B304" s="79" t="s">
        <v>100</v>
      </c>
      <c r="C304" s="979" t="s">
        <v>191</v>
      </c>
      <c r="D304" s="979"/>
      <c r="E304" s="979"/>
      <c r="F304" s="979"/>
      <c r="G304" s="979"/>
      <c r="H304" s="979"/>
      <c r="I304" s="979"/>
      <c r="J304" s="979"/>
      <c r="K304" s="979"/>
      <c r="L304" s="979"/>
      <c r="M304" s="979"/>
      <c r="N304" s="979"/>
      <c r="O304" s="979"/>
      <c r="P304" s="45"/>
      <c r="R304" s="45"/>
      <c r="S304" s="45"/>
      <c r="T304" s="45"/>
      <c r="U304" s="45"/>
      <c r="V304" s="45"/>
      <c r="W304" s="45"/>
      <c r="X304" s="45"/>
      <c r="Y304" s="45"/>
      <c r="Z304" s="45"/>
      <c r="AA304" s="45"/>
      <c r="AB304" s="45"/>
    </row>
    <row r="305" spans="1:28" s="62" customFormat="1" ht="8.25" customHeight="1" x14ac:dyDescent="0.25">
      <c r="A305" s="63">
        <f>$A$2</f>
        <v>9</v>
      </c>
      <c r="B305" s="79" t="s">
        <v>101</v>
      </c>
      <c r="C305" s="980" t="s">
        <v>190</v>
      </c>
      <c r="D305" s="980"/>
      <c r="E305" s="980"/>
      <c r="F305" s="980"/>
      <c r="G305" s="980"/>
      <c r="H305" s="980"/>
      <c r="I305" s="980"/>
      <c r="J305" s="980"/>
      <c r="K305" s="980"/>
      <c r="L305" s="980"/>
      <c r="M305" s="980"/>
      <c r="N305" s="980"/>
      <c r="O305" s="980"/>
      <c r="P305" s="45"/>
      <c r="R305" s="45"/>
      <c r="S305" s="45"/>
      <c r="T305" s="45"/>
      <c r="U305" s="45"/>
      <c r="V305" s="45"/>
      <c r="W305" s="45"/>
      <c r="X305" s="45"/>
      <c r="Y305" s="45"/>
      <c r="Z305" s="45"/>
      <c r="AA305" s="45"/>
      <c r="AB305" s="45"/>
    </row>
    <row r="306" spans="1:28" s="62" customFormat="1" ht="8.25" customHeight="1" x14ac:dyDescent="0.25">
      <c r="A306" s="63">
        <f>$A$2</f>
        <v>9</v>
      </c>
      <c r="B306" s="79" t="s">
        <v>102</v>
      </c>
      <c r="C306" s="979" t="s">
        <v>500</v>
      </c>
      <c r="D306" s="979"/>
      <c r="E306" s="979"/>
      <c r="F306" s="979"/>
      <c r="G306" s="979"/>
      <c r="H306" s="979"/>
      <c r="I306" s="979"/>
      <c r="J306" s="979"/>
      <c r="K306" s="979"/>
      <c r="L306" s="979"/>
      <c r="M306" s="979"/>
      <c r="N306" s="979"/>
      <c r="O306" s="979"/>
      <c r="P306" s="45"/>
      <c r="R306" s="45"/>
      <c r="S306" s="45"/>
      <c r="T306" s="45"/>
      <c r="U306" s="45"/>
      <c r="V306" s="45"/>
      <c r="W306" s="45"/>
      <c r="X306" s="45"/>
      <c r="Y306" s="45"/>
      <c r="Z306" s="45"/>
      <c r="AA306" s="45"/>
      <c r="AB306" s="45"/>
    </row>
    <row r="307" spans="1:28" s="62" customFormat="1" ht="8.25" customHeight="1" x14ac:dyDescent="0.25">
      <c r="A307" s="63">
        <f>$A$2</f>
        <v>9</v>
      </c>
      <c r="B307" s="79" t="s">
        <v>105</v>
      </c>
      <c r="C307" s="979" t="s">
        <v>202</v>
      </c>
      <c r="D307" s="979"/>
      <c r="E307" s="979"/>
      <c r="F307" s="979"/>
      <c r="G307" s="979"/>
      <c r="H307" s="979"/>
      <c r="I307" s="979"/>
      <c r="J307" s="979"/>
      <c r="K307" s="979"/>
      <c r="L307" s="979"/>
      <c r="M307" s="979"/>
      <c r="N307" s="979"/>
      <c r="O307" s="979"/>
      <c r="P307" s="45"/>
      <c r="R307" s="45"/>
      <c r="S307" s="45"/>
      <c r="T307" s="45"/>
      <c r="U307" s="45"/>
      <c r="V307" s="45"/>
      <c r="W307" s="45"/>
      <c r="X307" s="45"/>
      <c r="Y307" s="45"/>
      <c r="Z307" s="45"/>
      <c r="AA307" s="45"/>
      <c r="AB307" s="45"/>
    </row>
    <row r="308" spans="1:28" s="62" customFormat="1" ht="8.25" customHeight="1" x14ac:dyDescent="0.25">
      <c r="A308" s="63">
        <f>$A$2</f>
        <v>9</v>
      </c>
      <c r="B308" s="79"/>
      <c r="C308" s="93"/>
      <c r="D308" s="93"/>
      <c r="E308" s="93"/>
      <c r="F308" s="93"/>
      <c r="G308" s="93"/>
      <c r="H308" s="93"/>
      <c r="I308" s="174"/>
      <c r="J308" s="93"/>
      <c r="K308" s="180"/>
      <c r="L308" s="180"/>
      <c r="M308" s="93"/>
      <c r="N308" s="93"/>
      <c r="O308" s="93"/>
      <c r="P308" s="45"/>
      <c r="R308" s="45"/>
      <c r="S308" s="45"/>
      <c r="T308" s="45"/>
      <c r="U308" s="45"/>
      <c r="V308" s="45"/>
      <c r="W308" s="45"/>
      <c r="X308" s="45"/>
      <c r="Y308" s="45"/>
      <c r="Z308" s="45"/>
      <c r="AA308" s="45"/>
      <c r="AB308" s="45"/>
    </row>
    <row r="309" spans="1:28" s="62" customFormat="1" ht="16.5" customHeight="1" x14ac:dyDescent="0.25">
      <c r="A309" s="68">
        <f>$A$8</f>
        <v>16.5</v>
      </c>
      <c r="B309" s="45"/>
      <c r="C309" s="984" t="str">
        <f ca="1">Wersja</f>
        <v>2020..6.15.0.44055</v>
      </c>
      <c r="D309" s="984"/>
      <c r="E309" s="69"/>
      <c r="F309" s="69"/>
      <c r="G309" s="69"/>
      <c r="H309" s="69"/>
      <c r="I309" s="173"/>
      <c r="J309" s="45"/>
      <c r="K309" s="179"/>
      <c r="M309" s="45"/>
      <c r="N309" s="80" t="s">
        <v>576</v>
      </c>
      <c r="O309" s="81" t="s">
        <v>187</v>
      </c>
      <c r="P309" s="45"/>
      <c r="R309" s="45"/>
      <c r="S309" s="45"/>
      <c r="T309" s="45"/>
      <c r="U309" s="45"/>
      <c r="V309" s="45"/>
      <c r="W309" s="45"/>
      <c r="X309" s="45"/>
      <c r="Y309" s="45"/>
      <c r="Z309" s="45"/>
      <c r="AA309" s="45"/>
      <c r="AB309" s="45"/>
    </row>
    <row r="310" spans="1:28" s="62" customFormat="1" ht="9" customHeight="1" x14ac:dyDescent="0.25">
      <c r="A310" s="63">
        <f>$A$2</f>
        <v>9</v>
      </c>
      <c r="B310" s="45"/>
      <c r="C310" s="45"/>
      <c r="D310" s="45"/>
      <c r="E310" s="45"/>
      <c r="F310" s="45"/>
      <c r="G310" s="45"/>
      <c r="H310" s="45"/>
      <c r="I310" s="173"/>
      <c r="J310" s="45"/>
      <c r="K310" s="179"/>
      <c r="M310" s="45"/>
      <c r="N310" s="45"/>
      <c r="O310" s="45"/>
      <c r="P310" s="45"/>
      <c r="R310" s="45"/>
      <c r="S310" s="45"/>
      <c r="T310" s="45"/>
      <c r="U310" s="45"/>
      <c r="V310" s="45"/>
      <c r="W310" s="45"/>
      <c r="X310" s="45"/>
      <c r="Y310" s="45"/>
      <c r="Z310" s="45"/>
      <c r="AA310" s="45"/>
      <c r="AB310" s="45"/>
    </row>
    <row r="311" spans="1:28" s="62" customFormat="1" ht="9" customHeight="1" x14ac:dyDescent="0.25">
      <c r="A311" s="63">
        <f>$A$2</f>
        <v>9</v>
      </c>
      <c r="B311" s="797" t="s">
        <v>0</v>
      </c>
      <c r="C311" s="797"/>
      <c r="D311" s="797"/>
      <c r="E311" s="797"/>
      <c r="F311" s="797"/>
      <c r="G311" s="797"/>
      <c r="H311" s="797"/>
      <c r="I311" s="797"/>
      <c r="J311" s="797"/>
      <c r="K311" s="797"/>
      <c r="L311" s="797"/>
      <c r="M311" s="797"/>
      <c r="N311" s="797"/>
      <c r="O311" s="797"/>
      <c r="P311" s="45"/>
      <c r="R311" s="45"/>
      <c r="S311" s="45"/>
      <c r="T311" s="45"/>
      <c r="U311" s="45"/>
      <c r="V311" s="45"/>
      <c r="W311" s="45"/>
      <c r="X311" s="45"/>
      <c r="Y311" s="45"/>
      <c r="Z311" s="45"/>
      <c r="AA311" s="45"/>
      <c r="AB311" s="45"/>
    </row>
    <row r="312" spans="1:28" s="62" customFormat="1" ht="4.5" customHeight="1" x14ac:dyDescent="0.25">
      <c r="A312" s="68">
        <v>4.5</v>
      </c>
      <c r="B312" s="92"/>
      <c r="C312" s="45"/>
      <c r="D312" s="45"/>
      <c r="E312" s="45"/>
      <c r="F312" s="45"/>
      <c r="G312" s="45"/>
      <c r="H312" s="45"/>
      <c r="I312" s="173"/>
      <c r="J312" s="45"/>
      <c r="K312" s="179"/>
      <c r="M312" s="45"/>
      <c r="N312" s="45"/>
      <c r="O312" s="45"/>
      <c r="P312" s="45"/>
      <c r="R312" s="45"/>
      <c r="S312" s="45"/>
      <c r="T312" s="45"/>
      <c r="U312" s="45"/>
      <c r="V312" s="45"/>
      <c r="W312" s="45"/>
      <c r="X312" s="45"/>
      <c r="Y312" s="45"/>
      <c r="Z312" s="45"/>
      <c r="AA312" s="45"/>
      <c r="AB312" s="45"/>
    </row>
    <row r="313" spans="1:28" s="62" customFormat="1" ht="24.75" customHeight="1" x14ac:dyDescent="0.25">
      <c r="A313" s="68">
        <f>$A$8*1.5</f>
        <v>24.75</v>
      </c>
      <c r="B313" s="73" t="s">
        <v>162</v>
      </c>
      <c r="C313" s="844" t="s">
        <v>170</v>
      </c>
      <c r="D313" s="981"/>
      <c r="E313" s="982"/>
      <c r="F313" s="74" t="s">
        <v>171</v>
      </c>
      <c r="G313" s="74" t="s">
        <v>172</v>
      </c>
      <c r="H313" s="73" t="s">
        <v>163</v>
      </c>
      <c r="I313" s="844" t="s">
        <v>573</v>
      </c>
      <c r="J313" s="982"/>
      <c r="K313" s="176" t="s">
        <v>571</v>
      </c>
      <c r="L313" s="176" t="s">
        <v>570</v>
      </c>
      <c r="M313" s="845" t="s">
        <v>575</v>
      </c>
      <c r="N313" s="1023"/>
      <c r="O313" s="1024"/>
      <c r="P313" s="45"/>
      <c r="R313" s="45"/>
      <c r="S313" s="45"/>
      <c r="T313" s="45"/>
      <c r="U313" s="45"/>
      <c r="V313" s="45"/>
      <c r="W313" s="45"/>
      <c r="X313" s="45"/>
      <c r="Y313" s="45"/>
      <c r="Z313" s="45"/>
      <c r="AA313" s="45"/>
      <c r="AB313" s="45"/>
    </row>
    <row r="314" spans="1:28" s="62" customFormat="1" ht="9" customHeight="1" x14ac:dyDescent="0.2">
      <c r="A314" s="63">
        <f>$A$2</f>
        <v>9</v>
      </c>
      <c r="B314" s="76"/>
      <c r="C314" s="983" t="s">
        <v>126</v>
      </c>
      <c r="D314" s="983"/>
      <c r="E314" s="983"/>
      <c r="F314" s="73" t="s">
        <v>164</v>
      </c>
      <c r="G314" s="73" t="s">
        <v>165</v>
      </c>
      <c r="H314" s="73" t="s">
        <v>143</v>
      </c>
      <c r="I314" s="983" t="s">
        <v>166</v>
      </c>
      <c r="J314" s="983"/>
      <c r="K314" s="177" t="s">
        <v>167</v>
      </c>
      <c r="L314" s="177" t="s">
        <v>168</v>
      </c>
      <c r="M314" s="845" t="s">
        <v>181</v>
      </c>
      <c r="N314" s="1023"/>
      <c r="O314" s="1024"/>
      <c r="P314" s="45"/>
      <c r="R314" s="45"/>
      <c r="S314" s="45"/>
      <c r="T314" s="45"/>
      <c r="U314" s="45"/>
      <c r="V314" s="45"/>
      <c r="W314" s="45"/>
      <c r="X314" s="45"/>
      <c r="Y314" s="45"/>
      <c r="Z314" s="45"/>
      <c r="AA314" s="45"/>
      <c r="AB314" s="45"/>
    </row>
    <row r="315" spans="1:28" s="62" customFormat="1" ht="19.5" customHeight="1" x14ac:dyDescent="0.25">
      <c r="A315" s="63">
        <f t="shared" ref="A315:A334" si="27">$A$6</f>
        <v>19.5</v>
      </c>
      <c r="B315" s="78">
        <v>9</v>
      </c>
      <c r="C315" s="1016"/>
      <c r="D315" s="1017"/>
      <c r="E315" s="1018"/>
      <c r="F315" s="98"/>
      <c r="G315" s="98"/>
      <c r="H315" s="98"/>
      <c r="I315" s="975"/>
      <c r="J315" s="1019"/>
      <c r="K315" s="124"/>
      <c r="L315" s="449"/>
      <c r="M315" s="1020"/>
      <c r="N315" s="1021"/>
      <c r="O315" s="1022"/>
      <c r="P315" s="45"/>
      <c r="R315" s="45"/>
      <c r="S315" s="45"/>
      <c r="T315" s="45"/>
      <c r="U315" s="45"/>
      <c r="V315" s="45"/>
      <c r="W315" s="45"/>
      <c r="X315" s="45"/>
      <c r="Y315" s="45"/>
      <c r="Z315" s="45"/>
      <c r="AA315" s="45"/>
      <c r="AB315" s="45"/>
    </row>
    <row r="316" spans="1:28" s="62" customFormat="1" ht="19.5" customHeight="1" x14ac:dyDescent="0.25">
      <c r="A316" s="63">
        <f t="shared" si="27"/>
        <v>19.5</v>
      </c>
      <c r="B316" s="78">
        <f>B315+1</f>
        <v>10</v>
      </c>
      <c r="C316" s="1016"/>
      <c r="D316" s="1017"/>
      <c r="E316" s="1018"/>
      <c r="F316" s="98"/>
      <c r="G316" s="98"/>
      <c r="H316" s="98"/>
      <c r="I316" s="975"/>
      <c r="J316" s="1019"/>
      <c r="K316" s="124"/>
      <c r="L316" s="449"/>
      <c r="M316" s="1020"/>
      <c r="N316" s="1021"/>
      <c r="O316" s="1022"/>
      <c r="P316" s="45"/>
      <c r="R316" s="45"/>
      <c r="S316" s="45"/>
      <c r="T316" s="45"/>
      <c r="U316" s="45"/>
      <c r="V316" s="45"/>
      <c r="W316" s="45"/>
      <c r="X316" s="45"/>
      <c r="Y316" s="45"/>
      <c r="Z316" s="45"/>
      <c r="AA316" s="45"/>
      <c r="AB316" s="45"/>
    </row>
    <row r="317" spans="1:28" s="62" customFormat="1" ht="19.5" customHeight="1" x14ac:dyDescent="0.25">
      <c r="A317" s="63">
        <f t="shared" si="27"/>
        <v>19.5</v>
      </c>
      <c r="B317" s="78">
        <f t="shared" ref="B317:B334" si="28">B316+1</f>
        <v>11</v>
      </c>
      <c r="C317" s="1016"/>
      <c r="D317" s="1017"/>
      <c r="E317" s="1018"/>
      <c r="F317" s="98"/>
      <c r="G317" s="98"/>
      <c r="H317" s="98"/>
      <c r="I317" s="975"/>
      <c r="J317" s="1019"/>
      <c r="K317" s="124"/>
      <c r="L317" s="449"/>
      <c r="M317" s="1020"/>
      <c r="N317" s="1021"/>
      <c r="O317" s="1022"/>
      <c r="P317" s="45"/>
      <c r="R317" s="45"/>
      <c r="S317" s="45"/>
      <c r="T317" s="45"/>
      <c r="U317" s="45"/>
      <c r="V317" s="45"/>
      <c r="W317" s="45"/>
      <c r="X317" s="45"/>
      <c r="Y317" s="45"/>
      <c r="Z317" s="45"/>
      <c r="AA317" s="45"/>
      <c r="AB317" s="45"/>
    </row>
    <row r="318" spans="1:28" s="62" customFormat="1" ht="19.5" customHeight="1" x14ac:dyDescent="0.25">
      <c r="A318" s="63">
        <f t="shared" si="27"/>
        <v>19.5</v>
      </c>
      <c r="B318" s="78">
        <f t="shared" si="28"/>
        <v>12</v>
      </c>
      <c r="C318" s="1016"/>
      <c r="D318" s="1017"/>
      <c r="E318" s="1018"/>
      <c r="F318" s="98"/>
      <c r="G318" s="98"/>
      <c r="H318" s="98"/>
      <c r="I318" s="975"/>
      <c r="J318" s="1019"/>
      <c r="K318" s="124"/>
      <c r="L318" s="449"/>
      <c r="M318" s="1020"/>
      <c r="N318" s="1021"/>
      <c r="O318" s="1022"/>
      <c r="P318" s="45"/>
      <c r="R318" s="45"/>
      <c r="S318" s="45"/>
      <c r="T318" s="45"/>
      <c r="U318" s="45"/>
      <c r="V318" s="45"/>
      <c r="W318" s="45"/>
      <c r="X318" s="45"/>
      <c r="Y318" s="45"/>
      <c r="Z318" s="45"/>
      <c r="AA318" s="45"/>
      <c r="AB318" s="45"/>
    </row>
    <row r="319" spans="1:28" s="62" customFormat="1" ht="19.5" customHeight="1" x14ac:dyDescent="0.25">
      <c r="A319" s="63">
        <f t="shared" si="27"/>
        <v>19.5</v>
      </c>
      <c r="B319" s="78">
        <f t="shared" si="28"/>
        <v>13</v>
      </c>
      <c r="C319" s="1016"/>
      <c r="D319" s="1017"/>
      <c r="E319" s="1018"/>
      <c r="F319" s="98"/>
      <c r="G319" s="98"/>
      <c r="H319" s="98"/>
      <c r="I319" s="975"/>
      <c r="J319" s="1019"/>
      <c r="K319" s="124"/>
      <c r="L319" s="449"/>
      <c r="M319" s="1020"/>
      <c r="N319" s="1021"/>
      <c r="O319" s="1022"/>
      <c r="P319" s="45"/>
      <c r="R319" s="45"/>
      <c r="S319" s="45"/>
      <c r="T319" s="45"/>
      <c r="U319" s="45"/>
      <c r="V319" s="45"/>
      <c r="W319" s="45"/>
      <c r="X319" s="45"/>
      <c r="Y319" s="45"/>
      <c r="Z319" s="45"/>
      <c r="AA319" s="45"/>
      <c r="AB319" s="45"/>
    </row>
    <row r="320" spans="1:28" s="62" customFormat="1" ht="19.5" customHeight="1" x14ac:dyDescent="0.25">
      <c r="A320" s="63">
        <f t="shared" si="27"/>
        <v>19.5</v>
      </c>
      <c r="B320" s="78">
        <f t="shared" si="28"/>
        <v>14</v>
      </c>
      <c r="C320" s="1016"/>
      <c r="D320" s="1017"/>
      <c r="E320" s="1018"/>
      <c r="F320" s="98"/>
      <c r="G320" s="98"/>
      <c r="H320" s="98"/>
      <c r="I320" s="975"/>
      <c r="J320" s="1019"/>
      <c r="K320" s="124"/>
      <c r="L320" s="449"/>
      <c r="M320" s="1020"/>
      <c r="N320" s="1021"/>
      <c r="O320" s="1022"/>
      <c r="P320" s="45"/>
      <c r="R320" s="45"/>
      <c r="S320" s="45"/>
      <c r="T320" s="45"/>
      <c r="U320" s="45"/>
      <c r="V320" s="45"/>
      <c r="W320" s="45"/>
      <c r="X320" s="45"/>
      <c r="Y320" s="45"/>
      <c r="Z320" s="45"/>
      <c r="AA320" s="45"/>
      <c r="AB320" s="45"/>
    </row>
    <row r="321" spans="1:28" s="62" customFormat="1" ht="19.5" customHeight="1" x14ac:dyDescent="0.25">
      <c r="A321" s="63">
        <f t="shared" si="27"/>
        <v>19.5</v>
      </c>
      <c r="B321" s="78">
        <f t="shared" si="28"/>
        <v>15</v>
      </c>
      <c r="C321" s="1016"/>
      <c r="D321" s="1017"/>
      <c r="E321" s="1018"/>
      <c r="F321" s="98"/>
      <c r="G321" s="98"/>
      <c r="H321" s="98"/>
      <c r="I321" s="975"/>
      <c r="J321" s="1019"/>
      <c r="K321" s="124"/>
      <c r="L321" s="449"/>
      <c r="M321" s="1020"/>
      <c r="N321" s="1021"/>
      <c r="O321" s="1022"/>
      <c r="P321" s="45"/>
      <c r="R321" s="45"/>
      <c r="S321" s="45"/>
      <c r="T321" s="45"/>
      <c r="U321" s="45"/>
      <c r="V321" s="45"/>
      <c r="W321" s="45"/>
      <c r="X321" s="45"/>
      <c r="Y321" s="45"/>
      <c r="Z321" s="45"/>
      <c r="AA321" s="45"/>
      <c r="AB321" s="45"/>
    </row>
    <row r="322" spans="1:28" s="62" customFormat="1" ht="19.5" customHeight="1" x14ac:dyDescent="0.25">
      <c r="A322" s="63">
        <f t="shared" si="27"/>
        <v>19.5</v>
      </c>
      <c r="B322" s="78">
        <f t="shared" si="28"/>
        <v>16</v>
      </c>
      <c r="C322" s="1016"/>
      <c r="D322" s="1017"/>
      <c r="E322" s="1018"/>
      <c r="F322" s="98"/>
      <c r="G322" s="98"/>
      <c r="H322" s="98"/>
      <c r="I322" s="975"/>
      <c r="J322" s="1019"/>
      <c r="K322" s="124"/>
      <c r="L322" s="449"/>
      <c r="M322" s="1020"/>
      <c r="N322" s="1021"/>
      <c r="O322" s="1022"/>
      <c r="P322" s="45"/>
      <c r="R322" s="45"/>
      <c r="S322" s="45"/>
      <c r="T322" s="45"/>
      <c r="U322" s="45"/>
      <c r="V322" s="45"/>
      <c r="W322" s="45"/>
      <c r="X322" s="45"/>
      <c r="Y322" s="45"/>
      <c r="Z322" s="45"/>
      <c r="AA322" s="45"/>
      <c r="AB322" s="45"/>
    </row>
    <row r="323" spans="1:28" s="62" customFormat="1" ht="19.5" customHeight="1" x14ac:dyDescent="0.25">
      <c r="A323" s="63">
        <f t="shared" si="27"/>
        <v>19.5</v>
      </c>
      <c r="B323" s="78">
        <f t="shared" si="28"/>
        <v>17</v>
      </c>
      <c r="C323" s="1016"/>
      <c r="D323" s="1017"/>
      <c r="E323" s="1018"/>
      <c r="F323" s="98"/>
      <c r="G323" s="98"/>
      <c r="H323" s="98"/>
      <c r="I323" s="975"/>
      <c r="J323" s="1019"/>
      <c r="K323" s="124"/>
      <c r="L323" s="449"/>
      <c r="M323" s="1020"/>
      <c r="N323" s="1021"/>
      <c r="O323" s="1022"/>
      <c r="P323" s="45"/>
      <c r="R323" s="45"/>
      <c r="S323" s="45"/>
      <c r="T323" s="45"/>
      <c r="U323" s="45"/>
      <c r="V323" s="45"/>
      <c r="W323" s="45"/>
      <c r="X323" s="45"/>
      <c r="Y323" s="45"/>
      <c r="Z323" s="45"/>
      <c r="AA323" s="45"/>
      <c r="AB323" s="45"/>
    </row>
    <row r="324" spans="1:28" s="62" customFormat="1" ht="19.5" customHeight="1" x14ac:dyDescent="0.25">
      <c r="A324" s="63">
        <f t="shared" si="27"/>
        <v>19.5</v>
      </c>
      <c r="B324" s="78">
        <f t="shared" si="28"/>
        <v>18</v>
      </c>
      <c r="C324" s="1016"/>
      <c r="D324" s="1017"/>
      <c r="E324" s="1018"/>
      <c r="F324" s="98"/>
      <c r="G324" s="98"/>
      <c r="H324" s="98"/>
      <c r="I324" s="975"/>
      <c r="J324" s="1019"/>
      <c r="K324" s="124"/>
      <c r="L324" s="449"/>
      <c r="M324" s="1020"/>
      <c r="N324" s="1021"/>
      <c r="O324" s="1022"/>
      <c r="P324" s="45"/>
      <c r="R324" s="45"/>
      <c r="S324" s="45"/>
      <c r="T324" s="45"/>
      <c r="U324" s="45"/>
      <c r="V324" s="45"/>
      <c r="W324" s="45"/>
      <c r="X324" s="45"/>
      <c r="Y324" s="45"/>
      <c r="Z324" s="45"/>
      <c r="AA324" s="45"/>
      <c r="AB324" s="45"/>
    </row>
    <row r="325" spans="1:28" s="62" customFormat="1" ht="19.5" customHeight="1" x14ac:dyDescent="0.25">
      <c r="A325" s="63">
        <f t="shared" si="27"/>
        <v>19.5</v>
      </c>
      <c r="B325" s="78">
        <f t="shared" si="28"/>
        <v>19</v>
      </c>
      <c r="C325" s="1016"/>
      <c r="D325" s="1017"/>
      <c r="E325" s="1018"/>
      <c r="F325" s="98"/>
      <c r="G325" s="98"/>
      <c r="H325" s="98"/>
      <c r="I325" s="975"/>
      <c r="J325" s="1019"/>
      <c r="K325" s="124"/>
      <c r="L325" s="449"/>
      <c r="M325" s="1020"/>
      <c r="N325" s="1021"/>
      <c r="O325" s="1022"/>
      <c r="P325" s="45"/>
      <c r="R325" s="45"/>
      <c r="S325" s="45"/>
      <c r="T325" s="45"/>
      <c r="U325" s="45"/>
      <c r="V325" s="45"/>
      <c r="W325" s="45"/>
      <c r="X325" s="45"/>
      <c r="Y325" s="45"/>
      <c r="Z325" s="45"/>
      <c r="AA325" s="45"/>
      <c r="AB325" s="45"/>
    </row>
    <row r="326" spans="1:28" s="62" customFormat="1" ht="19.5" customHeight="1" x14ac:dyDescent="0.25">
      <c r="A326" s="63">
        <f t="shared" si="27"/>
        <v>19.5</v>
      </c>
      <c r="B326" s="78">
        <f t="shared" si="28"/>
        <v>20</v>
      </c>
      <c r="C326" s="1016"/>
      <c r="D326" s="1017"/>
      <c r="E326" s="1018"/>
      <c r="F326" s="98"/>
      <c r="G326" s="98"/>
      <c r="H326" s="98"/>
      <c r="I326" s="975"/>
      <c r="J326" s="1019"/>
      <c r="K326" s="124"/>
      <c r="L326" s="449"/>
      <c r="M326" s="1020"/>
      <c r="N326" s="1021"/>
      <c r="O326" s="1022"/>
      <c r="P326" s="45"/>
      <c r="R326" s="45"/>
      <c r="S326" s="45"/>
      <c r="T326" s="45"/>
      <c r="U326" s="45"/>
      <c r="V326" s="45"/>
      <c r="W326" s="45"/>
      <c r="X326" s="45"/>
      <c r="Y326" s="45"/>
      <c r="Z326" s="45"/>
      <c r="AA326" s="45"/>
      <c r="AB326" s="45"/>
    </row>
    <row r="327" spans="1:28" s="62" customFormat="1" ht="19.5" customHeight="1" x14ac:dyDescent="0.25">
      <c r="A327" s="63">
        <f t="shared" si="27"/>
        <v>19.5</v>
      </c>
      <c r="B327" s="78">
        <f t="shared" si="28"/>
        <v>21</v>
      </c>
      <c r="C327" s="1016"/>
      <c r="D327" s="1017"/>
      <c r="E327" s="1018"/>
      <c r="F327" s="98"/>
      <c r="G327" s="98"/>
      <c r="H327" s="98"/>
      <c r="I327" s="975"/>
      <c r="J327" s="1019"/>
      <c r="K327" s="124"/>
      <c r="L327" s="449"/>
      <c r="M327" s="1020"/>
      <c r="N327" s="1021"/>
      <c r="O327" s="1022"/>
      <c r="P327" s="45"/>
      <c r="R327" s="45"/>
      <c r="S327" s="45"/>
      <c r="T327" s="45"/>
      <c r="U327" s="45"/>
      <c r="V327" s="45"/>
      <c r="W327" s="45"/>
      <c r="X327" s="45"/>
      <c r="Y327" s="45"/>
      <c r="Z327" s="45"/>
      <c r="AA327" s="45"/>
      <c r="AB327" s="45"/>
    </row>
    <row r="328" spans="1:28" s="62" customFormat="1" ht="19.5" customHeight="1" x14ac:dyDescent="0.25">
      <c r="A328" s="63">
        <f t="shared" si="27"/>
        <v>19.5</v>
      </c>
      <c r="B328" s="78">
        <f t="shared" si="28"/>
        <v>22</v>
      </c>
      <c r="C328" s="1016"/>
      <c r="D328" s="1017"/>
      <c r="E328" s="1018"/>
      <c r="F328" s="98"/>
      <c r="G328" s="98"/>
      <c r="H328" s="98"/>
      <c r="I328" s="975"/>
      <c r="J328" s="1019"/>
      <c r="K328" s="124"/>
      <c r="L328" s="449"/>
      <c r="M328" s="1020"/>
      <c r="N328" s="1021"/>
      <c r="O328" s="1022"/>
      <c r="P328" s="45"/>
      <c r="R328" s="45"/>
      <c r="S328" s="45"/>
      <c r="T328" s="45"/>
      <c r="U328" s="45"/>
      <c r="V328" s="45"/>
      <c r="W328" s="45"/>
      <c r="X328" s="45"/>
      <c r="Y328" s="45"/>
      <c r="Z328" s="45"/>
      <c r="AA328" s="45"/>
      <c r="AB328" s="45"/>
    </row>
    <row r="329" spans="1:28" s="62" customFormat="1" ht="19.5" customHeight="1" x14ac:dyDescent="0.25">
      <c r="A329" s="63">
        <f t="shared" si="27"/>
        <v>19.5</v>
      </c>
      <c r="B329" s="78">
        <f t="shared" si="28"/>
        <v>23</v>
      </c>
      <c r="C329" s="1016"/>
      <c r="D329" s="1017"/>
      <c r="E329" s="1018"/>
      <c r="F329" s="98"/>
      <c r="G329" s="98"/>
      <c r="H329" s="98"/>
      <c r="I329" s="975"/>
      <c r="J329" s="1019"/>
      <c r="K329" s="124"/>
      <c r="L329" s="449"/>
      <c r="M329" s="1020"/>
      <c r="N329" s="1021"/>
      <c r="O329" s="1022"/>
      <c r="P329" s="45"/>
      <c r="R329" s="45"/>
      <c r="S329" s="45"/>
      <c r="T329" s="45"/>
      <c r="U329" s="45"/>
      <c r="V329" s="45"/>
      <c r="W329" s="45"/>
      <c r="X329" s="45"/>
      <c r="Y329" s="45"/>
      <c r="Z329" s="45"/>
      <c r="AA329" s="45"/>
      <c r="AB329" s="45"/>
    </row>
    <row r="330" spans="1:28" s="62" customFormat="1" ht="19.5" customHeight="1" x14ac:dyDescent="0.25">
      <c r="A330" s="63">
        <f t="shared" si="27"/>
        <v>19.5</v>
      </c>
      <c r="B330" s="78">
        <f t="shared" si="28"/>
        <v>24</v>
      </c>
      <c r="C330" s="1016"/>
      <c r="D330" s="1017"/>
      <c r="E330" s="1018"/>
      <c r="F330" s="98"/>
      <c r="G330" s="98"/>
      <c r="H330" s="98"/>
      <c r="I330" s="975"/>
      <c r="J330" s="1019"/>
      <c r="K330" s="124"/>
      <c r="L330" s="449"/>
      <c r="M330" s="1020"/>
      <c r="N330" s="1021"/>
      <c r="O330" s="1022"/>
      <c r="P330" s="45"/>
      <c r="R330" s="45"/>
      <c r="S330" s="45"/>
      <c r="T330" s="45"/>
      <c r="U330" s="45"/>
      <c r="V330" s="45"/>
      <c r="W330" s="45"/>
      <c r="X330" s="45"/>
      <c r="Y330" s="45"/>
      <c r="Z330" s="45"/>
      <c r="AA330" s="45"/>
      <c r="AB330" s="45"/>
    </row>
    <row r="331" spans="1:28" s="62" customFormat="1" ht="19.5" customHeight="1" x14ac:dyDescent="0.25">
      <c r="A331" s="63">
        <f t="shared" si="27"/>
        <v>19.5</v>
      </c>
      <c r="B331" s="78">
        <f t="shared" si="28"/>
        <v>25</v>
      </c>
      <c r="C331" s="1016"/>
      <c r="D331" s="1017"/>
      <c r="E331" s="1018"/>
      <c r="F331" s="98"/>
      <c r="G331" s="98"/>
      <c r="H331" s="98"/>
      <c r="I331" s="975"/>
      <c r="J331" s="1019"/>
      <c r="K331" s="124"/>
      <c r="L331" s="449"/>
      <c r="M331" s="1020"/>
      <c r="N331" s="1021"/>
      <c r="O331" s="1022"/>
      <c r="P331" s="45"/>
      <c r="R331" s="45"/>
      <c r="S331" s="45"/>
      <c r="T331" s="45"/>
      <c r="U331" s="45"/>
      <c r="V331" s="45"/>
      <c r="W331" s="45"/>
      <c r="X331" s="45"/>
      <c r="Y331" s="45"/>
      <c r="Z331" s="45"/>
      <c r="AA331" s="45"/>
      <c r="AB331" s="45"/>
    </row>
    <row r="332" spans="1:28" s="62" customFormat="1" ht="19.5" customHeight="1" x14ac:dyDescent="0.25">
      <c r="A332" s="63">
        <f t="shared" si="27"/>
        <v>19.5</v>
      </c>
      <c r="B332" s="78">
        <f t="shared" si="28"/>
        <v>26</v>
      </c>
      <c r="C332" s="1016"/>
      <c r="D332" s="1017"/>
      <c r="E332" s="1018"/>
      <c r="F332" s="98"/>
      <c r="G332" s="98"/>
      <c r="H332" s="98"/>
      <c r="I332" s="975"/>
      <c r="J332" s="1019"/>
      <c r="K332" s="124"/>
      <c r="L332" s="449"/>
      <c r="M332" s="1020"/>
      <c r="N332" s="1021"/>
      <c r="O332" s="1022"/>
      <c r="P332" s="45"/>
      <c r="R332" s="45"/>
      <c r="S332" s="45"/>
      <c r="T332" s="45"/>
      <c r="U332" s="45"/>
      <c r="V332" s="45"/>
      <c r="W332" s="45"/>
      <c r="X332" s="45"/>
      <c r="Y332" s="45"/>
      <c r="Z332" s="45"/>
      <c r="AA332" s="45"/>
      <c r="AB332" s="45"/>
    </row>
    <row r="333" spans="1:28" s="62" customFormat="1" ht="19.5" customHeight="1" x14ac:dyDescent="0.25">
      <c r="A333" s="63">
        <f t="shared" si="27"/>
        <v>19.5</v>
      </c>
      <c r="B333" s="78">
        <f t="shared" si="28"/>
        <v>27</v>
      </c>
      <c r="C333" s="1016"/>
      <c r="D333" s="1017"/>
      <c r="E333" s="1018"/>
      <c r="F333" s="98"/>
      <c r="G333" s="98"/>
      <c r="H333" s="98"/>
      <c r="I333" s="975"/>
      <c r="J333" s="1019"/>
      <c r="K333" s="124"/>
      <c r="L333" s="449"/>
      <c r="M333" s="1020"/>
      <c r="N333" s="1021"/>
      <c r="O333" s="1022"/>
      <c r="P333" s="45"/>
      <c r="R333" s="45"/>
      <c r="S333" s="45"/>
      <c r="T333" s="45"/>
      <c r="U333" s="45"/>
      <c r="V333" s="45"/>
      <c r="W333" s="45"/>
      <c r="X333" s="45"/>
      <c r="Y333" s="45"/>
      <c r="Z333" s="45"/>
      <c r="AA333" s="45"/>
      <c r="AB333" s="45"/>
    </row>
    <row r="334" spans="1:28" s="62" customFormat="1" ht="19.5" customHeight="1" x14ac:dyDescent="0.25">
      <c r="A334" s="63">
        <f t="shared" si="27"/>
        <v>19.5</v>
      </c>
      <c r="B334" s="78">
        <f t="shared" si="28"/>
        <v>28</v>
      </c>
      <c r="C334" s="1016"/>
      <c r="D334" s="1017"/>
      <c r="E334" s="1018"/>
      <c r="F334" s="98"/>
      <c r="G334" s="98"/>
      <c r="H334" s="98"/>
      <c r="I334" s="975"/>
      <c r="J334" s="1019"/>
      <c r="K334" s="124"/>
      <c r="L334" s="449"/>
      <c r="M334" s="1020"/>
      <c r="N334" s="1021"/>
      <c r="O334" s="1022"/>
      <c r="P334" s="45"/>
      <c r="R334" s="45"/>
      <c r="S334" s="45"/>
      <c r="T334" s="45"/>
      <c r="U334" s="45"/>
      <c r="V334" s="45"/>
      <c r="W334" s="45"/>
      <c r="X334" s="45"/>
      <c r="Y334" s="45"/>
      <c r="Z334" s="45"/>
      <c r="AA334" s="45"/>
      <c r="AB334" s="45"/>
    </row>
    <row r="335" spans="1:28" s="62" customFormat="1" ht="9" customHeight="1" x14ac:dyDescent="0.25">
      <c r="A335" s="63">
        <f>$A$2</f>
        <v>9</v>
      </c>
      <c r="B335" s="45"/>
      <c r="C335" s="45"/>
      <c r="D335" s="45"/>
      <c r="E335" s="45"/>
      <c r="F335" s="45"/>
      <c r="G335" s="45"/>
      <c r="H335" s="45"/>
      <c r="I335" s="173"/>
      <c r="J335" s="45"/>
      <c r="K335" s="179"/>
      <c r="M335" s="45"/>
      <c r="N335" s="45"/>
      <c r="O335" s="45"/>
      <c r="P335" s="45"/>
      <c r="R335" s="45"/>
      <c r="S335" s="45"/>
      <c r="T335" s="45"/>
      <c r="U335" s="45"/>
      <c r="V335" s="45"/>
      <c r="W335" s="45"/>
      <c r="X335" s="45"/>
      <c r="Y335" s="45"/>
      <c r="Z335" s="45"/>
      <c r="AA335" s="45"/>
      <c r="AB335" s="45"/>
    </row>
    <row r="336" spans="1:28" ht="9" customHeight="1" x14ac:dyDescent="0.25">
      <c r="A336" s="63">
        <f t="shared" ref="A336:A341" si="29">$A$2</f>
        <v>9</v>
      </c>
    </row>
    <row r="337" spans="1:17" ht="9" customHeight="1" x14ac:dyDescent="0.25">
      <c r="A337" s="63">
        <f t="shared" si="29"/>
        <v>9</v>
      </c>
    </row>
    <row r="338" spans="1:17" ht="9" customHeight="1" x14ac:dyDescent="0.25">
      <c r="A338" s="63">
        <f t="shared" si="29"/>
        <v>9</v>
      </c>
    </row>
    <row r="339" spans="1:17" ht="9" customHeight="1" x14ac:dyDescent="0.25">
      <c r="A339" s="63">
        <f t="shared" si="29"/>
        <v>9</v>
      </c>
    </row>
    <row r="340" spans="1:17" ht="16.5" customHeight="1" x14ac:dyDescent="0.25">
      <c r="A340" s="68">
        <f>$A$8</f>
        <v>16.5</v>
      </c>
      <c r="C340" s="80" t="s">
        <v>576</v>
      </c>
      <c r="D340" s="81" t="s">
        <v>189</v>
      </c>
      <c r="M340" s="1006" t="str">
        <f ca="1">Wersja</f>
        <v>2020..6.15.0.44055</v>
      </c>
      <c r="N340" s="1006"/>
    </row>
    <row r="341" spans="1:17" x14ac:dyDescent="0.25">
      <c r="A341" s="63">
        <f t="shared" si="29"/>
        <v>9</v>
      </c>
    </row>
    <row r="342" spans="1:17" ht="9" customHeight="1" x14ac:dyDescent="0.25">
      <c r="A342" s="64">
        <v>9</v>
      </c>
      <c r="B342" s="796" t="s">
        <v>182</v>
      </c>
      <c r="C342" s="796"/>
      <c r="D342" s="796"/>
      <c r="E342" s="796"/>
      <c r="F342" s="796"/>
      <c r="G342" s="796"/>
      <c r="H342" s="796"/>
      <c r="I342" s="796"/>
      <c r="J342" s="796"/>
      <c r="K342" s="796"/>
      <c r="L342" s="796"/>
      <c r="M342" s="796"/>
      <c r="N342" s="796"/>
      <c r="O342" s="796"/>
    </row>
    <row r="343" spans="1:17" ht="9" customHeight="1" x14ac:dyDescent="0.25">
      <c r="A343" s="63">
        <f>$A$2</f>
        <v>9</v>
      </c>
      <c r="B343" s="797" t="s">
        <v>0</v>
      </c>
      <c r="C343" s="797"/>
      <c r="D343" s="797"/>
      <c r="E343" s="797"/>
      <c r="F343" s="797"/>
      <c r="G343" s="797"/>
      <c r="H343" s="797"/>
      <c r="I343" s="797"/>
      <c r="J343" s="797"/>
      <c r="K343" s="797"/>
      <c r="L343" s="797"/>
      <c r="M343" s="797"/>
      <c r="N343" s="797"/>
      <c r="O343" s="797"/>
    </row>
    <row r="344" spans="1:17" ht="4.5" customHeight="1" x14ac:dyDescent="0.25">
      <c r="A344" s="64">
        <v>4.5</v>
      </c>
      <c r="B344" s="92"/>
    </row>
    <row r="345" spans="1:17" ht="9" customHeight="1" x14ac:dyDescent="0.25">
      <c r="A345" s="63">
        <f>$A$2</f>
        <v>9</v>
      </c>
      <c r="B345" s="798" t="s">
        <v>475</v>
      </c>
      <c r="C345" s="799"/>
      <c r="D345" s="799"/>
      <c r="E345" s="799"/>
      <c r="F345" s="799"/>
      <c r="G345" s="799"/>
      <c r="H345" s="800"/>
      <c r="I345" s="801" t="s">
        <v>1</v>
      </c>
      <c r="J345" s="802"/>
      <c r="K345" s="802"/>
      <c r="L345" s="802"/>
      <c r="M345" s="802"/>
      <c r="N345" s="802"/>
      <c r="O345" s="803"/>
    </row>
    <row r="346" spans="1:17" ht="19.5" customHeight="1" x14ac:dyDescent="0.25">
      <c r="A346" s="64">
        <v>19.5</v>
      </c>
      <c r="B346" s="65"/>
      <c r="C346" s="988">
        <f>$C$6</f>
        <v>0</v>
      </c>
      <c r="D346" s="988"/>
      <c r="E346" s="988"/>
      <c r="F346" s="988"/>
      <c r="G346" s="988"/>
      <c r="H346" s="66"/>
      <c r="I346" s="820"/>
      <c r="J346" s="821"/>
      <c r="K346" s="821"/>
      <c r="L346" s="821"/>
      <c r="M346" s="821"/>
      <c r="N346" s="821"/>
      <c r="O346" s="822"/>
    </row>
    <row r="347" spans="1:17" ht="9" customHeight="1" x14ac:dyDescent="0.25">
      <c r="A347" s="63">
        <f t="shared" ref="A347" si="30">$A$2</f>
        <v>9</v>
      </c>
    </row>
    <row r="348" spans="1:17" ht="16.5" customHeight="1" x14ac:dyDescent="0.25">
      <c r="A348" s="64">
        <v>16.5</v>
      </c>
      <c r="B348" s="67" t="s">
        <v>555</v>
      </c>
    </row>
    <row r="349" spans="1:17" ht="16.5" customHeight="1" x14ac:dyDescent="0.25">
      <c r="A349" s="68">
        <f>$A$8</f>
        <v>16.5</v>
      </c>
      <c r="B349" s="989" t="s">
        <v>562</v>
      </c>
      <c r="C349" s="989"/>
      <c r="D349" s="989"/>
      <c r="E349" s="989"/>
      <c r="F349" s="989"/>
      <c r="G349" s="989"/>
      <c r="H349" s="989"/>
      <c r="I349" s="989"/>
      <c r="J349" s="989"/>
      <c r="K349" s="989"/>
      <c r="L349" s="989"/>
      <c r="M349" s="989"/>
      <c r="N349" s="989"/>
    </row>
    <row r="350" spans="1:17" ht="16.5" customHeight="1" x14ac:dyDescent="0.25">
      <c r="A350" s="96" t="s">
        <v>567</v>
      </c>
      <c r="B350" s="990" t="s">
        <v>574</v>
      </c>
      <c r="C350" s="989"/>
      <c r="D350" s="989"/>
      <c r="E350" s="989"/>
      <c r="F350" s="989"/>
      <c r="G350" s="989"/>
      <c r="H350" s="989"/>
      <c r="I350" s="989"/>
      <c r="J350" s="989"/>
      <c r="K350" s="989"/>
      <c r="L350" s="989"/>
      <c r="M350" s="989"/>
      <c r="N350" s="989"/>
    </row>
    <row r="351" spans="1:17" ht="9" customHeight="1" x14ac:dyDescent="0.25">
      <c r="A351" s="63">
        <f>$A$2</f>
        <v>9</v>
      </c>
      <c r="C351" s="69"/>
      <c r="D351" s="69"/>
      <c r="E351" s="69"/>
      <c r="F351" s="69"/>
      <c r="G351" s="69"/>
      <c r="N351" s="281" t="s">
        <v>877</v>
      </c>
      <c r="O351" s="97"/>
    </row>
    <row r="352" spans="1:17" ht="19.5" customHeight="1" x14ac:dyDescent="0.25">
      <c r="A352" s="63">
        <f>$A$6</f>
        <v>19.5</v>
      </c>
      <c r="C352" s="69"/>
      <c r="D352" s="69"/>
      <c r="E352" s="69"/>
      <c r="F352" s="69"/>
      <c r="G352" s="69"/>
      <c r="N352" s="122">
        <f>N284+1</f>
        <v>6</v>
      </c>
      <c r="O352" s="70"/>
      <c r="P352" s="62"/>
      <c r="Q352" s="62">
        <f>IF(COUNTA(C362:O369,C383:O402)=0,0,1)</f>
        <v>0</v>
      </c>
    </row>
    <row r="353" spans="1:28" ht="4.5" customHeight="1" x14ac:dyDescent="0.25">
      <c r="A353" s="63">
        <f>$A$4</f>
        <v>4.5</v>
      </c>
      <c r="B353" s="69"/>
      <c r="C353" s="69"/>
      <c r="D353" s="69"/>
      <c r="E353" s="69"/>
      <c r="F353" s="69"/>
      <c r="G353" s="69"/>
    </row>
    <row r="354" spans="1:28" ht="4.5" customHeight="1" x14ac:dyDescent="0.25">
      <c r="A354" s="63">
        <f>$A$4</f>
        <v>4.5</v>
      </c>
      <c r="B354" s="807"/>
      <c r="C354" s="807"/>
      <c r="D354" s="807"/>
      <c r="E354" s="807"/>
      <c r="F354" s="807"/>
      <c r="G354" s="807"/>
      <c r="H354" s="807"/>
      <c r="I354" s="807"/>
      <c r="J354" s="807"/>
      <c r="K354" s="807"/>
      <c r="L354" s="807"/>
      <c r="M354" s="807"/>
      <c r="N354" s="807"/>
      <c r="O354" s="807"/>
    </row>
    <row r="355" spans="1:28" ht="24.75" customHeight="1" x14ac:dyDescent="0.25">
      <c r="A355" s="68">
        <f>$A$8*1.5</f>
        <v>24.75</v>
      </c>
      <c r="B355" s="826" t="s">
        <v>563</v>
      </c>
      <c r="C355" s="827"/>
      <c r="D355" s="827"/>
      <c r="E355" s="827"/>
      <c r="F355" s="827"/>
      <c r="G355" s="827"/>
      <c r="H355" s="827"/>
      <c r="I355" s="827"/>
      <c r="J355" s="827"/>
      <c r="K355" s="827"/>
      <c r="L355" s="827"/>
      <c r="M355" s="827"/>
      <c r="N355" s="827"/>
      <c r="O355" s="828"/>
    </row>
    <row r="356" spans="1:28" ht="9" customHeight="1" x14ac:dyDescent="0.25">
      <c r="A356" s="63">
        <f>$A$2</f>
        <v>9</v>
      </c>
      <c r="B356" s="71"/>
      <c r="C356" s="804" t="s">
        <v>158</v>
      </c>
      <c r="D356" s="805"/>
      <c r="E356" s="805"/>
      <c r="F356" s="805"/>
      <c r="G356" s="805"/>
      <c r="H356" s="806"/>
      <c r="I356" s="804" t="s">
        <v>159</v>
      </c>
      <c r="J356" s="805"/>
      <c r="K356" s="805"/>
      <c r="L356" s="805"/>
      <c r="M356" s="805"/>
      <c r="N356" s="805"/>
      <c r="O356" s="806"/>
    </row>
    <row r="357" spans="1:28" ht="19.5" customHeight="1" x14ac:dyDescent="0.25">
      <c r="A357" s="63">
        <f>$A$6</f>
        <v>19.5</v>
      </c>
      <c r="B357" s="72"/>
      <c r="C357" s="985" t="str">
        <f>""&amp;C289</f>
        <v/>
      </c>
      <c r="D357" s="986"/>
      <c r="E357" s="986"/>
      <c r="F357" s="986"/>
      <c r="G357" s="986"/>
      <c r="H357" s="987"/>
      <c r="I357" s="985" t="str">
        <f>""&amp;I289</f>
        <v/>
      </c>
      <c r="J357" s="986"/>
      <c r="K357" s="986"/>
      <c r="L357" s="986"/>
      <c r="M357" s="986"/>
      <c r="N357" s="986"/>
      <c r="O357" s="987"/>
    </row>
    <row r="358" spans="1:28" ht="4.5" customHeight="1" x14ac:dyDescent="0.25">
      <c r="A358" s="63">
        <f>$A$4</f>
        <v>4.5</v>
      </c>
      <c r="B358" s="807"/>
      <c r="C358" s="807"/>
      <c r="D358" s="807"/>
      <c r="E358" s="807"/>
      <c r="F358" s="807"/>
      <c r="G358" s="807"/>
      <c r="H358" s="807"/>
      <c r="I358" s="807"/>
      <c r="J358" s="807"/>
      <c r="K358" s="807"/>
      <c r="L358" s="807"/>
      <c r="M358" s="807"/>
      <c r="N358" s="807"/>
      <c r="O358" s="807"/>
    </row>
    <row r="359" spans="1:28" ht="16.5" customHeight="1" x14ac:dyDescent="0.25">
      <c r="A359" s="68">
        <f t="shared" ref="A359" si="31">$A$8</f>
        <v>16.5</v>
      </c>
      <c r="B359" s="808" t="s">
        <v>160</v>
      </c>
      <c r="C359" s="809"/>
      <c r="D359" s="809"/>
      <c r="E359" s="809"/>
      <c r="F359" s="809"/>
      <c r="G359" s="809"/>
      <c r="H359" s="809"/>
      <c r="I359" s="809"/>
      <c r="J359" s="809"/>
      <c r="K359" s="809"/>
      <c r="L359" s="809"/>
      <c r="M359" s="809"/>
      <c r="N359" s="809"/>
      <c r="O359" s="810"/>
    </row>
    <row r="360" spans="1:28" s="62" customFormat="1" ht="24.75" customHeight="1" x14ac:dyDescent="0.25">
      <c r="A360" s="68">
        <f>$A$8*1.5</f>
        <v>24.75</v>
      </c>
      <c r="B360" s="73" t="s">
        <v>162</v>
      </c>
      <c r="C360" s="844" t="s">
        <v>170</v>
      </c>
      <c r="D360" s="981"/>
      <c r="E360" s="982"/>
      <c r="F360" s="74" t="s">
        <v>171</v>
      </c>
      <c r="G360" s="74" t="s">
        <v>172</v>
      </c>
      <c r="H360" s="73" t="s">
        <v>163</v>
      </c>
      <c r="I360" s="844" t="s">
        <v>573</v>
      </c>
      <c r="J360" s="982"/>
      <c r="K360" s="176" t="s">
        <v>571</v>
      </c>
      <c r="L360" s="176" t="s">
        <v>570</v>
      </c>
      <c r="M360" s="845" t="s">
        <v>575</v>
      </c>
      <c r="N360" s="1023"/>
      <c r="O360" s="1024"/>
      <c r="P360" s="45"/>
      <c r="R360" s="45"/>
      <c r="S360" s="45"/>
      <c r="T360" s="45"/>
      <c r="U360" s="45"/>
      <c r="V360" s="45"/>
      <c r="W360" s="45"/>
      <c r="X360" s="45"/>
      <c r="Y360" s="45"/>
      <c r="Z360" s="45"/>
      <c r="AA360" s="45"/>
      <c r="AB360" s="45"/>
    </row>
    <row r="361" spans="1:28" s="62" customFormat="1" ht="9" customHeight="1" x14ac:dyDescent="0.2">
      <c r="A361" s="63">
        <f>$A$2</f>
        <v>9</v>
      </c>
      <c r="B361" s="76"/>
      <c r="C361" s="983" t="s">
        <v>126</v>
      </c>
      <c r="D361" s="983"/>
      <c r="E361" s="983"/>
      <c r="F361" s="73" t="s">
        <v>164</v>
      </c>
      <c r="G361" s="73" t="s">
        <v>165</v>
      </c>
      <c r="H361" s="73" t="s">
        <v>143</v>
      </c>
      <c r="I361" s="983" t="s">
        <v>166</v>
      </c>
      <c r="J361" s="983"/>
      <c r="K361" s="177" t="s">
        <v>167</v>
      </c>
      <c r="L361" s="177" t="s">
        <v>168</v>
      </c>
      <c r="M361" s="845" t="s">
        <v>181</v>
      </c>
      <c r="N361" s="1023"/>
      <c r="O361" s="1024"/>
      <c r="P361" s="45"/>
      <c r="R361" s="45"/>
      <c r="S361" s="45"/>
      <c r="T361" s="45"/>
      <c r="U361" s="45"/>
      <c r="V361" s="45"/>
      <c r="W361" s="45"/>
      <c r="X361" s="45"/>
      <c r="Y361" s="45"/>
      <c r="Z361" s="45"/>
      <c r="AA361" s="45"/>
      <c r="AB361" s="45"/>
    </row>
    <row r="362" spans="1:28" s="62" customFormat="1" ht="19.5" customHeight="1" x14ac:dyDescent="0.25">
      <c r="A362" s="63">
        <f t="shared" ref="A362:A369" si="32">$A$6</f>
        <v>19.5</v>
      </c>
      <c r="B362" s="78">
        <v>1</v>
      </c>
      <c r="C362" s="1016"/>
      <c r="D362" s="1017"/>
      <c r="E362" s="1018"/>
      <c r="F362" s="98"/>
      <c r="G362" s="98"/>
      <c r="H362" s="98"/>
      <c r="I362" s="975"/>
      <c r="J362" s="1019"/>
      <c r="K362" s="124"/>
      <c r="L362" s="449"/>
      <c r="M362" s="1020"/>
      <c r="N362" s="1021"/>
      <c r="O362" s="1022"/>
      <c r="P362" s="45"/>
      <c r="R362" s="45"/>
      <c r="S362" s="45"/>
      <c r="T362" s="45"/>
      <c r="U362" s="45"/>
      <c r="V362" s="45"/>
      <c r="W362" s="45"/>
      <c r="X362" s="45"/>
      <c r="Y362" s="45"/>
      <c r="Z362" s="45"/>
      <c r="AA362" s="45"/>
      <c r="AB362" s="45"/>
    </row>
    <row r="363" spans="1:28" s="62" customFormat="1" ht="19.5" customHeight="1" x14ac:dyDescent="0.25">
      <c r="A363" s="63">
        <f t="shared" si="32"/>
        <v>19.5</v>
      </c>
      <c r="B363" s="78">
        <v>2</v>
      </c>
      <c r="C363" s="1016"/>
      <c r="D363" s="1017"/>
      <c r="E363" s="1018"/>
      <c r="F363" s="98"/>
      <c r="G363" s="98"/>
      <c r="H363" s="98"/>
      <c r="I363" s="975"/>
      <c r="J363" s="1019"/>
      <c r="K363" s="124"/>
      <c r="L363" s="449"/>
      <c r="M363" s="1020"/>
      <c r="N363" s="1021"/>
      <c r="O363" s="1022"/>
      <c r="P363" s="45"/>
      <c r="R363" s="45"/>
      <c r="S363" s="45"/>
      <c r="T363" s="45"/>
      <c r="U363" s="45"/>
      <c r="V363" s="45"/>
      <c r="W363" s="45"/>
      <c r="X363" s="45"/>
      <c r="Y363" s="45"/>
      <c r="Z363" s="45"/>
      <c r="AA363" s="45"/>
      <c r="AB363" s="45"/>
    </row>
    <row r="364" spans="1:28" s="62" customFormat="1" ht="19.5" customHeight="1" x14ac:dyDescent="0.25">
      <c r="A364" s="63">
        <f t="shared" si="32"/>
        <v>19.5</v>
      </c>
      <c r="B364" s="78">
        <v>3</v>
      </c>
      <c r="C364" s="1016"/>
      <c r="D364" s="1017"/>
      <c r="E364" s="1018"/>
      <c r="F364" s="98"/>
      <c r="G364" s="98"/>
      <c r="H364" s="98"/>
      <c r="I364" s="975"/>
      <c r="J364" s="1019"/>
      <c r="K364" s="124"/>
      <c r="L364" s="449"/>
      <c r="M364" s="1020"/>
      <c r="N364" s="1021"/>
      <c r="O364" s="1022"/>
      <c r="P364" s="45"/>
      <c r="R364" s="45"/>
      <c r="S364" s="45"/>
      <c r="T364" s="45"/>
      <c r="U364" s="45"/>
      <c r="V364" s="45"/>
      <c r="W364" s="45"/>
      <c r="X364" s="45"/>
      <c r="Y364" s="45"/>
      <c r="Z364" s="45"/>
      <c r="AA364" s="45"/>
      <c r="AB364" s="45"/>
    </row>
    <row r="365" spans="1:28" s="62" customFormat="1" ht="19.5" customHeight="1" x14ac:dyDescent="0.25">
      <c r="A365" s="63">
        <f t="shared" si="32"/>
        <v>19.5</v>
      </c>
      <c r="B365" s="78">
        <v>4</v>
      </c>
      <c r="C365" s="1016"/>
      <c r="D365" s="1017"/>
      <c r="E365" s="1018"/>
      <c r="F365" s="98"/>
      <c r="G365" s="98"/>
      <c r="H365" s="98"/>
      <c r="I365" s="975"/>
      <c r="J365" s="1019"/>
      <c r="K365" s="124"/>
      <c r="L365" s="449"/>
      <c r="M365" s="1020"/>
      <c r="N365" s="1021"/>
      <c r="O365" s="1022"/>
      <c r="P365" s="45"/>
      <c r="R365" s="45"/>
      <c r="S365" s="45"/>
      <c r="T365" s="45"/>
      <c r="U365" s="45"/>
      <c r="V365" s="45"/>
      <c r="W365" s="45"/>
      <c r="X365" s="45"/>
      <c r="Y365" s="45"/>
      <c r="Z365" s="45"/>
      <c r="AA365" s="45"/>
      <c r="AB365" s="45"/>
    </row>
    <row r="366" spans="1:28" s="62" customFormat="1" ht="19.5" customHeight="1" x14ac:dyDescent="0.25">
      <c r="A366" s="63">
        <f t="shared" si="32"/>
        <v>19.5</v>
      </c>
      <c r="B366" s="78">
        <v>5</v>
      </c>
      <c r="C366" s="1016"/>
      <c r="D366" s="1017"/>
      <c r="E366" s="1018"/>
      <c r="F366" s="98"/>
      <c r="G366" s="98"/>
      <c r="H366" s="98"/>
      <c r="I366" s="975"/>
      <c r="J366" s="1019"/>
      <c r="K366" s="124"/>
      <c r="L366" s="449"/>
      <c r="M366" s="1020"/>
      <c r="N366" s="1021"/>
      <c r="O366" s="1022"/>
      <c r="P366" s="45"/>
      <c r="R366" s="45"/>
      <c r="S366" s="45"/>
      <c r="T366" s="45"/>
      <c r="U366" s="45"/>
      <c r="V366" s="45"/>
      <c r="W366" s="45"/>
      <c r="X366" s="45"/>
      <c r="Y366" s="45"/>
      <c r="Z366" s="45"/>
      <c r="AA366" s="45"/>
      <c r="AB366" s="45"/>
    </row>
    <row r="367" spans="1:28" s="62" customFormat="1" ht="19.5" customHeight="1" x14ac:dyDescent="0.25">
      <c r="A367" s="63">
        <f t="shared" si="32"/>
        <v>19.5</v>
      </c>
      <c r="B367" s="78">
        <v>6</v>
      </c>
      <c r="C367" s="1016"/>
      <c r="D367" s="1017"/>
      <c r="E367" s="1018"/>
      <c r="F367" s="98"/>
      <c r="G367" s="98"/>
      <c r="H367" s="98"/>
      <c r="I367" s="975"/>
      <c r="J367" s="1019"/>
      <c r="K367" s="124"/>
      <c r="L367" s="449"/>
      <c r="M367" s="1020"/>
      <c r="N367" s="1021"/>
      <c r="O367" s="1022"/>
      <c r="P367" s="45"/>
      <c r="R367" s="45"/>
      <c r="S367" s="45"/>
      <c r="T367" s="45"/>
      <c r="U367" s="45"/>
      <c r="V367" s="45"/>
      <c r="W367" s="45"/>
      <c r="X367" s="45"/>
      <c r="Y367" s="45"/>
      <c r="Z367" s="45"/>
      <c r="AA367" s="45"/>
      <c r="AB367" s="45"/>
    </row>
    <row r="368" spans="1:28" s="62" customFormat="1" ht="19.5" customHeight="1" x14ac:dyDescent="0.25">
      <c r="A368" s="63">
        <f t="shared" si="32"/>
        <v>19.5</v>
      </c>
      <c r="B368" s="78">
        <v>7</v>
      </c>
      <c r="C368" s="1016"/>
      <c r="D368" s="1017"/>
      <c r="E368" s="1018"/>
      <c r="F368" s="98"/>
      <c r="G368" s="98"/>
      <c r="H368" s="98"/>
      <c r="I368" s="975"/>
      <c r="J368" s="1019"/>
      <c r="K368" s="124"/>
      <c r="L368" s="449"/>
      <c r="M368" s="1020"/>
      <c r="N368" s="1021"/>
      <c r="O368" s="1022"/>
      <c r="P368" s="45"/>
      <c r="R368" s="45"/>
      <c r="S368" s="45"/>
      <c r="T368" s="45"/>
      <c r="U368" s="45"/>
      <c r="V368" s="45"/>
      <c r="W368" s="45"/>
      <c r="X368" s="45"/>
      <c r="Y368" s="45"/>
      <c r="Z368" s="45"/>
      <c r="AA368" s="45"/>
      <c r="AB368" s="45"/>
    </row>
    <row r="369" spans="1:28" s="62" customFormat="1" ht="19.5" customHeight="1" x14ac:dyDescent="0.25">
      <c r="A369" s="63">
        <f t="shared" si="32"/>
        <v>19.5</v>
      </c>
      <c r="B369" s="78">
        <v>8</v>
      </c>
      <c r="C369" s="1016"/>
      <c r="D369" s="1017"/>
      <c r="E369" s="1018"/>
      <c r="F369" s="98"/>
      <c r="G369" s="98"/>
      <c r="H369" s="98"/>
      <c r="I369" s="975"/>
      <c r="J369" s="1019"/>
      <c r="K369" s="124"/>
      <c r="L369" s="449"/>
      <c r="M369" s="1020"/>
      <c r="N369" s="1021"/>
      <c r="O369" s="1022"/>
      <c r="P369" s="45"/>
      <c r="R369" s="45"/>
      <c r="S369" s="45"/>
      <c r="T369" s="45"/>
      <c r="U369" s="45"/>
      <c r="V369" s="45"/>
      <c r="W369" s="45"/>
      <c r="X369" s="45"/>
      <c r="Y369" s="45"/>
      <c r="Z369" s="45"/>
      <c r="AA369" s="45"/>
      <c r="AB369" s="45"/>
    </row>
    <row r="370" spans="1:28" s="62" customFormat="1" ht="9" customHeight="1" x14ac:dyDescent="0.25">
      <c r="A370" s="63">
        <f>$A$2</f>
        <v>9</v>
      </c>
      <c r="B370" s="45"/>
      <c r="C370" s="45"/>
      <c r="D370" s="45"/>
      <c r="E370" s="45"/>
      <c r="F370" s="45"/>
      <c r="G370" s="45"/>
      <c r="H370" s="45"/>
      <c r="I370" s="173"/>
      <c r="J370" s="45"/>
      <c r="K370" s="179"/>
      <c r="M370" s="45"/>
      <c r="N370" s="45"/>
      <c r="O370" s="45"/>
      <c r="P370" s="45"/>
      <c r="R370" s="45"/>
      <c r="S370" s="45"/>
      <c r="T370" s="45"/>
      <c r="U370" s="45"/>
      <c r="V370" s="45"/>
      <c r="W370" s="45"/>
      <c r="X370" s="45"/>
      <c r="Y370" s="45"/>
      <c r="Z370" s="45"/>
      <c r="AA370" s="45"/>
      <c r="AB370" s="45"/>
    </row>
    <row r="371" spans="1:28" s="62" customFormat="1" ht="9" customHeight="1" x14ac:dyDescent="0.25">
      <c r="A371" s="63">
        <f>$A$2</f>
        <v>9</v>
      </c>
      <c r="B371" s="45"/>
      <c r="C371" s="45"/>
      <c r="D371" s="45"/>
      <c r="E371" s="45"/>
      <c r="F371" s="45"/>
      <c r="G371" s="45"/>
      <c r="H371" s="45"/>
      <c r="I371" s="173"/>
      <c r="J371" s="45"/>
      <c r="K371" s="179"/>
      <c r="M371" s="45"/>
      <c r="N371" s="45"/>
      <c r="O371" s="45"/>
      <c r="P371" s="45"/>
      <c r="R371" s="45"/>
      <c r="S371" s="45"/>
      <c r="T371" s="45"/>
      <c r="U371" s="45"/>
      <c r="V371" s="45"/>
      <c r="W371" s="45"/>
      <c r="X371" s="45"/>
      <c r="Y371" s="45"/>
      <c r="Z371" s="45"/>
      <c r="AA371" s="45"/>
      <c r="AB371" s="45"/>
    </row>
    <row r="372" spans="1:28" s="62" customFormat="1" ht="18" customHeight="1" x14ac:dyDescent="0.25">
      <c r="A372" s="63">
        <f>$A$2*2</f>
        <v>18</v>
      </c>
      <c r="B372" s="79" t="s">
        <v>100</v>
      </c>
      <c r="C372" s="979" t="s">
        <v>191</v>
      </c>
      <c r="D372" s="979"/>
      <c r="E372" s="979"/>
      <c r="F372" s="979"/>
      <c r="G372" s="979"/>
      <c r="H372" s="979"/>
      <c r="I372" s="979"/>
      <c r="J372" s="979"/>
      <c r="K372" s="979"/>
      <c r="L372" s="979"/>
      <c r="M372" s="979"/>
      <c r="N372" s="979"/>
      <c r="O372" s="979"/>
      <c r="P372" s="45"/>
      <c r="R372" s="45"/>
      <c r="S372" s="45"/>
      <c r="T372" s="45"/>
      <c r="U372" s="45"/>
      <c r="V372" s="45"/>
      <c r="W372" s="45"/>
      <c r="X372" s="45"/>
      <c r="Y372" s="45"/>
      <c r="Z372" s="45"/>
      <c r="AA372" s="45"/>
      <c r="AB372" s="45"/>
    </row>
    <row r="373" spans="1:28" s="62" customFormat="1" ht="8.25" customHeight="1" x14ac:dyDescent="0.25">
      <c r="A373" s="63">
        <f>$A$2</f>
        <v>9</v>
      </c>
      <c r="B373" s="79" t="s">
        <v>101</v>
      </c>
      <c r="C373" s="980" t="s">
        <v>190</v>
      </c>
      <c r="D373" s="980"/>
      <c r="E373" s="980"/>
      <c r="F373" s="980"/>
      <c r="G373" s="980"/>
      <c r="H373" s="980"/>
      <c r="I373" s="980"/>
      <c r="J373" s="980"/>
      <c r="K373" s="980"/>
      <c r="L373" s="980"/>
      <c r="M373" s="980"/>
      <c r="N373" s="980"/>
      <c r="O373" s="980"/>
      <c r="P373" s="45"/>
      <c r="R373" s="45"/>
      <c r="S373" s="45"/>
      <c r="T373" s="45"/>
      <c r="U373" s="45"/>
      <c r="V373" s="45"/>
      <c r="W373" s="45"/>
      <c r="X373" s="45"/>
      <c r="Y373" s="45"/>
      <c r="Z373" s="45"/>
      <c r="AA373" s="45"/>
      <c r="AB373" s="45"/>
    </row>
    <row r="374" spans="1:28" s="62" customFormat="1" ht="8.25" customHeight="1" x14ac:dyDescent="0.25">
      <c r="A374" s="63">
        <f>$A$2</f>
        <v>9</v>
      </c>
      <c r="B374" s="79" t="s">
        <v>102</v>
      </c>
      <c r="C374" s="979" t="s">
        <v>500</v>
      </c>
      <c r="D374" s="979"/>
      <c r="E374" s="979"/>
      <c r="F374" s="979"/>
      <c r="G374" s="979"/>
      <c r="H374" s="979"/>
      <c r="I374" s="979"/>
      <c r="J374" s="979"/>
      <c r="K374" s="979"/>
      <c r="L374" s="979"/>
      <c r="M374" s="979"/>
      <c r="N374" s="979"/>
      <c r="O374" s="979"/>
      <c r="P374" s="45"/>
      <c r="R374" s="45"/>
      <c r="S374" s="45"/>
      <c r="T374" s="45"/>
      <c r="U374" s="45"/>
      <c r="V374" s="45"/>
      <c r="W374" s="45"/>
      <c r="X374" s="45"/>
      <c r="Y374" s="45"/>
      <c r="Z374" s="45"/>
      <c r="AA374" s="45"/>
      <c r="AB374" s="45"/>
    </row>
    <row r="375" spans="1:28" s="62" customFormat="1" ht="8.25" customHeight="1" x14ac:dyDescent="0.25">
      <c r="A375" s="63">
        <f>$A$2</f>
        <v>9</v>
      </c>
      <c r="B375" s="79" t="s">
        <v>105</v>
      </c>
      <c r="C375" s="979" t="s">
        <v>202</v>
      </c>
      <c r="D375" s="979"/>
      <c r="E375" s="979"/>
      <c r="F375" s="979"/>
      <c r="G375" s="979"/>
      <c r="H375" s="979"/>
      <c r="I375" s="979"/>
      <c r="J375" s="979"/>
      <c r="K375" s="979"/>
      <c r="L375" s="979"/>
      <c r="M375" s="979"/>
      <c r="N375" s="979"/>
      <c r="O375" s="979"/>
      <c r="P375" s="45"/>
      <c r="R375" s="45"/>
      <c r="S375" s="45"/>
      <c r="T375" s="45"/>
      <c r="U375" s="45"/>
      <c r="V375" s="45"/>
      <c r="W375" s="45"/>
      <c r="X375" s="45"/>
      <c r="Y375" s="45"/>
      <c r="Z375" s="45"/>
      <c r="AA375" s="45"/>
      <c r="AB375" s="45"/>
    </row>
    <row r="376" spans="1:28" s="62" customFormat="1" ht="8.25" customHeight="1" x14ac:dyDescent="0.25">
      <c r="A376" s="63">
        <f>$A$2</f>
        <v>9</v>
      </c>
      <c r="B376" s="79"/>
      <c r="C376" s="93"/>
      <c r="D376" s="93"/>
      <c r="E376" s="93"/>
      <c r="F376" s="93"/>
      <c r="G376" s="93"/>
      <c r="H376" s="93"/>
      <c r="I376" s="174"/>
      <c r="J376" s="93"/>
      <c r="K376" s="180"/>
      <c r="L376" s="180"/>
      <c r="M376" s="93"/>
      <c r="N376" s="93"/>
      <c r="O376" s="93"/>
      <c r="P376" s="45"/>
      <c r="R376" s="45"/>
      <c r="S376" s="45"/>
      <c r="T376" s="45"/>
      <c r="U376" s="45"/>
      <c r="V376" s="45"/>
      <c r="W376" s="45"/>
      <c r="X376" s="45"/>
      <c r="Y376" s="45"/>
      <c r="Z376" s="45"/>
      <c r="AA376" s="45"/>
      <c r="AB376" s="45"/>
    </row>
    <row r="377" spans="1:28" s="62" customFormat="1" ht="16.5" customHeight="1" x14ac:dyDescent="0.25">
      <c r="A377" s="68">
        <f>$A$8</f>
        <v>16.5</v>
      </c>
      <c r="B377" s="45"/>
      <c r="C377" s="984" t="str">
        <f ca="1">Wersja</f>
        <v>2020..6.15.0.44055</v>
      </c>
      <c r="D377" s="984"/>
      <c r="E377" s="69"/>
      <c r="F377" s="69"/>
      <c r="G377" s="69"/>
      <c r="H377" s="69"/>
      <c r="I377" s="173"/>
      <c r="J377" s="45"/>
      <c r="K377" s="179"/>
      <c r="M377" s="45"/>
      <c r="N377" s="80" t="s">
        <v>576</v>
      </c>
      <c r="O377" s="81" t="s">
        <v>187</v>
      </c>
      <c r="P377" s="45"/>
      <c r="R377" s="45"/>
      <c r="S377" s="45"/>
      <c r="T377" s="45"/>
      <c r="U377" s="45"/>
      <c r="V377" s="45"/>
      <c r="W377" s="45"/>
      <c r="X377" s="45"/>
      <c r="Y377" s="45"/>
      <c r="Z377" s="45"/>
      <c r="AA377" s="45"/>
      <c r="AB377" s="45"/>
    </row>
    <row r="378" spans="1:28" s="62" customFormat="1" ht="9" customHeight="1" x14ac:dyDescent="0.25">
      <c r="A378" s="63">
        <f>$A$2</f>
        <v>9</v>
      </c>
      <c r="B378" s="45"/>
      <c r="C378" s="45"/>
      <c r="D378" s="45"/>
      <c r="E378" s="45"/>
      <c r="F378" s="45"/>
      <c r="G378" s="45"/>
      <c r="H378" s="45"/>
      <c r="I378" s="173"/>
      <c r="J378" s="45"/>
      <c r="K378" s="179"/>
      <c r="M378" s="45"/>
      <c r="N378" s="45"/>
      <c r="O378" s="45"/>
      <c r="P378" s="45"/>
      <c r="R378" s="45"/>
      <c r="S378" s="45"/>
      <c r="T378" s="45"/>
      <c r="U378" s="45"/>
      <c r="V378" s="45"/>
      <c r="W378" s="45"/>
      <c r="X378" s="45"/>
      <c r="Y378" s="45"/>
      <c r="Z378" s="45"/>
      <c r="AA378" s="45"/>
      <c r="AB378" s="45"/>
    </row>
    <row r="379" spans="1:28" s="62" customFormat="1" ht="9" customHeight="1" x14ac:dyDescent="0.25">
      <c r="A379" s="63">
        <f>$A$2</f>
        <v>9</v>
      </c>
      <c r="B379" s="797" t="s">
        <v>0</v>
      </c>
      <c r="C379" s="797"/>
      <c r="D379" s="797"/>
      <c r="E379" s="797"/>
      <c r="F379" s="797"/>
      <c r="G379" s="797"/>
      <c r="H379" s="797"/>
      <c r="I379" s="797"/>
      <c r="J379" s="797"/>
      <c r="K379" s="797"/>
      <c r="L379" s="797"/>
      <c r="M379" s="797"/>
      <c r="N379" s="797"/>
      <c r="O379" s="797"/>
      <c r="P379" s="45"/>
      <c r="R379" s="45"/>
      <c r="S379" s="45"/>
      <c r="T379" s="45"/>
      <c r="U379" s="45"/>
      <c r="V379" s="45"/>
      <c r="W379" s="45"/>
      <c r="X379" s="45"/>
      <c r="Y379" s="45"/>
      <c r="Z379" s="45"/>
      <c r="AA379" s="45"/>
      <c r="AB379" s="45"/>
    </row>
    <row r="380" spans="1:28" s="62" customFormat="1" ht="4.5" customHeight="1" x14ac:dyDescent="0.25">
      <c r="A380" s="68">
        <v>4.5</v>
      </c>
      <c r="B380" s="92"/>
      <c r="C380" s="45"/>
      <c r="D380" s="45"/>
      <c r="E380" s="45"/>
      <c r="F380" s="45"/>
      <c r="G380" s="45"/>
      <c r="H380" s="45"/>
      <c r="I380" s="173"/>
      <c r="J380" s="45"/>
      <c r="K380" s="179"/>
      <c r="M380" s="45"/>
      <c r="N380" s="45"/>
      <c r="O380" s="45"/>
      <c r="P380" s="45"/>
      <c r="R380" s="45"/>
      <c r="S380" s="45"/>
      <c r="T380" s="45"/>
      <c r="U380" s="45"/>
      <c r="V380" s="45"/>
      <c r="W380" s="45"/>
      <c r="X380" s="45"/>
      <c r="Y380" s="45"/>
      <c r="Z380" s="45"/>
      <c r="AA380" s="45"/>
      <c r="AB380" s="45"/>
    </row>
    <row r="381" spans="1:28" s="62" customFormat="1" ht="24.75" customHeight="1" x14ac:dyDescent="0.25">
      <c r="A381" s="68">
        <f>$A$8*1.5</f>
        <v>24.75</v>
      </c>
      <c r="B381" s="73" t="s">
        <v>162</v>
      </c>
      <c r="C381" s="844" t="s">
        <v>170</v>
      </c>
      <c r="D381" s="981"/>
      <c r="E381" s="982"/>
      <c r="F381" s="74" t="s">
        <v>171</v>
      </c>
      <c r="G381" s="74" t="s">
        <v>172</v>
      </c>
      <c r="H381" s="73" t="s">
        <v>163</v>
      </c>
      <c r="I381" s="844" t="s">
        <v>573</v>
      </c>
      <c r="J381" s="982"/>
      <c r="K381" s="176" t="s">
        <v>571</v>
      </c>
      <c r="L381" s="176" t="s">
        <v>570</v>
      </c>
      <c r="M381" s="845" t="s">
        <v>575</v>
      </c>
      <c r="N381" s="1023"/>
      <c r="O381" s="1024"/>
      <c r="P381" s="45"/>
      <c r="R381" s="45"/>
      <c r="S381" s="45"/>
      <c r="T381" s="45"/>
      <c r="U381" s="45"/>
      <c r="V381" s="45"/>
      <c r="W381" s="45"/>
      <c r="X381" s="45"/>
      <c r="Y381" s="45"/>
      <c r="Z381" s="45"/>
      <c r="AA381" s="45"/>
      <c r="AB381" s="45"/>
    </row>
    <row r="382" spans="1:28" s="62" customFormat="1" ht="9" customHeight="1" x14ac:dyDescent="0.2">
      <c r="A382" s="63">
        <f>$A$2</f>
        <v>9</v>
      </c>
      <c r="B382" s="76"/>
      <c r="C382" s="983" t="s">
        <v>126</v>
      </c>
      <c r="D382" s="983"/>
      <c r="E382" s="983"/>
      <c r="F382" s="73" t="s">
        <v>164</v>
      </c>
      <c r="G382" s="73" t="s">
        <v>165</v>
      </c>
      <c r="H382" s="73" t="s">
        <v>143</v>
      </c>
      <c r="I382" s="983" t="s">
        <v>166</v>
      </c>
      <c r="J382" s="983"/>
      <c r="K382" s="177" t="s">
        <v>167</v>
      </c>
      <c r="L382" s="177" t="s">
        <v>168</v>
      </c>
      <c r="M382" s="845" t="s">
        <v>181</v>
      </c>
      <c r="N382" s="1023"/>
      <c r="O382" s="1024"/>
      <c r="P382" s="45"/>
      <c r="R382" s="45"/>
      <c r="S382" s="45"/>
      <c r="T382" s="45"/>
      <c r="U382" s="45"/>
      <c r="V382" s="45"/>
      <c r="W382" s="45"/>
      <c r="X382" s="45"/>
      <c r="Y382" s="45"/>
      <c r="Z382" s="45"/>
      <c r="AA382" s="45"/>
      <c r="AB382" s="45"/>
    </row>
    <row r="383" spans="1:28" s="62" customFormat="1" ht="19.5" customHeight="1" x14ac:dyDescent="0.25">
      <c r="A383" s="63">
        <f t="shared" ref="A383:A402" si="33">$A$6</f>
        <v>19.5</v>
      </c>
      <c r="B383" s="78">
        <v>9</v>
      </c>
      <c r="C383" s="1016"/>
      <c r="D383" s="1017"/>
      <c r="E383" s="1018"/>
      <c r="F383" s="98"/>
      <c r="G383" s="98"/>
      <c r="H383" s="98"/>
      <c r="I383" s="975"/>
      <c r="J383" s="1019"/>
      <c r="K383" s="124"/>
      <c r="L383" s="449"/>
      <c r="M383" s="1020"/>
      <c r="N383" s="1021"/>
      <c r="O383" s="1022"/>
      <c r="P383" s="45"/>
      <c r="R383" s="45"/>
      <c r="S383" s="45"/>
      <c r="T383" s="45"/>
      <c r="U383" s="45"/>
      <c r="V383" s="45"/>
      <c r="W383" s="45"/>
      <c r="X383" s="45"/>
      <c r="Y383" s="45"/>
      <c r="Z383" s="45"/>
      <c r="AA383" s="45"/>
      <c r="AB383" s="45"/>
    </row>
    <row r="384" spans="1:28" s="62" customFormat="1" ht="19.5" customHeight="1" x14ac:dyDescent="0.25">
      <c r="A384" s="63">
        <f t="shared" si="33"/>
        <v>19.5</v>
      </c>
      <c r="B384" s="78">
        <f>B383+1</f>
        <v>10</v>
      </c>
      <c r="C384" s="1016"/>
      <c r="D384" s="1017"/>
      <c r="E384" s="1018"/>
      <c r="F384" s="98"/>
      <c r="G384" s="98"/>
      <c r="H384" s="98"/>
      <c r="I384" s="975"/>
      <c r="J384" s="1019"/>
      <c r="K384" s="124"/>
      <c r="L384" s="449"/>
      <c r="M384" s="1020"/>
      <c r="N384" s="1021"/>
      <c r="O384" s="1022"/>
      <c r="P384" s="45"/>
      <c r="R384" s="45"/>
      <c r="S384" s="45"/>
      <c r="T384" s="45"/>
      <c r="U384" s="45"/>
      <c r="V384" s="45"/>
      <c r="W384" s="45"/>
      <c r="X384" s="45"/>
      <c r="Y384" s="45"/>
      <c r="Z384" s="45"/>
      <c r="AA384" s="45"/>
      <c r="AB384" s="45"/>
    </row>
    <row r="385" spans="1:28" s="62" customFormat="1" ht="19.5" customHeight="1" x14ac:dyDescent="0.25">
      <c r="A385" s="63">
        <f t="shared" si="33"/>
        <v>19.5</v>
      </c>
      <c r="B385" s="78">
        <f t="shared" ref="B385:B402" si="34">B384+1</f>
        <v>11</v>
      </c>
      <c r="C385" s="1016"/>
      <c r="D385" s="1017"/>
      <c r="E385" s="1018"/>
      <c r="F385" s="98"/>
      <c r="G385" s="98"/>
      <c r="H385" s="98"/>
      <c r="I385" s="975"/>
      <c r="J385" s="1019"/>
      <c r="K385" s="124"/>
      <c r="L385" s="449"/>
      <c r="M385" s="1020"/>
      <c r="N385" s="1021"/>
      <c r="O385" s="1022"/>
      <c r="P385" s="45"/>
      <c r="R385" s="45"/>
      <c r="S385" s="45"/>
      <c r="T385" s="45"/>
      <c r="U385" s="45"/>
      <c r="V385" s="45"/>
      <c r="W385" s="45"/>
      <c r="X385" s="45"/>
      <c r="Y385" s="45"/>
      <c r="Z385" s="45"/>
      <c r="AA385" s="45"/>
      <c r="AB385" s="45"/>
    </row>
    <row r="386" spans="1:28" s="62" customFormat="1" ht="19.5" customHeight="1" x14ac:dyDescent="0.25">
      <c r="A386" s="63">
        <f t="shared" si="33"/>
        <v>19.5</v>
      </c>
      <c r="B386" s="78">
        <f t="shared" si="34"/>
        <v>12</v>
      </c>
      <c r="C386" s="1016"/>
      <c r="D386" s="1017"/>
      <c r="E386" s="1018"/>
      <c r="F386" s="98"/>
      <c r="G386" s="98"/>
      <c r="H386" s="98"/>
      <c r="I386" s="975"/>
      <c r="J386" s="1019"/>
      <c r="K386" s="124"/>
      <c r="L386" s="449"/>
      <c r="M386" s="1020"/>
      <c r="N386" s="1021"/>
      <c r="O386" s="1022"/>
      <c r="P386" s="45"/>
      <c r="R386" s="45"/>
      <c r="S386" s="45"/>
      <c r="T386" s="45"/>
      <c r="U386" s="45"/>
      <c r="V386" s="45"/>
      <c r="W386" s="45"/>
      <c r="X386" s="45"/>
      <c r="Y386" s="45"/>
      <c r="Z386" s="45"/>
      <c r="AA386" s="45"/>
      <c r="AB386" s="45"/>
    </row>
    <row r="387" spans="1:28" s="62" customFormat="1" ht="19.5" customHeight="1" x14ac:dyDescent="0.25">
      <c r="A387" s="63">
        <f t="shared" si="33"/>
        <v>19.5</v>
      </c>
      <c r="B387" s="78">
        <f t="shared" si="34"/>
        <v>13</v>
      </c>
      <c r="C387" s="1016"/>
      <c r="D387" s="1017"/>
      <c r="E387" s="1018"/>
      <c r="F387" s="98"/>
      <c r="G387" s="98"/>
      <c r="H387" s="98"/>
      <c r="I387" s="975"/>
      <c r="J387" s="1019"/>
      <c r="K387" s="124"/>
      <c r="L387" s="449"/>
      <c r="M387" s="1020"/>
      <c r="N387" s="1021"/>
      <c r="O387" s="1022"/>
      <c r="P387" s="45"/>
      <c r="R387" s="45"/>
      <c r="S387" s="45"/>
      <c r="T387" s="45"/>
      <c r="U387" s="45"/>
      <c r="V387" s="45"/>
      <c r="W387" s="45"/>
      <c r="X387" s="45"/>
      <c r="Y387" s="45"/>
      <c r="Z387" s="45"/>
      <c r="AA387" s="45"/>
      <c r="AB387" s="45"/>
    </row>
    <row r="388" spans="1:28" s="62" customFormat="1" ht="19.5" customHeight="1" x14ac:dyDescent="0.25">
      <c r="A388" s="63">
        <f t="shared" si="33"/>
        <v>19.5</v>
      </c>
      <c r="B388" s="78">
        <f t="shared" si="34"/>
        <v>14</v>
      </c>
      <c r="C388" s="1016"/>
      <c r="D388" s="1017"/>
      <c r="E388" s="1018"/>
      <c r="F388" s="98"/>
      <c r="G388" s="98"/>
      <c r="H388" s="98"/>
      <c r="I388" s="975"/>
      <c r="J388" s="1019"/>
      <c r="K388" s="124"/>
      <c r="L388" s="449"/>
      <c r="M388" s="1020"/>
      <c r="N388" s="1021"/>
      <c r="O388" s="1022"/>
      <c r="P388" s="45"/>
      <c r="R388" s="45"/>
      <c r="S388" s="45"/>
      <c r="T388" s="45"/>
      <c r="U388" s="45"/>
      <c r="V388" s="45"/>
      <c r="W388" s="45"/>
      <c r="X388" s="45"/>
      <c r="Y388" s="45"/>
      <c r="Z388" s="45"/>
      <c r="AA388" s="45"/>
      <c r="AB388" s="45"/>
    </row>
    <row r="389" spans="1:28" s="62" customFormat="1" ht="19.5" customHeight="1" x14ac:dyDescent="0.25">
      <c r="A389" s="63">
        <f t="shared" si="33"/>
        <v>19.5</v>
      </c>
      <c r="B389" s="78">
        <f t="shared" si="34"/>
        <v>15</v>
      </c>
      <c r="C389" s="1016"/>
      <c r="D389" s="1017"/>
      <c r="E389" s="1018"/>
      <c r="F389" s="98"/>
      <c r="G389" s="98"/>
      <c r="H389" s="98"/>
      <c r="I389" s="975"/>
      <c r="J389" s="1019"/>
      <c r="K389" s="124"/>
      <c r="L389" s="449"/>
      <c r="M389" s="1020"/>
      <c r="N389" s="1021"/>
      <c r="O389" s="1022"/>
      <c r="P389" s="45"/>
      <c r="R389" s="45"/>
      <c r="S389" s="45"/>
      <c r="T389" s="45"/>
      <c r="U389" s="45"/>
      <c r="V389" s="45"/>
      <c r="W389" s="45"/>
      <c r="X389" s="45"/>
      <c r="Y389" s="45"/>
      <c r="Z389" s="45"/>
      <c r="AA389" s="45"/>
      <c r="AB389" s="45"/>
    </row>
    <row r="390" spans="1:28" s="62" customFormat="1" ht="19.5" customHeight="1" x14ac:dyDescent="0.25">
      <c r="A390" s="63">
        <f t="shared" si="33"/>
        <v>19.5</v>
      </c>
      <c r="B390" s="78">
        <f t="shared" si="34"/>
        <v>16</v>
      </c>
      <c r="C390" s="1016"/>
      <c r="D390" s="1017"/>
      <c r="E390" s="1018"/>
      <c r="F390" s="98"/>
      <c r="G390" s="98"/>
      <c r="H390" s="98"/>
      <c r="I390" s="975"/>
      <c r="J390" s="1019"/>
      <c r="K390" s="124"/>
      <c r="L390" s="449"/>
      <c r="M390" s="1020"/>
      <c r="N390" s="1021"/>
      <c r="O390" s="1022"/>
      <c r="P390" s="45"/>
      <c r="R390" s="45"/>
      <c r="S390" s="45"/>
      <c r="T390" s="45"/>
      <c r="U390" s="45"/>
      <c r="V390" s="45"/>
      <c r="W390" s="45"/>
      <c r="X390" s="45"/>
      <c r="Y390" s="45"/>
      <c r="Z390" s="45"/>
      <c r="AA390" s="45"/>
      <c r="AB390" s="45"/>
    </row>
    <row r="391" spans="1:28" s="62" customFormat="1" ht="19.5" customHeight="1" x14ac:dyDescent="0.25">
      <c r="A391" s="63">
        <f t="shared" si="33"/>
        <v>19.5</v>
      </c>
      <c r="B391" s="78">
        <f t="shared" si="34"/>
        <v>17</v>
      </c>
      <c r="C391" s="1016"/>
      <c r="D391" s="1017"/>
      <c r="E391" s="1018"/>
      <c r="F391" s="98"/>
      <c r="G391" s="98"/>
      <c r="H391" s="98"/>
      <c r="I391" s="975"/>
      <c r="J391" s="1019"/>
      <c r="K391" s="124"/>
      <c r="L391" s="449"/>
      <c r="M391" s="1020"/>
      <c r="N391" s="1021"/>
      <c r="O391" s="1022"/>
      <c r="P391" s="45"/>
      <c r="R391" s="45"/>
      <c r="S391" s="45"/>
      <c r="T391" s="45"/>
      <c r="U391" s="45"/>
      <c r="V391" s="45"/>
      <c r="W391" s="45"/>
      <c r="X391" s="45"/>
      <c r="Y391" s="45"/>
      <c r="Z391" s="45"/>
      <c r="AA391" s="45"/>
      <c r="AB391" s="45"/>
    </row>
    <row r="392" spans="1:28" s="62" customFormat="1" ht="19.5" customHeight="1" x14ac:dyDescent="0.25">
      <c r="A392" s="63">
        <f t="shared" si="33"/>
        <v>19.5</v>
      </c>
      <c r="B392" s="78">
        <f t="shared" si="34"/>
        <v>18</v>
      </c>
      <c r="C392" s="1016"/>
      <c r="D392" s="1017"/>
      <c r="E392" s="1018"/>
      <c r="F392" s="98"/>
      <c r="G392" s="98"/>
      <c r="H392" s="98"/>
      <c r="I392" s="975"/>
      <c r="J392" s="1019"/>
      <c r="K392" s="124"/>
      <c r="L392" s="449"/>
      <c r="M392" s="1020"/>
      <c r="N392" s="1021"/>
      <c r="O392" s="1022"/>
      <c r="P392" s="45"/>
      <c r="R392" s="45"/>
      <c r="S392" s="45"/>
      <c r="T392" s="45"/>
      <c r="U392" s="45"/>
      <c r="V392" s="45"/>
      <c r="W392" s="45"/>
      <c r="X392" s="45"/>
      <c r="Y392" s="45"/>
      <c r="Z392" s="45"/>
      <c r="AA392" s="45"/>
      <c r="AB392" s="45"/>
    </row>
    <row r="393" spans="1:28" s="62" customFormat="1" ht="19.5" customHeight="1" x14ac:dyDescent="0.25">
      <c r="A393" s="63">
        <f t="shared" si="33"/>
        <v>19.5</v>
      </c>
      <c r="B393" s="78">
        <f t="shared" si="34"/>
        <v>19</v>
      </c>
      <c r="C393" s="1016"/>
      <c r="D393" s="1017"/>
      <c r="E393" s="1018"/>
      <c r="F393" s="98"/>
      <c r="G393" s="98"/>
      <c r="H393" s="98"/>
      <c r="I393" s="975"/>
      <c r="J393" s="1019"/>
      <c r="K393" s="124"/>
      <c r="L393" s="449"/>
      <c r="M393" s="1020"/>
      <c r="N393" s="1021"/>
      <c r="O393" s="1022"/>
      <c r="P393" s="45"/>
      <c r="R393" s="45"/>
      <c r="S393" s="45"/>
      <c r="T393" s="45"/>
      <c r="U393" s="45"/>
      <c r="V393" s="45"/>
      <c r="W393" s="45"/>
      <c r="X393" s="45"/>
      <c r="Y393" s="45"/>
      <c r="Z393" s="45"/>
      <c r="AA393" s="45"/>
      <c r="AB393" s="45"/>
    </row>
    <row r="394" spans="1:28" s="62" customFormat="1" ht="19.5" customHeight="1" x14ac:dyDescent="0.25">
      <c r="A394" s="63">
        <f t="shared" si="33"/>
        <v>19.5</v>
      </c>
      <c r="B394" s="78">
        <f t="shared" si="34"/>
        <v>20</v>
      </c>
      <c r="C394" s="1016"/>
      <c r="D394" s="1017"/>
      <c r="E394" s="1018"/>
      <c r="F394" s="98"/>
      <c r="G394" s="98"/>
      <c r="H394" s="98"/>
      <c r="I394" s="975"/>
      <c r="J394" s="1019"/>
      <c r="K394" s="124"/>
      <c r="L394" s="449"/>
      <c r="M394" s="1020"/>
      <c r="N394" s="1021"/>
      <c r="O394" s="1022"/>
      <c r="P394" s="45"/>
      <c r="R394" s="45"/>
      <c r="S394" s="45"/>
      <c r="T394" s="45"/>
      <c r="U394" s="45"/>
      <c r="V394" s="45"/>
      <c r="W394" s="45"/>
      <c r="X394" s="45"/>
      <c r="Y394" s="45"/>
      <c r="Z394" s="45"/>
      <c r="AA394" s="45"/>
      <c r="AB394" s="45"/>
    </row>
    <row r="395" spans="1:28" s="62" customFormat="1" ht="19.5" customHeight="1" x14ac:dyDescent="0.25">
      <c r="A395" s="63">
        <f t="shared" si="33"/>
        <v>19.5</v>
      </c>
      <c r="B395" s="78">
        <f t="shared" si="34"/>
        <v>21</v>
      </c>
      <c r="C395" s="1016"/>
      <c r="D395" s="1017"/>
      <c r="E395" s="1018"/>
      <c r="F395" s="98"/>
      <c r="G395" s="98"/>
      <c r="H395" s="98"/>
      <c r="I395" s="975"/>
      <c r="J395" s="1019"/>
      <c r="K395" s="124"/>
      <c r="L395" s="449"/>
      <c r="M395" s="1020"/>
      <c r="N395" s="1021"/>
      <c r="O395" s="1022"/>
      <c r="P395" s="45"/>
      <c r="R395" s="45"/>
      <c r="S395" s="45"/>
      <c r="T395" s="45"/>
      <c r="U395" s="45"/>
      <c r="V395" s="45"/>
      <c r="W395" s="45"/>
      <c r="X395" s="45"/>
      <c r="Y395" s="45"/>
      <c r="Z395" s="45"/>
      <c r="AA395" s="45"/>
      <c r="AB395" s="45"/>
    </row>
    <row r="396" spans="1:28" s="62" customFormat="1" ht="19.5" customHeight="1" x14ac:dyDescent="0.25">
      <c r="A396" s="63">
        <f t="shared" si="33"/>
        <v>19.5</v>
      </c>
      <c r="B396" s="78">
        <f t="shared" si="34"/>
        <v>22</v>
      </c>
      <c r="C396" s="1016"/>
      <c r="D396" s="1017"/>
      <c r="E396" s="1018"/>
      <c r="F396" s="98"/>
      <c r="G396" s="98"/>
      <c r="H396" s="98"/>
      <c r="I396" s="975"/>
      <c r="J396" s="1019"/>
      <c r="K396" s="124"/>
      <c r="L396" s="449"/>
      <c r="M396" s="1020"/>
      <c r="N396" s="1021"/>
      <c r="O396" s="1022"/>
      <c r="P396" s="45"/>
      <c r="R396" s="45"/>
      <c r="S396" s="45"/>
      <c r="T396" s="45"/>
      <c r="U396" s="45"/>
      <c r="V396" s="45"/>
      <c r="W396" s="45"/>
      <c r="X396" s="45"/>
      <c r="Y396" s="45"/>
      <c r="Z396" s="45"/>
      <c r="AA396" s="45"/>
      <c r="AB396" s="45"/>
    </row>
    <row r="397" spans="1:28" s="62" customFormat="1" ht="19.5" customHeight="1" x14ac:dyDescent="0.25">
      <c r="A397" s="63">
        <f t="shared" si="33"/>
        <v>19.5</v>
      </c>
      <c r="B397" s="78">
        <f t="shared" si="34"/>
        <v>23</v>
      </c>
      <c r="C397" s="1016"/>
      <c r="D397" s="1017"/>
      <c r="E397" s="1018"/>
      <c r="F397" s="98"/>
      <c r="G397" s="98"/>
      <c r="H397" s="98"/>
      <c r="I397" s="975"/>
      <c r="J397" s="1019"/>
      <c r="K397" s="124"/>
      <c r="L397" s="449"/>
      <c r="M397" s="1020"/>
      <c r="N397" s="1021"/>
      <c r="O397" s="1022"/>
      <c r="P397" s="45"/>
      <c r="R397" s="45"/>
      <c r="S397" s="45"/>
      <c r="T397" s="45"/>
      <c r="U397" s="45"/>
      <c r="V397" s="45"/>
      <c r="W397" s="45"/>
      <c r="X397" s="45"/>
      <c r="Y397" s="45"/>
      <c r="Z397" s="45"/>
      <c r="AA397" s="45"/>
      <c r="AB397" s="45"/>
    </row>
    <row r="398" spans="1:28" s="62" customFormat="1" ht="19.5" customHeight="1" x14ac:dyDescent="0.25">
      <c r="A398" s="63">
        <f t="shared" si="33"/>
        <v>19.5</v>
      </c>
      <c r="B398" s="78">
        <f t="shared" si="34"/>
        <v>24</v>
      </c>
      <c r="C398" s="1016"/>
      <c r="D398" s="1017"/>
      <c r="E398" s="1018"/>
      <c r="F398" s="98"/>
      <c r="G398" s="98"/>
      <c r="H398" s="98"/>
      <c r="I398" s="975"/>
      <c r="J398" s="1019"/>
      <c r="K398" s="124"/>
      <c r="L398" s="449"/>
      <c r="M398" s="1020"/>
      <c r="N398" s="1021"/>
      <c r="O398" s="1022"/>
      <c r="P398" s="45"/>
      <c r="R398" s="45"/>
      <c r="S398" s="45"/>
      <c r="T398" s="45"/>
      <c r="U398" s="45"/>
      <c r="V398" s="45"/>
      <c r="W398" s="45"/>
      <c r="X398" s="45"/>
      <c r="Y398" s="45"/>
      <c r="Z398" s="45"/>
      <c r="AA398" s="45"/>
      <c r="AB398" s="45"/>
    </row>
    <row r="399" spans="1:28" s="62" customFormat="1" ht="19.5" customHeight="1" x14ac:dyDescent="0.25">
      <c r="A399" s="63">
        <f t="shared" si="33"/>
        <v>19.5</v>
      </c>
      <c r="B399" s="78">
        <f t="shared" si="34"/>
        <v>25</v>
      </c>
      <c r="C399" s="1016"/>
      <c r="D399" s="1017"/>
      <c r="E399" s="1018"/>
      <c r="F399" s="98"/>
      <c r="G399" s="98"/>
      <c r="H399" s="98"/>
      <c r="I399" s="975"/>
      <c r="J399" s="1019"/>
      <c r="K399" s="124"/>
      <c r="L399" s="449"/>
      <c r="M399" s="1020"/>
      <c r="N399" s="1021"/>
      <c r="O399" s="1022"/>
      <c r="P399" s="45"/>
      <c r="R399" s="45"/>
      <c r="S399" s="45"/>
      <c r="T399" s="45"/>
      <c r="U399" s="45"/>
      <c r="V399" s="45"/>
      <c r="W399" s="45"/>
      <c r="X399" s="45"/>
      <c r="Y399" s="45"/>
      <c r="Z399" s="45"/>
      <c r="AA399" s="45"/>
      <c r="AB399" s="45"/>
    </row>
    <row r="400" spans="1:28" s="62" customFormat="1" ht="19.5" customHeight="1" x14ac:dyDescent="0.25">
      <c r="A400" s="63">
        <f t="shared" si="33"/>
        <v>19.5</v>
      </c>
      <c r="B400" s="78">
        <f t="shared" si="34"/>
        <v>26</v>
      </c>
      <c r="C400" s="1016"/>
      <c r="D400" s="1017"/>
      <c r="E400" s="1018"/>
      <c r="F400" s="98"/>
      <c r="G400" s="98"/>
      <c r="H400" s="98"/>
      <c r="I400" s="975"/>
      <c r="J400" s="1019"/>
      <c r="K400" s="124"/>
      <c r="L400" s="449"/>
      <c r="M400" s="1020"/>
      <c r="N400" s="1021"/>
      <c r="O400" s="1022"/>
      <c r="P400" s="45"/>
      <c r="R400" s="45"/>
      <c r="S400" s="45"/>
      <c r="T400" s="45"/>
      <c r="U400" s="45"/>
      <c r="V400" s="45"/>
      <c r="W400" s="45"/>
      <c r="X400" s="45"/>
      <c r="Y400" s="45"/>
      <c r="Z400" s="45"/>
      <c r="AA400" s="45"/>
      <c r="AB400" s="45"/>
    </row>
    <row r="401" spans="1:28" s="62" customFormat="1" ht="19.5" customHeight="1" x14ac:dyDescent="0.25">
      <c r="A401" s="63">
        <f t="shared" si="33"/>
        <v>19.5</v>
      </c>
      <c r="B401" s="78">
        <f t="shared" si="34"/>
        <v>27</v>
      </c>
      <c r="C401" s="1016"/>
      <c r="D401" s="1017"/>
      <c r="E401" s="1018"/>
      <c r="F401" s="98"/>
      <c r="G401" s="98"/>
      <c r="H401" s="98"/>
      <c r="I401" s="975"/>
      <c r="J401" s="1019"/>
      <c r="K401" s="124"/>
      <c r="L401" s="449"/>
      <c r="M401" s="1020"/>
      <c r="N401" s="1021"/>
      <c r="O401" s="1022"/>
      <c r="P401" s="45"/>
      <c r="R401" s="45"/>
      <c r="S401" s="45"/>
      <c r="T401" s="45"/>
      <c r="U401" s="45"/>
      <c r="V401" s="45"/>
      <c r="W401" s="45"/>
      <c r="X401" s="45"/>
      <c r="Y401" s="45"/>
      <c r="Z401" s="45"/>
      <c r="AA401" s="45"/>
      <c r="AB401" s="45"/>
    </row>
    <row r="402" spans="1:28" s="62" customFormat="1" ht="19.5" customHeight="1" x14ac:dyDescent="0.25">
      <c r="A402" s="63">
        <f t="shared" si="33"/>
        <v>19.5</v>
      </c>
      <c r="B402" s="78">
        <f t="shared" si="34"/>
        <v>28</v>
      </c>
      <c r="C402" s="1016"/>
      <c r="D402" s="1017"/>
      <c r="E402" s="1018"/>
      <c r="F402" s="98"/>
      <c r="G402" s="98"/>
      <c r="H402" s="98"/>
      <c r="I402" s="975"/>
      <c r="J402" s="1019"/>
      <c r="K402" s="124"/>
      <c r="L402" s="449"/>
      <c r="M402" s="1020"/>
      <c r="N402" s="1021"/>
      <c r="O402" s="1022"/>
      <c r="P402" s="45"/>
      <c r="R402" s="45"/>
      <c r="S402" s="45"/>
      <c r="T402" s="45"/>
      <c r="U402" s="45"/>
      <c r="V402" s="45"/>
      <c r="W402" s="45"/>
      <c r="X402" s="45"/>
      <c r="Y402" s="45"/>
      <c r="Z402" s="45"/>
      <c r="AA402" s="45"/>
      <c r="AB402" s="45"/>
    </row>
    <row r="403" spans="1:28" s="62" customFormat="1" ht="9" customHeight="1" x14ac:dyDescent="0.25">
      <c r="A403" s="63">
        <f>$A$2</f>
        <v>9</v>
      </c>
      <c r="B403" s="45"/>
      <c r="C403" s="45"/>
      <c r="D403" s="45"/>
      <c r="E403" s="45"/>
      <c r="F403" s="45"/>
      <c r="G403" s="45"/>
      <c r="H403" s="45"/>
      <c r="I403" s="173"/>
      <c r="J403" s="45"/>
      <c r="K403" s="179"/>
      <c r="M403" s="45"/>
      <c r="N403" s="45"/>
      <c r="O403" s="45"/>
      <c r="P403" s="45"/>
      <c r="R403" s="45"/>
      <c r="S403" s="45"/>
      <c r="T403" s="45"/>
      <c r="U403" s="45"/>
      <c r="V403" s="45"/>
      <c r="W403" s="45"/>
      <c r="X403" s="45"/>
      <c r="Y403" s="45"/>
      <c r="Z403" s="45"/>
      <c r="AA403" s="45"/>
      <c r="AB403" s="45"/>
    </row>
    <row r="404" spans="1:28" ht="9" customHeight="1" x14ac:dyDescent="0.25">
      <c r="A404" s="63">
        <f t="shared" ref="A404:A409" si="35">$A$2</f>
        <v>9</v>
      </c>
    </row>
    <row r="405" spans="1:28" ht="9" customHeight="1" x14ac:dyDescent="0.25">
      <c r="A405" s="63">
        <f t="shared" si="35"/>
        <v>9</v>
      </c>
    </row>
    <row r="406" spans="1:28" ht="9" customHeight="1" x14ac:dyDescent="0.25">
      <c r="A406" s="63">
        <f t="shared" si="35"/>
        <v>9</v>
      </c>
    </row>
    <row r="407" spans="1:28" ht="9" customHeight="1" x14ac:dyDescent="0.25">
      <c r="A407" s="63">
        <f t="shared" si="35"/>
        <v>9</v>
      </c>
    </row>
    <row r="408" spans="1:28" ht="16.5" customHeight="1" x14ac:dyDescent="0.25">
      <c r="A408" s="68">
        <f>$A$8</f>
        <v>16.5</v>
      </c>
      <c r="C408" s="80" t="s">
        <v>576</v>
      </c>
      <c r="D408" s="81" t="s">
        <v>189</v>
      </c>
      <c r="M408" s="1006" t="str">
        <f ca="1">Wersja</f>
        <v>2020..6.15.0.44055</v>
      </c>
      <c r="N408" s="1006"/>
    </row>
    <row r="409" spans="1:28" x14ac:dyDescent="0.25">
      <c r="A409" s="63">
        <f t="shared" si="35"/>
        <v>9</v>
      </c>
    </row>
    <row r="410" spans="1:28" ht="9" customHeight="1" x14ac:dyDescent="0.25">
      <c r="A410" s="64">
        <v>9</v>
      </c>
      <c r="B410" s="796" t="s">
        <v>182</v>
      </c>
      <c r="C410" s="796"/>
      <c r="D410" s="796"/>
      <c r="E410" s="796"/>
      <c r="F410" s="796"/>
      <c r="G410" s="796"/>
      <c r="H410" s="796"/>
      <c r="I410" s="796"/>
      <c r="J410" s="796"/>
      <c r="K410" s="796"/>
      <c r="L410" s="796"/>
      <c r="M410" s="796"/>
      <c r="N410" s="796"/>
      <c r="O410" s="796"/>
    </row>
    <row r="411" spans="1:28" ht="9" customHeight="1" x14ac:dyDescent="0.25">
      <c r="A411" s="63">
        <f>$A$2</f>
        <v>9</v>
      </c>
      <c r="B411" s="797" t="s">
        <v>0</v>
      </c>
      <c r="C411" s="797"/>
      <c r="D411" s="797"/>
      <c r="E411" s="797"/>
      <c r="F411" s="797"/>
      <c r="G411" s="797"/>
      <c r="H411" s="797"/>
      <c r="I411" s="797"/>
      <c r="J411" s="797"/>
      <c r="K411" s="797"/>
      <c r="L411" s="797"/>
      <c r="M411" s="797"/>
      <c r="N411" s="797"/>
      <c r="O411" s="797"/>
    </row>
    <row r="412" spans="1:28" ht="4.5" customHeight="1" x14ac:dyDescent="0.25">
      <c r="A412" s="64">
        <v>4.5</v>
      </c>
      <c r="B412" s="92"/>
    </row>
    <row r="413" spans="1:28" ht="9" customHeight="1" x14ac:dyDescent="0.25">
      <c r="A413" s="63">
        <f>$A$2</f>
        <v>9</v>
      </c>
      <c r="B413" s="798" t="s">
        <v>475</v>
      </c>
      <c r="C413" s="799"/>
      <c r="D413" s="799"/>
      <c r="E413" s="799"/>
      <c r="F413" s="799"/>
      <c r="G413" s="799"/>
      <c r="H413" s="800"/>
      <c r="I413" s="801" t="s">
        <v>1</v>
      </c>
      <c r="J413" s="802"/>
      <c r="K413" s="802"/>
      <c r="L413" s="802"/>
      <c r="M413" s="802"/>
      <c r="N413" s="802"/>
      <c r="O413" s="803"/>
    </row>
    <row r="414" spans="1:28" ht="19.5" customHeight="1" x14ac:dyDescent="0.25">
      <c r="A414" s="64">
        <v>19.5</v>
      </c>
      <c r="B414" s="65"/>
      <c r="C414" s="988">
        <f>$C$6</f>
        <v>0</v>
      </c>
      <c r="D414" s="988"/>
      <c r="E414" s="988"/>
      <c r="F414" s="988"/>
      <c r="G414" s="988"/>
      <c r="H414" s="66"/>
      <c r="I414" s="820"/>
      <c r="J414" s="821"/>
      <c r="K414" s="821"/>
      <c r="L414" s="821"/>
      <c r="M414" s="821"/>
      <c r="N414" s="821"/>
      <c r="O414" s="822"/>
    </row>
    <row r="415" spans="1:28" ht="9" customHeight="1" x14ac:dyDescent="0.25">
      <c r="A415" s="63">
        <f t="shared" ref="A415" si="36">$A$2</f>
        <v>9</v>
      </c>
    </row>
    <row r="416" spans="1:28" ht="16.5" customHeight="1" x14ac:dyDescent="0.25">
      <c r="A416" s="64">
        <v>16.5</v>
      </c>
      <c r="B416" s="67" t="s">
        <v>555</v>
      </c>
    </row>
    <row r="417" spans="1:28" ht="16.5" customHeight="1" x14ac:dyDescent="0.25">
      <c r="A417" s="68">
        <f>$A$8</f>
        <v>16.5</v>
      </c>
      <c r="B417" s="989" t="s">
        <v>562</v>
      </c>
      <c r="C417" s="989"/>
      <c r="D417" s="989"/>
      <c r="E417" s="989"/>
      <c r="F417" s="989"/>
      <c r="G417" s="989"/>
      <c r="H417" s="989"/>
      <c r="I417" s="989"/>
      <c r="J417" s="989"/>
      <c r="K417" s="989"/>
      <c r="L417" s="989"/>
      <c r="M417" s="989"/>
      <c r="N417" s="989"/>
    </row>
    <row r="418" spans="1:28" ht="16.5" customHeight="1" x14ac:dyDescent="0.25">
      <c r="A418" s="96" t="s">
        <v>567</v>
      </c>
      <c r="B418" s="990" t="s">
        <v>574</v>
      </c>
      <c r="C418" s="989"/>
      <c r="D418" s="989"/>
      <c r="E418" s="989"/>
      <c r="F418" s="989"/>
      <c r="G418" s="989"/>
      <c r="H418" s="989"/>
      <c r="I418" s="989"/>
      <c r="J418" s="989"/>
      <c r="K418" s="989"/>
      <c r="L418" s="989"/>
      <c r="M418" s="989"/>
      <c r="N418" s="989"/>
    </row>
    <row r="419" spans="1:28" ht="9" customHeight="1" x14ac:dyDescent="0.25">
      <c r="A419" s="63">
        <f>$A$2</f>
        <v>9</v>
      </c>
      <c r="C419" s="69"/>
      <c r="D419" s="69"/>
      <c r="E419" s="69"/>
      <c r="F419" s="69"/>
      <c r="G419" s="69"/>
      <c r="N419" s="281" t="s">
        <v>877</v>
      </c>
      <c r="O419" s="97"/>
    </row>
    <row r="420" spans="1:28" ht="19.5" customHeight="1" x14ac:dyDescent="0.25">
      <c r="A420" s="63">
        <f>$A$6</f>
        <v>19.5</v>
      </c>
      <c r="C420" s="69"/>
      <c r="D420" s="69"/>
      <c r="E420" s="69"/>
      <c r="F420" s="69"/>
      <c r="G420" s="69"/>
      <c r="N420" s="122">
        <f>N352+1</f>
        <v>7</v>
      </c>
      <c r="O420" s="70"/>
      <c r="P420" s="62"/>
      <c r="Q420" s="62">
        <f>IF(COUNTA(C430:O437,C451:O470)=0,0,1)</f>
        <v>0</v>
      </c>
    </row>
    <row r="421" spans="1:28" ht="4.5" customHeight="1" x14ac:dyDescent="0.25">
      <c r="A421" s="63">
        <f>$A$4</f>
        <v>4.5</v>
      </c>
      <c r="B421" s="69"/>
      <c r="C421" s="69"/>
      <c r="D421" s="69"/>
      <c r="E421" s="69"/>
      <c r="F421" s="69"/>
      <c r="G421" s="69"/>
    </row>
    <row r="422" spans="1:28" ht="4.5" customHeight="1" x14ac:dyDescent="0.25">
      <c r="A422" s="63">
        <f>$A$4</f>
        <v>4.5</v>
      </c>
      <c r="B422" s="807"/>
      <c r="C422" s="807"/>
      <c r="D422" s="807"/>
      <c r="E422" s="807"/>
      <c r="F422" s="807"/>
      <c r="G422" s="807"/>
      <c r="H422" s="807"/>
      <c r="I422" s="807"/>
      <c r="J422" s="807"/>
      <c r="K422" s="807"/>
      <c r="L422" s="807"/>
      <c r="M422" s="807"/>
      <c r="N422" s="807"/>
      <c r="O422" s="807"/>
    </row>
    <row r="423" spans="1:28" ht="24.75" customHeight="1" x14ac:dyDescent="0.25">
      <c r="A423" s="68">
        <f>$A$8*1.5</f>
        <v>24.75</v>
      </c>
      <c r="B423" s="826" t="s">
        <v>563</v>
      </c>
      <c r="C423" s="827"/>
      <c r="D423" s="827"/>
      <c r="E423" s="827"/>
      <c r="F423" s="827"/>
      <c r="G423" s="827"/>
      <c r="H423" s="827"/>
      <c r="I423" s="827"/>
      <c r="J423" s="827"/>
      <c r="K423" s="827"/>
      <c r="L423" s="827"/>
      <c r="M423" s="827"/>
      <c r="N423" s="827"/>
      <c r="O423" s="828"/>
    </row>
    <row r="424" spans="1:28" ht="9" customHeight="1" x14ac:dyDescent="0.25">
      <c r="A424" s="63">
        <f>$A$2</f>
        <v>9</v>
      </c>
      <c r="B424" s="71"/>
      <c r="C424" s="804" t="s">
        <v>158</v>
      </c>
      <c r="D424" s="805"/>
      <c r="E424" s="805"/>
      <c r="F424" s="805"/>
      <c r="G424" s="805"/>
      <c r="H424" s="806"/>
      <c r="I424" s="804" t="s">
        <v>159</v>
      </c>
      <c r="J424" s="805"/>
      <c r="K424" s="805"/>
      <c r="L424" s="805"/>
      <c r="M424" s="805"/>
      <c r="N424" s="805"/>
      <c r="O424" s="806"/>
    </row>
    <row r="425" spans="1:28" ht="19.5" customHeight="1" x14ac:dyDescent="0.25">
      <c r="A425" s="63">
        <f>$A$6</f>
        <v>19.5</v>
      </c>
      <c r="B425" s="72"/>
      <c r="C425" s="985" t="str">
        <f>""&amp;C357</f>
        <v/>
      </c>
      <c r="D425" s="986"/>
      <c r="E425" s="986"/>
      <c r="F425" s="986"/>
      <c r="G425" s="986"/>
      <c r="H425" s="987"/>
      <c r="I425" s="985" t="str">
        <f>""&amp;I357</f>
        <v/>
      </c>
      <c r="J425" s="986"/>
      <c r="K425" s="986"/>
      <c r="L425" s="986"/>
      <c r="M425" s="986"/>
      <c r="N425" s="986"/>
      <c r="O425" s="987"/>
    </row>
    <row r="426" spans="1:28" ht="4.5" customHeight="1" x14ac:dyDescent="0.25">
      <c r="A426" s="63">
        <f>$A$4</f>
        <v>4.5</v>
      </c>
      <c r="B426" s="807"/>
      <c r="C426" s="807"/>
      <c r="D426" s="807"/>
      <c r="E426" s="807"/>
      <c r="F426" s="807"/>
      <c r="G426" s="807"/>
      <c r="H426" s="807"/>
      <c r="I426" s="807"/>
      <c r="J426" s="807"/>
      <c r="K426" s="807"/>
      <c r="L426" s="807"/>
      <c r="M426" s="807"/>
      <c r="N426" s="807"/>
      <c r="O426" s="807"/>
    </row>
    <row r="427" spans="1:28" ht="16.5" customHeight="1" x14ac:dyDescent="0.25">
      <c r="A427" s="68">
        <f t="shared" ref="A427" si="37">$A$8</f>
        <v>16.5</v>
      </c>
      <c r="B427" s="808" t="s">
        <v>160</v>
      </c>
      <c r="C427" s="809"/>
      <c r="D427" s="809"/>
      <c r="E427" s="809"/>
      <c r="F427" s="809"/>
      <c r="G427" s="809"/>
      <c r="H427" s="809"/>
      <c r="I427" s="809"/>
      <c r="J427" s="809"/>
      <c r="K427" s="809"/>
      <c r="L427" s="809"/>
      <c r="M427" s="809"/>
      <c r="N427" s="809"/>
      <c r="O427" s="810"/>
    </row>
    <row r="428" spans="1:28" s="62" customFormat="1" ht="24.75" customHeight="1" x14ac:dyDescent="0.25">
      <c r="A428" s="68">
        <f>$A$8*1.5</f>
        <v>24.75</v>
      </c>
      <c r="B428" s="73" t="s">
        <v>162</v>
      </c>
      <c r="C428" s="844" t="s">
        <v>170</v>
      </c>
      <c r="D428" s="981"/>
      <c r="E428" s="982"/>
      <c r="F428" s="74" t="s">
        <v>171</v>
      </c>
      <c r="G428" s="74" t="s">
        <v>172</v>
      </c>
      <c r="H428" s="73" t="s">
        <v>163</v>
      </c>
      <c r="I428" s="844" t="s">
        <v>573</v>
      </c>
      <c r="J428" s="982"/>
      <c r="K428" s="176" t="s">
        <v>571</v>
      </c>
      <c r="L428" s="176" t="s">
        <v>570</v>
      </c>
      <c r="M428" s="845" t="s">
        <v>575</v>
      </c>
      <c r="N428" s="1023"/>
      <c r="O428" s="1024"/>
      <c r="P428" s="45"/>
      <c r="R428" s="45"/>
      <c r="S428" s="45"/>
      <c r="T428" s="45"/>
      <c r="U428" s="45"/>
      <c r="V428" s="45"/>
      <c r="W428" s="45"/>
      <c r="X428" s="45"/>
      <c r="Y428" s="45"/>
      <c r="Z428" s="45"/>
      <c r="AA428" s="45"/>
      <c r="AB428" s="45"/>
    </row>
    <row r="429" spans="1:28" s="62" customFormat="1" ht="9" customHeight="1" x14ac:dyDescent="0.2">
      <c r="A429" s="63">
        <f>$A$2</f>
        <v>9</v>
      </c>
      <c r="B429" s="76"/>
      <c r="C429" s="983" t="s">
        <v>126</v>
      </c>
      <c r="D429" s="983"/>
      <c r="E429" s="983"/>
      <c r="F429" s="73" t="s">
        <v>164</v>
      </c>
      <c r="G429" s="73" t="s">
        <v>165</v>
      </c>
      <c r="H429" s="73" t="s">
        <v>143</v>
      </c>
      <c r="I429" s="983" t="s">
        <v>166</v>
      </c>
      <c r="J429" s="983"/>
      <c r="K429" s="177" t="s">
        <v>167</v>
      </c>
      <c r="L429" s="177" t="s">
        <v>168</v>
      </c>
      <c r="M429" s="845" t="s">
        <v>181</v>
      </c>
      <c r="N429" s="1023"/>
      <c r="O429" s="1024"/>
      <c r="P429" s="45"/>
      <c r="R429" s="45"/>
      <c r="S429" s="45"/>
      <c r="T429" s="45"/>
      <c r="U429" s="45"/>
      <c r="V429" s="45"/>
      <c r="W429" s="45"/>
      <c r="X429" s="45"/>
      <c r="Y429" s="45"/>
      <c r="Z429" s="45"/>
      <c r="AA429" s="45"/>
      <c r="AB429" s="45"/>
    </row>
    <row r="430" spans="1:28" s="62" customFormat="1" ht="19.5" customHeight="1" x14ac:dyDescent="0.25">
      <c r="A430" s="63">
        <f t="shared" ref="A430:A437" si="38">$A$6</f>
        <v>19.5</v>
      </c>
      <c r="B430" s="78">
        <v>1</v>
      </c>
      <c r="C430" s="1016"/>
      <c r="D430" s="1017"/>
      <c r="E430" s="1018"/>
      <c r="F430" s="98"/>
      <c r="G430" s="98"/>
      <c r="H430" s="98"/>
      <c r="I430" s="1025"/>
      <c r="J430" s="1019"/>
      <c r="K430" s="124"/>
      <c r="L430" s="449"/>
      <c r="M430" s="1020"/>
      <c r="N430" s="1021"/>
      <c r="O430" s="1022"/>
      <c r="P430" s="45"/>
      <c r="R430" s="45"/>
      <c r="S430" s="45"/>
      <c r="T430" s="45"/>
      <c r="U430" s="45"/>
      <c r="V430" s="45"/>
      <c r="W430" s="45"/>
      <c r="X430" s="45"/>
      <c r="Y430" s="45"/>
      <c r="Z430" s="45"/>
      <c r="AA430" s="45"/>
      <c r="AB430" s="45"/>
    </row>
    <row r="431" spans="1:28" s="62" customFormat="1" ht="19.5" customHeight="1" x14ac:dyDescent="0.25">
      <c r="A431" s="63">
        <f t="shared" si="38"/>
        <v>19.5</v>
      </c>
      <c r="B431" s="78">
        <v>2</v>
      </c>
      <c r="C431" s="1016"/>
      <c r="D431" s="1017"/>
      <c r="E431" s="1018"/>
      <c r="F431" s="98"/>
      <c r="G431" s="98"/>
      <c r="H431" s="98"/>
      <c r="I431" s="1025"/>
      <c r="J431" s="1019"/>
      <c r="K431" s="124"/>
      <c r="L431" s="449"/>
      <c r="M431" s="1020"/>
      <c r="N431" s="1021"/>
      <c r="O431" s="1022"/>
      <c r="P431" s="45"/>
      <c r="R431" s="45"/>
      <c r="S431" s="45"/>
      <c r="T431" s="45"/>
      <c r="U431" s="45"/>
      <c r="V431" s="45"/>
      <c r="W431" s="45"/>
      <c r="X431" s="45"/>
      <c r="Y431" s="45"/>
      <c r="Z431" s="45"/>
      <c r="AA431" s="45"/>
      <c r="AB431" s="45"/>
    </row>
    <row r="432" spans="1:28" s="62" customFormat="1" ht="19.5" customHeight="1" x14ac:dyDescent="0.25">
      <c r="A432" s="63">
        <f t="shared" si="38"/>
        <v>19.5</v>
      </c>
      <c r="B432" s="78">
        <v>3</v>
      </c>
      <c r="C432" s="1016"/>
      <c r="D432" s="1017"/>
      <c r="E432" s="1018"/>
      <c r="F432" s="98"/>
      <c r="G432" s="98"/>
      <c r="H432" s="98"/>
      <c r="I432" s="1025"/>
      <c r="J432" s="1019"/>
      <c r="K432" s="124"/>
      <c r="L432" s="449"/>
      <c r="M432" s="1020"/>
      <c r="N432" s="1021"/>
      <c r="O432" s="1022"/>
      <c r="P432" s="45"/>
      <c r="R432" s="45"/>
      <c r="S432" s="45"/>
      <c r="T432" s="45"/>
      <c r="U432" s="45"/>
      <c r="V432" s="45"/>
      <c r="W432" s="45"/>
      <c r="X432" s="45"/>
      <c r="Y432" s="45"/>
      <c r="Z432" s="45"/>
      <c r="AA432" s="45"/>
      <c r="AB432" s="45"/>
    </row>
    <row r="433" spans="1:28" s="62" customFormat="1" ht="19.5" customHeight="1" x14ac:dyDescent="0.25">
      <c r="A433" s="63">
        <f t="shared" si="38"/>
        <v>19.5</v>
      </c>
      <c r="B433" s="78">
        <v>4</v>
      </c>
      <c r="C433" s="1016"/>
      <c r="D433" s="1017"/>
      <c r="E433" s="1018"/>
      <c r="F433" s="98"/>
      <c r="G433" s="98"/>
      <c r="H433" s="98"/>
      <c r="I433" s="1025"/>
      <c r="J433" s="1019"/>
      <c r="K433" s="124"/>
      <c r="L433" s="449"/>
      <c r="M433" s="1020"/>
      <c r="N433" s="1021"/>
      <c r="O433" s="1022"/>
      <c r="P433" s="45"/>
      <c r="R433" s="45"/>
      <c r="S433" s="45"/>
      <c r="T433" s="45"/>
      <c r="U433" s="45"/>
      <c r="V433" s="45"/>
      <c r="W433" s="45"/>
      <c r="X433" s="45"/>
      <c r="Y433" s="45"/>
      <c r="Z433" s="45"/>
      <c r="AA433" s="45"/>
      <c r="AB433" s="45"/>
    </row>
    <row r="434" spans="1:28" s="62" customFormat="1" ht="19.5" customHeight="1" x14ac:dyDescent="0.25">
      <c r="A434" s="63">
        <f t="shared" si="38"/>
        <v>19.5</v>
      </c>
      <c r="B434" s="78">
        <v>5</v>
      </c>
      <c r="C434" s="1016"/>
      <c r="D434" s="1017"/>
      <c r="E434" s="1018"/>
      <c r="F434" s="98"/>
      <c r="G434" s="98"/>
      <c r="H434" s="98"/>
      <c r="I434" s="1025"/>
      <c r="J434" s="1019"/>
      <c r="K434" s="124"/>
      <c r="L434" s="449"/>
      <c r="M434" s="1020"/>
      <c r="N434" s="1021"/>
      <c r="O434" s="1022"/>
      <c r="P434" s="45"/>
      <c r="R434" s="45"/>
      <c r="S434" s="45"/>
      <c r="T434" s="45"/>
      <c r="U434" s="45"/>
      <c r="V434" s="45"/>
      <c r="W434" s="45"/>
      <c r="X434" s="45"/>
      <c r="Y434" s="45"/>
      <c r="Z434" s="45"/>
      <c r="AA434" s="45"/>
      <c r="AB434" s="45"/>
    </row>
    <row r="435" spans="1:28" s="62" customFormat="1" ht="19.5" customHeight="1" x14ac:dyDescent="0.25">
      <c r="A435" s="63">
        <f t="shared" si="38"/>
        <v>19.5</v>
      </c>
      <c r="B435" s="78">
        <v>6</v>
      </c>
      <c r="C435" s="1016"/>
      <c r="D435" s="1017"/>
      <c r="E435" s="1018"/>
      <c r="F435" s="98"/>
      <c r="G435" s="98"/>
      <c r="H435" s="98"/>
      <c r="I435" s="1025"/>
      <c r="J435" s="1019"/>
      <c r="K435" s="124"/>
      <c r="L435" s="449"/>
      <c r="M435" s="1020"/>
      <c r="N435" s="1021"/>
      <c r="O435" s="1022"/>
      <c r="P435" s="45"/>
      <c r="R435" s="45"/>
      <c r="S435" s="45"/>
      <c r="T435" s="45"/>
      <c r="U435" s="45"/>
      <c r="V435" s="45"/>
      <c r="W435" s="45"/>
      <c r="X435" s="45"/>
      <c r="Y435" s="45"/>
      <c r="Z435" s="45"/>
      <c r="AA435" s="45"/>
      <c r="AB435" s="45"/>
    </row>
    <row r="436" spans="1:28" s="62" customFormat="1" ht="19.5" customHeight="1" x14ac:dyDescent="0.25">
      <c r="A436" s="63">
        <f t="shared" si="38"/>
        <v>19.5</v>
      </c>
      <c r="B436" s="78">
        <v>7</v>
      </c>
      <c r="C436" s="1016"/>
      <c r="D436" s="1017"/>
      <c r="E436" s="1018"/>
      <c r="F436" s="98"/>
      <c r="G436" s="98"/>
      <c r="H436" s="98"/>
      <c r="I436" s="1025"/>
      <c r="J436" s="1019"/>
      <c r="K436" s="124"/>
      <c r="L436" s="449"/>
      <c r="M436" s="1020"/>
      <c r="N436" s="1021"/>
      <c r="O436" s="1022"/>
      <c r="P436" s="45"/>
      <c r="R436" s="45"/>
      <c r="S436" s="45"/>
      <c r="T436" s="45"/>
      <c r="U436" s="45"/>
      <c r="V436" s="45"/>
      <c r="W436" s="45"/>
      <c r="X436" s="45"/>
      <c r="Y436" s="45"/>
      <c r="Z436" s="45"/>
      <c r="AA436" s="45"/>
      <c r="AB436" s="45"/>
    </row>
    <row r="437" spans="1:28" s="62" customFormat="1" ht="19.5" customHeight="1" x14ac:dyDescent="0.25">
      <c r="A437" s="63">
        <f t="shared" si="38"/>
        <v>19.5</v>
      </c>
      <c r="B437" s="78">
        <v>8</v>
      </c>
      <c r="C437" s="1016"/>
      <c r="D437" s="1017"/>
      <c r="E437" s="1018"/>
      <c r="F437" s="98"/>
      <c r="G437" s="98"/>
      <c r="H437" s="98"/>
      <c r="I437" s="1025"/>
      <c r="J437" s="1019"/>
      <c r="K437" s="124"/>
      <c r="L437" s="449"/>
      <c r="M437" s="1020"/>
      <c r="N437" s="1021"/>
      <c r="O437" s="1022"/>
      <c r="P437" s="45"/>
      <c r="R437" s="45"/>
      <c r="S437" s="45"/>
      <c r="T437" s="45"/>
      <c r="U437" s="45"/>
      <c r="V437" s="45"/>
      <c r="W437" s="45"/>
      <c r="X437" s="45"/>
      <c r="Y437" s="45"/>
      <c r="Z437" s="45"/>
      <c r="AA437" s="45"/>
      <c r="AB437" s="45"/>
    </row>
    <row r="438" spans="1:28" s="62" customFormat="1" ht="9" customHeight="1" x14ac:dyDescent="0.25">
      <c r="A438" s="63">
        <f>$A$2</f>
        <v>9</v>
      </c>
      <c r="B438" s="45"/>
      <c r="C438" s="45"/>
      <c r="D438" s="45"/>
      <c r="E438" s="45"/>
      <c r="F438" s="45"/>
      <c r="G438" s="45"/>
      <c r="H438" s="45"/>
      <c r="I438" s="173"/>
      <c r="J438" s="45"/>
      <c r="K438" s="179"/>
      <c r="M438" s="45"/>
      <c r="N438" s="45"/>
      <c r="O438" s="45"/>
      <c r="P438" s="45"/>
      <c r="R438" s="45"/>
      <c r="S438" s="45"/>
      <c r="T438" s="45"/>
      <c r="U438" s="45"/>
      <c r="V438" s="45"/>
      <c r="W438" s="45"/>
      <c r="X438" s="45"/>
      <c r="Y438" s="45"/>
      <c r="Z438" s="45"/>
      <c r="AA438" s="45"/>
      <c r="AB438" s="45"/>
    </row>
    <row r="439" spans="1:28" s="62" customFormat="1" ht="9" customHeight="1" x14ac:dyDescent="0.25">
      <c r="A439" s="63">
        <f>$A$2</f>
        <v>9</v>
      </c>
      <c r="B439" s="45"/>
      <c r="C439" s="45"/>
      <c r="D439" s="45"/>
      <c r="E439" s="45"/>
      <c r="F439" s="45"/>
      <c r="G439" s="45"/>
      <c r="H439" s="45"/>
      <c r="I439" s="173"/>
      <c r="J439" s="45"/>
      <c r="K439" s="179"/>
      <c r="M439" s="45"/>
      <c r="N439" s="45"/>
      <c r="O439" s="45"/>
      <c r="P439" s="45"/>
      <c r="R439" s="45"/>
      <c r="S439" s="45"/>
      <c r="T439" s="45"/>
      <c r="U439" s="45"/>
      <c r="V439" s="45"/>
      <c r="W439" s="45"/>
      <c r="X439" s="45"/>
      <c r="Y439" s="45"/>
      <c r="Z439" s="45"/>
      <c r="AA439" s="45"/>
      <c r="AB439" s="45"/>
    </row>
    <row r="440" spans="1:28" s="62" customFormat="1" ht="18" customHeight="1" x14ac:dyDescent="0.25">
      <c r="A440" s="63">
        <f>$A$2*2</f>
        <v>18</v>
      </c>
      <c r="B440" s="79" t="s">
        <v>100</v>
      </c>
      <c r="C440" s="979" t="s">
        <v>191</v>
      </c>
      <c r="D440" s="979"/>
      <c r="E440" s="979"/>
      <c r="F440" s="979"/>
      <c r="G440" s="979"/>
      <c r="H440" s="979"/>
      <c r="I440" s="979"/>
      <c r="J440" s="979"/>
      <c r="K440" s="979"/>
      <c r="L440" s="979"/>
      <c r="M440" s="979"/>
      <c r="N440" s="979"/>
      <c r="O440" s="979"/>
      <c r="P440" s="45"/>
      <c r="R440" s="45"/>
      <c r="S440" s="45"/>
      <c r="T440" s="45"/>
      <c r="U440" s="45"/>
      <c r="V440" s="45"/>
      <c r="W440" s="45"/>
      <c r="X440" s="45"/>
      <c r="Y440" s="45"/>
      <c r="Z440" s="45"/>
      <c r="AA440" s="45"/>
      <c r="AB440" s="45"/>
    </row>
    <row r="441" spans="1:28" s="62" customFormat="1" ht="8.25" customHeight="1" x14ac:dyDescent="0.25">
      <c r="A441" s="63">
        <f>$A$2</f>
        <v>9</v>
      </c>
      <c r="B441" s="79" t="s">
        <v>101</v>
      </c>
      <c r="C441" s="980" t="s">
        <v>190</v>
      </c>
      <c r="D441" s="980"/>
      <c r="E441" s="980"/>
      <c r="F441" s="980"/>
      <c r="G441" s="980"/>
      <c r="H441" s="980"/>
      <c r="I441" s="980"/>
      <c r="J441" s="980"/>
      <c r="K441" s="980"/>
      <c r="L441" s="980"/>
      <c r="M441" s="980"/>
      <c r="N441" s="980"/>
      <c r="O441" s="980"/>
      <c r="P441" s="45"/>
      <c r="R441" s="45"/>
      <c r="S441" s="45"/>
      <c r="T441" s="45"/>
      <c r="U441" s="45"/>
      <c r="V441" s="45"/>
      <c r="W441" s="45"/>
      <c r="X441" s="45"/>
      <c r="Y441" s="45"/>
      <c r="Z441" s="45"/>
      <c r="AA441" s="45"/>
      <c r="AB441" s="45"/>
    </row>
    <row r="442" spans="1:28" s="62" customFormat="1" ht="8.25" customHeight="1" x14ac:dyDescent="0.25">
      <c r="A442" s="63">
        <f>$A$2</f>
        <v>9</v>
      </c>
      <c r="B442" s="79" t="s">
        <v>102</v>
      </c>
      <c r="C442" s="979" t="s">
        <v>500</v>
      </c>
      <c r="D442" s="979"/>
      <c r="E442" s="979"/>
      <c r="F442" s="979"/>
      <c r="G442" s="979"/>
      <c r="H442" s="979"/>
      <c r="I442" s="979"/>
      <c r="J442" s="979"/>
      <c r="K442" s="979"/>
      <c r="L442" s="979"/>
      <c r="M442" s="979"/>
      <c r="N442" s="979"/>
      <c r="O442" s="979"/>
      <c r="P442" s="45"/>
      <c r="R442" s="45"/>
      <c r="S442" s="45"/>
      <c r="T442" s="45"/>
      <c r="U442" s="45"/>
      <c r="V442" s="45"/>
      <c r="W442" s="45"/>
      <c r="X442" s="45"/>
      <c r="Y442" s="45"/>
      <c r="Z442" s="45"/>
      <c r="AA442" s="45"/>
      <c r="AB442" s="45"/>
    </row>
    <row r="443" spans="1:28" s="62" customFormat="1" ht="8.25" customHeight="1" x14ac:dyDescent="0.25">
      <c r="A443" s="63">
        <f>$A$2</f>
        <v>9</v>
      </c>
      <c r="B443" s="79" t="s">
        <v>105</v>
      </c>
      <c r="C443" s="979" t="s">
        <v>202</v>
      </c>
      <c r="D443" s="979"/>
      <c r="E443" s="979"/>
      <c r="F443" s="979"/>
      <c r="G443" s="979"/>
      <c r="H443" s="979"/>
      <c r="I443" s="979"/>
      <c r="J443" s="979"/>
      <c r="K443" s="979"/>
      <c r="L443" s="979"/>
      <c r="M443" s="979"/>
      <c r="N443" s="979"/>
      <c r="O443" s="979"/>
      <c r="P443" s="45"/>
      <c r="R443" s="45"/>
      <c r="S443" s="45"/>
      <c r="T443" s="45"/>
      <c r="U443" s="45"/>
      <c r="V443" s="45"/>
      <c r="W443" s="45"/>
      <c r="X443" s="45"/>
      <c r="Y443" s="45"/>
      <c r="Z443" s="45"/>
      <c r="AA443" s="45"/>
      <c r="AB443" s="45"/>
    </row>
    <row r="444" spans="1:28" s="62" customFormat="1" ht="8.25" customHeight="1" x14ac:dyDescent="0.25">
      <c r="A444" s="63">
        <f>$A$2</f>
        <v>9</v>
      </c>
      <c r="B444" s="79"/>
      <c r="C444" s="93"/>
      <c r="D444" s="93"/>
      <c r="E444" s="93"/>
      <c r="F444" s="93"/>
      <c r="G444" s="93"/>
      <c r="H444" s="93"/>
      <c r="I444" s="174"/>
      <c r="J444" s="93"/>
      <c r="K444" s="180"/>
      <c r="L444" s="180"/>
      <c r="M444" s="93"/>
      <c r="N444" s="93"/>
      <c r="O444" s="93"/>
      <c r="P444" s="45"/>
      <c r="R444" s="45"/>
      <c r="S444" s="45"/>
      <c r="T444" s="45"/>
      <c r="U444" s="45"/>
      <c r="V444" s="45"/>
      <c r="W444" s="45"/>
      <c r="X444" s="45"/>
      <c r="Y444" s="45"/>
      <c r="Z444" s="45"/>
      <c r="AA444" s="45"/>
      <c r="AB444" s="45"/>
    </row>
    <row r="445" spans="1:28" s="62" customFormat="1" ht="16.5" customHeight="1" x14ac:dyDescent="0.25">
      <c r="A445" s="68">
        <f>$A$8</f>
        <v>16.5</v>
      </c>
      <c r="B445" s="45"/>
      <c r="C445" s="984" t="str">
        <f ca="1">Wersja</f>
        <v>2020..6.15.0.44055</v>
      </c>
      <c r="D445" s="984"/>
      <c r="E445" s="69"/>
      <c r="F445" s="69"/>
      <c r="G445" s="69"/>
      <c r="H445" s="69"/>
      <c r="I445" s="173"/>
      <c r="J445" s="45"/>
      <c r="K445" s="179"/>
      <c r="M445" s="45"/>
      <c r="N445" s="80" t="s">
        <v>576</v>
      </c>
      <c r="O445" s="81" t="s">
        <v>187</v>
      </c>
      <c r="P445" s="45"/>
      <c r="R445" s="45"/>
      <c r="S445" s="45"/>
      <c r="T445" s="45"/>
      <c r="U445" s="45"/>
      <c r="V445" s="45"/>
      <c r="W445" s="45"/>
      <c r="X445" s="45"/>
      <c r="Y445" s="45"/>
      <c r="Z445" s="45"/>
      <c r="AA445" s="45"/>
      <c r="AB445" s="45"/>
    </row>
    <row r="446" spans="1:28" s="62" customFormat="1" ht="9" customHeight="1" x14ac:dyDescent="0.25">
      <c r="A446" s="63">
        <f>$A$2</f>
        <v>9</v>
      </c>
      <c r="B446" s="45"/>
      <c r="C446" s="45"/>
      <c r="D446" s="45"/>
      <c r="E446" s="45"/>
      <c r="F446" s="45"/>
      <c r="G446" s="45"/>
      <c r="H446" s="45"/>
      <c r="I446" s="173"/>
      <c r="J446" s="45"/>
      <c r="K446" s="179"/>
      <c r="M446" s="45"/>
      <c r="N446" s="45"/>
      <c r="O446" s="45"/>
      <c r="P446" s="45"/>
      <c r="R446" s="45"/>
      <c r="S446" s="45"/>
      <c r="T446" s="45"/>
      <c r="U446" s="45"/>
      <c r="V446" s="45"/>
      <c r="W446" s="45"/>
      <c r="X446" s="45"/>
      <c r="Y446" s="45"/>
      <c r="Z446" s="45"/>
      <c r="AA446" s="45"/>
      <c r="AB446" s="45"/>
    </row>
    <row r="447" spans="1:28" s="62" customFormat="1" ht="9" customHeight="1" x14ac:dyDescent="0.25">
      <c r="A447" s="63">
        <f>$A$2</f>
        <v>9</v>
      </c>
      <c r="B447" s="797" t="s">
        <v>0</v>
      </c>
      <c r="C447" s="797"/>
      <c r="D447" s="797"/>
      <c r="E447" s="797"/>
      <c r="F447" s="797"/>
      <c r="G447" s="797"/>
      <c r="H447" s="797"/>
      <c r="I447" s="797"/>
      <c r="J447" s="797"/>
      <c r="K447" s="797"/>
      <c r="L447" s="797"/>
      <c r="M447" s="797"/>
      <c r="N447" s="797"/>
      <c r="O447" s="797"/>
      <c r="P447" s="45"/>
      <c r="R447" s="45"/>
      <c r="S447" s="45"/>
      <c r="T447" s="45"/>
      <c r="U447" s="45"/>
      <c r="V447" s="45"/>
      <c r="W447" s="45"/>
      <c r="X447" s="45"/>
      <c r="Y447" s="45"/>
      <c r="Z447" s="45"/>
      <c r="AA447" s="45"/>
      <c r="AB447" s="45"/>
    </row>
    <row r="448" spans="1:28" s="62" customFormat="1" ht="4.5" customHeight="1" x14ac:dyDescent="0.25">
      <c r="A448" s="68">
        <v>4.5</v>
      </c>
      <c r="B448" s="92"/>
      <c r="C448" s="45"/>
      <c r="D448" s="45"/>
      <c r="E448" s="45"/>
      <c r="F448" s="45"/>
      <c r="G448" s="45"/>
      <c r="H448" s="45"/>
      <c r="I448" s="173"/>
      <c r="J448" s="45"/>
      <c r="K448" s="179"/>
      <c r="M448" s="45"/>
      <c r="N448" s="45"/>
      <c r="O448" s="45"/>
      <c r="P448" s="45"/>
      <c r="R448" s="45"/>
      <c r="S448" s="45"/>
      <c r="T448" s="45"/>
      <c r="U448" s="45"/>
      <c r="V448" s="45"/>
      <c r="W448" s="45"/>
      <c r="X448" s="45"/>
      <c r="Y448" s="45"/>
      <c r="Z448" s="45"/>
      <c r="AA448" s="45"/>
      <c r="AB448" s="45"/>
    </row>
    <row r="449" spans="1:28" s="62" customFormat="1" ht="24.75" customHeight="1" x14ac:dyDescent="0.25">
      <c r="A449" s="68">
        <f>$A$8*1.5</f>
        <v>24.75</v>
      </c>
      <c r="B449" s="73" t="s">
        <v>162</v>
      </c>
      <c r="C449" s="844" t="s">
        <v>170</v>
      </c>
      <c r="D449" s="981"/>
      <c r="E449" s="982"/>
      <c r="F449" s="74" t="s">
        <v>171</v>
      </c>
      <c r="G449" s="74" t="s">
        <v>172</v>
      </c>
      <c r="H449" s="73" t="s">
        <v>163</v>
      </c>
      <c r="I449" s="844" t="s">
        <v>573</v>
      </c>
      <c r="J449" s="982"/>
      <c r="K449" s="176" t="s">
        <v>571</v>
      </c>
      <c r="L449" s="176" t="s">
        <v>570</v>
      </c>
      <c r="M449" s="845" t="s">
        <v>575</v>
      </c>
      <c r="N449" s="1023"/>
      <c r="O449" s="1024"/>
      <c r="P449" s="45"/>
      <c r="R449" s="45"/>
      <c r="S449" s="45"/>
      <c r="T449" s="45"/>
      <c r="U449" s="45"/>
      <c r="V449" s="45"/>
      <c r="W449" s="45"/>
      <c r="X449" s="45"/>
      <c r="Y449" s="45"/>
      <c r="Z449" s="45"/>
      <c r="AA449" s="45"/>
      <c r="AB449" s="45"/>
    </row>
    <row r="450" spans="1:28" s="62" customFormat="1" ht="9" customHeight="1" x14ac:dyDescent="0.2">
      <c r="A450" s="63">
        <f>$A$2</f>
        <v>9</v>
      </c>
      <c r="B450" s="76"/>
      <c r="C450" s="983" t="s">
        <v>126</v>
      </c>
      <c r="D450" s="983"/>
      <c r="E450" s="983"/>
      <c r="F450" s="73" t="s">
        <v>164</v>
      </c>
      <c r="G450" s="73" t="s">
        <v>165</v>
      </c>
      <c r="H450" s="73" t="s">
        <v>143</v>
      </c>
      <c r="I450" s="983" t="s">
        <v>166</v>
      </c>
      <c r="J450" s="983"/>
      <c r="K450" s="177" t="s">
        <v>167</v>
      </c>
      <c r="L450" s="177" t="s">
        <v>168</v>
      </c>
      <c r="M450" s="845" t="s">
        <v>181</v>
      </c>
      <c r="N450" s="1023"/>
      <c r="O450" s="1024"/>
      <c r="P450" s="45"/>
      <c r="R450" s="45"/>
      <c r="S450" s="45"/>
      <c r="T450" s="45"/>
      <c r="U450" s="45"/>
      <c r="V450" s="45"/>
      <c r="W450" s="45"/>
      <c r="X450" s="45"/>
      <c r="Y450" s="45"/>
      <c r="Z450" s="45"/>
      <c r="AA450" s="45"/>
      <c r="AB450" s="45"/>
    </row>
    <row r="451" spans="1:28" s="62" customFormat="1" ht="19.5" customHeight="1" x14ac:dyDescent="0.25">
      <c r="A451" s="63">
        <f t="shared" ref="A451:A470" si="39">$A$6</f>
        <v>19.5</v>
      </c>
      <c r="B451" s="78">
        <v>9</v>
      </c>
      <c r="C451" s="1016"/>
      <c r="D451" s="1017"/>
      <c r="E451" s="1018"/>
      <c r="F451" s="98"/>
      <c r="G451" s="98"/>
      <c r="H451" s="98"/>
      <c r="I451" s="1025"/>
      <c r="J451" s="1019"/>
      <c r="K451" s="124"/>
      <c r="L451" s="449"/>
      <c r="M451" s="1020"/>
      <c r="N451" s="1021"/>
      <c r="O451" s="1022"/>
      <c r="P451" s="45"/>
      <c r="R451" s="45"/>
      <c r="S451" s="45"/>
      <c r="T451" s="45"/>
      <c r="U451" s="45"/>
      <c r="V451" s="45"/>
      <c r="W451" s="45"/>
      <c r="X451" s="45"/>
      <c r="Y451" s="45"/>
      <c r="Z451" s="45"/>
      <c r="AA451" s="45"/>
      <c r="AB451" s="45"/>
    </row>
    <row r="452" spans="1:28" s="62" customFormat="1" ht="19.5" customHeight="1" x14ac:dyDescent="0.25">
      <c r="A452" s="63">
        <f t="shared" si="39"/>
        <v>19.5</v>
      </c>
      <c r="B452" s="78">
        <f>B451+1</f>
        <v>10</v>
      </c>
      <c r="C452" s="1016"/>
      <c r="D452" s="1017"/>
      <c r="E452" s="1018"/>
      <c r="F452" s="98"/>
      <c r="G452" s="98"/>
      <c r="H452" s="98"/>
      <c r="I452" s="1025"/>
      <c r="J452" s="1019"/>
      <c r="K452" s="124"/>
      <c r="L452" s="449"/>
      <c r="M452" s="1020"/>
      <c r="N452" s="1021"/>
      <c r="O452" s="1022"/>
      <c r="P452" s="45"/>
      <c r="R452" s="45"/>
      <c r="S452" s="45"/>
      <c r="T452" s="45"/>
      <c r="U452" s="45"/>
      <c r="V452" s="45"/>
      <c r="W452" s="45"/>
      <c r="X452" s="45"/>
      <c r="Y452" s="45"/>
      <c r="Z452" s="45"/>
      <c r="AA452" s="45"/>
      <c r="AB452" s="45"/>
    </row>
    <row r="453" spans="1:28" s="62" customFormat="1" ht="19.5" customHeight="1" x14ac:dyDescent="0.25">
      <c r="A453" s="63">
        <f t="shared" si="39"/>
        <v>19.5</v>
      </c>
      <c r="B453" s="78">
        <f t="shared" ref="B453:B470" si="40">B452+1</f>
        <v>11</v>
      </c>
      <c r="C453" s="1016"/>
      <c r="D453" s="1017"/>
      <c r="E453" s="1018"/>
      <c r="F453" s="98"/>
      <c r="G453" s="98"/>
      <c r="H453" s="98"/>
      <c r="I453" s="1025"/>
      <c r="J453" s="1019"/>
      <c r="K453" s="124"/>
      <c r="L453" s="449"/>
      <c r="M453" s="1020"/>
      <c r="N453" s="1021"/>
      <c r="O453" s="1022"/>
      <c r="P453" s="45"/>
      <c r="R453" s="45"/>
      <c r="S453" s="45"/>
      <c r="T453" s="45"/>
      <c r="U453" s="45"/>
      <c r="V453" s="45"/>
      <c r="W453" s="45"/>
      <c r="X453" s="45"/>
      <c r="Y453" s="45"/>
      <c r="Z453" s="45"/>
      <c r="AA453" s="45"/>
      <c r="AB453" s="45"/>
    </row>
    <row r="454" spans="1:28" s="62" customFormat="1" ht="19.5" customHeight="1" x14ac:dyDescent="0.25">
      <c r="A454" s="63">
        <f t="shared" si="39"/>
        <v>19.5</v>
      </c>
      <c r="B454" s="78">
        <f t="shared" si="40"/>
        <v>12</v>
      </c>
      <c r="C454" s="1016"/>
      <c r="D454" s="1017"/>
      <c r="E454" s="1018"/>
      <c r="F454" s="98"/>
      <c r="G454" s="98"/>
      <c r="H454" s="98"/>
      <c r="I454" s="1025"/>
      <c r="J454" s="1019"/>
      <c r="K454" s="124"/>
      <c r="L454" s="449"/>
      <c r="M454" s="1020"/>
      <c r="N454" s="1021"/>
      <c r="O454" s="1022"/>
      <c r="P454" s="45"/>
      <c r="R454" s="45"/>
      <c r="S454" s="45"/>
      <c r="T454" s="45"/>
      <c r="U454" s="45"/>
      <c r="V454" s="45"/>
      <c r="W454" s="45"/>
      <c r="X454" s="45"/>
      <c r="Y454" s="45"/>
      <c r="Z454" s="45"/>
      <c r="AA454" s="45"/>
      <c r="AB454" s="45"/>
    </row>
    <row r="455" spans="1:28" s="62" customFormat="1" ht="19.5" customHeight="1" x14ac:dyDescent="0.25">
      <c r="A455" s="63">
        <f t="shared" si="39"/>
        <v>19.5</v>
      </c>
      <c r="B455" s="78">
        <f t="shared" si="40"/>
        <v>13</v>
      </c>
      <c r="C455" s="1016"/>
      <c r="D455" s="1017"/>
      <c r="E455" s="1018"/>
      <c r="F455" s="98"/>
      <c r="G455" s="98"/>
      <c r="H455" s="98"/>
      <c r="I455" s="1025"/>
      <c r="J455" s="1019"/>
      <c r="K455" s="124"/>
      <c r="L455" s="449"/>
      <c r="M455" s="1020"/>
      <c r="N455" s="1021"/>
      <c r="O455" s="1022"/>
      <c r="P455" s="45"/>
      <c r="R455" s="45"/>
      <c r="S455" s="45"/>
      <c r="T455" s="45"/>
      <c r="U455" s="45"/>
      <c r="V455" s="45"/>
      <c r="W455" s="45"/>
      <c r="X455" s="45"/>
      <c r="Y455" s="45"/>
      <c r="Z455" s="45"/>
      <c r="AA455" s="45"/>
      <c r="AB455" s="45"/>
    </row>
    <row r="456" spans="1:28" s="62" customFormat="1" ht="19.5" customHeight="1" x14ac:dyDescent="0.25">
      <c r="A456" s="63">
        <f t="shared" si="39"/>
        <v>19.5</v>
      </c>
      <c r="B456" s="78">
        <f t="shared" si="40"/>
        <v>14</v>
      </c>
      <c r="C456" s="1016"/>
      <c r="D456" s="1017"/>
      <c r="E456" s="1018"/>
      <c r="F456" s="98"/>
      <c r="G456" s="98"/>
      <c r="H456" s="98"/>
      <c r="I456" s="1025"/>
      <c r="J456" s="1019"/>
      <c r="K456" s="124"/>
      <c r="L456" s="449"/>
      <c r="M456" s="1020"/>
      <c r="N456" s="1021"/>
      <c r="O456" s="1022"/>
      <c r="P456" s="45"/>
      <c r="R456" s="45"/>
      <c r="S456" s="45"/>
      <c r="T456" s="45"/>
      <c r="U456" s="45"/>
      <c r="V456" s="45"/>
      <c r="W456" s="45"/>
      <c r="X456" s="45"/>
      <c r="Y456" s="45"/>
      <c r="Z456" s="45"/>
      <c r="AA456" s="45"/>
      <c r="AB456" s="45"/>
    </row>
    <row r="457" spans="1:28" s="62" customFormat="1" ht="19.5" customHeight="1" x14ac:dyDescent="0.25">
      <c r="A457" s="63">
        <f t="shared" si="39"/>
        <v>19.5</v>
      </c>
      <c r="B457" s="78">
        <f t="shared" si="40"/>
        <v>15</v>
      </c>
      <c r="C457" s="1016"/>
      <c r="D457" s="1017"/>
      <c r="E457" s="1018"/>
      <c r="F457" s="98"/>
      <c r="G457" s="98"/>
      <c r="H457" s="98"/>
      <c r="I457" s="1025"/>
      <c r="J457" s="1019"/>
      <c r="K457" s="124"/>
      <c r="L457" s="449"/>
      <c r="M457" s="1020"/>
      <c r="N457" s="1021"/>
      <c r="O457" s="1022"/>
      <c r="P457" s="45"/>
      <c r="R457" s="45"/>
      <c r="S457" s="45"/>
      <c r="T457" s="45"/>
      <c r="U457" s="45"/>
      <c r="V457" s="45"/>
      <c r="W457" s="45"/>
      <c r="X457" s="45"/>
      <c r="Y457" s="45"/>
      <c r="Z457" s="45"/>
      <c r="AA457" s="45"/>
      <c r="AB457" s="45"/>
    </row>
    <row r="458" spans="1:28" s="62" customFormat="1" ht="19.5" customHeight="1" x14ac:dyDescent="0.25">
      <c r="A458" s="63">
        <f t="shared" si="39"/>
        <v>19.5</v>
      </c>
      <c r="B458" s="78">
        <f t="shared" si="40"/>
        <v>16</v>
      </c>
      <c r="C458" s="1016"/>
      <c r="D458" s="1017"/>
      <c r="E458" s="1018"/>
      <c r="F458" s="98"/>
      <c r="G458" s="98"/>
      <c r="H458" s="98"/>
      <c r="I458" s="1025"/>
      <c r="J458" s="1019"/>
      <c r="K458" s="124"/>
      <c r="L458" s="449"/>
      <c r="M458" s="1020"/>
      <c r="N458" s="1021"/>
      <c r="O458" s="1022"/>
      <c r="P458" s="45"/>
      <c r="R458" s="45"/>
      <c r="S458" s="45"/>
      <c r="T458" s="45"/>
      <c r="U458" s="45"/>
      <c r="V458" s="45"/>
      <c r="W458" s="45"/>
      <c r="X458" s="45"/>
      <c r="Y458" s="45"/>
      <c r="Z458" s="45"/>
      <c r="AA458" s="45"/>
      <c r="AB458" s="45"/>
    </row>
    <row r="459" spans="1:28" s="62" customFormat="1" ht="19.5" customHeight="1" x14ac:dyDescent="0.25">
      <c r="A459" s="63">
        <f t="shared" si="39"/>
        <v>19.5</v>
      </c>
      <c r="B459" s="78">
        <f t="shared" si="40"/>
        <v>17</v>
      </c>
      <c r="C459" s="1016"/>
      <c r="D459" s="1017"/>
      <c r="E459" s="1018"/>
      <c r="F459" s="98"/>
      <c r="G459" s="98"/>
      <c r="H459" s="98"/>
      <c r="I459" s="1025"/>
      <c r="J459" s="1019"/>
      <c r="K459" s="124"/>
      <c r="L459" s="449"/>
      <c r="M459" s="1020"/>
      <c r="N459" s="1021"/>
      <c r="O459" s="1022"/>
      <c r="P459" s="45"/>
      <c r="R459" s="45"/>
      <c r="S459" s="45"/>
      <c r="T459" s="45"/>
      <c r="U459" s="45"/>
      <c r="V459" s="45"/>
      <c r="W459" s="45"/>
      <c r="X459" s="45"/>
      <c r="Y459" s="45"/>
      <c r="Z459" s="45"/>
      <c r="AA459" s="45"/>
      <c r="AB459" s="45"/>
    </row>
    <row r="460" spans="1:28" s="62" customFormat="1" ht="19.5" customHeight="1" x14ac:dyDescent="0.25">
      <c r="A460" s="63">
        <f t="shared" si="39"/>
        <v>19.5</v>
      </c>
      <c r="B460" s="78">
        <f t="shared" si="40"/>
        <v>18</v>
      </c>
      <c r="C460" s="1016"/>
      <c r="D460" s="1017"/>
      <c r="E460" s="1018"/>
      <c r="F460" s="98"/>
      <c r="G460" s="98"/>
      <c r="H460" s="98"/>
      <c r="I460" s="1025"/>
      <c r="J460" s="1019"/>
      <c r="K460" s="124"/>
      <c r="L460" s="449"/>
      <c r="M460" s="1020"/>
      <c r="N460" s="1021"/>
      <c r="O460" s="1022"/>
      <c r="P460" s="45"/>
      <c r="R460" s="45"/>
      <c r="S460" s="45"/>
      <c r="T460" s="45"/>
      <c r="U460" s="45"/>
      <c r="V460" s="45"/>
      <c r="W460" s="45"/>
      <c r="X460" s="45"/>
      <c r="Y460" s="45"/>
      <c r="Z460" s="45"/>
      <c r="AA460" s="45"/>
      <c r="AB460" s="45"/>
    </row>
    <row r="461" spans="1:28" s="62" customFormat="1" ht="19.5" customHeight="1" x14ac:dyDescent="0.25">
      <c r="A461" s="63">
        <f t="shared" si="39"/>
        <v>19.5</v>
      </c>
      <c r="B461" s="78">
        <f t="shared" si="40"/>
        <v>19</v>
      </c>
      <c r="C461" s="1016"/>
      <c r="D461" s="1017"/>
      <c r="E461" s="1018"/>
      <c r="F461" s="98"/>
      <c r="G461" s="98"/>
      <c r="H461" s="98"/>
      <c r="I461" s="1025"/>
      <c r="J461" s="1019"/>
      <c r="K461" s="124"/>
      <c r="L461" s="449"/>
      <c r="M461" s="1020"/>
      <c r="N461" s="1021"/>
      <c r="O461" s="1022"/>
      <c r="P461" s="45"/>
      <c r="R461" s="45"/>
      <c r="S461" s="45"/>
      <c r="T461" s="45"/>
      <c r="U461" s="45"/>
      <c r="V461" s="45"/>
      <c r="W461" s="45"/>
      <c r="X461" s="45"/>
      <c r="Y461" s="45"/>
      <c r="Z461" s="45"/>
      <c r="AA461" s="45"/>
      <c r="AB461" s="45"/>
    </row>
    <row r="462" spans="1:28" s="62" customFormat="1" ht="19.5" customHeight="1" x14ac:dyDescent="0.25">
      <c r="A462" s="63">
        <f t="shared" si="39"/>
        <v>19.5</v>
      </c>
      <c r="B462" s="78">
        <f t="shared" si="40"/>
        <v>20</v>
      </c>
      <c r="C462" s="1016"/>
      <c r="D462" s="1017"/>
      <c r="E462" s="1018"/>
      <c r="F462" s="98"/>
      <c r="G462" s="98"/>
      <c r="H462" s="98"/>
      <c r="I462" s="1025"/>
      <c r="J462" s="1019"/>
      <c r="K462" s="124"/>
      <c r="L462" s="449"/>
      <c r="M462" s="1020"/>
      <c r="N462" s="1021"/>
      <c r="O462" s="1022"/>
      <c r="P462" s="45"/>
      <c r="R462" s="45"/>
      <c r="S462" s="45"/>
      <c r="T462" s="45"/>
      <c r="U462" s="45"/>
      <c r="V462" s="45"/>
      <c r="W462" s="45"/>
      <c r="X462" s="45"/>
      <c r="Y462" s="45"/>
      <c r="Z462" s="45"/>
      <c r="AA462" s="45"/>
      <c r="AB462" s="45"/>
    </row>
    <row r="463" spans="1:28" s="62" customFormat="1" ht="19.5" customHeight="1" x14ac:dyDescent="0.25">
      <c r="A463" s="63">
        <f t="shared" si="39"/>
        <v>19.5</v>
      </c>
      <c r="B463" s="78">
        <f t="shared" si="40"/>
        <v>21</v>
      </c>
      <c r="C463" s="1016"/>
      <c r="D463" s="1017"/>
      <c r="E463" s="1018"/>
      <c r="F463" s="98"/>
      <c r="G463" s="98"/>
      <c r="H463" s="98"/>
      <c r="I463" s="1025"/>
      <c r="J463" s="1019"/>
      <c r="K463" s="124"/>
      <c r="L463" s="449"/>
      <c r="M463" s="1020"/>
      <c r="N463" s="1021"/>
      <c r="O463" s="1022"/>
      <c r="P463" s="45"/>
      <c r="R463" s="45"/>
      <c r="S463" s="45"/>
      <c r="T463" s="45"/>
      <c r="U463" s="45"/>
      <c r="V463" s="45"/>
      <c r="W463" s="45"/>
      <c r="X463" s="45"/>
      <c r="Y463" s="45"/>
      <c r="Z463" s="45"/>
      <c r="AA463" s="45"/>
      <c r="AB463" s="45"/>
    </row>
    <row r="464" spans="1:28" s="62" customFormat="1" ht="19.5" customHeight="1" x14ac:dyDescent="0.25">
      <c r="A464" s="63">
        <f t="shared" si="39"/>
        <v>19.5</v>
      </c>
      <c r="B464" s="78">
        <f t="shared" si="40"/>
        <v>22</v>
      </c>
      <c r="C464" s="1016"/>
      <c r="D464" s="1017"/>
      <c r="E464" s="1018"/>
      <c r="F464" s="98"/>
      <c r="G464" s="98"/>
      <c r="H464" s="98"/>
      <c r="I464" s="1025"/>
      <c r="J464" s="1019"/>
      <c r="K464" s="124"/>
      <c r="L464" s="449"/>
      <c r="M464" s="1020"/>
      <c r="N464" s="1021"/>
      <c r="O464" s="1022"/>
      <c r="P464" s="45"/>
      <c r="R464" s="45"/>
      <c r="S464" s="45"/>
      <c r="T464" s="45"/>
      <c r="U464" s="45"/>
      <c r="V464" s="45"/>
      <c r="W464" s="45"/>
      <c r="X464" s="45"/>
      <c r="Y464" s="45"/>
      <c r="Z464" s="45"/>
      <c r="AA464" s="45"/>
      <c r="AB464" s="45"/>
    </row>
    <row r="465" spans="1:28" s="62" customFormat="1" ht="19.5" customHeight="1" x14ac:dyDescent="0.25">
      <c r="A465" s="63">
        <f t="shared" si="39"/>
        <v>19.5</v>
      </c>
      <c r="B465" s="78">
        <f t="shared" si="40"/>
        <v>23</v>
      </c>
      <c r="C465" s="1016"/>
      <c r="D465" s="1017"/>
      <c r="E465" s="1018"/>
      <c r="F465" s="98"/>
      <c r="G465" s="98"/>
      <c r="H465" s="98"/>
      <c r="I465" s="1025"/>
      <c r="J465" s="1019"/>
      <c r="K465" s="124"/>
      <c r="L465" s="449"/>
      <c r="M465" s="1020"/>
      <c r="N465" s="1021"/>
      <c r="O465" s="1022"/>
      <c r="P465" s="45"/>
      <c r="R465" s="45"/>
      <c r="S465" s="45"/>
      <c r="T465" s="45"/>
      <c r="U465" s="45"/>
      <c r="V465" s="45"/>
      <c r="W465" s="45"/>
      <c r="X465" s="45"/>
      <c r="Y465" s="45"/>
      <c r="Z465" s="45"/>
      <c r="AA465" s="45"/>
      <c r="AB465" s="45"/>
    </row>
    <row r="466" spans="1:28" s="62" customFormat="1" ht="19.5" customHeight="1" x14ac:dyDescent="0.25">
      <c r="A466" s="63">
        <f t="shared" si="39"/>
        <v>19.5</v>
      </c>
      <c r="B466" s="78">
        <f t="shared" si="40"/>
        <v>24</v>
      </c>
      <c r="C466" s="1016"/>
      <c r="D466" s="1017"/>
      <c r="E466" s="1018"/>
      <c r="F466" s="98"/>
      <c r="G466" s="98"/>
      <c r="H466" s="98"/>
      <c r="I466" s="1025"/>
      <c r="J466" s="1019"/>
      <c r="K466" s="124"/>
      <c r="L466" s="449"/>
      <c r="M466" s="1020"/>
      <c r="N466" s="1021"/>
      <c r="O466" s="1022"/>
      <c r="P466" s="45"/>
      <c r="R466" s="45"/>
      <c r="S466" s="45"/>
      <c r="T466" s="45"/>
      <c r="U466" s="45"/>
      <c r="V466" s="45"/>
      <c r="W466" s="45"/>
      <c r="X466" s="45"/>
      <c r="Y466" s="45"/>
      <c r="Z466" s="45"/>
      <c r="AA466" s="45"/>
      <c r="AB466" s="45"/>
    </row>
    <row r="467" spans="1:28" s="62" customFormat="1" ht="19.5" customHeight="1" x14ac:dyDescent="0.25">
      <c r="A467" s="63">
        <f t="shared" si="39"/>
        <v>19.5</v>
      </c>
      <c r="B467" s="78">
        <f t="shared" si="40"/>
        <v>25</v>
      </c>
      <c r="C467" s="1016"/>
      <c r="D467" s="1017"/>
      <c r="E467" s="1018"/>
      <c r="F467" s="98"/>
      <c r="G467" s="98"/>
      <c r="H467" s="98"/>
      <c r="I467" s="1025"/>
      <c r="J467" s="1019"/>
      <c r="K467" s="124"/>
      <c r="L467" s="449"/>
      <c r="M467" s="1020"/>
      <c r="N467" s="1021"/>
      <c r="O467" s="1022"/>
      <c r="P467" s="45"/>
      <c r="R467" s="45"/>
      <c r="S467" s="45"/>
      <c r="T467" s="45"/>
      <c r="U467" s="45"/>
      <c r="V467" s="45"/>
      <c r="W467" s="45"/>
      <c r="X467" s="45"/>
      <c r="Y467" s="45"/>
      <c r="Z467" s="45"/>
      <c r="AA467" s="45"/>
      <c r="AB467" s="45"/>
    </row>
    <row r="468" spans="1:28" s="62" customFormat="1" ht="19.5" customHeight="1" x14ac:dyDescent="0.25">
      <c r="A468" s="63">
        <f t="shared" si="39"/>
        <v>19.5</v>
      </c>
      <c r="B468" s="78">
        <f t="shared" si="40"/>
        <v>26</v>
      </c>
      <c r="C468" s="1016"/>
      <c r="D468" s="1017"/>
      <c r="E468" s="1018"/>
      <c r="F468" s="98"/>
      <c r="G468" s="98"/>
      <c r="H468" s="98"/>
      <c r="I468" s="1025"/>
      <c r="J468" s="1019"/>
      <c r="K468" s="124"/>
      <c r="L468" s="449"/>
      <c r="M468" s="1020"/>
      <c r="N468" s="1021"/>
      <c r="O468" s="1022"/>
      <c r="P468" s="45"/>
      <c r="R468" s="45"/>
      <c r="S468" s="45"/>
      <c r="T468" s="45"/>
      <c r="U468" s="45"/>
      <c r="V468" s="45"/>
      <c r="W468" s="45"/>
      <c r="X468" s="45"/>
      <c r="Y468" s="45"/>
      <c r="Z468" s="45"/>
      <c r="AA468" s="45"/>
      <c r="AB468" s="45"/>
    </row>
    <row r="469" spans="1:28" s="62" customFormat="1" ht="19.5" customHeight="1" x14ac:dyDescent="0.25">
      <c r="A469" s="63">
        <f t="shared" si="39"/>
        <v>19.5</v>
      </c>
      <c r="B469" s="78">
        <f t="shared" si="40"/>
        <v>27</v>
      </c>
      <c r="C469" s="1016"/>
      <c r="D469" s="1017"/>
      <c r="E469" s="1018"/>
      <c r="F469" s="98"/>
      <c r="G469" s="98"/>
      <c r="H469" s="98"/>
      <c r="I469" s="1025"/>
      <c r="J469" s="1019"/>
      <c r="K469" s="124"/>
      <c r="L469" s="449"/>
      <c r="M469" s="1020"/>
      <c r="N469" s="1021"/>
      <c r="O469" s="1022"/>
      <c r="P469" s="45"/>
      <c r="R469" s="45"/>
      <c r="S469" s="45"/>
      <c r="T469" s="45"/>
      <c r="U469" s="45"/>
      <c r="V469" s="45"/>
      <c r="W469" s="45"/>
      <c r="X469" s="45"/>
      <c r="Y469" s="45"/>
      <c r="Z469" s="45"/>
      <c r="AA469" s="45"/>
      <c r="AB469" s="45"/>
    </row>
    <row r="470" spans="1:28" s="62" customFormat="1" ht="19.5" customHeight="1" x14ac:dyDescent="0.25">
      <c r="A470" s="63">
        <f t="shared" si="39"/>
        <v>19.5</v>
      </c>
      <c r="B470" s="78">
        <f t="shared" si="40"/>
        <v>28</v>
      </c>
      <c r="C470" s="1016"/>
      <c r="D470" s="1017"/>
      <c r="E470" s="1018"/>
      <c r="F470" s="98"/>
      <c r="G470" s="98"/>
      <c r="H470" s="98"/>
      <c r="I470" s="1025"/>
      <c r="J470" s="1019"/>
      <c r="K470" s="124"/>
      <c r="L470" s="449"/>
      <c r="M470" s="1020"/>
      <c r="N470" s="1021"/>
      <c r="O470" s="1022"/>
      <c r="P470" s="45"/>
      <c r="R470" s="45"/>
      <c r="S470" s="45"/>
      <c r="T470" s="45"/>
      <c r="U470" s="45"/>
      <c r="V470" s="45"/>
      <c r="W470" s="45"/>
      <c r="X470" s="45"/>
      <c r="Y470" s="45"/>
      <c r="Z470" s="45"/>
      <c r="AA470" s="45"/>
      <c r="AB470" s="45"/>
    </row>
    <row r="471" spans="1:28" s="62" customFormat="1" ht="9" customHeight="1" x14ac:dyDescent="0.25">
      <c r="A471" s="63">
        <f>$A$2</f>
        <v>9</v>
      </c>
      <c r="B471" s="45"/>
      <c r="C471" s="45"/>
      <c r="D471" s="45"/>
      <c r="E471" s="45"/>
      <c r="F471" s="45"/>
      <c r="G471" s="45"/>
      <c r="H471" s="45"/>
      <c r="I471" s="173"/>
      <c r="J471" s="45"/>
      <c r="K471" s="179"/>
      <c r="M471" s="45"/>
      <c r="N471" s="45"/>
      <c r="O471" s="45"/>
      <c r="P471" s="45"/>
      <c r="R471" s="45"/>
      <c r="S471" s="45"/>
      <c r="T471" s="45"/>
      <c r="U471" s="45"/>
      <c r="V471" s="45"/>
      <c r="W471" s="45"/>
      <c r="X471" s="45"/>
      <c r="Y471" s="45"/>
      <c r="Z471" s="45"/>
      <c r="AA471" s="45"/>
      <c r="AB471" s="45"/>
    </row>
    <row r="472" spans="1:28" ht="9" customHeight="1" x14ac:dyDescent="0.25">
      <c r="A472" s="63">
        <f t="shared" ref="A472:A477" si="41">$A$2</f>
        <v>9</v>
      </c>
    </row>
    <row r="473" spans="1:28" ht="9" customHeight="1" x14ac:dyDescent="0.25">
      <c r="A473" s="63">
        <f t="shared" si="41"/>
        <v>9</v>
      </c>
    </row>
    <row r="474" spans="1:28" ht="9" customHeight="1" x14ac:dyDescent="0.25">
      <c r="A474" s="63">
        <f t="shared" si="41"/>
        <v>9</v>
      </c>
    </row>
    <row r="475" spans="1:28" ht="9" customHeight="1" x14ac:dyDescent="0.25">
      <c r="A475" s="63">
        <f t="shared" si="41"/>
        <v>9</v>
      </c>
    </row>
    <row r="476" spans="1:28" ht="16.5" customHeight="1" x14ac:dyDescent="0.25">
      <c r="A476" s="68">
        <f>$A$8</f>
        <v>16.5</v>
      </c>
      <c r="C476" s="80" t="s">
        <v>576</v>
      </c>
      <c r="D476" s="81" t="s">
        <v>189</v>
      </c>
      <c r="M476" s="1006" t="str">
        <f ca="1">Wersja</f>
        <v>2020..6.15.0.44055</v>
      </c>
      <c r="N476" s="1006"/>
    </row>
    <row r="477" spans="1:28" x14ac:dyDescent="0.25">
      <c r="A477" s="63">
        <f t="shared" si="41"/>
        <v>9</v>
      </c>
    </row>
    <row r="478" spans="1:28" ht="9" customHeight="1" x14ac:dyDescent="0.25">
      <c r="A478" s="64">
        <v>9</v>
      </c>
      <c r="B478" s="796" t="s">
        <v>182</v>
      </c>
      <c r="C478" s="796"/>
      <c r="D478" s="796"/>
      <c r="E478" s="796"/>
      <c r="F478" s="796"/>
      <c r="G478" s="796"/>
      <c r="H478" s="796"/>
      <c r="I478" s="796"/>
      <c r="J478" s="796"/>
      <c r="K478" s="796"/>
      <c r="L478" s="796"/>
      <c r="M478" s="796"/>
      <c r="N478" s="796"/>
      <c r="O478" s="796"/>
    </row>
    <row r="479" spans="1:28" ht="9" customHeight="1" x14ac:dyDescent="0.25">
      <c r="A479" s="63">
        <f>$A$2</f>
        <v>9</v>
      </c>
      <c r="B479" s="797" t="s">
        <v>0</v>
      </c>
      <c r="C479" s="797"/>
      <c r="D479" s="797"/>
      <c r="E479" s="797"/>
      <c r="F479" s="797"/>
      <c r="G479" s="797"/>
      <c r="H479" s="797"/>
      <c r="I479" s="797"/>
      <c r="J479" s="797"/>
      <c r="K479" s="797"/>
      <c r="L479" s="797"/>
      <c r="M479" s="797"/>
      <c r="N479" s="797"/>
      <c r="O479" s="797"/>
    </row>
    <row r="480" spans="1:28" ht="4.5" customHeight="1" x14ac:dyDescent="0.25">
      <c r="A480" s="64">
        <v>4.5</v>
      </c>
      <c r="B480" s="92"/>
    </row>
    <row r="481" spans="1:28" ht="9" customHeight="1" x14ac:dyDescent="0.25">
      <c r="A481" s="63">
        <f>$A$2</f>
        <v>9</v>
      </c>
      <c r="B481" s="798" t="s">
        <v>475</v>
      </c>
      <c r="C481" s="799"/>
      <c r="D481" s="799"/>
      <c r="E481" s="799"/>
      <c r="F481" s="799"/>
      <c r="G481" s="799"/>
      <c r="H481" s="800"/>
      <c r="I481" s="801" t="s">
        <v>1</v>
      </c>
      <c r="J481" s="802"/>
      <c r="K481" s="802"/>
      <c r="L481" s="802"/>
      <c r="M481" s="802"/>
      <c r="N481" s="802"/>
      <c r="O481" s="803"/>
    </row>
    <row r="482" spans="1:28" ht="19.5" customHeight="1" x14ac:dyDescent="0.25">
      <c r="A482" s="64">
        <v>19.5</v>
      </c>
      <c r="B482" s="65"/>
      <c r="C482" s="988">
        <f>$C$6</f>
        <v>0</v>
      </c>
      <c r="D482" s="988"/>
      <c r="E482" s="988"/>
      <c r="F482" s="988"/>
      <c r="G482" s="988"/>
      <c r="H482" s="66"/>
      <c r="I482" s="820"/>
      <c r="J482" s="821"/>
      <c r="K482" s="821"/>
      <c r="L482" s="821"/>
      <c r="M482" s="821"/>
      <c r="N482" s="821"/>
      <c r="O482" s="822"/>
    </row>
    <row r="483" spans="1:28" ht="9" customHeight="1" x14ac:dyDescent="0.25">
      <c r="A483" s="63">
        <f t="shared" ref="A483" si="42">$A$2</f>
        <v>9</v>
      </c>
    </row>
    <row r="484" spans="1:28" ht="16.5" customHeight="1" x14ac:dyDescent="0.25">
      <c r="A484" s="64">
        <v>16.5</v>
      </c>
      <c r="B484" s="67" t="s">
        <v>555</v>
      </c>
    </row>
    <row r="485" spans="1:28" ht="16.5" customHeight="1" x14ac:dyDescent="0.25">
      <c r="A485" s="68">
        <f>$A$8</f>
        <v>16.5</v>
      </c>
      <c r="B485" s="989" t="s">
        <v>562</v>
      </c>
      <c r="C485" s="989"/>
      <c r="D485" s="989"/>
      <c r="E485" s="989"/>
      <c r="F485" s="989"/>
      <c r="G485" s="989"/>
      <c r="H485" s="989"/>
      <c r="I485" s="989"/>
      <c r="J485" s="989"/>
      <c r="K485" s="989"/>
      <c r="L485" s="989"/>
      <c r="M485" s="989"/>
      <c r="N485" s="989"/>
    </row>
    <row r="486" spans="1:28" ht="16.5" customHeight="1" x14ac:dyDescent="0.25">
      <c r="A486" s="96" t="s">
        <v>567</v>
      </c>
      <c r="B486" s="990" t="s">
        <v>574</v>
      </c>
      <c r="C486" s="989"/>
      <c r="D486" s="989"/>
      <c r="E486" s="989"/>
      <c r="F486" s="989"/>
      <c r="G486" s="989"/>
      <c r="H486" s="989"/>
      <c r="I486" s="989"/>
      <c r="J486" s="989"/>
      <c r="K486" s="989"/>
      <c r="L486" s="989"/>
      <c r="M486" s="989"/>
      <c r="N486" s="989"/>
    </row>
    <row r="487" spans="1:28" ht="9" customHeight="1" x14ac:dyDescent="0.25">
      <c r="A487" s="63">
        <f>$A$2</f>
        <v>9</v>
      </c>
      <c r="C487" s="69"/>
      <c r="D487" s="69"/>
      <c r="E487" s="69"/>
      <c r="F487" s="69"/>
      <c r="G487" s="69"/>
      <c r="N487" s="281" t="s">
        <v>877</v>
      </c>
      <c r="O487" s="97"/>
    </row>
    <row r="488" spans="1:28" ht="19.5" customHeight="1" x14ac:dyDescent="0.25">
      <c r="A488" s="63">
        <f>$A$6</f>
        <v>19.5</v>
      </c>
      <c r="C488" s="69"/>
      <c r="D488" s="69"/>
      <c r="E488" s="69"/>
      <c r="F488" s="69"/>
      <c r="G488" s="69"/>
      <c r="N488" s="122">
        <f>N420+1</f>
        <v>8</v>
      </c>
      <c r="O488" s="70"/>
      <c r="P488" s="62"/>
      <c r="Q488" s="62">
        <f>IF(COUNTA(C498:O505,C519:O538)=0,0,1)</f>
        <v>0</v>
      </c>
    </row>
    <row r="489" spans="1:28" ht="4.5" customHeight="1" x14ac:dyDescent="0.25">
      <c r="A489" s="63">
        <f>$A$4</f>
        <v>4.5</v>
      </c>
      <c r="B489" s="69"/>
      <c r="C489" s="69"/>
      <c r="D489" s="69"/>
      <c r="E489" s="69"/>
      <c r="F489" s="69"/>
      <c r="G489" s="69"/>
    </row>
    <row r="490" spans="1:28" ht="4.5" customHeight="1" x14ac:dyDescent="0.25">
      <c r="A490" s="63">
        <f>$A$4</f>
        <v>4.5</v>
      </c>
      <c r="B490" s="807"/>
      <c r="C490" s="807"/>
      <c r="D490" s="807"/>
      <c r="E490" s="807"/>
      <c r="F490" s="807"/>
      <c r="G490" s="807"/>
      <c r="H490" s="807"/>
      <c r="I490" s="807"/>
      <c r="J490" s="807"/>
      <c r="K490" s="807"/>
      <c r="L490" s="807"/>
      <c r="M490" s="807"/>
      <c r="N490" s="807"/>
      <c r="O490" s="807"/>
    </row>
    <row r="491" spans="1:28" ht="24.75" customHeight="1" x14ac:dyDescent="0.25">
      <c r="A491" s="68">
        <f>$A$8*1.5</f>
        <v>24.75</v>
      </c>
      <c r="B491" s="826" t="s">
        <v>563</v>
      </c>
      <c r="C491" s="827"/>
      <c r="D491" s="827"/>
      <c r="E491" s="827"/>
      <c r="F491" s="827"/>
      <c r="G491" s="827"/>
      <c r="H491" s="827"/>
      <c r="I491" s="827"/>
      <c r="J491" s="827"/>
      <c r="K491" s="827"/>
      <c r="L491" s="827"/>
      <c r="M491" s="827"/>
      <c r="N491" s="827"/>
      <c r="O491" s="828"/>
    </row>
    <row r="492" spans="1:28" ht="9" customHeight="1" x14ac:dyDescent="0.25">
      <c r="A492" s="63">
        <f>$A$2</f>
        <v>9</v>
      </c>
      <c r="B492" s="71"/>
      <c r="C492" s="804" t="s">
        <v>158</v>
      </c>
      <c r="D492" s="805"/>
      <c r="E492" s="805"/>
      <c r="F492" s="805"/>
      <c r="G492" s="805"/>
      <c r="H492" s="806"/>
      <c r="I492" s="804" t="s">
        <v>159</v>
      </c>
      <c r="J492" s="805"/>
      <c r="K492" s="805"/>
      <c r="L492" s="805"/>
      <c r="M492" s="805"/>
      <c r="N492" s="805"/>
      <c r="O492" s="806"/>
    </row>
    <row r="493" spans="1:28" ht="19.5" customHeight="1" x14ac:dyDescent="0.25">
      <c r="A493" s="63">
        <f>$A$6</f>
        <v>19.5</v>
      </c>
      <c r="B493" s="72"/>
      <c r="C493" s="985" t="str">
        <f>""&amp;C425</f>
        <v/>
      </c>
      <c r="D493" s="986"/>
      <c r="E493" s="986"/>
      <c r="F493" s="986"/>
      <c r="G493" s="986"/>
      <c r="H493" s="987"/>
      <c r="I493" s="985" t="str">
        <f>""&amp;I425</f>
        <v/>
      </c>
      <c r="J493" s="986"/>
      <c r="K493" s="986"/>
      <c r="L493" s="986"/>
      <c r="M493" s="986"/>
      <c r="N493" s="986"/>
      <c r="O493" s="987"/>
    </row>
    <row r="494" spans="1:28" ht="4.5" customHeight="1" x14ac:dyDescent="0.25">
      <c r="A494" s="63">
        <f>$A$4</f>
        <v>4.5</v>
      </c>
      <c r="B494" s="807"/>
      <c r="C494" s="807"/>
      <c r="D494" s="807"/>
      <c r="E494" s="807"/>
      <c r="F494" s="807"/>
      <c r="G494" s="807"/>
      <c r="H494" s="807"/>
      <c r="I494" s="807"/>
      <c r="J494" s="807"/>
      <c r="K494" s="807"/>
      <c r="L494" s="807"/>
      <c r="M494" s="807"/>
      <c r="N494" s="807"/>
      <c r="O494" s="807"/>
    </row>
    <row r="495" spans="1:28" ht="16.5" customHeight="1" x14ac:dyDescent="0.25">
      <c r="A495" s="68">
        <f t="shared" ref="A495" si="43">$A$8</f>
        <v>16.5</v>
      </c>
      <c r="B495" s="808" t="s">
        <v>160</v>
      </c>
      <c r="C495" s="809"/>
      <c r="D495" s="809"/>
      <c r="E495" s="809"/>
      <c r="F495" s="809"/>
      <c r="G495" s="809"/>
      <c r="H495" s="809"/>
      <c r="I495" s="809"/>
      <c r="J495" s="809"/>
      <c r="K495" s="809"/>
      <c r="L495" s="809"/>
      <c r="M495" s="809"/>
      <c r="N495" s="809"/>
      <c r="O495" s="810"/>
    </row>
    <row r="496" spans="1:28" s="62" customFormat="1" ht="24.75" customHeight="1" x14ac:dyDescent="0.25">
      <c r="A496" s="68">
        <f>$A$8*1.5</f>
        <v>24.75</v>
      </c>
      <c r="B496" s="73" t="s">
        <v>162</v>
      </c>
      <c r="C496" s="844" t="s">
        <v>170</v>
      </c>
      <c r="D496" s="981"/>
      <c r="E496" s="982"/>
      <c r="F496" s="74" t="s">
        <v>171</v>
      </c>
      <c r="G496" s="74" t="s">
        <v>172</v>
      </c>
      <c r="H496" s="73" t="s">
        <v>163</v>
      </c>
      <c r="I496" s="844" t="s">
        <v>573</v>
      </c>
      <c r="J496" s="982"/>
      <c r="K496" s="176" t="s">
        <v>571</v>
      </c>
      <c r="L496" s="176" t="s">
        <v>570</v>
      </c>
      <c r="M496" s="845" t="s">
        <v>575</v>
      </c>
      <c r="N496" s="1023"/>
      <c r="O496" s="1024"/>
      <c r="P496" s="45"/>
      <c r="R496" s="45"/>
      <c r="S496" s="45"/>
      <c r="T496" s="45"/>
      <c r="U496" s="45"/>
      <c r="V496" s="45"/>
      <c r="W496" s="45"/>
      <c r="X496" s="45"/>
      <c r="Y496" s="45"/>
      <c r="Z496" s="45"/>
      <c r="AA496" s="45"/>
      <c r="AB496" s="45"/>
    </row>
    <row r="497" spans="1:28" s="62" customFormat="1" ht="9" customHeight="1" x14ac:dyDescent="0.2">
      <c r="A497" s="63">
        <f>$A$2</f>
        <v>9</v>
      </c>
      <c r="B497" s="76"/>
      <c r="C497" s="983" t="s">
        <v>126</v>
      </c>
      <c r="D497" s="983"/>
      <c r="E497" s="983"/>
      <c r="F497" s="73" t="s">
        <v>164</v>
      </c>
      <c r="G497" s="73" t="s">
        <v>165</v>
      </c>
      <c r="H497" s="73" t="s">
        <v>143</v>
      </c>
      <c r="I497" s="983" t="s">
        <v>166</v>
      </c>
      <c r="J497" s="983"/>
      <c r="K497" s="177" t="s">
        <v>167</v>
      </c>
      <c r="L497" s="177" t="s">
        <v>168</v>
      </c>
      <c r="M497" s="845" t="s">
        <v>181</v>
      </c>
      <c r="N497" s="1023"/>
      <c r="O497" s="1024"/>
      <c r="P497" s="45"/>
      <c r="R497" s="45"/>
      <c r="S497" s="45"/>
      <c r="T497" s="45"/>
      <c r="U497" s="45"/>
      <c r="V497" s="45"/>
      <c r="W497" s="45"/>
      <c r="X497" s="45"/>
      <c r="Y497" s="45"/>
      <c r="Z497" s="45"/>
      <c r="AA497" s="45"/>
      <c r="AB497" s="45"/>
    </row>
    <row r="498" spans="1:28" s="62" customFormat="1" ht="19.5" customHeight="1" x14ac:dyDescent="0.25">
      <c r="A498" s="63">
        <f t="shared" ref="A498:A505" si="44">$A$6</f>
        <v>19.5</v>
      </c>
      <c r="B498" s="78">
        <v>1</v>
      </c>
      <c r="C498" s="1016"/>
      <c r="D498" s="1017"/>
      <c r="E498" s="1018"/>
      <c r="F498" s="98"/>
      <c r="G498" s="98"/>
      <c r="H498" s="98"/>
      <c r="I498" s="1025"/>
      <c r="J498" s="1019"/>
      <c r="K498" s="124"/>
      <c r="L498" s="449"/>
      <c r="M498" s="1020"/>
      <c r="N498" s="1021"/>
      <c r="O498" s="1022"/>
      <c r="P498" s="45"/>
      <c r="R498" s="45"/>
      <c r="S498" s="45"/>
      <c r="T498" s="45"/>
      <c r="U498" s="45"/>
      <c r="V498" s="45"/>
      <c r="W498" s="45"/>
      <c r="X498" s="45"/>
      <c r="Y498" s="45"/>
      <c r="Z498" s="45"/>
      <c r="AA498" s="45"/>
      <c r="AB498" s="45"/>
    </row>
    <row r="499" spans="1:28" s="62" customFormat="1" ht="19.5" customHeight="1" x14ac:dyDescent="0.25">
      <c r="A499" s="63">
        <f t="shared" si="44"/>
        <v>19.5</v>
      </c>
      <c r="B499" s="78">
        <v>2</v>
      </c>
      <c r="C499" s="1016"/>
      <c r="D499" s="1017"/>
      <c r="E499" s="1018"/>
      <c r="F499" s="98"/>
      <c r="G499" s="98"/>
      <c r="H499" s="98"/>
      <c r="I499" s="1025"/>
      <c r="J499" s="1019"/>
      <c r="K499" s="124"/>
      <c r="L499" s="449"/>
      <c r="M499" s="1020"/>
      <c r="N499" s="1021"/>
      <c r="O499" s="1022"/>
      <c r="P499" s="45"/>
      <c r="R499" s="45"/>
      <c r="S499" s="45"/>
      <c r="T499" s="45"/>
      <c r="U499" s="45"/>
      <c r="V499" s="45"/>
      <c r="W499" s="45"/>
      <c r="X499" s="45"/>
      <c r="Y499" s="45"/>
      <c r="Z499" s="45"/>
      <c r="AA499" s="45"/>
      <c r="AB499" s="45"/>
    </row>
    <row r="500" spans="1:28" s="62" customFormat="1" ht="19.5" customHeight="1" x14ac:dyDescent="0.25">
      <c r="A500" s="63">
        <f t="shared" si="44"/>
        <v>19.5</v>
      </c>
      <c r="B500" s="78">
        <v>3</v>
      </c>
      <c r="C500" s="1016"/>
      <c r="D500" s="1017"/>
      <c r="E500" s="1018"/>
      <c r="F500" s="98"/>
      <c r="G500" s="98"/>
      <c r="H500" s="98"/>
      <c r="I500" s="1025"/>
      <c r="J500" s="1019"/>
      <c r="K500" s="124"/>
      <c r="L500" s="449"/>
      <c r="M500" s="1020"/>
      <c r="N500" s="1021"/>
      <c r="O500" s="1022"/>
      <c r="P500" s="45"/>
      <c r="R500" s="45"/>
      <c r="S500" s="45"/>
      <c r="T500" s="45"/>
      <c r="U500" s="45"/>
      <c r="V500" s="45"/>
      <c r="W500" s="45"/>
      <c r="X500" s="45"/>
      <c r="Y500" s="45"/>
      <c r="Z500" s="45"/>
      <c r="AA500" s="45"/>
      <c r="AB500" s="45"/>
    </row>
    <row r="501" spans="1:28" s="62" customFormat="1" ht="19.5" customHeight="1" x14ac:dyDescent="0.25">
      <c r="A501" s="63">
        <f t="shared" si="44"/>
        <v>19.5</v>
      </c>
      <c r="B501" s="78">
        <v>4</v>
      </c>
      <c r="C501" s="1016"/>
      <c r="D501" s="1017"/>
      <c r="E501" s="1018"/>
      <c r="F501" s="98"/>
      <c r="G501" s="98"/>
      <c r="H501" s="98"/>
      <c r="I501" s="1025"/>
      <c r="J501" s="1019"/>
      <c r="K501" s="124"/>
      <c r="L501" s="449"/>
      <c r="M501" s="1020"/>
      <c r="N501" s="1021"/>
      <c r="O501" s="1022"/>
      <c r="P501" s="45"/>
      <c r="R501" s="45"/>
      <c r="S501" s="45"/>
      <c r="T501" s="45"/>
      <c r="U501" s="45"/>
      <c r="V501" s="45"/>
      <c r="W501" s="45"/>
      <c r="X501" s="45"/>
      <c r="Y501" s="45"/>
      <c r="Z501" s="45"/>
      <c r="AA501" s="45"/>
      <c r="AB501" s="45"/>
    </row>
    <row r="502" spans="1:28" s="62" customFormat="1" ht="19.5" customHeight="1" x14ac:dyDescent="0.25">
      <c r="A502" s="63">
        <f t="shared" si="44"/>
        <v>19.5</v>
      </c>
      <c r="B502" s="78">
        <v>5</v>
      </c>
      <c r="C502" s="1016"/>
      <c r="D502" s="1017"/>
      <c r="E502" s="1018"/>
      <c r="F502" s="98"/>
      <c r="G502" s="98"/>
      <c r="H502" s="98"/>
      <c r="I502" s="1025"/>
      <c r="J502" s="1019"/>
      <c r="K502" s="124"/>
      <c r="L502" s="449"/>
      <c r="M502" s="1020"/>
      <c r="N502" s="1021"/>
      <c r="O502" s="1022"/>
      <c r="P502" s="45"/>
      <c r="R502" s="45"/>
      <c r="S502" s="45"/>
      <c r="T502" s="45"/>
      <c r="U502" s="45"/>
      <c r="V502" s="45"/>
      <c r="W502" s="45"/>
      <c r="X502" s="45"/>
      <c r="Y502" s="45"/>
      <c r="Z502" s="45"/>
      <c r="AA502" s="45"/>
      <c r="AB502" s="45"/>
    </row>
    <row r="503" spans="1:28" s="62" customFormat="1" ht="19.5" customHeight="1" x14ac:dyDescent="0.25">
      <c r="A503" s="63">
        <f t="shared" si="44"/>
        <v>19.5</v>
      </c>
      <c r="B503" s="78">
        <v>6</v>
      </c>
      <c r="C503" s="1016"/>
      <c r="D503" s="1017"/>
      <c r="E503" s="1018"/>
      <c r="F503" s="98"/>
      <c r="G503" s="98"/>
      <c r="H503" s="98"/>
      <c r="I503" s="1025"/>
      <c r="J503" s="1019"/>
      <c r="K503" s="124"/>
      <c r="L503" s="449"/>
      <c r="M503" s="1020"/>
      <c r="N503" s="1021"/>
      <c r="O503" s="1022"/>
      <c r="P503" s="45"/>
      <c r="R503" s="45"/>
      <c r="S503" s="45"/>
      <c r="T503" s="45"/>
      <c r="U503" s="45"/>
      <c r="V503" s="45"/>
      <c r="W503" s="45"/>
      <c r="X503" s="45"/>
      <c r="Y503" s="45"/>
      <c r="Z503" s="45"/>
      <c r="AA503" s="45"/>
      <c r="AB503" s="45"/>
    </row>
    <row r="504" spans="1:28" s="62" customFormat="1" ht="19.5" customHeight="1" x14ac:dyDescent="0.25">
      <c r="A504" s="63">
        <f t="shared" si="44"/>
        <v>19.5</v>
      </c>
      <c r="B504" s="78">
        <v>7</v>
      </c>
      <c r="C504" s="1016"/>
      <c r="D504" s="1017"/>
      <c r="E504" s="1018"/>
      <c r="F504" s="98"/>
      <c r="G504" s="98"/>
      <c r="H504" s="98"/>
      <c r="I504" s="1025"/>
      <c r="J504" s="1019"/>
      <c r="K504" s="124"/>
      <c r="L504" s="449"/>
      <c r="M504" s="1020"/>
      <c r="N504" s="1021"/>
      <c r="O504" s="1022"/>
      <c r="P504" s="45"/>
      <c r="R504" s="45"/>
      <c r="S504" s="45"/>
      <c r="T504" s="45"/>
      <c r="U504" s="45"/>
      <c r="V504" s="45"/>
      <c r="W504" s="45"/>
      <c r="X504" s="45"/>
      <c r="Y504" s="45"/>
      <c r="Z504" s="45"/>
      <c r="AA504" s="45"/>
      <c r="AB504" s="45"/>
    </row>
    <row r="505" spans="1:28" s="62" customFormat="1" ht="19.5" customHeight="1" x14ac:dyDescent="0.25">
      <c r="A505" s="63">
        <f t="shared" si="44"/>
        <v>19.5</v>
      </c>
      <c r="B505" s="78">
        <v>8</v>
      </c>
      <c r="C505" s="1016"/>
      <c r="D505" s="1017"/>
      <c r="E505" s="1018"/>
      <c r="F505" s="98"/>
      <c r="G505" s="98"/>
      <c r="H505" s="98"/>
      <c r="I505" s="1025"/>
      <c r="J505" s="1019"/>
      <c r="K505" s="124"/>
      <c r="L505" s="449"/>
      <c r="M505" s="1020"/>
      <c r="N505" s="1021"/>
      <c r="O505" s="1022"/>
      <c r="P505" s="45"/>
      <c r="R505" s="45"/>
      <c r="S505" s="45"/>
      <c r="T505" s="45"/>
      <c r="U505" s="45"/>
      <c r="V505" s="45"/>
      <c r="W505" s="45"/>
      <c r="X505" s="45"/>
      <c r="Y505" s="45"/>
      <c r="Z505" s="45"/>
      <c r="AA505" s="45"/>
      <c r="AB505" s="45"/>
    </row>
    <row r="506" spans="1:28" s="62" customFormat="1" ht="9" customHeight="1" x14ac:dyDescent="0.25">
      <c r="A506" s="63">
        <f>$A$2</f>
        <v>9</v>
      </c>
      <c r="B506" s="45"/>
      <c r="C506" s="45"/>
      <c r="D506" s="45"/>
      <c r="E506" s="45"/>
      <c r="F506" s="45"/>
      <c r="G506" s="45"/>
      <c r="H506" s="45"/>
      <c r="I506" s="173"/>
      <c r="J506" s="45"/>
      <c r="K506" s="179"/>
      <c r="M506" s="45"/>
      <c r="N506" s="45"/>
      <c r="O506" s="45"/>
      <c r="P506" s="45"/>
      <c r="R506" s="45"/>
      <c r="S506" s="45"/>
      <c r="T506" s="45"/>
      <c r="U506" s="45"/>
      <c r="V506" s="45"/>
      <c r="W506" s="45"/>
      <c r="X506" s="45"/>
      <c r="Y506" s="45"/>
      <c r="Z506" s="45"/>
      <c r="AA506" s="45"/>
      <c r="AB506" s="45"/>
    </row>
    <row r="507" spans="1:28" s="62" customFormat="1" ht="9" customHeight="1" x14ac:dyDescent="0.25">
      <c r="A507" s="63">
        <f>$A$2</f>
        <v>9</v>
      </c>
      <c r="B507" s="45"/>
      <c r="C507" s="45"/>
      <c r="D507" s="45"/>
      <c r="E507" s="45"/>
      <c r="F507" s="45"/>
      <c r="G507" s="45"/>
      <c r="H507" s="45"/>
      <c r="I507" s="173"/>
      <c r="J507" s="45"/>
      <c r="K507" s="179"/>
      <c r="M507" s="45"/>
      <c r="N507" s="45"/>
      <c r="O507" s="45"/>
      <c r="P507" s="45"/>
      <c r="R507" s="45"/>
      <c r="S507" s="45"/>
      <c r="T507" s="45"/>
      <c r="U507" s="45"/>
      <c r="V507" s="45"/>
      <c r="W507" s="45"/>
      <c r="X507" s="45"/>
      <c r="Y507" s="45"/>
      <c r="Z507" s="45"/>
      <c r="AA507" s="45"/>
      <c r="AB507" s="45"/>
    </row>
    <row r="508" spans="1:28" s="62" customFormat="1" ht="18" customHeight="1" x14ac:dyDescent="0.25">
      <c r="A508" s="63">
        <f>$A$2*2</f>
        <v>18</v>
      </c>
      <c r="B508" s="79" t="s">
        <v>100</v>
      </c>
      <c r="C508" s="979" t="s">
        <v>191</v>
      </c>
      <c r="D508" s="979"/>
      <c r="E508" s="979"/>
      <c r="F508" s="979"/>
      <c r="G508" s="979"/>
      <c r="H508" s="979"/>
      <c r="I508" s="979"/>
      <c r="J508" s="979"/>
      <c r="K508" s="979"/>
      <c r="L508" s="979"/>
      <c r="M508" s="979"/>
      <c r="N508" s="979"/>
      <c r="O508" s="979"/>
      <c r="P508" s="45"/>
      <c r="R508" s="45"/>
      <c r="S508" s="45"/>
      <c r="T508" s="45"/>
      <c r="U508" s="45"/>
      <c r="V508" s="45"/>
      <c r="W508" s="45"/>
      <c r="X508" s="45"/>
      <c r="Y508" s="45"/>
      <c r="Z508" s="45"/>
      <c r="AA508" s="45"/>
      <c r="AB508" s="45"/>
    </row>
    <row r="509" spans="1:28" s="62" customFormat="1" ht="8.25" customHeight="1" x14ac:dyDescent="0.25">
      <c r="A509" s="63">
        <f>$A$2</f>
        <v>9</v>
      </c>
      <c r="B509" s="79" t="s">
        <v>101</v>
      </c>
      <c r="C509" s="980" t="s">
        <v>190</v>
      </c>
      <c r="D509" s="980"/>
      <c r="E509" s="980"/>
      <c r="F509" s="980"/>
      <c r="G509" s="980"/>
      <c r="H509" s="980"/>
      <c r="I509" s="980"/>
      <c r="J509" s="980"/>
      <c r="K509" s="980"/>
      <c r="L509" s="980"/>
      <c r="M509" s="980"/>
      <c r="N509" s="980"/>
      <c r="O509" s="980"/>
      <c r="P509" s="45"/>
      <c r="R509" s="45"/>
      <c r="S509" s="45"/>
      <c r="T509" s="45"/>
      <c r="U509" s="45"/>
      <c r="V509" s="45"/>
      <c r="W509" s="45"/>
      <c r="X509" s="45"/>
      <c r="Y509" s="45"/>
      <c r="Z509" s="45"/>
      <c r="AA509" s="45"/>
      <c r="AB509" s="45"/>
    </row>
    <row r="510" spans="1:28" s="62" customFormat="1" ht="8.25" customHeight="1" x14ac:dyDescent="0.25">
      <c r="A510" s="63">
        <f>$A$2</f>
        <v>9</v>
      </c>
      <c r="B510" s="79" t="s">
        <v>102</v>
      </c>
      <c r="C510" s="979" t="s">
        <v>500</v>
      </c>
      <c r="D510" s="979"/>
      <c r="E510" s="979"/>
      <c r="F510" s="979"/>
      <c r="G510" s="979"/>
      <c r="H510" s="979"/>
      <c r="I510" s="979"/>
      <c r="J510" s="979"/>
      <c r="K510" s="979"/>
      <c r="L510" s="979"/>
      <c r="M510" s="979"/>
      <c r="N510" s="979"/>
      <c r="O510" s="979"/>
      <c r="P510" s="45"/>
      <c r="R510" s="45"/>
      <c r="S510" s="45"/>
      <c r="T510" s="45"/>
      <c r="U510" s="45"/>
      <c r="V510" s="45"/>
      <c r="W510" s="45"/>
      <c r="X510" s="45"/>
      <c r="Y510" s="45"/>
      <c r="Z510" s="45"/>
      <c r="AA510" s="45"/>
      <c r="AB510" s="45"/>
    </row>
    <row r="511" spans="1:28" s="62" customFormat="1" ht="8.25" customHeight="1" x14ac:dyDescent="0.25">
      <c r="A511" s="63">
        <f>$A$2</f>
        <v>9</v>
      </c>
      <c r="B511" s="79" t="s">
        <v>105</v>
      </c>
      <c r="C511" s="979" t="s">
        <v>202</v>
      </c>
      <c r="D511" s="979"/>
      <c r="E511" s="979"/>
      <c r="F511" s="979"/>
      <c r="G511" s="979"/>
      <c r="H511" s="979"/>
      <c r="I511" s="979"/>
      <c r="J511" s="979"/>
      <c r="K511" s="979"/>
      <c r="L511" s="979"/>
      <c r="M511" s="979"/>
      <c r="N511" s="979"/>
      <c r="O511" s="979"/>
      <c r="P511" s="45"/>
      <c r="R511" s="45"/>
      <c r="S511" s="45"/>
      <c r="T511" s="45"/>
      <c r="U511" s="45"/>
      <c r="V511" s="45"/>
      <c r="W511" s="45"/>
      <c r="X511" s="45"/>
      <c r="Y511" s="45"/>
      <c r="Z511" s="45"/>
      <c r="AA511" s="45"/>
      <c r="AB511" s="45"/>
    </row>
    <row r="512" spans="1:28" s="62" customFormat="1" ht="8.25" customHeight="1" x14ac:dyDescent="0.25">
      <c r="A512" s="63">
        <f>$A$2</f>
        <v>9</v>
      </c>
      <c r="B512" s="79"/>
      <c r="C512" s="93"/>
      <c r="D512" s="93"/>
      <c r="E512" s="93"/>
      <c r="F512" s="93"/>
      <c r="G512" s="93"/>
      <c r="H512" s="93"/>
      <c r="I512" s="174"/>
      <c r="J512" s="93"/>
      <c r="K512" s="180"/>
      <c r="L512" s="180"/>
      <c r="M512" s="93"/>
      <c r="N512" s="93"/>
      <c r="O512" s="93"/>
      <c r="P512" s="45"/>
      <c r="R512" s="45"/>
      <c r="S512" s="45"/>
      <c r="T512" s="45"/>
      <c r="U512" s="45"/>
      <c r="V512" s="45"/>
      <c r="W512" s="45"/>
      <c r="X512" s="45"/>
      <c r="Y512" s="45"/>
      <c r="Z512" s="45"/>
      <c r="AA512" s="45"/>
      <c r="AB512" s="45"/>
    </row>
    <row r="513" spans="1:28" s="62" customFormat="1" ht="16.5" customHeight="1" x14ac:dyDescent="0.25">
      <c r="A513" s="68">
        <f>$A$8</f>
        <v>16.5</v>
      </c>
      <c r="B513" s="45"/>
      <c r="C513" s="984" t="str">
        <f ca="1">Wersja</f>
        <v>2020..6.15.0.44055</v>
      </c>
      <c r="D513" s="984"/>
      <c r="E513" s="69"/>
      <c r="F513" s="69"/>
      <c r="G513" s="69"/>
      <c r="H513" s="69"/>
      <c r="I513" s="173"/>
      <c r="J513" s="45"/>
      <c r="K513" s="179"/>
      <c r="M513" s="45"/>
      <c r="N513" s="80" t="s">
        <v>576</v>
      </c>
      <c r="O513" s="81" t="s">
        <v>187</v>
      </c>
      <c r="P513" s="45"/>
      <c r="R513" s="45"/>
      <c r="S513" s="45"/>
      <c r="T513" s="45"/>
      <c r="U513" s="45"/>
      <c r="V513" s="45"/>
      <c r="W513" s="45"/>
      <c r="X513" s="45"/>
      <c r="Y513" s="45"/>
      <c r="Z513" s="45"/>
      <c r="AA513" s="45"/>
      <c r="AB513" s="45"/>
    </row>
    <row r="514" spans="1:28" s="62" customFormat="1" ht="9" customHeight="1" x14ac:dyDescent="0.25">
      <c r="A514" s="63">
        <f>$A$2</f>
        <v>9</v>
      </c>
      <c r="B514" s="45"/>
      <c r="C514" s="45"/>
      <c r="D514" s="45"/>
      <c r="E514" s="45"/>
      <c r="F514" s="45"/>
      <c r="G514" s="45"/>
      <c r="H514" s="45"/>
      <c r="I514" s="173"/>
      <c r="J514" s="45"/>
      <c r="K514" s="179"/>
      <c r="M514" s="45"/>
      <c r="N514" s="45"/>
      <c r="O514" s="45"/>
      <c r="P514" s="45"/>
      <c r="R514" s="45"/>
      <c r="S514" s="45"/>
      <c r="T514" s="45"/>
      <c r="U514" s="45"/>
      <c r="V514" s="45"/>
      <c r="W514" s="45"/>
      <c r="X514" s="45"/>
      <c r="Y514" s="45"/>
      <c r="Z514" s="45"/>
      <c r="AA514" s="45"/>
      <c r="AB514" s="45"/>
    </row>
    <row r="515" spans="1:28" s="62" customFormat="1" ht="9" customHeight="1" x14ac:dyDescent="0.25">
      <c r="A515" s="63">
        <f>$A$2</f>
        <v>9</v>
      </c>
      <c r="B515" s="797" t="s">
        <v>0</v>
      </c>
      <c r="C515" s="797"/>
      <c r="D515" s="797"/>
      <c r="E515" s="797"/>
      <c r="F515" s="797"/>
      <c r="G515" s="797"/>
      <c r="H515" s="797"/>
      <c r="I515" s="797"/>
      <c r="J515" s="797"/>
      <c r="K515" s="797"/>
      <c r="L515" s="797"/>
      <c r="M515" s="797"/>
      <c r="N515" s="797"/>
      <c r="O515" s="797"/>
      <c r="P515" s="45"/>
      <c r="R515" s="45"/>
      <c r="S515" s="45"/>
      <c r="T515" s="45"/>
      <c r="U515" s="45"/>
      <c r="V515" s="45"/>
      <c r="W515" s="45"/>
      <c r="X515" s="45"/>
      <c r="Y515" s="45"/>
      <c r="Z515" s="45"/>
      <c r="AA515" s="45"/>
      <c r="AB515" s="45"/>
    </row>
    <row r="516" spans="1:28" s="62" customFormat="1" ht="4.5" customHeight="1" x14ac:dyDescent="0.25">
      <c r="A516" s="68">
        <v>4.5</v>
      </c>
      <c r="B516" s="92"/>
      <c r="C516" s="45"/>
      <c r="D516" s="45"/>
      <c r="E516" s="45"/>
      <c r="F516" s="45"/>
      <c r="G516" s="45"/>
      <c r="H516" s="45"/>
      <c r="I516" s="173"/>
      <c r="J516" s="45"/>
      <c r="K516" s="179"/>
      <c r="M516" s="45"/>
      <c r="N516" s="45"/>
      <c r="O516" s="45"/>
      <c r="P516" s="45"/>
      <c r="R516" s="45"/>
      <c r="S516" s="45"/>
      <c r="T516" s="45"/>
      <c r="U516" s="45"/>
      <c r="V516" s="45"/>
      <c r="W516" s="45"/>
      <c r="X516" s="45"/>
      <c r="Y516" s="45"/>
      <c r="Z516" s="45"/>
      <c r="AA516" s="45"/>
      <c r="AB516" s="45"/>
    </row>
    <row r="517" spans="1:28" s="62" customFormat="1" ht="24.75" customHeight="1" x14ac:dyDescent="0.25">
      <c r="A517" s="68">
        <f>$A$8*1.5</f>
        <v>24.75</v>
      </c>
      <c r="B517" s="73" t="s">
        <v>162</v>
      </c>
      <c r="C517" s="844" t="s">
        <v>170</v>
      </c>
      <c r="D517" s="981"/>
      <c r="E517" s="982"/>
      <c r="F517" s="74" t="s">
        <v>171</v>
      </c>
      <c r="G517" s="74" t="s">
        <v>172</v>
      </c>
      <c r="H517" s="73" t="s">
        <v>163</v>
      </c>
      <c r="I517" s="844" t="s">
        <v>573</v>
      </c>
      <c r="J517" s="982"/>
      <c r="K517" s="176" t="s">
        <v>571</v>
      </c>
      <c r="L517" s="176" t="s">
        <v>570</v>
      </c>
      <c r="M517" s="845" t="s">
        <v>575</v>
      </c>
      <c r="N517" s="1023"/>
      <c r="O517" s="1024"/>
      <c r="P517" s="45"/>
      <c r="R517" s="45"/>
      <c r="S517" s="45"/>
      <c r="T517" s="45"/>
      <c r="U517" s="45"/>
      <c r="V517" s="45"/>
      <c r="W517" s="45"/>
      <c r="X517" s="45"/>
      <c r="Y517" s="45"/>
      <c r="Z517" s="45"/>
      <c r="AA517" s="45"/>
      <c r="AB517" s="45"/>
    </row>
    <row r="518" spans="1:28" s="62" customFormat="1" ht="9" customHeight="1" x14ac:dyDescent="0.2">
      <c r="A518" s="63">
        <f>$A$2</f>
        <v>9</v>
      </c>
      <c r="B518" s="76"/>
      <c r="C518" s="983" t="s">
        <v>126</v>
      </c>
      <c r="D518" s="983"/>
      <c r="E518" s="983"/>
      <c r="F518" s="73" t="s">
        <v>164</v>
      </c>
      <c r="G518" s="73" t="s">
        <v>165</v>
      </c>
      <c r="H518" s="73" t="s">
        <v>143</v>
      </c>
      <c r="I518" s="983" t="s">
        <v>166</v>
      </c>
      <c r="J518" s="983"/>
      <c r="K518" s="177" t="s">
        <v>167</v>
      </c>
      <c r="L518" s="177" t="s">
        <v>168</v>
      </c>
      <c r="M518" s="845" t="s">
        <v>181</v>
      </c>
      <c r="N518" s="1023"/>
      <c r="O518" s="1024"/>
      <c r="P518" s="45"/>
      <c r="R518" s="45"/>
      <c r="S518" s="45"/>
      <c r="T518" s="45"/>
      <c r="U518" s="45"/>
      <c r="V518" s="45"/>
      <c r="W518" s="45"/>
      <c r="X518" s="45"/>
      <c r="Y518" s="45"/>
      <c r="Z518" s="45"/>
      <c r="AA518" s="45"/>
      <c r="AB518" s="45"/>
    </row>
    <row r="519" spans="1:28" s="62" customFormat="1" ht="19.5" customHeight="1" x14ac:dyDescent="0.25">
      <c r="A519" s="63">
        <f t="shared" ref="A519:A538" si="45">$A$6</f>
        <v>19.5</v>
      </c>
      <c r="B519" s="78">
        <v>9</v>
      </c>
      <c r="C519" s="1016"/>
      <c r="D519" s="1017"/>
      <c r="E519" s="1018"/>
      <c r="F519" s="98"/>
      <c r="G519" s="98"/>
      <c r="H519" s="98"/>
      <c r="I519" s="1025"/>
      <c r="J519" s="1019"/>
      <c r="K519" s="124"/>
      <c r="L519" s="449"/>
      <c r="M519" s="1020"/>
      <c r="N519" s="1021"/>
      <c r="O519" s="1022"/>
      <c r="P519" s="45"/>
      <c r="R519" s="45"/>
      <c r="S519" s="45"/>
      <c r="T519" s="45"/>
      <c r="U519" s="45"/>
      <c r="V519" s="45"/>
      <c r="W519" s="45"/>
      <c r="X519" s="45"/>
      <c r="Y519" s="45"/>
      <c r="Z519" s="45"/>
      <c r="AA519" s="45"/>
      <c r="AB519" s="45"/>
    </row>
    <row r="520" spans="1:28" s="62" customFormat="1" ht="19.5" customHeight="1" x14ac:dyDescent="0.25">
      <c r="A520" s="63">
        <f t="shared" si="45"/>
        <v>19.5</v>
      </c>
      <c r="B520" s="78">
        <f>B519+1</f>
        <v>10</v>
      </c>
      <c r="C520" s="1016"/>
      <c r="D520" s="1017"/>
      <c r="E520" s="1018"/>
      <c r="F520" s="98"/>
      <c r="G520" s="98"/>
      <c r="H520" s="98"/>
      <c r="I520" s="1025"/>
      <c r="J520" s="1019"/>
      <c r="K520" s="124"/>
      <c r="L520" s="449"/>
      <c r="M520" s="1020"/>
      <c r="N520" s="1021"/>
      <c r="O520" s="1022"/>
      <c r="P520" s="45"/>
      <c r="R520" s="45"/>
      <c r="S520" s="45"/>
      <c r="T520" s="45"/>
      <c r="U520" s="45"/>
      <c r="V520" s="45"/>
      <c r="W520" s="45"/>
      <c r="X520" s="45"/>
      <c r="Y520" s="45"/>
      <c r="Z520" s="45"/>
      <c r="AA520" s="45"/>
      <c r="AB520" s="45"/>
    </row>
    <row r="521" spans="1:28" s="62" customFormat="1" ht="19.5" customHeight="1" x14ac:dyDescent="0.25">
      <c r="A521" s="63">
        <f t="shared" si="45"/>
        <v>19.5</v>
      </c>
      <c r="B521" s="78">
        <f t="shared" ref="B521:B538" si="46">B520+1</f>
        <v>11</v>
      </c>
      <c r="C521" s="1016"/>
      <c r="D521" s="1017"/>
      <c r="E521" s="1018"/>
      <c r="F521" s="98"/>
      <c r="G521" s="98"/>
      <c r="H521" s="98"/>
      <c r="I521" s="1025"/>
      <c r="J521" s="1019"/>
      <c r="K521" s="124"/>
      <c r="L521" s="449"/>
      <c r="M521" s="1020"/>
      <c r="N521" s="1021"/>
      <c r="O521" s="1022"/>
      <c r="P521" s="45"/>
      <c r="R521" s="45"/>
      <c r="S521" s="45"/>
      <c r="T521" s="45"/>
      <c r="U521" s="45"/>
      <c r="V521" s="45"/>
      <c r="W521" s="45"/>
      <c r="X521" s="45"/>
      <c r="Y521" s="45"/>
      <c r="Z521" s="45"/>
      <c r="AA521" s="45"/>
      <c r="AB521" s="45"/>
    </row>
    <row r="522" spans="1:28" s="62" customFormat="1" ht="19.5" customHeight="1" x14ac:dyDescent="0.25">
      <c r="A522" s="63">
        <f t="shared" si="45"/>
        <v>19.5</v>
      </c>
      <c r="B522" s="78">
        <f t="shared" si="46"/>
        <v>12</v>
      </c>
      <c r="C522" s="1016"/>
      <c r="D522" s="1017"/>
      <c r="E522" s="1018"/>
      <c r="F522" s="98"/>
      <c r="G522" s="98"/>
      <c r="H522" s="98"/>
      <c r="I522" s="1025"/>
      <c r="J522" s="1019"/>
      <c r="K522" s="124"/>
      <c r="L522" s="449"/>
      <c r="M522" s="1020"/>
      <c r="N522" s="1021"/>
      <c r="O522" s="1022"/>
      <c r="P522" s="45"/>
      <c r="R522" s="45"/>
      <c r="S522" s="45"/>
      <c r="T522" s="45"/>
      <c r="U522" s="45"/>
      <c r="V522" s="45"/>
      <c r="W522" s="45"/>
      <c r="X522" s="45"/>
      <c r="Y522" s="45"/>
      <c r="Z522" s="45"/>
      <c r="AA522" s="45"/>
      <c r="AB522" s="45"/>
    </row>
    <row r="523" spans="1:28" s="62" customFormat="1" ht="19.5" customHeight="1" x14ac:dyDescent="0.25">
      <c r="A523" s="63">
        <f t="shared" si="45"/>
        <v>19.5</v>
      </c>
      <c r="B523" s="78">
        <f t="shared" si="46"/>
        <v>13</v>
      </c>
      <c r="C523" s="1016"/>
      <c r="D523" s="1017"/>
      <c r="E523" s="1018"/>
      <c r="F523" s="98"/>
      <c r="G523" s="98"/>
      <c r="H523" s="98"/>
      <c r="I523" s="1025"/>
      <c r="J523" s="1019"/>
      <c r="K523" s="124"/>
      <c r="L523" s="449"/>
      <c r="M523" s="1020"/>
      <c r="N523" s="1021"/>
      <c r="O523" s="1022"/>
      <c r="P523" s="45"/>
      <c r="R523" s="45"/>
      <c r="S523" s="45"/>
      <c r="T523" s="45"/>
      <c r="U523" s="45"/>
      <c r="V523" s="45"/>
      <c r="W523" s="45"/>
      <c r="X523" s="45"/>
      <c r="Y523" s="45"/>
      <c r="Z523" s="45"/>
      <c r="AA523" s="45"/>
      <c r="AB523" s="45"/>
    </row>
    <row r="524" spans="1:28" s="62" customFormat="1" ht="19.5" customHeight="1" x14ac:dyDescent="0.25">
      <c r="A524" s="63">
        <f t="shared" si="45"/>
        <v>19.5</v>
      </c>
      <c r="B524" s="78">
        <f t="shared" si="46"/>
        <v>14</v>
      </c>
      <c r="C524" s="1016"/>
      <c r="D524" s="1017"/>
      <c r="E524" s="1018"/>
      <c r="F524" s="98"/>
      <c r="G524" s="98"/>
      <c r="H524" s="98"/>
      <c r="I524" s="1025"/>
      <c r="J524" s="1019"/>
      <c r="K524" s="124"/>
      <c r="L524" s="449"/>
      <c r="M524" s="1020"/>
      <c r="N524" s="1021"/>
      <c r="O524" s="1022"/>
      <c r="P524" s="45"/>
      <c r="R524" s="45"/>
      <c r="S524" s="45"/>
      <c r="T524" s="45"/>
      <c r="U524" s="45"/>
      <c r="V524" s="45"/>
      <c r="W524" s="45"/>
      <c r="X524" s="45"/>
      <c r="Y524" s="45"/>
      <c r="Z524" s="45"/>
      <c r="AA524" s="45"/>
      <c r="AB524" s="45"/>
    </row>
    <row r="525" spans="1:28" s="62" customFormat="1" ht="19.5" customHeight="1" x14ac:dyDescent="0.25">
      <c r="A525" s="63">
        <f t="shared" si="45"/>
        <v>19.5</v>
      </c>
      <c r="B525" s="78">
        <f t="shared" si="46"/>
        <v>15</v>
      </c>
      <c r="C525" s="1016"/>
      <c r="D525" s="1017"/>
      <c r="E525" s="1018"/>
      <c r="F525" s="98"/>
      <c r="G525" s="98"/>
      <c r="H525" s="98"/>
      <c r="I525" s="1025"/>
      <c r="J525" s="1019"/>
      <c r="K525" s="124"/>
      <c r="L525" s="449"/>
      <c r="M525" s="1020"/>
      <c r="N525" s="1021"/>
      <c r="O525" s="1022"/>
      <c r="P525" s="45"/>
      <c r="R525" s="45"/>
      <c r="S525" s="45"/>
      <c r="T525" s="45"/>
      <c r="U525" s="45"/>
      <c r="V525" s="45"/>
      <c r="W525" s="45"/>
      <c r="X525" s="45"/>
      <c r="Y525" s="45"/>
      <c r="Z525" s="45"/>
      <c r="AA525" s="45"/>
      <c r="AB525" s="45"/>
    </row>
    <row r="526" spans="1:28" s="62" customFormat="1" ht="19.5" customHeight="1" x14ac:dyDescent="0.25">
      <c r="A526" s="63">
        <f t="shared" si="45"/>
        <v>19.5</v>
      </c>
      <c r="B526" s="78">
        <f t="shared" si="46"/>
        <v>16</v>
      </c>
      <c r="C526" s="1016"/>
      <c r="D526" s="1017"/>
      <c r="E526" s="1018"/>
      <c r="F526" s="98"/>
      <c r="G526" s="98"/>
      <c r="H526" s="98"/>
      <c r="I526" s="1025"/>
      <c r="J526" s="1019"/>
      <c r="K526" s="124"/>
      <c r="L526" s="449"/>
      <c r="M526" s="1020"/>
      <c r="N526" s="1021"/>
      <c r="O526" s="1022"/>
      <c r="P526" s="45"/>
      <c r="R526" s="45"/>
      <c r="S526" s="45"/>
      <c r="T526" s="45"/>
      <c r="U526" s="45"/>
      <c r="V526" s="45"/>
      <c r="W526" s="45"/>
      <c r="X526" s="45"/>
      <c r="Y526" s="45"/>
      <c r="Z526" s="45"/>
      <c r="AA526" s="45"/>
      <c r="AB526" s="45"/>
    </row>
    <row r="527" spans="1:28" s="62" customFormat="1" ht="19.5" customHeight="1" x14ac:dyDescent="0.25">
      <c r="A527" s="63">
        <f t="shared" si="45"/>
        <v>19.5</v>
      </c>
      <c r="B527" s="78">
        <f t="shared" si="46"/>
        <v>17</v>
      </c>
      <c r="C527" s="1016"/>
      <c r="D527" s="1017"/>
      <c r="E527" s="1018"/>
      <c r="F527" s="98"/>
      <c r="G527" s="98"/>
      <c r="H527" s="98"/>
      <c r="I527" s="1025"/>
      <c r="J527" s="1019"/>
      <c r="K527" s="124"/>
      <c r="L527" s="449"/>
      <c r="M527" s="1020"/>
      <c r="N527" s="1021"/>
      <c r="O527" s="1022"/>
      <c r="P527" s="45"/>
      <c r="R527" s="45"/>
      <c r="S527" s="45"/>
      <c r="T527" s="45"/>
      <c r="U527" s="45"/>
      <c r="V527" s="45"/>
      <c r="W527" s="45"/>
      <c r="X527" s="45"/>
      <c r="Y527" s="45"/>
      <c r="Z527" s="45"/>
      <c r="AA527" s="45"/>
      <c r="AB527" s="45"/>
    </row>
    <row r="528" spans="1:28" s="62" customFormat="1" ht="19.5" customHeight="1" x14ac:dyDescent="0.25">
      <c r="A528" s="63">
        <f t="shared" si="45"/>
        <v>19.5</v>
      </c>
      <c r="B528" s="78">
        <f t="shared" si="46"/>
        <v>18</v>
      </c>
      <c r="C528" s="1016"/>
      <c r="D528" s="1017"/>
      <c r="E528" s="1018"/>
      <c r="F528" s="98"/>
      <c r="G528" s="98"/>
      <c r="H528" s="98"/>
      <c r="I528" s="1025"/>
      <c r="J528" s="1019"/>
      <c r="K528" s="124"/>
      <c r="L528" s="449"/>
      <c r="M528" s="1020"/>
      <c r="N528" s="1021"/>
      <c r="O528" s="1022"/>
      <c r="P528" s="45"/>
      <c r="R528" s="45"/>
      <c r="S528" s="45"/>
      <c r="T528" s="45"/>
      <c r="U528" s="45"/>
      <c r="V528" s="45"/>
      <c r="W528" s="45"/>
      <c r="X528" s="45"/>
      <c r="Y528" s="45"/>
      <c r="Z528" s="45"/>
      <c r="AA528" s="45"/>
      <c r="AB528" s="45"/>
    </row>
    <row r="529" spans="1:28" s="62" customFormat="1" ht="19.5" customHeight="1" x14ac:dyDescent="0.25">
      <c r="A529" s="63">
        <f t="shared" si="45"/>
        <v>19.5</v>
      </c>
      <c r="B529" s="78">
        <f t="shared" si="46"/>
        <v>19</v>
      </c>
      <c r="C529" s="1016"/>
      <c r="D529" s="1017"/>
      <c r="E529" s="1018"/>
      <c r="F529" s="98"/>
      <c r="G529" s="98"/>
      <c r="H529" s="98"/>
      <c r="I529" s="1025"/>
      <c r="J529" s="1019"/>
      <c r="K529" s="124"/>
      <c r="L529" s="449"/>
      <c r="M529" s="1020"/>
      <c r="N529" s="1021"/>
      <c r="O529" s="1022"/>
      <c r="P529" s="45"/>
      <c r="R529" s="45"/>
      <c r="S529" s="45"/>
      <c r="T529" s="45"/>
      <c r="U529" s="45"/>
      <c r="V529" s="45"/>
      <c r="W529" s="45"/>
      <c r="X529" s="45"/>
      <c r="Y529" s="45"/>
      <c r="Z529" s="45"/>
      <c r="AA529" s="45"/>
      <c r="AB529" s="45"/>
    </row>
    <row r="530" spans="1:28" s="62" customFormat="1" ht="19.5" customHeight="1" x14ac:dyDescent="0.25">
      <c r="A530" s="63">
        <f t="shared" si="45"/>
        <v>19.5</v>
      </c>
      <c r="B530" s="78">
        <f t="shared" si="46"/>
        <v>20</v>
      </c>
      <c r="C530" s="1016"/>
      <c r="D530" s="1017"/>
      <c r="E530" s="1018"/>
      <c r="F530" s="98"/>
      <c r="G530" s="98"/>
      <c r="H530" s="98"/>
      <c r="I530" s="1025"/>
      <c r="J530" s="1019"/>
      <c r="K530" s="124"/>
      <c r="L530" s="449"/>
      <c r="M530" s="1020"/>
      <c r="N530" s="1021"/>
      <c r="O530" s="1022"/>
      <c r="P530" s="45"/>
      <c r="R530" s="45"/>
      <c r="S530" s="45"/>
      <c r="T530" s="45"/>
      <c r="U530" s="45"/>
      <c r="V530" s="45"/>
      <c r="W530" s="45"/>
      <c r="X530" s="45"/>
      <c r="Y530" s="45"/>
      <c r="Z530" s="45"/>
      <c r="AA530" s="45"/>
      <c r="AB530" s="45"/>
    </row>
    <row r="531" spans="1:28" s="62" customFormat="1" ht="19.5" customHeight="1" x14ac:dyDescent="0.25">
      <c r="A531" s="63">
        <f t="shared" si="45"/>
        <v>19.5</v>
      </c>
      <c r="B531" s="78">
        <f t="shared" si="46"/>
        <v>21</v>
      </c>
      <c r="C531" s="1016"/>
      <c r="D531" s="1017"/>
      <c r="E531" s="1018"/>
      <c r="F531" s="98"/>
      <c r="G531" s="98"/>
      <c r="H531" s="98"/>
      <c r="I531" s="1025"/>
      <c r="J531" s="1019"/>
      <c r="K531" s="124"/>
      <c r="L531" s="449"/>
      <c r="M531" s="1020"/>
      <c r="N531" s="1021"/>
      <c r="O531" s="1022"/>
      <c r="P531" s="45"/>
      <c r="R531" s="45"/>
      <c r="S531" s="45"/>
      <c r="T531" s="45"/>
      <c r="U531" s="45"/>
      <c r="V531" s="45"/>
      <c r="W531" s="45"/>
      <c r="X531" s="45"/>
      <c r="Y531" s="45"/>
      <c r="Z531" s="45"/>
      <c r="AA531" s="45"/>
      <c r="AB531" s="45"/>
    </row>
    <row r="532" spans="1:28" s="62" customFormat="1" ht="19.5" customHeight="1" x14ac:dyDescent="0.25">
      <c r="A532" s="63">
        <f t="shared" si="45"/>
        <v>19.5</v>
      </c>
      <c r="B532" s="78">
        <f t="shared" si="46"/>
        <v>22</v>
      </c>
      <c r="C532" s="1016"/>
      <c r="D532" s="1017"/>
      <c r="E532" s="1018"/>
      <c r="F532" s="98"/>
      <c r="G532" s="98"/>
      <c r="H532" s="98"/>
      <c r="I532" s="1025"/>
      <c r="J532" s="1019"/>
      <c r="K532" s="124"/>
      <c r="L532" s="449"/>
      <c r="M532" s="1020"/>
      <c r="N532" s="1021"/>
      <c r="O532" s="1022"/>
      <c r="P532" s="45"/>
      <c r="R532" s="45"/>
      <c r="S532" s="45"/>
      <c r="T532" s="45"/>
      <c r="U532" s="45"/>
      <c r="V532" s="45"/>
      <c r="W532" s="45"/>
      <c r="X532" s="45"/>
      <c r="Y532" s="45"/>
      <c r="Z532" s="45"/>
      <c r="AA532" s="45"/>
      <c r="AB532" s="45"/>
    </row>
    <row r="533" spans="1:28" s="62" customFormat="1" ht="19.5" customHeight="1" x14ac:dyDescent="0.25">
      <c r="A533" s="63">
        <f t="shared" si="45"/>
        <v>19.5</v>
      </c>
      <c r="B533" s="78">
        <f t="shared" si="46"/>
        <v>23</v>
      </c>
      <c r="C533" s="1016"/>
      <c r="D533" s="1017"/>
      <c r="E533" s="1018"/>
      <c r="F533" s="98"/>
      <c r="G533" s="98"/>
      <c r="H533" s="98"/>
      <c r="I533" s="1025"/>
      <c r="J533" s="1019"/>
      <c r="K533" s="124"/>
      <c r="L533" s="449"/>
      <c r="M533" s="1020"/>
      <c r="N533" s="1021"/>
      <c r="O533" s="1022"/>
      <c r="P533" s="45"/>
      <c r="R533" s="45"/>
      <c r="S533" s="45"/>
      <c r="T533" s="45"/>
      <c r="U533" s="45"/>
      <c r="V533" s="45"/>
      <c r="W533" s="45"/>
      <c r="X533" s="45"/>
      <c r="Y533" s="45"/>
      <c r="Z533" s="45"/>
      <c r="AA533" s="45"/>
      <c r="AB533" s="45"/>
    </row>
    <row r="534" spans="1:28" s="62" customFormat="1" ht="19.5" customHeight="1" x14ac:dyDescent="0.25">
      <c r="A534" s="63">
        <f t="shared" si="45"/>
        <v>19.5</v>
      </c>
      <c r="B534" s="78">
        <f t="shared" si="46"/>
        <v>24</v>
      </c>
      <c r="C534" s="1016"/>
      <c r="D534" s="1017"/>
      <c r="E534" s="1018"/>
      <c r="F534" s="98"/>
      <c r="G534" s="98"/>
      <c r="H534" s="98"/>
      <c r="I534" s="1025"/>
      <c r="J534" s="1019"/>
      <c r="K534" s="124"/>
      <c r="L534" s="449"/>
      <c r="M534" s="1020"/>
      <c r="N534" s="1021"/>
      <c r="O534" s="1022"/>
      <c r="P534" s="45"/>
      <c r="R534" s="45"/>
      <c r="S534" s="45"/>
      <c r="T534" s="45"/>
      <c r="U534" s="45"/>
      <c r="V534" s="45"/>
      <c r="W534" s="45"/>
      <c r="X534" s="45"/>
      <c r="Y534" s="45"/>
      <c r="Z534" s="45"/>
      <c r="AA534" s="45"/>
      <c r="AB534" s="45"/>
    </row>
    <row r="535" spans="1:28" s="62" customFormat="1" ht="19.5" customHeight="1" x14ac:dyDescent="0.25">
      <c r="A535" s="63">
        <f t="shared" si="45"/>
        <v>19.5</v>
      </c>
      <c r="B535" s="78">
        <f t="shared" si="46"/>
        <v>25</v>
      </c>
      <c r="C535" s="1016"/>
      <c r="D535" s="1017"/>
      <c r="E535" s="1018"/>
      <c r="F535" s="98"/>
      <c r="G535" s="98"/>
      <c r="H535" s="98"/>
      <c r="I535" s="1025"/>
      <c r="J535" s="1019"/>
      <c r="K535" s="124"/>
      <c r="L535" s="449"/>
      <c r="M535" s="1020"/>
      <c r="N535" s="1021"/>
      <c r="O535" s="1022"/>
      <c r="P535" s="45"/>
      <c r="R535" s="45"/>
      <c r="S535" s="45"/>
      <c r="T535" s="45"/>
      <c r="U535" s="45"/>
      <c r="V535" s="45"/>
      <c r="W535" s="45"/>
      <c r="X535" s="45"/>
      <c r="Y535" s="45"/>
      <c r="Z535" s="45"/>
      <c r="AA535" s="45"/>
      <c r="AB535" s="45"/>
    </row>
    <row r="536" spans="1:28" s="62" customFormat="1" ht="19.5" customHeight="1" x14ac:dyDescent="0.25">
      <c r="A536" s="63">
        <f t="shared" si="45"/>
        <v>19.5</v>
      </c>
      <c r="B536" s="78">
        <f t="shared" si="46"/>
        <v>26</v>
      </c>
      <c r="C536" s="1016"/>
      <c r="D536" s="1017"/>
      <c r="E536" s="1018"/>
      <c r="F536" s="98"/>
      <c r="G536" s="98"/>
      <c r="H536" s="98"/>
      <c r="I536" s="1025"/>
      <c r="J536" s="1019"/>
      <c r="K536" s="124"/>
      <c r="L536" s="449"/>
      <c r="M536" s="1020"/>
      <c r="N536" s="1021"/>
      <c r="O536" s="1022"/>
      <c r="P536" s="45"/>
      <c r="R536" s="45"/>
      <c r="S536" s="45"/>
      <c r="T536" s="45"/>
      <c r="U536" s="45"/>
      <c r="V536" s="45"/>
      <c r="W536" s="45"/>
      <c r="X536" s="45"/>
      <c r="Y536" s="45"/>
      <c r="Z536" s="45"/>
      <c r="AA536" s="45"/>
      <c r="AB536" s="45"/>
    </row>
    <row r="537" spans="1:28" s="62" customFormat="1" ht="19.5" customHeight="1" x14ac:dyDescent="0.25">
      <c r="A537" s="63">
        <f t="shared" si="45"/>
        <v>19.5</v>
      </c>
      <c r="B537" s="78">
        <f t="shared" si="46"/>
        <v>27</v>
      </c>
      <c r="C537" s="1016"/>
      <c r="D537" s="1017"/>
      <c r="E537" s="1018"/>
      <c r="F537" s="98"/>
      <c r="G537" s="98"/>
      <c r="H537" s="98"/>
      <c r="I537" s="1025"/>
      <c r="J537" s="1019"/>
      <c r="K537" s="124"/>
      <c r="L537" s="449"/>
      <c r="M537" s="1020"/>
      <c r="N537" s="1021"/>
      <c r="O537" s="1022"/>
      <c r="P537" s="45"/>
      <c r="R537" s="45"/>
      <c r="S537" s="45"/>
      <c r="T537" s="45"/>
      <c r="U537" s="45"/>
      <c r="V537" s="45"/>
      <c r="W537" s="45"/>
      <c r="X537" s="45"/>
      <c r="Y537" s="45"/>
      <c r="Z537" s="45"/>
      <c r="AA537" s="45"/>
      <c r="AB537" s="45"/>
    </row>
    <row r="538" spans="1:28" s="62" customFormat="1" ht="19.5" customHeight="1" x14ac:dyDescent="0.25">
      <c r="A538" s="63">
        <f t="shared" si="45"/>
        <v>19.5</v>
      </c>
      <c r="B538" s="78">
        <f t="shared" si="46"/>
        <v>28</v>
      </c>
      <c r="C538" s="1016"/>
      <c r="D538" s="1017"/>
      <c r="E538" s="1018"/>
      <c r="F538" s="98"/>
      <c r="G538" s="98"/>
      <c r="H538" s="98"/>
      <c r="I538" s="1025"/>
      <c r="J538" s="1019"/>
      <c r="K538" s="124"/>
      <c r="L538" s="449"/>
      <c r="M538" s="1020"/>
      <c r="N538" s="1021"/>
      <c r="O538" s="1022"/>
      <c r="P538" s="45"/>
      <c r="R538" s="45"/>
      <c r="S538" s="45"/>
      <c r="T538" s="45"/>
      <c r="U538" s="45"/>
      <c r="V538" s="45"/>
      <c r="W538" s="45"/>
      <c r="X538" s="45"/>
      <c r="Y538" s="45"/>
      <c r="Z538" s="45"/>
      <c r="AA538" s="45"/>
      <c r="AB538" s="45"/>
    </row>
    <row r="539" spans="1:28" s="62" customFormat="1" ht="9" customHeight="1" x14ac:dyDescent="0.25">
      <c r="A539" s="63">
        <f>$A$2</f>
        <v>9</v>
      </c>
      <c r="B539" s="45"/>
      <c r="C539" s="45"/>
      <c r="D539" s="45"/>
      <c r="E539" s="45"/>
      <c r="F539" s="45"/>
      <c r="G539" s="45"/>
      <c r="H539" s="45"/>
      <c r="I539" s="173"/>
      <c r="J539" s="45"/>
      <c r="K539" s="179"/>
      <c r="M539" s="45"/>
      <c r="N539" s="45"/>
      <c r="O539" s="45"/>
      <c r="P539" s="45"/>
      <c r="R539" s="45"/>
      <c r="S539" s="45"/>
      <c r="T539" s="45"/>
      <c r="U539" s="45"/>
      <c r="V539" s="45"/>
      <c r="W539" s="45"/>
      <c r="X539" s="45"/>
      <c r="Y539" s="45"/>
      <c r="Z539" s="45"/>
      <c r="AA539" s="45"/>
      <c r="AB539" s="45"/>
    </row>
    <row r="540" spans="1:28" ht="9" customHeight="1" x14ac:dyDescent="0.25">
      <c r="A540" s="63">
        <f t="shared" ref="A540:A545" si="47">$A$2</f>
        <v>9</v>
      </c>
    </row>
    <row r="541" spans="1:28" ht="9" customHeight="1" x14ac:dyDescent="0.25">
      <c r="A541" s="63">
        <f t="shared" si="47"/>
        <v>9</v>
      </c>
    </row>
    <row r="542" spans="1:28" ht="9" customHeight="1" x14ac:dyDescent="0.25">
      <c r="A542" s="63">
        <f t="shared" si="47"/>
        <v>9</v>
      </c>
    </row>
    <row r="543" spans="1:28" ht="9" customHeight="1" x14ac:dyDescent="0.25">
      <c r="A543" s="63">
        <f t="shared" si="47"/>
        <v>9</v>
      </c>
    </row>
    <row r="544" spans="1:28" ht="16.5" customHeight="1" x14ac:dyDescent="0.25">
      <c r="A544" s="68">
        <f>$A$8</f>
        <v>16.5</v>
      </c>
      <c r="C544" s="80" t="s">
        <v>576</v>
      </c>
      <c r="D544" s="81" t="s">
        <v>189</v>
      </c>
      <c r="M544" s="1006" t="str">
        <f ca="1">Wersja</f>
        <v>2020..6.15.0.44055</v>
      </c>
      <c r="N544" s="1006"/>
    </row>
    <row r="545" spans="1:17" x14ac:dyDescent="0.25">
      <c r="A545" s="63">
        <f t="shared" si="47"/>
        <v>9</v>
      </c>
    </row>
    <row r="546" spans="1:17" ht="9" customHeight="1" x14ac:dyDescent="0.25">
      <c r="A546" s="64">
        <v>9</v>
      </c>
      <c r="B546" s="796" t="s">
        <v>182</v>
      </c>
      <c r="C546" s="796"/>
      <c r="D546" s="796"/>
      <c r="E546" s="796"/>
      <c r="F546" s="796"/>
      <c r="G546" s="796"/>
      <c r="H546" s="796"/>
      <c r="I546" s="796"/>
      <c r="J546" s="796"/>
      <c r="K546" s="796"/>
      <c r="L546" s="796"/>
      <c r="M546" s="796"/>
      <c r="N546" s="796"/>
      <c r="O546" s="796"/>
    </row>
    <row r="547" spans="1:17" ht="9" customHeight="1" x14ac:dyDescent="0.25">
      <c r="A547" s="63">
        <f>$A$2</f>
        <v>9</v>
      </c>
      <c r="B547" s="797" t="s">
        <v>0</v>
      </c>
      <c r="C547" s="797"/>
      <c r="D547" s="797"/>
      <c r="E547" s="797"/>
      <c r="F547" s="797"/>
      <c r="G547" s="797"/>
      <c r="H547" s="797"/>
      <c r="I547" s="797"/>
      <c r="J547" s="797"/>
      <c r="K547" s="797"/>
      <c r="L547" s="797"/>
      <c r="M547" s="797"/>
      <c r="N547" s="797"/>
      <c r="O547" s="797"/>
    </row>
    <row r="548" spans="1:17" ht="4.5" customHeight="1" x14ac:dyDescent="0.25">
      <c r="A548" s="64">
        <v>4.5</v>
      </c>
      <c r="B548" s="92"/>
    </row>
    <row r="549" spans="1:17" ht="9" customHeight="1" x14ac:dyDescent="0.25">
      <c r="A549" s="63">
        <f>$A$2</f>
        <v>9</v>
      </c>
      <c r="B549" s="798" t="s">
        <v>475</v>
      </c>
      <c r="C549" s="799"/>
      <c r="D549" s="799"/>
      <c r="E549" s="799"/>
      <c r="F549" s="799"/>
      <c r="G549" s="799"/>
      <c r="H549" s="800"/>
      <c r="I549" s="801" t="s">
        <v>1</v>
      </c>
      <c r="J549" s="802"/>
      <c r="K549" s="802"/>
      <c r="L549" s="802"/>
      <c r="M549" s="802"/>
      <c r="N549" s="802"/>
      <c r="O549" s="803"/>
    </row>
    <row r="550" spans="1:17" ht="19.5" customHeight="1" x14ac:dyDescent="0.25">
      <c r="A550" s="64">
        <v>19.5</v>
      </c>
      <c r="B550" s="65"/>
      <c r="C550" s="988">
        <f>$C$6</f>
        <v>0</v>
      </c>
      <c r="D550" s="988"/>
      <c r="E550" s="988"/>
      <c r="F550" s="988"/>
      <c r="G550" s="988"/>
      <c r="H550" s="66"/>
      <c r="I550" s="820"/>
      <c r="J550" s="821"/>
      <c r="K550" s="821"/>
      <c r="L550" s="821"/>
      <c r="M550" s="821"/>
      <c r="N550" s="821"/>
      <c r="O550" s="822"/>
    </row>
    <row r="551" spans="1:17" ht="9" customHeight="1" x14ac:dyDescent="0.25">
      <c r="A551" s="63">
        <f t="shared" ref="A551" si="48">$A$2</f>
        <v>9</v>
      </c>
    </row>
    <row r="552" spans="1:17" ht="16.5" customHeight="1" x14ac:dyDescent="0.25">
      <c r="A552" s="64">
        <v>16.5</v>
      </c>
      <c r="B552" s="67" t="s">
        <v>555</v>
      </c>
    </row>
    <row r="553" spans="1:17" ht="16.5" customHeight="1" x14ac:dyDescent="0.25">
      <c r="A553" s="68">
        <f>$A$8</f>
        <v>16.5</v>
      </c>
      <c r="B553" s="989" t="s">
        <v>562</v>
      </c>
      <c r="C553" s="989"/>
      <c r="D553" s="989"/>
      <c r="E553" s="989"/>
      <c r="F553" s="989"/>
      <c r="G553" s="989"/>
      <c r="H553" s="989"/>
      <c r="I553" s="989"/>
      <c r="J553" s="989"/>
      <c r="K553" s="989"/>
      <c r="L553" s="989"/>
      <c r="M553" s="989"/>
      <c r="N553" s="989"/>
    </row>
    <row r="554" spans="1:17" ht="16.5" customHeight="1" x14ac:dyDescent="0.25">
      <c r="A554" s="96" t="s">
        <v>567</v>
      </c>
      <c r="B554" s="990" t="s">
        <v>574</v>
      </c>
      <c r="C554" s="989"/>
      <c r="D554" s="989"/>
      <c r="E554" s="989"/>
      <c r="F554" s="989"/>
      <c r="G554" s="989"/>
      <c r="H554" s="989"/>
      <c r="I554" s="989"/>
      <c r="J554" s="989"/>
      <c r="K554" s="989"/>
      <c r="L554" s="989"/>
      <c r="M554" s="989"/>
      <c r="N554" s="989"/>
    </row>
    <row r="555" spans="1:17" ht="9" customHeight="1" x14ac:dyDescent="0.25">
      <c r="A555" s="63">
        <f>$A$2</f>
        <v>9</v>
      </c>
      <c r="C555" s="69"/>
      <c r="D555" s="69"/>
      <c r="E555" s="69"/>
      <c r="F555" s="69"/>
      <c r="G555" s="69"/>
      <c r="N555" s="281" t="s">
        <v>877</v>
      </c>
      <c r="O555" s="97"/>
    </row>
    <row r="556" spans="1:17" ht="19.5" customHeight="1" x14ac:dyDescent="0.25">
      <c r="A556" s="63">
        <f>$A$6</f>
        <v>19.5</v>
      </c>
      <c r="C556" s="69"/>
      <c r="D556" s="69"/>
      <c r="E556" s="69"/>
      <c r="F556" s="69"/>
      <c r="G556" s="69"/>
      <c r="N556" s="122">
        <f>N488+1</f>
        <v>9</v>
      </c>
      <c r="O556" s="70"/>
      <c r="P556" s="62"/>
      <c r="Q556" s="62">
        <f>IF(COUNTA(C566:O573,C587:O606)=0,0,1)</f>
        <v>0</v>
      </c>
    </row>
    <row r="557" spans="1:17" ht="4.5" customHeight="1" x14ac:dyDescent="0.25">
      <c r="A557" s="63">
        <f>$A$4</f>
        <v>4.5</v>
      </c>
      <c r="B557" s="69"/>
      <c r="C557" s="69"/>
      <c r="D557" s="69"/>
      <c r="E557" s="69"/>
      <c r="F557" s="69"/>
      <c r="G557" s="69"/>
    </row>
    <row r="558" spans="1:17" ht="4.5" customHeight="1" x14ac:dyDescent="0.25">
      <c r="A558" s="63">
        <f>$A$4</f>
        <v>4.5</v>
      </c>
      <c r="B558" s="807"/>
      <c r="C558" s="807"/>
      <c r="D558" s="807"/>
      <c r="E558" s="807"/>
      <c r="F558" s="807"/>
      <c r="G558" s="807"/>
      <c r="H558" s="807"/>
      <c r="I558" s="807"/>
      <c r="J558" s="807"/>
      <c r="K558" s="807"/>
      <c r="L558" s="807"/>
      <c r="M558" s="807"/>
      <c r="N558" s="807"/>
      <c r="O558" s="807"/>
    </row>
    <row r="559" spans="1:17" ht="24.75" customHeight="1" x14ac:dyDescent="0.25">
      <c r="A559" s="68">
        <f>$A$8*1.5</f>
        <v>24.75</v>
      </c>
      <c r="B559" s="826" t="s">
        <v>563</v>
      </c>
      <c r="C559" s="827"/>
      <c r="D559" s="827"/>
      <c r="E559" s="827"/>
      <c r="F559" s="827"/>
      <c r="G559" s="827"/>
      <c r="H559" s="827"/>
      <c r="I559" s="827"/>
      <c r="J559" s="827"/>
      <c r="K559" s="827"/>
      <c r="L559" s="827"/>
      <c r="M559" s="827"/>
      <c r="N559" s="827"/>
      <c r="O559" s="828"/>
    </row>
    <row r="560" spans="1:17" ht="9" customHeight="1" x14ac:dyDescent="0.25">
      <c r="A560" s="63">
        <f>$A$2</f>
        <v>9</v>
      </c>
      <c r="B560" s="71"/>
      <c r="C560" s="804" t="s">
        <v>158</v>
      </c>
      <c r="D560" s="805"/>
      <c r="E560" s="805"/>
      <c r="F560" s="805"/>
      <c r="G560" s="805"/>
      <c r="H560" s="806"/>
      <c r="I560" s="804" t="s">
        <v>159</v>
      </c>
      <c r="J560" s="805"/>
      <c r="K560" s="805"/>
      <c r="L560" s="805"/>
      <c r="M560" s="805"/>
      <c r="N560" s="805"/>
      <c r="O560" s="806"/>
    </row>
    <row r="561" spans="1:28" ht="19.5" customHeight="1" x14ac:dyDescent="0.25">
      <c r="A561" s="63">
        <f>$A$6</f>
        <v>19.5</v>
      </c>
      <c r="B561" s="72"/>
      <c r="C561" s="985" t="str">
        <f>""&amp;C493</f>
        <v/>
      </c>
      <c r="D561" s="986"/>
      <c r="E561" s="986"/>
      <c r="F561" s="986"/>
      <c r="G561" s="986"/>
      <c r="H561" s="987"/>
      <c r="I561" s="985" t="str">
        <f>""&amp;I493</f>
        <v/>
      </c>
      <c r="J561" s="986"/>
      <c r="K561" s="986"/>
      <c r="L561" s="986"/>
      <c r="M561" s="986"/>
      <c r="N561" s="986"/>
      <c r="O561" s="987"/>
    </row>
    <row r="562" spans="1:28" ht="4.5" customHeight="1" x14ac:dyDescent="0.25">
      <c r="A562" s="63">
        <f>$A$4</f>
        <v>4.5</v>
      </c>
      <c r="B562" s="807"/>
      <c r="C562" s="807"/>
      <c r="D562" s="807"/>
      <c r="E562" s="807"/>
      <c r="F562" s="807"/>
      <c r="G562" s="807"/>
      <c r="H562" s="807"/>
      <c r="I562" s="807"/>
      <c r="J562" s="807"/>
      <c r="K562" s="807"/>
      <c r="L562" s="807"/>
      <c r="M562" s="807"/>
      <c r="N562" s="807"/>
      <c r="O562" s="807"/>
    </row>
    <row r="563" spans="1:28" ht="16.5" customHeight="1" x14ac:dyDescent="0.25">
      <c r="A563" s="68">
        <f t="shared" ref="A563" si="49">$A$8</f>
        <v>16.5</v>
      </c>
      <c r="B563" s="808" t="s">
        <v>160</v>
      </c>
      <c r="C563" s="809"/>
      <c r="D563" s="809"/>
      <c r="E563" s="809"/>
      <c r="F563" s="809"/>
      <c r="G563" s="809"/>
      <c r="H563" s="809"/>
      <c r="I563" s="809"/>
      <c r="J563" s="809"/>
      <c r="K563" s="809"/>
      <c r="L563" s="809"/>
      <c r="M563" s="809"/>
      <c r="N563" s="809"/>
      <c r="O563" s="810"/>
    </row>
    <row r="564" spans="1:28" s="62" customFormat="1" ht="24.75" customHeight="1" x14ac:dyDescent="0.25">
      <c r="A564" s="68">
        <f>$A$8*1.5</f>
        <v>24.75</v>
      </c>
      <c r="B564" s="73" t="s">
        <v>162</v>
      </c>
      <c r="C564" s="844" t="s">
        <v>170</v>
      </c>
      <c r="D564" s="981"/>
      <c r="E564" s="982"/>
      <c r="F564" s="74" t="s">
        <v>171</v>
      </c>
      <c r="G564" s="74" t="s">
        <v>172</v>
      </c>
      <c r="H564" s="73" t="s">
        <v>163</v>
      </c>
      <c r="I564" s="844" t="s">
        <v>573</v>
      </c>
      <c r="J564" s="982"/>
      <c r="K564" s="176" t="s">
        <v>571</v>
      </c>
      <c r="L564" s="176" t="s">
        <v>570</v>
      </c>
      <c r="M564" s="845" t="s">
        <v>575</v>
      </c>
      <c r="N564" s="1023"/>
      <c r="O564" s="1024"/>
      <c r="P564" s="45"/>
      <c r="R564" s="45"/>
      <c r="S564" s="45"/>
      <c r="T564" s="45"/>
      <c r="U564" s="45"/>
      <c r="V564" s="45"/>
      <c r="W564" s="45"/>
      <c r="X564" s="45"/>
      <c r="Y564" s="45"/>
      <c r="Z564" s="45"/>
      <c r="AA564" s="45"/>
      <c r="AB564" s="45"/>
    </row>
    <row r="565" spans="1:28" s="62" customFormat="1" ht="9" customHeight="1" x14ac:dyDescent="0.2">
      <c r="A565" s="63">
        <f>$A$2</f>
        <v>9</v>
      </c>
      <c r="B565" s="76"/>
      <c r="C565" s="983" t="s">
        <v>126</v>
      </c>
      <c r="D565" s="983"/>
      <c r="E565" s="983"/>
      <c r="F565" s="73" t="s">
        <v>164</v>
      </c>
      <c r="G565" s="73" t="s">
        <v>165</v>
      </c>
      <c r="H565" s="73" t="s">
        <v>143</v>
      </c>
      <c r="I565" s="983" t="s">
        <v>166</v>
      </c>
      <c r="J565" s="983"/>
      <c r="K565" s="177" t="s">
        <v>167</v>
      </c>
      <c r="L565" s="177" t="s">
        <v>168</v>
      </c>
      <c r="M565" s="845" t="s">
        <v>181</v>
      </c>
      <c r="N565" s="1023"/>
      <c r="O565" s="1024"/>
      <c r="P565" s="45"/>
      <c r="R565" s="45"/>
      <c r="S565" s="45"/>
      <c r="T565" s="45"/>
      <c r="U565" s="45"/>
      <c r="V565" s="45"/>
      <c r="W565" s="45"/>
      <c r="X565" s="45"/>
      <c r="Y565" s="45"/>
      <c r="Z565" s="45"/>
      <c r="AA565" s="45"/>
      <c r="AB565" s="45"/>
    </row>
    <row r="566" spans="1:28" s="62" customFormat="1" ht="19.5" customHeight="1" x14ac:dyDescent="0.25">
      <c r="A566" s="63">
        <f t="shared" ref="A566:A573" si="50">$A$6</f>
        <v>19.5</v>
      </c>
      <c r="B566" s="78">
        <v>1</v>
      </c>
      <c r="C566" s="1016"/>
      <c r="D566" s="1017"/>
      <c r="E566" s="1018"/>
      <c r="F566" s="98"/>
      <c r="G566" s="98"/>
      <c r="H566" s="98"/>
      <c r="I566" s="1025"/>
      <c r="J566" s="1019"/>
      <c r="K566" s="124"/>
      <c r="L566" s="449"/>
      <c r="M566" s="1020"/>
      <c r="N566" s="1021"/>
      <c r="O566" s="1022"/>
      <c r="P566" s="45"/>
      <c r="R566" s="45"/>
      <c r="S566" s="45"/>
      <c r="T566" s="45"/>
      <c r="U566" s="45"/>
      <c r="V566" s="45"/>
      <c r="W566" s="45"/>
      <c r="X566" s="45"/>
      <c r="Y566" s="45"/>
      <c r="Z566" s="45"/>
      <c r="AA566" s="45"/>
      <c r="AB566" s="45"/>
    </row>
    <row r="567" spans="1:28" s="62" customFormat="1" ht="19.5" customHeight="1" x14ac:dyDescent="0.25">
      <c r="A567" s="63">
        <f t="shared" si="50"/>
        <v>19.5</v>
      </c>
      <c r="B567" s="78">
        <v>2</v>
      </c>
      <c r="C567" s="1016"/>
      <c r="D567" s="1017"/>
      <c r="E567" s="1018"/>
      <c r="F567" s="98"/>
      <c r="G567" s="98"/>
      <c r="H567" s="98"/>
      <c r="I567" s="1025"/>
      <c r="J567" s="1019"/>
      <c r="K567" s="124"/>
      <c r="L567" s="449"/>
      <c r="M567" s="1020"/>
      <c r="N567" s="1021"/>
      <c r="O567" s="1022"/>
      <c r="P567" s="45"/>
      <c r="R567" s="45"/>
      <c r="S567" s="45"/>
      <c r="T567" s="45"/>
      <c r="U567" s="45"/>
      <c r="V567" s="45"/>
      <c r="W567" s="45"/>
      <c r="X567" s="45"/>
      <c r="Y567" s="45"/>
      <c r="Z567" s="45"/>
      <c r="AA567" s="45"/>
      <c r="AB567" s="45"/>
    </row>
    <row r="568" spans="1:28" s="62" customFormat="1" ht="19.5" customHeight="1" x14ac:dyDescent="0.25">
      <c r="A568" s="63">
        <f t="shared" si="50"/>
        <v>19.5</v>
      </c>
      <c r="B568" s="78">
        <v>3</v>
      </c>
      <c r="C568" s="1016"/>
      <c r="D568" s="1017"/>
      <c r="E568" s="1018"/>
      <c r="F568" s="98"/>
      <c r="G568" s="98"/>
      <c r="H568" s="98"/>
      <c r="I568" s="1025"/>
      <c r="J568" s="1019"/>
      <c r="K568" s="124"/>
      <c r="L568" s="449"/>
      <c r="M568" s="1020"/>
      <c r="N568" s="1021"/>
      <c r="O568" s="1022"/>
      <c r="P568" s="45"/>
      <c r="R568" s="45"/>
      <c r="S568" s="45"/>
      <c r="T568" s="45"/>
      <c r="U568" s="45"/>
      <c r="V568" s="45"/>
      <c r="W568" s="45"/>
      <c r="X568" s="45"/>
      <c r="Y568" s="45"/>
      <c r="Z568" s="45"/>
      <c r="AA568" s="45"/>
      <c r="AB568" s="45"/>
    </row>
    <row r="569" spans="1:28" s="62" customFormat="1" ht="19.5" customHeight="1" x14ac:dyDescent="0.25">
      <c r="A569" s="63">
        <f t="shared" si="50"/>
        <v>19.5</v>
      </c>
      <c r="B569" s="78">
        <v>4</v>
      </c>
      <c r="C569" s="1016"/>
      <c r="D569" s="1017"/>
      <c r="E569" s="1018"/>
      <c r="F569" s="98"/>
      <c r="G569" s="98"/>
      <c r="H569" s="98"/>
      <c r="I569" s="1025"/>
      <c r="J569" s="1019"/>
      <c r="K569" s="124"/>
      <c r="L569" s="449"/>
      <c r="M569" s="1020"/>
      <c r="N569" s="1021"/>
      <c r="O569" s="1022"/>
      <c r="P569" s="45"/>
      <c r="R569" s="45"/>
      <c r="S569" s="45"/>
      <c r="T569" s="45"/>
      <c r="U569" s="45"/>
      <c r="V569" s="45"/>
      <c r="W569" s="45"/>
      <c r="X569" s="45"/>
      <c r="Y569" s="45"/>
      <c r="Z569" s="45"/>
      <c r="AA569" s="45"/>
      <c r="AB569" s="45"/>
    </row>
    <row r="570" spans="1:28" s="62" customFormat="1" ht="19.5" customHeight="1" x14ac:dyDescent="0.25">
      <c r="A570" s="63">
        <f t="shared" si="50"/>
        <v>19.5</v>
      </c>
      <c r="B570" s="78">
        <v>5</v>
      </c>
      <c r="C570" s="1016"/>
      <c r="D570" s="1017"/>
      <c r="E570" s="1018"/>
      <c r="F570" s="98"/>
      <c r="G570" s="98"/>
      <c r="H570" s="98"/>
      <c r="I570" s="1025"/>
      <c r="J570" s="1019"/>
      <c r="K570" s="124"/>
      <c r="L570" s="449"/>
      <c r="M570" s="1020"/>
      <c r="N570" s="1021"/>
      <c r="O570" s="1022"/>
      <c r="P570" s="45"/>
      <c r="R570" s="45"/>
      <c r="S570" s="45"/>
      <c r="T570" s="45"/>
      <c r="U570" s="45"/>
      <c r="V570" s="45"/>
      <c r="W570" s="45"/>
      <c r="X570" s="45"/>
      <c r="Y570" s="45"/>
      <c r="Z570" s="45"/>
      <c r="AA570" s="45"/>
      <c r="AB570" s="45"/>
    </row>
    <row r="571" spans="1:28" s="62" customFormat="1" ht="19.5" customHeight="1" x14ac:dyDescent="0.25">
      <c r="A571" s="63">
        <f t="shared" si="50"/>
        <v>19.5</v>
      </c>
      <c r="B571" s="78">
        <v>6</v>
      </c>
      <c r="C571" s="1016"/>
      <c r="D571" s="1017"/>
      <c r="E571" s="1018"/>
      <c r="F571" s="98"/>
      <c r="G571" s="98"/>
      <c r="H571" s="98"/>
      <c r="I571" s="1025"/>
      <c r="J571" s="1019"/>
      <c r="K571" s="124"/>
      <c r="L571" s="449"/>
      <c r="M571" s="1020"/>
      <c r="N571" s="1021"/>
      <c r="O571" s="1022"/>
      <c r="P571" s="45"/>
      <c r="R571" s="45"/>
      <c r="S571" s="45"/>
      <c r="T571" s="45"/>
      <c r="U571" s="45"/>
      <c r="V571" s="45"/>
      <c r="W571" s="45"/>
      <c r="X571" s="45"/>
      <c r="Y571" s="45"/>
      <c r="Z571" s="45"/>
      <c r="AA571" s="45"/>
      <c r="AB571" s="45"/>
    </row>
    <row r="572" spans="1:28" s="62" customFormat="1" ht="19.5" customHeight="1" x14ac:dyDescent="0.25">
      <c r="A572" s="63">
        <f t="shared" si="50"/>
        <v>19.5</v>
      </c>
      <c r="B572" s="78">
        <v>7</v>
      </c>
      <c r="C572" s="1016"/>
      <c r="D572" s="1017"/>
      <c r="E572" s="1018"/>
      <c r="F572" s="98"/>
      <c r="G572" s="98"/>
      <c r="H572" s="98"/>
      <c r="I572" s="1025"/>
      <c r="J572" s="1019"/>
      <c r="K572" s="124"/>
      <c r="L572" s="449"/>
      <c r="M572" s="1020"/>
      <c r="N572" s="1021"/>
      <c r="O572" s="1022"/>
      <c r="P572" s="45"/>
      <c r="R572" s="45"/>
      <c r="S572" s="45"/>
      <c r="T572" s="45"/>
      <c r="U572" s="45"/>
      <c r="V572" s="45"/>
      <c r="W572" s="45"/>
      <c r="X572" s="45"/>
      <c r="Y572" s="45"/>
      <c r="Z572" s="45"/>
      <c r="AA572" s="45"/>
      <c r="AB572" s="45"/>
    </row>
    <row r="573" spans="1:28" s="62" customFormat="1" ht="19.5" customHeight="1" x14ac:dyDescent="0.25">
      <c r="A573" s="63">
        <f t="shared" si="50"/>
        <v>19.5</v>
      </c>
      <c r="B573" s="78">
        <v>8</v>
      </c>
      <c r="C573" s="1016"/>
      <c r="D573" s="1017"/>
      <c r="E573" s="1018"/>
      <c r="F573" s="98"/>
      <c r="G573" s="98"/>
      <c r="H573" s="98"/>
      <c r="I573" s="1025"/>
      <c r="J573" s="1019"/>
      <c r="K573" s="124"/>
      <c r="L573" s="449"/>
      <c r="M573" s="1020"/>
      <c r="N573" s="1021"/>
      <c r="O573" s="1022"/>
      <c r="P573" s="45"/>
      <c r="R573" s="45"/>
      <c r="S573" s="45"/>
      <c r="T573" s="45"/>
      <c r="U573" s="45"/>
      <c r="V573" s="45"/>
      <c r="W573" s="45"/>
      <c r="X573" s="45"/>
      <c r="Y573" s="45"/>
      <c r="Z573" s="45"/>
      <c r="AA573" s="45"/>
      <c r="AB573" s="45"/>
    </row>
    <row r="574" spans="1:28" s="62" customFormat="1" ht="9" customHeight="1" x14ac:dyDescent="0.25">
      <c r="A574" s="63">
        <f>$A$2</f>
        <v>9</v>
      </c>
      <c r="B574" s="45"/>
      <c r="C574" s="45"/>
      <c r="D574" s="45"/>
      <c r="E574" s="45"/>
      <c r="F574" s="45"/>
      <c r="G574" s="45"/>
      <c r="H574" s="45"/>
      <c r="I574" s="173"/>
      <c r="J574" s="45"/>
      <c r="K574" s="179"/>
      <c r="M574" s="45"/>
      <c r="N574" s="45"/>
      <c r="O574" s="45"/>
      <c r="P574" s="45"/>
      <c r="R574" s="45"/>
      <c r="S574" s="45"/>
      <c r="T574" s="45"/>
      <c r="U574" s="45"/>
      <c r="V574" s="45"/>
      <c r="W574" s="45"/>
      <c r="X574" s="45"/>
      <c r="Y574" s="45"/>
      <c r="Z574" s="45"/>
      <c r="AA574" s="45"/>
      <c r="AB574" s="45"/>
    </row>
    <row r="575" spans="1:28" s="62" customFormat="1" ht="9" customHeight="1" x14ac:dyDescent="0.25">
      <c r="A575" s="63">
        <f>$A$2</f>
        <v>9</v>
      </c>
      <c r="B575" s="45"/>
      <c r="C575" s="45"/>
      <c r="D575" s="45"/>
      <c r="E575" s="45"/>
      <c r="F575" s="45"/>
      <c r="G575" s="45"/>
      <c r="H575" s="45"/>
      <c r="I575" s="173"/>
      <c r="J575" s="45"/>
      <c r="K575" s="179"/>
      <c r="M575" s="45"/>
      <c r="N575" s="45"/>
      <c r="O575" s="45"/>
      <c r="P575" s="45"/>
      <c r="R575" s="45"/>
      <c r="S575" s="45"/>
      <c r="T575" s="45"/>
      <c r="U575" s="45"/>
      <c r="V575" s="45"/>
      <c r="W575" s="45"/>
      <c r="X575" s="45"/>
      <c r="Y575" s="45"/>
      <c r="Z575" s="45"/>
      <c r="AA575" s="45"/>
      <c r="AB575" s="45"/>
    </row>
    <row r="576" spans="1:28" s="62" customFormat="1" ht="18" customHeight="1" x14ac:dyDescent="0.25">
      <c r="A576" s="63">
        <f>$A$2*2</f>
        <v>18</v>
      </c>
      <c r="B576" s="79" t="s">
        <v>100</v>
      </c>
      <c r="C576" s="979" t="s">
        <v>191</v>
      </c>
      <c r="D576" s="979"/>
      <c r="E576" s="979"/>
      <c r="F576" s="979"/>
      <c r="G576" s="979"/>
      <c r="H576" s="979"/>
      <c r="I576" s="979"/>
      <c r="J576" s="979"/>
      <c r="K576" s="979"/>
      <c r="L576" s="979"/>
      <c r="M576" s="979"/>
      <c r="N576" s="979"/>
      <c r="O576" s="979"/>
      <c r="P576" s="45"/>
      <c r="R576" s="45"/>
      <c r="S576" s="45"/>
      <c r="T576" s="45"/>
      <c r="U576" s="45"/>
      <c r="V576" s="45"/>
      <c r="W576" s="45"/>
      <c r="X576" s="45"/>
      <c r="Y576" s="45"/>
      <c r="Z576" s="45"/>
      <c r="AA576" s="45"/>
      <c r="AB576" s="45"/>
    </row>
    <row r="577" spans="1:28" s="62" customFormat="1" ht="8.25" customHeight="1" x14ac:dyDescent="0.25">
      <c r="A577" s="63">
        <f>$A$2</f>
        <v>9</v>
      </c>
      <c r="B577" s="79" t="s">
        <v>101</v>
      </c>
      <c r="C577" s="980" t="s">
        <v>190</v>
      </c>
      <c r="D577" s="980"/>
      <c r="E577" s="980"/>
      <c r="F577" s="980"/>
      <c r="G577" s="980"/>
      <c r="H577" s="980"/>
      <c r="I577" s="980"/>
      <c r="J577" s="980"/>
      <c r="K577" s="980"/>
      <c r="L577" s="980"/>
      <c r="M577" s="980"/>
      <c r="N577" s="980"/>
      <c r="O577" s="980"/>
      <c r="P577" s="45"/>
      <c r="R577" s="45"/>
      <c r="S577" s="45"/>
      <c r="T577" s="45"/>
      <c r="U577" s="45"/>
      <c r="V577" s="45"/>
      <c r="W577" s="45"/>
      <c r="X577" s="45"/>
      <c r="Y577" s="45"/>
      <c r="Z577" s="45"/>
      <c r="AA577" s="45"/>
      <c r="AB577" s="45"/>
    </row>
    <row r="578" spans="1:28" s="62" customFormat="1" ht="8.25" customHeight="1" x14ac:dyDescent="0.25">
      <c r="A578" s="63">
        <f>$A$2</f>
        <v>9</v>
      </c>
      <c r="B578" s="79" t="s">
        <v>102</v>
      </c>
      <c r="C578" s="979" t="s">
        <v>500</v>
      </c>
      <c r="D578" s="979"/>
      <c r="E578" s="979"/>
      <c r="F578" s="979"/>
      <c r="G578" s="979"/>
      <c r="H578" s="979"/>
      <c r="I578" s="979"/>
      <c r="J578" s="979"/>
      <c r="K578" s="979"/>
      <c r="L578" s="979"/>
      <c r="M578" s="979"/>
      <c r="N578" s="979"/>
      <c r="O578" s="979"/>
      <c r="P578" s="45"/>
      <c r="R578" s="45"/>
      <c r="S578" s="45"/>
      <c r="T578" s="45"/>
      <c r="U578" s="45"/>
      <c r="V578" s="45"/>
      <c r="W578" s="45"/>
      <c r="X578" s="45"/>
      <c r="Y578" s="45"/>
      <c r="Z578" s="45"/>
      <c r="AA578" s="45"/>
      <c r="AB578" s="45"/>
    </row>
    <row r="579" spans="1:28" s="62" customFormat="1" ht="8.25" customHeight="1" x14ac:dyDescent="0.25">
      <c r="A579" s="63">
        <f>$A$2</f>
        <v>9</v>
      </c>
      <c r="B579" s="79" t="s">
        <v>105</v>
      </c>
      <c r="C579" s="979" t="s">
        <v>202</v>
      </c>
      <c r="D579" s="979"/>
      <c r="E579" s="979"/>
      <c r="F579" s="979"/>
      <c r="G579" s="979"/>
      <c r="H579" s="979"/>
      <c r="I579" s="979"/>
      <c r="J579" s="979"/>
      <c r="K579" s="979"/>
      <c r="L579" s="979"/>
      <c r="M579" s="979"/>
      <c r="N579" s="979"/>
      <c r="O579" s="979"/>
      <c r="P579" s="45"/>
      <c r="R579" s="45"/>
      <c r="S579" s="45"/>
      <c r="T579" s="45"/>
      <c r="U579" s="45"/>
      <c r="V579" s="45"/>
      <c r="W579" s="45"/>
      <c r="X579" s="45"/>
      <c r="Y579" s="45"/>
      <c r="Z579" s="45"/>
      <c r="AA579" s="45"/>
      <c r="AB579" s="45"/>
    </row>
    <row r="580" spans="1:28" s="62" customFormat="1" ht="8.25" customHeight="1" x14ac:dyDescent="0.25">
      <c r="A580" s="63">
        <f>$A$2</f>
        <v>9</v>
      </c>
      <c r="B580" s="79"/>
      <c r="C580" s="93"/>
      <c r="D580" s="93"/>
      <c r="E580" s="93"/>
      <c r="F580" s="93"/>
      <c r="G580" s="93"/>
      <c r="H580" s="93"/>
      <c r="I580" s="174"/>
      <c r="J580" s="93"/>
      <c r="K580" s="180"/>
      <c r="L580" s="180"/>
      <c r="M580" s="93"/>
      <c r="N580" s="93"/>
      <c r="O580" s="93"/>
      <c r="P580" s="45"/>
      <c r="R580" s="45"/>
      <c r="S580" s="45"/>
      <c r="T580" s="45"/>
      <c r="U580" s="45"/>
      <c r="V580" s="45"/>
      <c r="W580" s="45"/>
      <c r="X580" s="45"/>
      <c r="Y580" s="45"/>
      <c r="Z580" s="45"/>
      <c r="AA580" s="45"/>
      <c r="AB580" s="45"/>
    </row>
    <row r="581" spans="1:28" s="62" customFormat="1" ht="16.5" customHeight="1" x14ac:dyDescent="0.25">
      <c r="A581" s="68">
        <f>$A$8</f>
        <v>16.5</v>
      </c>
      <c r="B581" s="45"/>
      <c r="C581" s="984" t="str">
        <f ca="1">Wersja</f>
        <v>2020..6.15.0.44055</v>
      </c>
      <c r="D581" s="984"/>
      <c r="E581" s="69"/>
      <c r="F581" s="69"/>
      <c r="G581" s="69"/>
      <c r="H581" s="69"/>
      <c r="I581" s="173"/>
      <c r="J581" s="45"/>
      <c r="K581" s="179"/>
      <c r="M581" s="45"/>
      <c r="N581" s="80" t="s">
        <v>576</v>
      </c>
      <c r="O581" s="81" t="s">
        <v>187</v>
      </c>
      <c r="P581" s="45"/>
      <c r="R581" s="45"/>
      <c r="S581" s="45"/>
      <c r="T581" s="45"/>
      <c r="U581" s="45"/>
      <c r="V581" s="45"/>
      <c r="W581" s="45"/>
      <c r="X581" s="45"/>
      <c r="Y581" s="45"/>
      <c r="Z581" s="45"/>
      <c r="AA581" s="45"/>
      <c r="AB581" s="45"/>
    </row>
    <row r="582" spans="1:28" s="62" customFormat="1" ht="9" customHeight="1" x14ac:dyDescent="0.25">
      <c r="A582" s="63">
        <f>$A$2</f>
        <v>9</v>
      </c>
      <c r="B582" s="45"/>
      <c r="C582" s="45"/>
      <c r="D582" s="45"/>
      <c r="E582" s="45"/>
      <c r="F582" s="45"/>
      <c r="G582" s="45"/>
      <c r="H582" s="45"/>
      <c r="I582" s="173"/>
      <c r="J582" s="45"/>
      <c r="K582" s="179"/>
      <c r="M582" s="45"/>
      <c r="N582" s="45"/>
      <c r="O582" s="45"/>
      <c r="P582" s="45"/>
      <c r="R582" s="45"/>
      <c r="S582" s="45"/>
      <c r="T582" s="45"/>
      <c r="U582" s="45"/>
      <c r="V582" s="45"/>
      <c r="W582" s="45"/>
      <c r="X582" s="45"/>
      <c r="Y582" s="45"/>
      <c r="Z582" s="45"/>
      <c r="AA582" s="45"/>
      <c r="AB582" s="45"/>
    </row>
    <row r="583" spans="1:28" s="62" customFormat="1" ht="9" customHeight="1" x14ac:dyDescent="0.25">
      <c r="A583" s="63">
        <f>$A$2</f>
        <v>9</v>
      </c>
      <c r="B583" s="797" t="s">
        <v>0</v>
      </c>
      <c r="C583" s="797"/>
      <c r="D583" s="797"/>
      <c r="E583" s="797"/>
      <c r="F583" s="797"/>
      <c r="G583" s="797"/>
      <c r="H583" s="797"/>
      <c r="I583" s="797"/>
      <c r="J583" s="797"/>
      <c r="K583" s="797"/>
      <c r="L583" s="797"/>
      <c r="M583" s="797"/>
      <c r="N583" s="797"/>
      <c r="O583" s="797"/>
      <c r="P583" s="45"/>
      <c r="R583" s="45"/>
      <c r="S583" s="45"/>
      <c r="T583" s="45"/>
      <c r="U583" s="45"/>
      <c r="V583" s="45"/>
      <c r="W583" s="45"/>
      <c r="X583" s="45"/>
      <c r="Y583" s="45"/>
      <c r="Z583" s="45"/>
      <c r="AA583" s="45"/>
      <c r="AB583" s="45"/>
    </row>
    <row r="584" spans="1:28" s="62" customFormat="1" ht="4.5" customHeight="1" x14ac:dyDescent="0.25">
      <c r="A584" s="68">
        <v>4.5</v>
      </c>
      <c r="B584" s="92"/>
      <c r="C584" s="45"/>
      <c r="D584" s="45"/>
      <c r="E584" s="45"/>
      <c r="F584" s="45"/>
      <c r="G584" s="45"/>
      <c r="H584" s="45"/>
      <c r="I584" s="173"/>
      <c r="J584" s="45"/>
      <c r="K584" s="179"/>
      <c r="M584" s="45"/>
      <c r="N584" s="45"/>
      <c r="O584" s="45"/>
      <c r="P584" s="45"/>
      <c r="R584" s="45"/>
      <c r="S584" s="45"/>
      <c r="T584" s="45"/>
      <c r="U584" s="45"/>
      <c r="V584" s="45"/>
      <c r="W584" s="45"/>
      <c r="X584" s="45"/>
      <c r="Y584" s="45"/>
      <c r="Z584" s="45"/>
      <c r="AA584" s="45"/>
      <c r="AB584" s="45"/>
    </row>
    <row r="585" spans="1:28" s="62" customFormat="1" ht="24.75" customHeight="1" x14ac:dyDescent="0.25">
      <c r="A585" s="68">
        <f>$A$8*1.5</f>
        <v>24.75</v>
      </c>
      <c r="B585" s="73" t="s">
        <v>162</v>
      </c>
      <c r="C585" s="844" t="s">
        <v>170</v>
      </c>
      <c r="D585" s="981"/>
      <c r="E585" s="982"/>
      <c r="F585" s="74" t="s">
        <v>171</v>
      </c>
      <c r="G585" s="74" t="s">
        <v>172</v>
      </c>
      <c r="H585" s="73" t="s">
        <v>163</v>
      </c>
      <c r="I585" s="844" t="s">
        <v>573</v>
      </c>
      <c r="J585" s="982"/>
      <c r="K585" s="176" t="s">
        <v>571</v>
      </c>
      <c r="L585" s="176" t="s">
        <v>570</v>
      </c>
      <c r="M585" s="845" t="s">
        <v>575</v>
      </c>
      <c r="N585" s="1023"/>
      <c r="O585" s="1024"/>
      <c r="P585" s="45"/>
      <c r="R585" s="45"/>
      <c r="S585" s="45"/>
      <c r="T585" s="45"/>
      <c r="U585" s="45"/>
      <c r="V585" s="45"/>
      <c r="W585" s="45"/>
      <c r="X585" s="45"/>
      <c r="Y585" s="45"/>
      <c r="Z585" s="45"/>
      <c r="AA585" s="45"/>
      <c r="AB585" s="45"/>
    </row>
    <row r="586" spans="1:28" s="62" customFormat="1" ht="9" customHeight="1" x14ac:dyDescent="0.2">
      <c r="A586" s="63">
        <f>$A$2</f>
        <v>9</v>
      </c>
      <c r="B586" s="76"/>
      <c r="C586" s="983" t="s">
        <v>126</v>
      </c>
      <c r="D586" s="983"/>
      <c r="E586" s="983"/>
      <c r="F586" s="73" t="s">
        <v>164</v>
      </c>
      <c r="G586" s="73" t="s">
        <v>165</v>
      </c>
      <c r="H586" s="73" t="s">
        <v>143</v>
      </c>
      <c r="I586" s="983" t="s">
        <v>166</v>
      </c>
      <c r="J586" s="983"/>
      <c r="K586" s="177" t="s">
        <v>167</v>
      </c>
      <c r="L586" s="177" t="s">
        <v>168</v>
      </c>
      <c r="M586" s="845" t="s">
        <v>181</v>
      </c>
      <c r="N586" s="1023"/>
      <c r="O586" s="1024"/>
      <c r="P586" s="45"/>
      <c r="R586" s="45"/>
      <c r="S586" s="45"/>
      <c r="T586" s="45"/>
      <c r="U586" s="45"/>
      <c r="V586" s="45"/>
      <c r="W586" s="45"/>
      <c r="X586" s="45"/>
      <c r="Y586" s="45"/>
      <c r="Z586" s="45"/>
      <c r="AA586" s="45"/>
      <c r="AB586" s="45"/>
    </row>
    <row r="587" spans="1:28" s="62" customFormat="1" ht="19.5" customHeight="1" x14ac:dyDescent="0.25">
      <c r="A587" s="63">
        <f t="shared" ref="A587:A606" si="51">$A$6</f>
        <v>19.5</v>
      </c>
      <c r="B587" s="78">
        <v>9</v>
      </c>
      <c r="C587" s="1016"/>
      <c r="D587" s="1017"/>
      <c r="E587" s="1018"/>
      <c r="F587" s="98"/>
      <c r="G587" s="98"/>
      <c r="H587" s="98"/>
      <c r="I587" s="1025"/>
      <c r="J587" s="1019"/>
      <c r="K587" s="124"/>
      <c r="L587" s="449"/>
      <c r="M587" s="1020"/>
      <c r="N587" s="1021"/>
      <c r="O587" s="1022"/>
      <c r="P587" s="45"/>
      <c r="R587" s="45"/>
      <c r="S587" s="45"/>
      <c r="T587" s="45"/>
      <c r="U587" s="45"/>
      <c r="V587" s="45"/>
      <c r="W587" s="45"/>
      <c r="X587" s="45"/>
      <c r="Y587" s="45"/>
      <c r="Z587" s="45"/>
      <c r="AA587" s="45"/>
      <c r="AB587" s="45"/>
    </row>
    <row r="588" spans="1:28" s="62" customFormat="1" ht="19.5" customHeight="1" x14ac:dyDescent="0.25">
      <c r="A588" s="63">
        <f t="shared" si="51"/>
        <v>19.5</v>
      </c>
      <c r="B588" s="78">
        <f>B587+1</f>
        <v>10</v>
      </c>
      <c r="C588" s="1016"/>
      <c r="D588" s="1017"/>
      <c r="E588" s="1018"/>
      <c r="F588" s="98"/>
      <c r="G588" s="98"/>
      <c r="H588" s="98"/>
      <c r="I588" s="1025"/>
      <c r="J588" s="1019"/>
      <c r="K588" s="124"/>
      <c r="L588" s="449"/>
      <c r="M588" s="1020"/>
      <c r="N588" s="1021"/>
      <c r="O588" s="1022"/>
      <c r="P588" s="45"/>
      <c r="R588" s="45"/>
      <c r="S588" s="45"/>
      <c r="T588" s="45"/>
      <c r="U588" s="45"/>
      <c r="V588" s="45"/>
      <c r="W588" s="45"/>
      <c r="X588" s="45"/>
      <c r="Y588" s="45"/>
      <c r="Z588" s="45"/>
      <c r="AA588" s="45"/>
      <c r="AB588" s="45"/>
    </row>
    <row r="589" spans="1:28" s="62" customFormat="1" ht="19.5" customHeight="1" x14ac:dyDescent="0.25">
      <c r="A589" s="63">
        <f t="shared" si="51"/>
        <v>19.5</v>
      </c>
      <c r="B589" s="78">
        <f t="shared" ref="B589:B606" si="52">B588+1</f>
        <v>11</v>
      </c>
      <c r="C589" s="1016"/>
      <c r="D589" s="1017"/>
      <c r="E589" s="1018"/>
      <c r="F589" s="98"/>
      <c r="G589" s="98"/>
      <c r="H589" s="98"/>
      <c r="I589" s="1025"/>
      <c r="J589" s="1019"/>
      <c r="K589" s="124"/>
      <c r="L589" s="449"/>
      <c r="M589" s="1020"/>
      <c r="N589" s="1021"/>
      <c r="O589" s="1022"/>
      <c r="P589" s="45"/>
      <c r="R589" s="45"/>
      <c r="S589" s="45"/>
      <c r="T589" s="45"/>
      <c r="U589" s="45"/>
      <c r="V589" s="45"/>
      <c r="W589" s="45"/>
      <c r="X589" s="45"/>
      <c r="Y589" s="45"/>
      <c r="Z589" s="45"/>
      <c r="AA589" s="45"/>
      <c r="AB589" s="45"/>
    </row>
    <row r="590" spans="1:28" s="62" customFormat="1" ht="19.5" customHeight="1" x14ac:dyDescent="0.25">
      <c r="A590" s="63">
        <f t="shared" si="51"/>
        <v>19.5</v>
      </c>
      <c r="B590" s="78">
        <f t="shared" si="52"/>
        <v>12</v>
      </c>
      <c r="C590" s="1016"/>
      <c r="D590" s="1017"/>
      <c r="E590" s="1018"/>
      <c r="F590" s="98"/>
      <c r="G590" s="98"/>
      <c r="H590" s="98"/>
      <c r="I590" s="1025"/>
      <c r="J590" s="1019"/>
      <c r="K590" s="124"/>
      <c r="L590" s="449"/>
      <c r="M590" s="1020"/>
      <c r="N590" s="1021"/>
      <c r="O590" s="1022"/>
      <c r="P590" s="45"/>
      <c r="R590" s="45"/>
      <c r="S590" s="45"/>
      <c r="T590" s="45"/>
      <c r="U590" s="45"/>
      <c r="V590" s="45"/>
      <c r="W590" s="45"/>
      <c r="X590" s="45"/>
      <c r="Y590" s="45"/>
      <c r="Z590" s="45"/>
      <c r="AA590" s="45"/>
      <c r="AB590" s="45"/>
    </row>
    <row r="591" spans="1:28" s="62" customFormat="1" ht="19.5" customHeight="1" x14ac:dyDescent="0.25">
      <c r="A591" s="63">
        <f t="shared" si="51"/>
        <v>19.5</v>
      </c>
      <c r="B591" s="78">
        <f t="shared" si="52"/>
        <v>13</v>
      </c>
      <c r="C591" s="1016"/>
      <c r="D591" s="1017"/>
      <c r="E591" s="1018"/>
      <c r="F591" s="98"/>
      <c r="G591" s="98"/>
      <c r="H591" s="98"/>
      <c r="I591" s="1025"/>
      <c r="J591" s="1019"/>
      <c r="K591" s="124"/>
      <c r="L591" s="449"/>
      <c r="M591" s="1020"/>
      <c r="N591" s="1021"/>
      <c r="O591" s="1022"/>
      <c r="P591" s="45"/>
      <c r="R591" s="45"/>
      <c r="S591" s="45"/>
      <c r="T591" s="45"/>
      <c r="U591" s="45"/>
      <c r="V591" s="45"/>
      <c r="W591" s="45"/>
      <c r="X591" s="45"/>
      <c r="Y591" s="45"/>
      <c r="Z591" s="45"/>
      <c r="AA591" s="45"/>
      <c r="AB591" s="45"/>
    </row>
    <row r="592" spans="1:28" s="62" customFormat="1" ht="19.5" customHeight="1" x14ac:dyDescent="0.25">
      <c r="A592" s="63">
        <f t="shared" si="51"/>
        <v>19.5</v>
      </c>
      <c r="B592" s="78">
        <f t="shared" si="52"/>
        <v>14</v>
      </c>
      <c r="C592" s="1016"/>
      <c r="D592" s="1017"/>
      <c r="E592" s="1018"/>
      <c r="F592" s="98"/>
      <c r="G592" s="98"/>
      <c r="H592" s="98"/>
      <c r="I592" s="1025"/>
      <c r="J592" s="1019"/>
      <c r="K592" s="124"/>
      <c r="L592" s="449"/>
      <c r="M592" s="1020"/>
      <c r="N592" s="1021"/>
      <c r="O592" s="1022"/>
      <c r="P592" s="45"/>
      <c r="R592" s="45"/>
      <c r="S592" s="45"/>
      <c r="T592" s="45"/>
      <c r="U592" s="45"/>
      <c r="V592" s="45"/>
      <c r="W592" s="45"/>
      <c r="X592" s="45"/>
      <c r="Y592" s="45"/>
      <c r="Z592" s="45"/>
      <c r="AA592" s="45"/>
      <c r="AB592" s="45"/>
    </row>
    <row r="593" spans="1:28" s="62" customFormat="1" ht="19.5" customHeight="1" x14ac:dyDescent="0.25">
      <c r="A593" s="63">
        <f t="shared" si="51"/>
        <v>19.5</v>
      </c>
      <c r="B593" s="78">
        <f t="shared" si="52"/>
        <v>15</v>
      </c>
      <c r="C593" s="1016"/>
      <c r="D593" s="1017"/>
      <c r="E593" s="1018"/>
      <c r="F593" s="98"/>
      <c r="G593" s="98"/>
      <c r="H593" s="98"/>
      <c r="I593" s="1025"/>
      <c r="J593" s="1019"/>
      <c r="K593" s="124"/>
      <c r="L593" s="449"/>
      <c r="M593" s="1020"/>
      <c r="N593" s="1021"/>
      <c r="O593" s="1022"/>
      <c r="P593" s="45"/>
      <c r="R593" s="45"/>
      <c r="S593" s="45"/>
      <c r="T593" s="45"/>
      <c r="U593" s="45"/>
      <c r="V593" s="45"/>
      <c r="W593" s="45"/>
      <c r="X593" s="45"/>
      <c r="Y593" s="45"/>
      <c r="Z593" s="45"/>
      <c r="AA593" s="45"/>
      <c r="AB593" s="45"/>
    </row>
    <row r="594" spans="1:28" s="62" customFormat="1" ht="19.5" customHeight="1" x14ac:dyDescent="0.25">
      <c r="A594" s="63">
        <f t="shared" si="51"/>
        <v>19.5</v>
      </c>
      <c r="B594" s="78">
        <f t="shared" si="52"/>
        <v>16</v>
      </c>
      <c r="C594" s="1016"/>
      <c r="D594" s="1017"/>
      <c r="E594" s="1018"/>
      <c r="F594" s="98"/>
      <c r="G594" s="98"/>
      <c r="H594" s="98"/>
      <c r="I594" s="1025"/>
      <c r="J594" s="1019"/>
      <c r="K594" s="124"/>
      <c r="L594" s="449"/>
      <c r="M594" s="1020"/>
      <c r="N594" s="1021"/>
      <c r="O594" s="1022"/>
      <c r="P594" s="45"/>
      <c r="R594" s="45"/>
      <c r="S594" s="45"/>
      <c r="T594" s="45"/>
      <c r="U594" s="45"/>
      <c r="V594" s="45"/>
      <c r="W594" s="45"/>
      <c r="X594" s="45"/>
      <c r="Y594" s="45"/>
      <c r="Z594" s="45"/>
      <c r="AA594" s="45"/>
      <c r="AB594" s="45"/>
    </row>
    <row r="595" spans="1:28" s="62" customFormat="1" ht="19.5" customHeight="1" x14ac:dyDescent="0.25">
      <c r="A595" s="63">
        <f t="shared" si="51"/>
        <v>19.5</v>
      </c>
      <c r="B595" s="78">
        <f t="shared" si="52"/>
        <v>17</v>
      </c>
      <c r="C595" s="1016"/>
      <c r="D595" s="1017"/>
      <c r="E595" s="1018"/>
      <c r="F595" s="98"/>
      <c r="G595" s="98"/>
      <c r="H595" s="98"/>
      <c r="I595" s="1025"/>
      <c r="J595" s="1019"/>
      <c r="K595" s="124"/>
      <c r="L595" s="449"/>
      <c r="M595" s="1020"/>
      <c r="N595" s="1021"/>
      <c r="O595" s="1022"/>
      <c r="P595" s="45"/>
      <c r="R595" s="45"/>
      <c r="S595" s="45"/>
      <c r="T595" s="45"/>
      <c r="U595" s="45"/>
      <c r="V595" s="45"/>
      <c r="W595" s="45"/>
      <c r="X595" s="45"/>
      <c r="Y595" s="45"/>
      <c r="Z595" s="45"/>
      <c r="AA595" s="45"/>
      <c r="AB595" s="45"/>
    </row>
    <row r="596" spans="1:28" s="62" customFormat="1" ht="19.5" customHeight="1" x14ac:dyDescent="0.25">
      <c r="A596" s="63">
        <f t="shared" si="51"/>
        <v>19.5</v>
      </c>
      <c r="B596" s="78">
        <f t="shared" si="52"/>
        <v>18</v>
      </c>
      <c r="C596" s="1016"/>
      <c r="D596" s="1017"/>
      <c r="E596" s="1018"/>
      <c r="F596" s="98"/>
      <c r="G596" s="98"/>
      <c r="H596" s="98"/>
      <c r="I596" s="1025"/>
      <c r="J596" s="1019"/>
      <c r="K596" s="124"/>
      <c r="L596" s="449"/>
      <c r="M596" s="1020"/>
      <c r="N596" s="1021"/>
      <c r="O596" s="1022"/>
      <c r="P596" s="45"/>
      <c r="R596" s="45"/>
      <c r="S596" s="45"/>
      <c r="T596" s="45"/>
      <c r="U596" s="45"/>
      <c r="V596" s="45"/>
      <c r="W596" s="45"/>
      <c r="X596" s="45"/>
      <c r="Y596" s="45"/>
      <c r="Z596" s="45"/>
      <c r="AA596" s="45"/>
      <c r="AB596" s="45"/>
    </row>
    <row r="597" spans="1:28" s="62" customFormat="1" ht="19.5" customHeight="1" x14ac:dyDescent="0.25">
      <c r="A597" s="63">
        <f t="shared" si="51"/>
        <v>19.5</v>
      </c>
      <c r="B597" s="78">
        <f t="shared" si="52"/>
        <v>19</v>
      </c>
      <c r="C597" s="1016"/>
      <c r="D597" s="1017"/>
      <c r="E597" s="1018"/>
      <c r="F597" s="98"/>
      <c r="G597" s="98"/>
      <c r="H597" s="98"/>
      <c r="I597" s="1025"/>
      <c r="J597" s="1019"/>
      <c r="K597" s="124"/>
      <c r="L597" s="449"/>
      <c r="M597" s="1020"/>
      <c r="N597" s="1021"/>
      <c r="O597" s="1022"/>
      <c r="P597" s="45"/>
      <c r="R597" s="45"/>
      <c r="S597" s="45"/>
      <c r="T597" s="45"/>
      <c r="U597" s="45"/>
      <c r="V597" s="45"/>
      <c r="W597" s="45"/>
      <c r="X597" s="45"/>
      <c r="Y597" s="45"/>
      <c r="Z597" s="45"/>
      <c r="AA597" s="45"/>
      <c r="AB597" s="45"/>
    </row>
    <row r="598" spans="1:28" s="62" customFormat="1" ht="19.5" customHeight="1" x14ac:dyDescent="0.25">
      <c r="A598" s="63">
        <f t="shared" si="51"/>
        <v>19.5</v>
      </c>
      <c r="B598" s="78">
        <f t="shared" si="52"/>
        <v>20</v>
      </c>
      <c r="C598" s="1016"/>
      <c r="D598" s="1017"/>
      <c r="E598" s="1018"/>
      <c r="F598" s="98"/>
      <c r="G598" s="98"/>
      <c r="H598" s="98"/>
      <c r="I598" s="1025"/>
      <c r="J598" s="1019"/>
      <c r="K598" s="124"/>
      <c r="L598" s="449"/>
      <c r="M598" s="1020"/>
      <c r="N598" s="1021"/>
      <c r="O598" s="1022"/>
      <c r="P598" s="45"/>
      <c r="R598" s="45"/>
      <c r="S598" s="45"/>
      <c r="T598" s="45"/>
      <c r="U598" s="45"/>
      <c r="V598" s="45"/>
      <c r="W598" s="45"/>
      <c r="X598" s="45"/>
      <c r="Y598" s="45"/>
      <c r="Z598" s="45"/>
      <c r="AA598" s="45"/>
      <c r="AB598" s="45"/>
    </row>
    <row r="599" spans="1:28" s="62" customFormat="1" ht="19.5" customHeight="1" x14ac:dyDescent="0.25">
      <c r="A599" s="63">
        <f t="shared" si="51"/>
        <v>19.5</v>
      </c>
      <c r="B599" s="78">
        <f t="shared" si="52"/>
        <v>21</v>
      </c>
      <c r="C599" s="1016"/>
      <c r="D599" s="1017"/>
      <c r="E599" s="1018"/>
      <c r="F599" s="98"/>
      <c r="G599" s="98"/>
      <c r="H599" s="98"/>
      <c r="I599" s="1025"/>
      <c r="J599" s="1019"/>
      <c r="K599" s="124"/>
      <c r="L599" s="449"/>
      <c r="M599" s="1020"/>
      <c r="N599" s="1021"/>
      <c r="O599" s="1022"/>
      <c r="P599" s="45"/>
      <c r="R599" s="45"/>
      <c r="S599" s="45"/>
      <c r="T599" s="45"/>
      <c r="U599" s="45"/>
      <c r="V599" s="45"/>
      <c r="W599" s="45"/>
      <c r="X599" s="45"/>
      <c r="Y599" s="45"/>
      <c r="Z599" s="45"/>
      <c r="AA599" s="45"/>
      <c r="AB599" s="45"/>
    </row>
    <row r="600" spans="1:28" s="62" customFormat="1" ht="19.5" customHeight="1" x14ac:dyDescent="0.25">
      <c r="A600" s="63">
        <f t="shared" si="51"/>
        <v>19.5</v>
      </c>
      <c r="B600" s="78">
        <f t="shared" si="52"/>
        <v>22</v>
      </c>
      <c r="C600" s="1016"/>
      <c r="D600" s="1017"/>
      <c r="E600" s="1018"/>
      <c r="F600" s="98"/>
      <c r="G600" s="98"/>
      <c r="H600" s="98"/>
      <c r="I600" s="1025"/>
      <c r="J600" s="1019"/>
      <c r="K600" s="124"/>
      <c r="L600" s="449"/>
      <c r="M600" s="1020"/>
      <c r="N600" s="1021"/>
      <c r="O600" s="1022"/>
      <c r="P600" s="45"/>
      <c r="R600" s="45"/>
      <c r="S600" s="45"/>
      <c r="T600" s="45"/>
      <c r="U600" s="45"/>
      <c r="V600" s="45"/>
      <c r="W600" s="45"/>
      <c r="X600" s="45"/>
      <c r="Y600" s="45"/>
      <c r="Z600" s="45"/>
      <c r="AA600" s="45"/>
      <c r="AB600" s="45"/>
    </row>
    <row r="601" spans="1:28" s="62" customFormat="1" ht="19.5" customHeight="1" x14ac:dyDescent="0.25">
      <c r="A601" s="63">
        <f t="shared" si="51"/>
        <v>19.5</v>
      </c>
      <c r="B601" s="78">
        <f t="shared" si="52"/>
        <v>23</v>
      </c>
      <c r="C601" s="1016"/>
      <c r="D601" s="1017"/>
      <c r="E601" s="1018"/>
      <c r="F601" s="98"/>
      <c r="G601" s="98"/>
      <c r="H601" s="98"/>
      <c r="I601" s="1025"/>
      <c r="J601" s="1019"/>
      <c r="K601" s="124"/>
      <c r="L601" s="449"/>
      <c r="M601" s="1020"/>
      <c r="N601" s="1021"/>
      <c r="O601" s="1022"/>
      <c r="P601" s="45"/>
      <c r="R601" s="45"/>
      <c r="S601" s="45"/>
      <c r="T601" s="45"/>
      <c r="U601" s="45"/>
      <c r="V601" s="45"/>
      <c r="W601" s="45"/>
      <c r="X601" s="45"/>
      <c r="Y601" s="45"/>
      <c r="Z601" s="45"/>
      <c r="AA601" s="45"/>
      <c r="AB601" s="45"/>
    </row>
    <row r="602" spans="1:28" s="62" customFormat="1" ht="19.5" customHeight="1" x14ac:dyDescent="0.25">
      <c r="A602" s="63">
        <f t="shared" si="51"/>
        <v>19.5</v>
      </c>
      <c r="B602" s="78">
        <f t="shared" si="52"/>
        <v>24</v>
      </c>
      <c r="C602" s="1016"/>
      <c r="D602" s="1017"/>
      <c r="E602" s="1018"/>
      <c r="F602" s="98"/>
      <c r="G602" s="98"/>
      <c r="H602" s="98"/>
      <c r="I602" s="1025"/>
      <c r="J602" s="1019"/>
      <c r="K602" s="124"/>
      <c r="L602" s="449"/>
      <c r="M602" s="1020"/>
      <c r="N602" s="1021"/>
      <c r="O602" s="1022"/>
      <c r="P602" s="45"/>
      <c r="R602" s="45"/>
      <c r="S602" s="45"/>
      <c r="T602" s="45"/>
      <c r="U602" s="45"/>
      <c r="V602" s="45"/>
      <c r="W602" s="45"/>
      <c r="X602" s="45"/>
      <c r="Y602" s="45"/>
      <c r="Z602" s="45"/>
      <c r="AA602" s="45"/>
      <c r="AB602" s="45"/>
    </row>
    <row r="603" spans="1:28" s="62" customFormat="1" ht="19.5" customHeight="1" x14ac:dyDescent="0.25">
      <c r="A603" s="63">
        <f t="shared" si="51"/>
        <v>19.5</v>
      </c>
      <c r="B603" s="78">
        <f t="shared" si="52"/>
        <v>25</v>
      </c>
      <c r="C603" s="1016"/>
      <c r="D603" s="1017"/>
      <c r="E603" s="1018"/>
      <c r="F603" s="98"/>
      <c r="G603" s="98"/>
      <c r="H603" s="98"/>
      <c r="I603" s="1025"/>
      <c r="J603" s="1019"/>
      <c r="K603" s="124"/>
      <c r="L603" s="449"/>
      <c r="M603" s="1020"/>
      <c r="N603" s="1021"/>
      <c r="O603" s="1022"/>
      <c r="P603" s="45"/>
      <c r="R603" s="45"/>
      <c r="S603" s="45"/>
      <c r="T603" s="45"/>
      <c r="U603" s="45"/>
      <c r="V603" s="45"/>
      <c r="W603" s="45"/>
      <c r="X603" s="45"/>
      <c r="Y603" s="45"/>
      <c r="Z603" s="45"/>
      <c r="AA603" s="45"/>
      <c r="AB603" s="45"/>
    </row>
    <row r="604" spans="1:28" s="62" customFormat="1" ht="19.5" customHeight="1" x14ac:dyDescent="0.25">
      <c r="A604" s="63">
        <f t="shared" si="51"/>
        <v>19.5</v>
      </c>
      <c r="B604" s="78">
        <f t="shared" si="52"/>
        <v>26</v>
      </c>
      <c r="C604" s="1016"/>
      <c r="D604" s="1017"/>
      <c r="E604" s="1018"/>
      <c r="F604" s="98"/>
      <c r="G604" s="98"/>
      <c r="H604" s="98"/>
      <c r="I604" s="1025"/>
      <c r="J604" s="1019"/>
      <c r="K604" s="124"/>
      <c r="L604" s="449"/>
      <c r="M604" s="1020"/>
      <c r="N604" s="1021"/>
      <c r="O604" s="1022"/>
      <c r="P604" s="45"/>
      <c r="R604" s="45"/>
      <c r="S604" s="45"/>
      <c r="T604" s="45"/>
      <c r="U604" s="45"/>
      <c r="V604" s="45"/>
      <c r="W604" s="45"/>
      <c r="X604" s="45"/>
      <c r="Y604" s="45"/>
      <c r="Z604" s="45"/>
      <c r="AA604" s="45"/>
      <c r="AB604" s="45"/>
    </row>
    <row r="605" spans="1:28" s="62" customFormat="1" ht="19.5" customHeight="1" x14ac:dyDescent="0.25">
      <c r="A605" s="63">
        <f t="shared" si="51"/>
        <v>19.5</v>
      </c>
      <c r="B605" s="78">
        <f t="shared" si="52"/>
        <v>27</v>
      </c>
      <c r="C605" s="1016"/>
      <c r="D605" s="1017"/>
      <c r="E605" s="1018"/>
      <c r="F605" s="98"/>
      <c r="G605" s="98"/>
      <c r="H605" s="98"/>
      <c r="I605" s="1025"/>
      <c r="J605" s="1019"/>
      <c r="K605" s="124"/>
      <c r="L605" s="449"/>
      <c r="M605" s="1020"/>
      <c r="N605" s="1021"/>
      <c r="O605" s="1022"/>
      <c r="P605" s="45"/>
      <c r="R605" s="45"/>
      <c r="S605" s="45"/>
      <c r="T605" s="45"/>
      <c r="U605" s="45"/>
      <c r="V605" s="45"/>
      <c r="W605" s="45"/>
      <c r="X605" s="45"/>
      <c r="Y605" s="45"/>
      <c r="Z605" s="45"/>
      <c r="AA605" s="45"/>
      <c r="AB605" s="45"/>
    </row>
    <row r="606" spans="1:28" s="62" customFormat="1" ht="19.5" customHeight="1" x14ac:dyDescent="0.25">
      <c r="A606" s="63">
        <f t="shared" si="51"/>
        <v>19.5</v>
      </c>
      <c r="B606" s="78">
        <f t="shared" si="52"/>
        <v>28</v>
      </c>
      <c r="C606" s="1016"/>
      <c r="D606" s="1017"/>
      <c r="E606" s="1018"/>
      <c r="F606" s="98"/>
      <c r="G606" s="98"/>
      <c r="H606" s="98"/>
      <c r="I606" s="1025"/>
      <c r="J606" s="1019"/>
      <c r="K606" s="124"/>
      <c r="L606" s="449"/>
      <c r="M606" s="1020"/>
      <c r="N606" s="1021"/>
      <c r="O606" s="1022"/>
      <c r="P606" s="45"/>
      <c r="R606" s="45"/>
      <c r="S606" s="45"/>
      <c r="T606" s="45"/>
      <c r="U606" s="45"/>
      <c r="V606" s="45"/>
      <c r="W606" s="45"/>
      <c r="X606" s="45"/>
      <c r="Y606" s="45"/>
      <c r="Z606" s="45"/>
      <c r="AA606" s="45"/>
      <c r="AB606" s="45"/>
    </row>
    <row r="607" spans="1:28" s="62" customFormat="1" ht="9" customHeight="1" x14ac:dyDescent="0.25">
      <c r="A607" s="63">
        <f>$A$2</f>
        <v>9</v>
      </c>
      <c r="B607" s="45"/>
      <c r="C607" s="45"/>
      <c r="D607" s="45"/>
      <c r="E607" s="45"/>
      <c r="F607" s="45"/>
      <c r="G607" s="45"/>
      <c r="H607" s="45"/>
      <c r="I607" s="173"/>
      <c r="J607" s="45"/>
      <c r="K607" s="179"/>
      <c r="M607" s="45"/>
      <c r="N607" s="45"/>
      <c r="O607" s="45"/>
      <c r="P607" s="45"/>
      <c r="R607" s="45"/>
      <c r="S607" s="45"/>
      <c r="T607" s="45"/>
      <c r="U607" s="45"/>
      <c r="V607" s="45"/>
      <c r="W607" s="45"/>
      <c r="X607" s="45"/>
      <c r="Y607" s="45"/>
      <c r="Z607" s="45"/>
      <c r="AA607" s="45"/>
      <c r="AB607" s="45"/>
    </row>
    <row r="608" spans="1:28" ht="9" customHeight="1" x14ac:dyDescent="0.25">
      <c r="A608" s="63">
        <f t="shared" ref="A608:A613" si="53">$A$2</f>
        <v>9</v>
      </c>
    </row>
    <row r="609" spans="1:17" ht="9" customHeight="1" x14ac:dyDescent="0.25">
      <c r="A609" s="63">
        <f t="shared" si="53"/>
        <v>9</v>
      </c>
    </row>
    <row r="610" spans="1:17" ht="9" customHeight="1" x14ac:dyDescent="0.25">
      <c r="A610" s="63">
        <f t="shared" si="53"/>
        <v>9</v>
      </c>
    </row>
    <row r="611" spans="1:17" ht="9" customHeight="1" x14ac:dyDescent="0.25">
      <c r="A611" s="63">
        <f t="shared" si="53"/>
        <v>9</v>
      </c>
    </row>
    <row r="612" spans="1:17" ht="16.5" customHeight="1" x14ac:dyDescent="0.25">
      <c r="A612" s="68">
        <f>$A$8</f>
        <v>16.5</v>
      </c>
      <c r="C612" s="80" t="s">
        <v>576</v>
      </c>
      <c r="D612" s="81" t="s">
        <v>189</v>
      </c>
      <c r="M612" s="1006" t="str">
        <f ca="1">Wersja</f>
        <v>2020..6.15.0.44055</v>
      </c>
      <c r="N612" s="1006"/>
    </row>
    <row r="613" spans="1:17" x14ac:dyDescent="0.25">
      <c r="A613" s="63">
        <f t="shared" si="53"/>
        <v>9</v>
      </c>
    </row>
    <row r="614" spans="1:17" ht="9" customHeight="1" x14ac:dyDescent="0.25">
      <c r="A614" s="64">
        <v>9</v>
      </c>
      <c r="B614" s="796" t="s">
        <v>182</v>
      </c>
      <c r="C614" s="796"/>
      <c r="D614" s="796"/>
      <c r="E614" s="796"/>
      <c r="F614" s="796"/>
      <c r="G614" s="796"/>
      <c r="H614" s="796"/>
      <c r="I614" s="796"/>
      <c r="J614" s="796"/>
      <c r="K614" s="796"/>
      <c r="L614" s="796"/>
      <c r="M614" s="796"/>
      <c r="N614" s="796"/>
      <c r="O614" s="796"/>
    </row>
    <row r="615" spans="1:17" ht="9" customHeight="1" x14ac:dyDescent="0.25">
      <c r="A615" s="63">
        <f>$A$2</f>
        <v>9</v>
      </c>
      <c r="B615" s="797" t="s">
        <v>0</v>
      </c>
      <c r="C615" s="797"/>
      <c r="D615" s="797"/>
      <c r="E615" s="797"/>
      <c r="F615" s="797"/>
      <c r="G615" s="797"/>
      <c r="H615" s="797"/>
      <c r="I615" s="797"/>
      <c r="J615" s="797"/>
      <c r="K615" s="797"/>
      <c r="L615" s="797"/>
      <c r="M615" s="797"/>
      <c r="N615" s="797"/>
      <c r="O615" s="797"/>
    </row>
    <row r="616" spans="1:17" ht="4.5" customHeight="1" x14ac:dyDescent="0.25">
      <c r="A616" s="64">
        <v>4.5</v>
      </c>
      <c r="B616" s="92"/>
    </row>
    <row r="617" spans="1:17" ht="9" customHeight="1" x14ac:dyDescent="0.25">
      <c r="A617" s="63">
        <f>$A$2</f>
        <v>9</v>
      </c>
      <c r="B617" s="798" t="s">
        <v>475</v>
      </c>
      <c r="C617" s="799"/>
      <c r="D617" s="799"/>
      <c r="E617" s="799"/>
      <c r="F617" s="799"/>
      <c r="G617" s="799"/>
      <c r="H617" s="800"/>
      <c r="I617" s="801" t="s">
        <v>1</v>
      </c>
      <c r="J617" s="802"/>
      <c r="K617" s="802"/>
      <c r="L617" s="802"/>
      <c r="M617" s="802"/>
      <c r="N617" s="802"/>
      <c r="O617" s="803"/>
    </row>
    <row r="618" spans="1:17" ht="19.5" customHeight="1" x14ac:dyDescent="0.25">
      <c r="A618" s="64">
        <v>19.5</v>
      </c>
      <c r="B618" s="65"/>
      <c r="C618" s="988">
        <f>$C$6</f>
        <v>0</v>
      </c>
      <c r="D618" s="988"/>
      <c r="E618" s="988"/>
      <c r="F618" s="988"/>
      <c r="G618" s="988"/>
      <c r="H618" s="66"/>
      <c r="I618" s="820"/>
      <c r="J618" s="821"/>
      <c r="K618" s="821"/>
      <c r="L618" s="821"/>
      <c r="M618" s="821"/>
      <c r="N618" s="821"/>
      <c r="O618" s="822"/>
    </row>
    <row r="619" spans="1:17" ht="9" customHeight="1" x14ac:dyDescent="0.25">
      <c r="A619" s="63">
        <f t="shared" ref="A619" si="54">$A$2</f>
        <v>9</v>
      </c>
    </row>
    <row r="620" spans="1:17" ht="16.5" customHeight="1" x14ac:dyDescent="0.25">
      <c r="A620" s="64">
        <v>16.5</v>
      </c>
      <c r="B620" s="67" t="s">
        <v>555</v>
      </c>
    </row>
    <row r="621" spans="1:17" ht="16.5" customHeight="1" x14ac:dyDescent="0.25">
      <c r="A621" s="68">
        <f>$A$8</f>
        <v>16.5</v>
      </c>
      <c r="B621" s="989" t="s">
        <v>562</v>
      </c>
      <c r="C621" s="989"/>
      <c r="D621" s="989"/>
      <c r="E621" s="989"/>
      <c r="F621" s="989"/>
      <c r="G621" s="989"/>
      <c r="H621" s="989"/>
      <c r="I621" s="989"/>
      <c r="J621" s="989"/>
      <c r="K621" s="989"/>
      <c r="L621" s="989"/>
      <c r="M621" s="989"/>
      <c r="N621" s="989"/>
    </row>
    <row r="622" spans="1:17" ht="16.5" customHeight="1" x14ac:dyDescent="0.25">
      <c r="A622" s="96" t="s">
        <v>567</v>
      </c>
      <c r="B622" s="990" t="s">
        <v>574</v>
      </c>
      <c r="C622" s="989"/>
      <c r="D622" s="989"/>
      <c r="E622" s="989"/>
      <c r="F622" s="989"/>
      <c r="G622" s="989"/>
      <c r="H622" s="989"/>
      <c r="I622" s="989"/>
      <c r="J622" s="989"/>
      <c r="K622" s="989"/>
      <c r="L622" s="989"/>
      <c r="M622" s="989"/>
      <c r="N622" s="989"/>
    </row>
    <row r="623" spans="1:17" ht="9" customHeight="1" x14ac:dyDescent="0.25">
      <c r="A623" s="63">
        <f>$A$2</f>
        <v>9</v>
      </c>
      <c r="C623" s="69"/>
      <c r="D623" s="69"/>
      <c r="E623" s="69"/>
      <c r="F623" s="69"/>
      <c r="G623" s="69"/>
      <c r="N623" s="281" t="s">
        <v>877</v>
      </c>
      <c r="O623" s="97"/>
    </row>
    <row r="624" spans="1:17" ht="19.5" customHeight="1" x14ac:dyDescent="0.25">
      <c r="A624" s="63">
        <f>$A$6</f>
        <v>19.5</v>
      </c>
      <c r="C624" s="69"/>
      <c r="D624" s="69"/>
      <c r="E624" s="69"/>
      <c r="F624" s="69"/>
      <c r="G624" s="69"/>
      <c r="N624" s="122">
        <f>N556+1</f>
        <v>10</v>
      </c>
      <c r="O624" s="70"/>
      <c r="P624" s="62"/>
      <c r="Q624" s="62">
        <f>IF(COUNTA(C634:O641,C655:O674)=0,0,1)</f>
        <v>0</v>
      </c>
    </row>
    <row r="625" spans="1:28" ht="4.5" customHeight="1" x14ac:dyDescent="0.25">
      <c r="A625" s="63">
        <f>$A$4</f>
        <v>4.5</v>
      </c>
      <c r="B625" s="69"/>
      <c r="C625" s="69"/>
      <c r="D625" s="69"/>
      <c r="E625" s="69"/>
      <c r="F625" s="69"/>
      <c r="G625" s="69"/>
    </row>
    <row r="626" spans="1:28" ht="4.5" customHeight="1" x14ac:dyDescent="0.25">
      <c r="A626" s="63">
        <f>$A$4</f>
        <v>4.5</v>
      </c>
      <c r="B626" s="807"/>
      <c r="C626" s="807"/>
      <c r="D626" s="807"/>
      <c r="E626" s="807"/>
      <c r="F626" s="807"/>
      <c r="G626" s="807"/>
      <c r="H626" s="807"/>
      <c r="I626" s="807"/>
      <c r="J626" s="807"/>
      <c r="K626" s="807"/>
      <c r="L626" s="807"/>
      <c r="M626" s="807"/>
      <c r="N626" s="807"/>
      <c r="O626" s="807"/>
    </row>
    <row r="627" spans="1:28" ht="24.75" customHeight="1" x14ac:dyDescent="0.25">
      <c r="A627" s="68">
        <f>$A$8*1.5</f>
        <v>24.75</v>
      </c>
      <c r="B627" s="826" t="s">
        <v>563</v>
      </c>
      <c r="C627" s="827"/>
      <c r="D627" s="827"/>
      <c r="E627" s="827"/>
      <c r="F627" s="827"/>
      <c r="G627" s="827"/>
      <c r="H627" s="827"/>
      <c r="I627" s="827"/>
      <c r="J627" s="827"/>
      <c r="K627" s="827"/>
      <c r="L627" s="827"/>
      <c r="M627" s="827"/>
      <c r="N627" s="827"/>
      <c r="O627" s="828"/>
    </row>
    <row r="628" spans="1:28" ht="9" customHeight="1" x14ac:dyDescent="0.25">
      <c r="A628" s="63">
        <f>$A$2</f>
        <v>9</v>
      </c>
      <c r="B628" s="71"/>
      <c r="C628" s="804" t="s">
        <v>158</v>
      </c>
      <c r="D628" s="805"/>
      <c r="E628" s="805"/>
      <c r="F628" s="805"/>
      <c r="G628" s="805"/>
      <c r="H628" s="806"/>
      <c r="I628" s="804" t="s">
        <v>159</v>
      </c>
      <c r="J628" s="805"/>
      <c r="K628" s="805"/>
      <c r="L628" s="805"/>
      <c r="M628" s="805"/>
      <c r="N628" s="805"/>
      <c r="O628" s="806"/>
    </row>
    <row r="629" spans="1:28" ht="19.5" customHeight="1" x14ac:dyDescent="0.25">
      <c r="A629" s="63">
        <f>$A$6</f>
        <v>19.5</v>
      </c>
      <c r="B629" s="72"/>
      <c r="C629" s="985" t="str">
        <f>""&amp;C561</f>
        <v/>
      </c>
      <c r="D629" s="986"/>
      <c r="E629" s="986"/>
      <c r="F629" s="986"/>
      <c r="G629" s="986"/>
      <c r="H629" s="987"/>
      <c r="I629" s="985" t="str">
        <f>""&amp;I561</f>
        <v/>
      </c>
      <c r="J629" s="986"/>
      <c r="K629" s="986"/>
      <c r="L629" s="986"/>
      <c r="M629" s="986"/>
      <c r="N629" s="986"/>
      <c r="O629" s="987"/>
    </row>
    <row r="630" spans="1:28" ht="4.5" customHeight="1" x14ac:dyDescent="0.25">
      <c r="A630" s="63">
        <f>$A$4</f>
        <v>4.5</v>
      </c>
      <c r="B630" s="807"/>
      <c r="C630" s="807"/>
      <c r="D630" s="807"/>
      <c r="E630" s="807"/>
      <c r="F630" s="807"/>
      <c r="G630" s="807"/>
      <c r="H630" s="807"/>
      <c r="I630" s="807"/>
      <c r="J630" s="807"/>
      <c r="K630" s="807"/>
      <c r="L630" s="807"/>
      <c r="M630" s="807"/>
      <c r="N630" s="807"/>
      <c r="O630" s="807"/>
    </row>
    <row r="631" spans="1:28" ht="16.5" customHeight="1" x14ac:dyDescent="0.25">
      <c r="A631" s="68">
        <f t="shared" ref="A631" si="55">$A$8</f>
        <v>16.5</v>
      </c>
      <c r="B631" s="808" t="s">
        <v>160</v>
      </c>
      <c r="C631" s="809"/>
      <c r="D631" s="809"/>
      <c r="E631" s="809"/>
      <c r="F631" s="809"/>
      <c r="G631" s="809"/>
      <c r="H631" s="809"/>
      <c r="I631" s="809"/>
      <c r="J631" s="809"/>
      <c r="K631" s="809"/>
      <c r="L631" s="809"/>
      <c r="M631" s="809"/>
      <c r="N631" s="809"/>
      <c r="O631" s="810"/>
    </row>
    <row r="632" spans="1:28" s="62" customFormat="1" ht="24.75" customHeight="1" x14ac:dyDescent="0.25">
      <c r="A632" s="68">
        <f>$A$8*1.5</f>
        <v>24.75</v>
      </c>
      <c r="B632" s="73" t="s">
        <v>162</v>
      </c>
      <c r="C632" s="844" t="s">
        <v>170</v>
      </c>
      <c r="D632" s="981"/>
      <c r="E632" s="982"/>
      <c r="F632" s="74" t="s">
        <v>171</v>
      </c>
      <c r="G632" s="74" t="s">
        <v>172</v>
      </c>
      <c r="H632" s="73" t="s">
        <v>163</v>
      </c>
      <c r="I632" s="844" t="s">
        <v>573</v>
      </c>
      <c r="J632" s="982"/>
      <c r="K632" s="176" t="s">
        <v>571</v>
      </c>
      <c r="L632" s="176" t="s">
        <v>570</v>
      </c>
      <c r="M632" s="845" t="s">
        <v>575</v>
      </c>
      <c r="N632" s="1023"/>
      <c r="O632" s="1024"/>
      <c r="P632" s="45"/>
      <c r="R632" s="45"/>
      <c r="S632" s="45"/>
      <c r="T632" s="45"/>
      <c r="U632" s="45"/>
      <c r="V632" s="45"/>
      <c r="W632" s="45"/>
      <c r="X632" s="45"/>
      <c r="Y632" s="45"/>
      <c r="Z632" s="45"/>
      <c r="AA632" s="45"/>
      <c r="AB632" s="45"/>
    </row>
    <row r="633" spans="1:28" s="62" customFormat="1" ht="9" customHeight="1" x14ac:dyDescent="0.2">
      <c r="A633" s="63">
        <f>$A$2</f>
        <v>9</v>
      </c>
      <c r="B633" s="76"/>
      <c r="C633" s="983" t="s">
        <v>126</v>
      </c>
      <c r="D633" s="983"/>
      <c r="E633" s="983"/>
      <c r="F633" s="73" t="s">
        <v>164</v>
      </c>
      <c r="G633" s="73" t="s">
        <v>165</v>
      </c>
      <c r="H633" s="73" t="s">
        <v>143</v>
      </c>
      <c r="I633" s="983" t="s">
        <v>166</v>
      </c>
      <c r="J633" s="983"/>
      <c r="K633" s="177" t="s">
        <v>167</v>
      </c>
      <c r="L633" s="177" t="s">
        <v>168</v>
      </c>
      <c r="M633" s="845" t="s">
        <v>181</v>
      </c>
      <c r="N633" s="1023"/>
      <c r="O633" s="1024"/>
      <c r="P633" s="45"/>
      <c r="R633" s="45"/>
      <c r="S633" s="45"/>
      <c r="T633" s="45"/>
      <c r="U633" s="45"/>
      <c r="V633" s="45"/>
      <c r="W633" s="45"/>
      <c r="X633" s="45"/>
      <c r="Y633" s="45"/>
      <c r="Z633" s="45"/>
      <c r="AA633" s="45"/>
      <c r="AB633" s="45"/>
    </row>
    <row r="634" spans="1:28" s="62" customFormat="1" ht="19.5" customHeight="1" x14ac:dyDescent="0.25">
      <c r="A634" s="63">
        <f t="shared" ref="A634:A641" si="56">$A$6</f>
        <v>19.5</v>
      </c>
      <c r="B634" s="78">
        <v>1</v>
      </c>
      <c r="C634" s="1016"/>
      <c r="D634" s="1017"/>
      <c r="E634" s="1018"/>
      <c r="F634" s="98"/>
      <c r="G634" s="98"/>
      <c r="H634" s="98"/>
      <c r="I634" s="1025"/>
      <c r="J634" s="1019"/>
      <c r="K634" s="124"/>
      <c r="L634" s="449"/>
      <c r="M634" s="1020"/>
      <c r="N634" s="1021"/>
      <c r="O634" s="1022"/>
      <c r="P634" s="45"/>
      <c r="R634" s="45"/>
      <c r="S634" s="45"/>
      <c r="T634" s="45"/>
      <c r="U634" s="45"/>
      <c r="V634" s="45"/>
      <c r="W634" s="45"/>
      <c r="X634" s="45"/>
      <c r="Y634" s="45"/>
      <c r="Z634" s="45"/>
      <c r="AA634" s="45"/>
      <c r="AB634" s="45"/>
    </row>
    <row r="635" spans="1:28" s="62" customFormat="1" ht="19.5" customHeight="1" x14ac:dyDescent="0.25">
      <c r="A635" s="63">
        <f t="shared" si="56"/>
        <v>19.5</v>
      </c>
      <c r="B635" s="78">
        <v>2</v>
      </c>
      <c r="C635" s="1016"/>
      <c r="D635" s="1017"/>
      <c r="E635" s="1018"/>
      <c r="F635" s="98"/>
      <c r="G635" s="98"/>
      <c r="H635" s="98"/>
      <c r="I635" s="1025"/>
      <c r="J635" s="1019"/>
      <c r="K635" s="124"/>
      <c r="L635" s="449"/>
      <c r="M635" s="1020"/>
      <c r="N635" s="1021"/>
      <c r="O635" s="1022"/>
      <c r="P635" s="45"/>
      <c r="R635" s="45"/>
      <c r="S635" s="45"/>
      <c r="T635" s="45"/>
      <c r="U635" s="45"/>
      <c r="V635" s="45"/>
      <c r="W635" s="45"/>
      <c r="X635" s="45"/>
      <c r="Y635" s="45"/>
      <c r="Z635" s="45"/>
      <c r="AA635" s="45"/>
      <c r="AB635" s="45"/>
    </row>
    <row r="636" spans="1:28" s="62" customFormat="1" ht="19.5" customHeight="1" x14ac:dyDescent="0.25">
      <c r="A636" s="63">
        <f t="shared" si="56"/>
        <v>19.5</v>
      </c>
      <c r="B636" s="78">
        <v>3</v>
      </c>
      <c r="C636" s="1016"/>
      <c r="D636" s="1017"/>
      <c r="E636" s="1018"/>
      <c r="F636" s="98"/>
      <c r="G636" s="98"/>
      <c r="H636" s="98"/>
      <c r="I636" s="1025"/>
      <c r="J636" s="1019"/>
      <c r="K636" s="124"/>
      <c r="L636" s="449"/>
      <c r="M636" s="1020"/>
      <c r="N636" s="1021"/>
      <c r="O636" s="1022"/>
      <c r="P636" s="45"/>
      <c r="R636" s="45"/>
      <c r="S636" s="45"/>
      <c r="T636" s="45"/>
      <c r="U636" s="45"/>
      <c r="V636" s="45"/>
      <c r="W636" s="45"/>
      <c r="X636" s="45"/>
      <c r="Y636" s="45"/>
      <c r="Z636" s="45"/>
      <c r="AA636" s="45"/>
      <c r="AB636" s="45"/>
    </row>
    <row r="637" spans="1:28" s="62" customFormat="1" ht="19.5" customHeight="1" x14ac:dyDescent="0.25">
      <c r="A637" s="63">
        <f t="shared" si="56"/>
        <v>19.5</v>
      </c>
      <c r="B637" s="78">
        <v>4</v>
      </c>
      <c r="C637" s="1016"/>
      <c r="D637" s="1017"/>
      <c r="E637" s="1018"/>
      <c r="F637" s="98"/>
      <c r="G637" s="98"/>
      <c r="H637" s="98"/>
      <c r="I637" s="1025"/>
      <c r="J637" s="1019"/>
      <c r="K637" s="124"/>
      <c r="L637" s="449"/>
      <c r="M637" s="1020"/>
      <c r="N637" s="1021"/>
      <c r="O637" s="1022"/>
      <c r="P637" s="45"/>
      <c r="R637" s="45"/>
      <c r="S637" s="45"/>
      <c r="T637" s="45"/>
      <c r="U637" s="45"/>
      <c r="V637" s="45"/>
      <c r="W637" s="45"/>
      <c r="X637" s="45"/>
      <c r="Y637" s="45"/>
      <c r="Z637" s="45"/>
      <c r="AA637" s="45"/>
      <c r="AB637" s="45"/>
    </row>
    <row r="638" spans="1:28" s="62" customFormat="1" ht="19.5" customHeight="1" x14ac:dyDescent="0.25">
      <c r="A638" s="63">
        <f t="shared" si="56"/>
        <v>19.5</v>
      </c>
      <c r="B638" s="78">
        <v>5</v>
      </c>
      <c r="C638" s="1016"/>
      <c r="D638" s="1017"/>
      <c r="E638" s="1018"/>
      <c r="F638" s="98"/>
      <c r="G638" s="98"/>
      <c r="H638" s="98"/>
      <c r="I638" s="1025"/>
      <c r="J638" s="1019"/>
      <c r="K638" s="124"/>
      <c r="L638" s="449"/>
      <c r="M638" s="1020"/>
      <c r="N638" s="1021"/>
      <c r="O638" s="1022"/>
      <c r="P638" s="45"/>
      <c r="R638" s="45"/>
      <c r="S638" s="45"/>
      <c r="T638" s="45"/>
      <c r="U638" s="45"/>
      <c r="V638" s="45"/>
      <c r="W638" s="45"/>
      <c r="X638" s="45"/>
      <c r="Y638" s="45"/>
      <c r="Z638" s="45"/>
      <c r="AA638" s="45"/>
      <c r="AB638" s="45"/>
    </row>
    <row r="639" spans="1:28" s="62" customFormat="1" ht="19.5" customHeight="1" x14ac:dyDescent="0.25">
      <c r="A639" s="63">
        <f t="shared" si="56"/>
        <v>19.5</v>
      </c>
      <c r="B639" s="78">
        <v>6</v>
      </c>
      <c r="C639" s="1016"/>
      <c r="D639" s="1017"/>
      <c r="E639" s="1018"/>
      <c r="F639" s="98"/>
      <c r="G639" s="98"/>
      <c r="H639" s="98"/>
      <c r="I639" s="1025"/>
      <c r="J639" s="1019"/>
      <c r="K639" s="124"/>
      <c r="L639" s="449"/>
      <c r="M639" s="1020"/>
      <c r="N639" s="1021"/>
      <c r="O639" s="1022"/>
      <c r="P639" s="45"/>
      <c r="R639" s="45"/>
      <c r="S639" s="45"/>
      <c r="T639" s="45"/>
      <c r="U639" s="45"/>
      <c r="V639" s="45"/>
      <c r="W639" s="45"/>
      <c r="X639" s="45"/>
      <c r="Y639" s="45"/>
      <c r="Z639" s="45"/>
      <c r="AA639" s="45"/>
      <c r="AB639" s="45"/>
    </row>
    <row r="640" spans="1:28" s="62" customFormat="1" ht="19.5" customHeight="1" x14ac:dyDescent="0.25">
      <c r="A640" s="63">
        <f t="shared" si="56"/>
        <v>19.5</v>
      </c>
      <c r="B640" s="78">
        <v>7</v>
      </c>
      <c r="C640" s="1016"/>
      <c r="D640" s="1017"/>
      <c r="E640" s="1018"/>
      <c r="F640" s="98"/>
      <c r="G640" s="98"/>
      <c r="H640" s="98"/>
      <c r="I640" s="1025"/>
      <c r="J640" s="1019"/>
      <c r="K640" s="124"/>
      <c r="L640" s="449"/>
      <c r="M640" s="1020"/>
      <c r="N640" s="1021"/>
      <c r="O640" s="1022"/>
      <c r="P640" s="45"/>
      <c r="R640" s="45"/>
      <c r="S640" s="45"/>
      <c r="T640" s="45"/>
      <c r="U640" s="45"/>
      <c r="V640" s="45"/>
      <c r="W640" s="45"/>
      <c r="X640" s="45"/>
      <c r="Y640" s="45"/>
      <c r="Z640" s="45"/>
      <c r="AA640" s="45"/>
      <c r="AB640" s="45"/>
    </row>
    <row r="641" spans="1:28" s="62" customFormat="1" ht="19.5" customHeight="1" x14ac:dyDescent="0.25">
      <c r="A641" s="63">
        <f t="shared" si="56"/>
        <v>19.5</v>
      </c>
      <c r="B641" s="78">
        <v>8</v>
      </c>
      <c r="C641" s="1016"/>
      <c r="D641" s="1017"/>
      <c r="E641" s="1018"/>
      <c r="F641" s="98"/>
      <c r="G641" s="98"/>
      <c r="H641" s="98"/>
      <c r="I641" s="1025"/>
      <c r="J641" s="1019"/>
      <c r="K641" s="124"/>
      <c r="L641" s="449"/>
      <c r="M641" s="1020"/>
      <c r="N641" s="1021"/>
      <c r="O641" s="1022"/>
      <c r="P641" s="45"/>
      <c r="R641" s="45"/>
      <c r="S641" s="45"/>
      <c r="T641" s="45"/>
      <c r="U641" s="45"/>
      <c r="V641" s="45"/>
      <c r="W641" s="45"/>
      <c r="X641" s="45"/>
      <c r="Y641" s="45"/>
      <c r="Z641" s="45"/>
      <c r="AA641" s="45"/>
      <c r="AB641" s="45"/>
    </row>
    <row r="642" spans="1:28" s="62" customFormat="1" ht="9" customHeight="1" x14ac:dyDescent="0.25">
      <c r="A642" s="63">
        <f>$A$2</f>
        <v>9</v>
      </c>
      <c r="B642" s="45"/>
      <c r="C642" s="45"/>
      <c r="D642" s="45"/>
      <c r="E642" s="45"/>
      <c r="F642" s="45"/>
      <c r="G642" s="45"/>
      <c r="H642" s="45"/>
      <c r="I642" s="173"/>
      <c r="J642" s="45"/>
      <c r="K642" s="179"/>
      <c r="M642" s="45"/>
      <c r="N642" s="45"/>
      <c r="O642" s="45"/>
      <c r="P642" s="45"/>
      <c r="R642" s="45"/>
      <c r="S642" s="45"/>
      <c r="T642" s="45"/>
      <c r="U642" s="45"/>
      <c r="V642" s="45"/>
      <c r="W642" s="45"/>
      <c r="X642" s="45"/>
      <c r="Y642" s="45"/>
      <c r="Z642" s="45"/>
      <c r="AA642" s="45"/>
      <c r="AB642" s="45"/>
    </row>
    <row r="643" spans="1:28" s="62" customFormat="1" ht="9" customHeight="1" x14ac:dyDescent="0.25">
      <c r="A643" s="63">
        <f>$A$2</f>
        <v>9</v>
      </c>
      <c r="B643" s="45"/>
      <c r="C643" s="45"/>
      <c r="D643" s="45"/>
      <c r="E643" s="45"/>
      <c r="F643" s="45"/>
      <c r="G643" s="45"/>
      <c r="H643" s="45"/>
      <c r="I643" s="173"/>
      <c r="J643" s="45"/>
      <c r="K643" s="179"/>
      <c r="M643" s="45"/>
      <c r="N643" s="45"/>
      <c r="O643" s="45"/>
      <c r="P643" s="45"/>
      <c r="R643" s="45"/>
      <c r="S643" s="45"/>
      <c r="T643" s="45"/>
      <c r="U643" s="45"/>
      <c r="V643" s="45"/>
      <c r="W643" s="45"/>
      <c r="X643" s="45"/>
      <c r="Y643" s="45"/>
      <c r="Z643" s="45"/>
      <c r="AA643" s="45"/>
      <c r="AB643" s="45"/>
    </row>
    <row r="644" spans="1:28" s="62" customFormat="1" ht="18" customHeight="1" x14ac:dyDescent="0.25">
      <c r="A644" s="63">
        <f>$A$2*2</f>
        <v>18</v>
      </c>
      <c r="B644" s="79" t="s">
        <v>100</v>
      </c>
      <c r="C644" s="979" t="s">
        <v>191</v>
      </c>
      <c r="D644" s="979"/>
      <c r="E644" s="979"/>
      <c r="F644" s="979"/>
      <c r="G644" s="979"/>
      <c r="H644" s="979"/>
      <c r="I644" s="979"/>
      <c r="J644" s="979"/>
      <c r="K644" s="979"/>
      <c r="L644" s="979"/>
      <c r="M644" s="979"/>
      <c r="N644" s="979"/>
      <c r="O644" s="979"/>
      <c r="P644" s="45"/>
      <c r="R644" s="45"/>
      <c r="S644" s="45"/>
      <c r="T644" s="45"/>
      <c r="U644" s="45"/>
      <c r="V644" s="45"/>
      <c r="W644" s="45"/>
      <c r="X644" s="45"/>
      <c r="Y644" s="45"/>
      <c r="Z644" s="45"/>
      <c r="AA644" s="45"/>
      <c r="AB644" s="45"/>
    </row>
    <row r="645" spans="1:28" s="62" customFormat="1" ht="8.25" customHeight="1" x14ac:dyDescent="0.25">
      <c r="A645" s="63">
        <f>$A$2</f>
        <v>9</v>
      </c>
      <c r="B645" s="79" t="s">
        <v>101</v>
      </c>
      <c r="C645" s="980" t="s">
        <v>190</v>
      </c>
      <c r="D645" s="980"/>
      <c r="E645" s="980"/>
      <c r="F645" s="980"/>
      <c r="G645" s="980"/>
      <c r="H645" s="980"/>
      <c r="I645" s="980"/>
      <c r="J645" s="980"/>
      <c r="K645" s="980"/>
      <c r="L645" s="980"/>
      <c r="M645" s="980"/>
      <c r="N645" s="980"/>
      <c r="O645" s="980"/>
      <c r="P645" s="45"/>
      <c r="R645" s="45"/>
      <c r="S645" s="45"/>
      <c r="T645" s="45"/>
      <c r="U645" s="45"/>
      <c r="V645" s="45"/>
      <c r="W645" s="45"/>
      <c r="X645" s="45"/>
      <c r="Y645" s="45"/>
      <c r="Z645" s="45"/>
      <c r="AA645" s="45"/>
      <c r="AB645" s="45"/>
    </row>
    <row r="646" spans="1:28" s="62" customFormat="1" ht="8.25" customHeight="1" x14ac:dyDescent="0.25">
      <c r="A646" s="63">
        <f>$A$2</f>
        <v>9</v>
      </c>
      <c r="B646" s="79" t="s">
        <v>102</v>
      </c>
      <c r="C646" s="979" t="s">
        <v>500</v>
      </c>
      <c r="D646" s="979"/>
      <c r="E646" s="979"/>
      <c r="F646" s="979"/>
      <c r="G646" s="979"/>
      <c r="H646" s="979"/>
      <c r="I646" s="979"/>
      <c r="J646" s="979"/>
      <c r="K646" s="979"/>
      <c r="L646" s="979"/>
      <c r="M646" s="979"/>
      <c r="N646" s="979"/>
      <c r="O646" s="979"/>
      <c r="P646" s="45"/>
      <c r="R646" s="45"/>
      <c r="S646" s="45"/>
      <c r="T646" s="45"/>
      <c r="U646" s="45"/>
      <c r="V646" s="45"/>
      <c r="W646" s="45"/>
      <c r="X646" s="45"/>
      <c r="Y646" s="45"/>
      <c r="Z646" s="45"/>
      <c r="AA646" s="45"/>
      <c r="AB646" s="45"/>
    </row>
    <row r="647" spans="1:28" s="62" customFormat="1" ht="8.25" customHeight="1" x14ac:dyDescent="0.25">
      <c r="A647" s="63">
        <f>$A$2</f>
        <v>9</v>
      </c>
      <c r="B647" s="79" t="s">
        <v>105</v>
      </c>
      <c r="C647" s="979" t="s">
        <v>202</v>
      </c>
      <c r="D647" s="979"/>
      <c r="E647" s="979"/>
      <c r="F647" s="979"/>
      <c r="G647" s="979"/>
      <c r="H647" s="979"/>
      <c r="I647" s="979"/>
      <c r="J647" s="979"/>
      <c r="K647" s="979"/>
      <c r="L647" s="979"/>
      <c r="M647" s="979"/>
      <c r="N647" s="979"/>
      <c r="O647" s="979"/>
      <c r="P647" s="45"/>
      <c r="R647" s="45"/>
      <c r="S647" s="45"/>
      <c r="T647" s="45"/>
      <c r="U647" s="45"/>
      <c r="V647" s="45"/>
      <c r="W647" s="45"/>
      <c r="X647" s="45"/>
      <c r="Y647" s="45"/>
      <c r="Z647" s="45"/>
      <c r="AA647" s="45"/>
      <c r="AB647" s="45"/>
    </row>
    <row r="648" spans="1:28" s="62" customFormat="1" ht="8.25" customHeight="1" x14ac:dyDescent="0.25">
      <c r="A648" s="63">
        <f>$A$2</f>
        <v>9</v>
      </c>
      <c r="B648" s="79"/>
      <c r="C648" s="93"/>
      <c r="D648" s="93"/>
      <c r="E648" s="93"/>
      <c r="F648" s="93"/>
      <c r="G648" s="93"/>
      <c r="H648" s="93"/>
      <c r="I648" s="174"/>
      <c r="J648" s="93"/>
      <c r="K648" s="180"/>
      <c r="L648" s="180"/>
      <c r="M648" s="93"/>
      <c r="N648" s="93"/>
      <c r="O648" s="93"/>
      <c r="P648" s="45"/>
      <c r="R648" s="45"/>
      <c r="S648" s="45"/>
      <c r="T648" s="45"/>
      <c r="U648" s="45"/>
      <c r="V648" s="45"/>
      <c r="W648" s="45"/>
      <c r="X648" s="45"/>
      <c r="Y648" s="45"/>
      <c r="Z648" s="45"/>
      <c r="AA648" s="45"/>
      <c r="AB648" s="45"/>
    </row>
    <row r="649" spans="1:28" s="62" customFormat="1" ht="16.5" customHeight="1" x14ac:dyDescent="0.25">
      <c r="A649" s="68">
        <f>$A$8</f>
        <v>16.5</v>
      </c>
      <c r="B649" s="45"/>
      <c r="C649" s="984" t="str">
        <f ca="1">Wersja</f>
        <v>2020..6.15.0.44055</v>
      </c>
      <c r="D649" s="984"/>
      <c r="E649" s="69"/>
      <c r="F649" s="69"/>
      <c r="G649" s="69"/>
      <c r="H649" s="69"/>
      <c r="I649" s="173"/>
      <c r="J649" s="45"/>
      <c r="K649" s="179"/>
      <c r="M649" s="45"/>
      <c r="N649" s="80" t="s">
        <v>576</v>
      </c>
      <c r="O649" s="81" t="s">
        <v>187</v>
      </c>
      <c r="P649" s="45"/>
      <c r="R649" s="45"/>
      <c r="S649" s="45"/>
      <c r="T649" s="45"/>
      <c r="U649" s="45"/>
      <c r="V649" s="45"/>
      <c r="W649" s="45"/>
      <c r="X649" s="45"/>
      <c r="Y649" s="45"/>
      <c r="Z649" s="45"/>
      <c r="AA649" s="45"/>
      <c r="AB649" s="45"/>
    </row>
    <row r="650" spans="1:28" s="62" customFormat="1" ht="9" customHeight="1" x14ac:dyDescent="0.25">
      <c r="A650" s="63">
        <f>$A$2</f>
        <v>9</v>
      </c>
      <c r="B650" s="45"/>
      <c r="C650" s="45"/>
      <c r="D650" s="45"/>
      <c r="E650" s="45"/>
      <c r="F650" s="45"/>
      <c r="G650" s="45"/>
      <c r="H650" s="45"/>
      <c r="I650" s="173"/>
      <c r="J650" s="45"/>
      <c r="K650" s="179"/>
      <c r="M650" s="45"/>
      <c r="N650" s="45"/>
      <c r="O650" s="45"/>
      <c r="P650" s="45"/>
      <c r="R650" s="45"/>
      <c r="S650" s="45"/>
      <c r="T650" s="45"/>
      <c r="U650" s="45"/>
      <c r="V650" s="45"/>
      <c r="W650" s="45"/>
      <c r="X650" s="45"/>
      <c r="Y650" s="45"/>
      <c r="Z650" s="45"/>
      <c r="AA650" s="45"/>
      <c r="AB650" s="45"/>
    </row>
    <row r="651" spans="1:28" s="62" customFormat="1" ht="9" customHeight="1" x14ac:dyDescent="0.25">
      <c r="A651" s="63">
        <f>$A$2</f>
        <v>9</v>
      </c>
      <c r="B651" s="797" t="s">
        <v>0</v>
      </c>
      <c r="C651" s="797"/>
      <c r="D651" s="797"/>
      <c r="E651" s="797"/>
      <c r="F651" s="797"/>
      <c r="G651" s="797"/>
      <c r="H651" s="797"/>
      <c r="I651" s="797"/>
      <c r="J651" s="797"/>
      <c r="K651" s="797"/>
      <c r="L651" s="797"/>
      <c r="M651" s="797"/>
      <c r="N651" s="797"/>
      <c r="O651" s="797"/>
      <c r="P651" s="45"/>
      <c r="R651" s="45"/>
      <c r="S651" s="45"/>
      <c r="T651" s="45"/>
      <c r="U651" s="45"/>
      <c r="V651" s="45"/>
      <c r="W651" s="45"/>
      <c r="X651" s="45"/>
      <c r="Y651" s="45"/>
      <c r="Z651" s="45"/>
      <c r="AA651" s="45"/>
      <c r="AB651" s="45"/>
    </row>
    <row r="652" spans="1:28" s="62" customFormat="1" ht="4.5" customHeight="1" x14ac:dyDescent="0.25">
      <c r="A652" s="68">
        <v>4.5</v>
      </c>
      <c r="B652" s="92"/>
      <c r="C652" s="45"/>
      <c r="D652" s="45"/>
      <c r="E652" s="45"/>
      <c r="F652" s="45"/>
      <c r="G652" s="45"/>
      <c r="H652" s="45"/>
      <c r="I652" s="173"/>
      <c r="J652" s="45"/>
      <c r="K652" s="179"/>
      <c r="M652" s="45"/>
      <c r="N652" s="45"/>
      <c r="O652" s="45"/>
      <c r="P652" s="45"/>
      <c r="R652" s="45"/>
      <c r="S652" s="45"/>
      <c r="T652" s="45"/>
      <c r="U652" s="45"/>
      <c r="V652" s="45"/>
      <c r="W652" s="45"/>
      <c r="X652" s="45"/>
      <c r="Y652" s="45"/>
      <c r="Z652" s="45"/>
      <c r="AA652" s="45"/>
      <c r="AB652" s="45"/>
    </row>
    <row r="653" spans="1:28" s="62" customFormat="1" ht="24.75" customHeight="1" x14ac:dyDescent="0.25">
      <c r="A653" s="68">
        <f>$A$8*1.5</f>
        <v>24.75</v>
      </c>
      <c r="B653" s="73" t="s">
        <v>162</v>
      </c>
      <c r="C653" s="844" t="s">
        <v>170</v>
      </c>
      <c r="D653" s="981"/>
      <c r="E653" s="982"/>
      <c r="F653" s="74" t="s">
        <v>171</v>
      </c>
      <c r="G653" s="74" t="s">
        <v>172</v>
      </c>
      <c r="H653" s="73" t="s">
        <v>163</v>
      </c>
      <c r="I653" s="844" t="s">
        <v>573</v>
      </c>
      <c r="J653" s="982"/>
      <c r="K653" s="176" t="s">
        <v>571</v>
      </c>
      <c r="L653" s="176" t="s">
        <v>570</v>
      </c>
      <c r="M653" s="845" t="s">
        <v>575</v>
      </c>
      <c r="N653" s="1023"/>
      <c r="O653" s="1024"/>
      <c r="P653" s="45"/>
      <c r="R653" s="45"/>
      <c r="S653" s="45"/>
      <c r="T653" s="45"/>
      <c r="U653" s="45"/>
      <c r="V653" s="45"/>
      <c r="W653" s="45"/>
      <c r="X653" s="45"/>
      <c r="Y653" s="45"/>
      <c r="Z653" s="45"/>
      <c r="AA653" s="45"/>
      <c r="AB653" s="45"/>
    </row>
    <row r="654" spans="1:28" s="62" customFormat="1" ht="9" customHeight="1" x14ac:dyDescent="0.2">
      <c r="A654" s="63">
        <f>$A$2</f>
        <v>9</v>
      </c>
      <c r="B654" s="76"/>
      <c r="C654" s="983" t="s">
        <v>126</v>
      </c>
      <c r="D654" s="983"/>
      <c r="E654" s="983"/>
      <c r="F654" s="73" t="s">
        <v>164</v>
      </c>
      <c r="G654" s="73" t="s">
        <v>165</v>
      </c>
      <c r="H654" s="73" t="s">
        <v>143</v>
      </c>
      <c r="I654" s="983" t="s">
        <v>166</v>
      </c>
      <c r="J654" s="983"/>
      <c r="K654" s="177" t="s">
        <v>167</v>
      </c>
      <c r="L654" s="177" t="s">
        <v>168</v>
      </c>
      <c r="M654" s="845" t="s">
        <v>181</v>
      </c>
      <c r="N654" s="1023"/>
      <c r="O654" s="1024"/>
      <c r="P654" s="45"/>
      <c r="R654" s="45"/>
      <c r="S654" s="45"/>
      <c r="T654" s="45"/>
      <c r="U654" s="45"/>
      <c r="V654" s="45"/>
      <c r="W654" s="45"/>
      <c r="X654" s="45"/>
      <c r="Y654" s="45"/>
      <c r="Z654" s="45"/>
      <c r="AA654" s="45"/>
      <c r="AB654" s="45"/>
    </row>
    <row r="655" spans="1:28" s="62" customFormat="1" ht="19.5" customHeight="1" x14ac:dyDescent="0.25">
      <c r="A655" s="63">
        <f t="shared" ref="A655:A674" si="57">$A$6</f>
        <v>19.5</v>
      </c>
      <c r="B655" s="78">
        <v>9</v>
      </c>
      <c r="C655" s="1016"/>
      <c r="D655" s="1017"/>
      <c r="E655" s="1018"/>
      <c r="F655" s="98"/>
      <c r="G655" s="98"/>
      <c r="H655" s="98"/>
      <c r="I655" s="1025"/>
      <c r="J655" s="1019"/>
      <c r="K655" s="124"/>
      <c r="L655" s="449"/>
      <c r="M655" s="1020"/>
      <c r="N655" s="1021"/>
      <c r="O655" s="1022"/>
      <c r="P655" s="45"/>
      <c r="R655" s="45"/>
      <c r="S655" s="45"/>
      <c r="T655" s="45"/>
      <c r="U655" s="45"/>
      <c r="V655" s="45"/>
      <c r="W655" s="45"/>
      <c r="X655" s="45"/>
      <c r="Y655" s="45"/>
      <c r="Z655" s="45"/>
      <c r="AA655" s="45"/>
      <c r="AB655" s="45"/>
    </row>
    <row r="656" spans="1:28" s="62" customFormat="1" ht="19.5" customHeight="1" x14ac:dyDescent="0.25">
      <c r="A656" s="63">
        <f t="shared" si="57"/>
        <v>19.5</v>
      </c>
      <c r="B656" s="78">
        <f>B655+1</f>
        <v>10</v>
      </c>
      <c r="C656" s="1016"/>
      <c r="D656" s="1017"/>
      <c r="E656" s="1018"/>
      <c r="F656" s="98"/>
      <c r="G656" s="98"/>
      <c r="H656" s="98"/>
      <c r="I656" s="1025"/>
      <c r="J656" s="1019"/>
      <c r="K656" s="124"/>
      <c r="L656" s="449"/>
      <c r="M656" s="1020"/>
      <c r="N656" s="1021"/>
      <c r="O656" s="1022"/>
      <c r="P656" s="45"/>
      <c r="R656" s="45"/>
      <c r="S656" s="45"/>
      <c r="T656" s="45"/>
      <c r="U656" s="45"/>
      <c r="V656" s="45"/>
      <c r="W656" s="45"/>
      <c r="X656" s="45"/>
      <c r="Y656" s="45"/>
      <c r="Z656" s="45"/>
      <c r="AA656" s="45"/>
      <c r="AB656" s="45"/>
    </row>
    <row r="657" spans="1:28" s="62" customFormat="1" ht="19.5" customHeight="1" x14ac:dyDescent="0.25">
      <c r="A657" s="63">
        <f t="shared" si="57"/>
        <v>19.5</v>
      </c>
      <c r="B657" s="78">
        <f t="shared" ref="B657:B674" si="58">B656+1</f>
        <v>11</v>
      </c>
      <c r="C657" s="1016"/>
      <c r="D657" s="1017"/>
      <c r="E657" s="1018"/>
      <c r="F657" s="98"/>
      <c r="G657" s="98"/>
      <c r="H657" s="98"/>
      <c r="I657" s="1025"/>
      <c r="J657" s="1019"/>
      <c r="K657" s="124"/>
      <c r="L657" s="449"/>
      <c r="M657" s="1020"/>
      <c r="N657" s="1021"/>
      <c r="O657" s="1022"/>
      <c r="P657" s="45"/>
      <c r="R657" s="45"/>
      <c r="S657" s="45"/>
      <c r="T657" s="45"/>
      <c r="U657" s="45"/>
      <c r="V657" s="45"/>
      <c r="W657" s="45"/>
      <c r="X657" s="45"/>
      <c r="Y657" s="45"/>
      <c r="Z657" s="45"/>
      <c r="AA657" s="45"/>
      <c r="AB657" s="45"/>
    </row>
    <row r="658" spans="1:28" s="62" customFormat="1" ht="19.5" customHeight="1" x14ac:dyDescent="0.25">
      <c r="A658" s="63">
        <f t="shared" si="57"/>
        <v>19.5</v>
      </c>
      <c r="B658" s="78">
        <f t="shared" si="58"/>
        <v>12</v>
      </c>
      <c r="C658" s="1016"/>
      <c r="D658" s="1017"/>
      <c r="E658" s="1018"/>
      <c r="F658" s="98"/>
      <c r="G658" s="98"/>
      <c r="H658" s="98"/>
      <c r="I658" s="1025"/>
      <c r="J658" s="1019"/>
      <c r="K658" s="124"/>
      <c r="L658" s="449"/>
      <c r="M658" s="1020"/>
      <c r="N658" s="1021"/>
      <c r="O658" s="1022"/>
      <c r="P658" s="45"/>
      <c r="R658" s="45"/>
      <c r="S658" s="45"/>
      <c r="T658" s="45"/>
      <c r="U658" s="45"/>
      <c r="V658" s="45"/>
      <c r="W658" s="45"/>
      <c r="X658" s="45"/>
      <c r="Y658" s="45"/>
      <c r="Z658" s="45"/>
      <c r="AA658" s="45"/>
      <c r="AB658" s="45"/>
    </row>
    <row r="659" spans="1:28" s="62" customFormat="1" ht="19.5" customHeight="1" x14ac:dyDescent="0.25">
      <c r="A659" s="63">
        <f t="shared" si="57"/>
        <v>19.5</v>
      </c>
      <c r="B659" s="78">
        <f t="shared" si="58"/>
        <v>13</v>
      </c>
      <c r="C659" s="1016"/>
      <c r="D659" s="1017"/>
      <c r="E659" s="1018"/>
      <c r="F659" s="98"/>
      <c r="G659" s="98"/>
      <c r="H659" s="98"/>
      <c r="I659" s="1025"/>
      <c r="J659" s="1019"/>
      <c r="K659" s="124"/>
      <c r="L659" s="449"/>
      <c r="M659" s="1020"/>
      <c r="N659" s="1021"/>
      <c r="O659" s="1022"/>
      <c r="P659" s="45"/>
      <c r="R659" s="45"/>
      <c r="S659" s="45"/>
      <c r="T659" s="45"/>
      <c r="U659" s="45"/>
      <c r="V659" s="45"/>
      <c r="W659" s="45"/>
      <c r="X659" s="45"/>
      <c r="Y659" s="45"/>
      <c r="Z659" s="45"/>
      <c r="AA659" s="45"/>
      <c r="AB659" s="45"/>
    </row>
    <row r="660" spans="1:28" s="62" customFormat="1" ht="19.5" customHeight="1" x14ac:dyDescent="0.25">
      <c r="A660" s="63">
        <f t="shared" si="57"/>
        <v>19.5</v>
      </c>
      <c r="B660" s="78">
        <f t="shared" si="58"/>
        <v>14</v>
      </c>
      <c r="C660" s="1016"/>
      <c r="D660" s="1017"/>
      <c r="E660" s="1018"/>
      <c r="F660" s="98"/>
      <c r="G660" s="98"/>
      <c r="H660" s="98"/>
      <c r="I660" s="1025"/>
      <c r="J660" s="1019"/>
      <c r="K660" s="124"/>
      <c r="L660" s="449"/>
      <c r="M660" s="1020"/>
      <c r="N660" s="1021"/>
      <c r="O660" s="1022"/>
      <c r="P660" s="45"/>
      <c r="R660" s="45"/>
      <c r="S660" s="45"/>
      <c r="T660" s="45"/>
      <c r="U660" s="45"/>
      <c r="V660" s="45"/>
      <c r="W660" s="45"/>
      <c r="X660" s="45"/>
      <c r="Y660" s="45"/>
      <c r="Z660" s="45"/>
      <c r="AA660" s="45"/>
      <c r="AB660" s="45"/>
    </row>
    <row r="661" spans="1:28" s="62" customFormat="1" ht="19.5" customHeight="1" x14ac:dyDescent="0.25">
      <c r="A661" s="63">
        <f t="shared" si="57"/>
        <v>19.5</v>
      </c>
      <c r="B661" s="78">
        <f t="shared" si="58"/>
        <v>15</v>
      </c>
      <c r="C661" s="1016"/>
      <c r="D661" s="1017"/>
      <c r="E661" s="1018"/>
      <c r="F661" s="98"/>
      <c r="G661" s="98"/>
      <c r="H661" s="98"/>
      <c r="I661" s="1025"/>
      <c r="J661" s="1019"/>
      <c r="K661" s="124"/>
      <c r="L661" s="449"/>
      <c r="M661" s="1020"/>
      <c r="N661" s="1021"/>
      <c r="O661" s="1022"/>
      <c r="P661" s="45"/>
      <c r="R661" s="45"/>
      <c r="S661" s="45"/>
      <c r="T661" s="45"/>
      <c r="U661" s="45"/>
      <c r="V661" s="45"/>
      <c r="W661" s="45"/>
      <c r="X661" s="45"/>
      <c r="Y661" s="45"/>
      <c r="Z661" s="45"/>
      <c r="AA661" s="45"/>
      <c r="AB661" s="45"/>
    </row>
    <row r="662" spans="1:28" s="62" customFormat="1" ht="19.5" customHeight="1" x14ac:dyDescent="0.25">
      <c r="A662" s="63">
        <f t="shared" si="57"/>
        <v>19.5</v>
      </c>
      <c r="B662" s="78">
        <f t="shared" si="58"/>
        <v>16</v>
      </c>
      <c r="C662" s="1016"/>
      <c r="D662" s="1017"/>
      <c r="E662" s="1018"/>
      <c r="F662" s="98"/>
      <c r="G662" s="98"/>
      <c r="H662" s="98"/>
      <c r="I662" s="1025"/>
      <c r="J662" s="1019"/>
      <c r="K662" s="124"/>
      <c r="L662" s="449"/>
      <c r="M662" s="1020"/>
      <c r="N662" s="1021"/>
      <c r="O662" s="1022"/>
      <c r="P662" s="45"/>
      <c r="R662" s="45"/>
      <c r="S662" s="45"/>
      <c r="T662" s="45"/>
      <c r="U662" s="45"/>
      <c r="V662" s="45"/>
      <c r="W662" s="45"/>
      <c r="X662" s="45"/>
      <c r="Y662" s="45"/>
      <c r="Z662" s="45"/>
      <c r="AA662" s="45"/>
      <c r="AB662" s="45"/>
    </row>
    <row r="663" spans="1:28" s="62" customFormat="1" ht="19.5" customHeight="1" x14ac:dyDescent="0.25">
      <c r="A663" s="63">
        <f t="shared" si="57"/>
        <v>19.5</v>
      </c>
      <c r="B663" s="78">
        <f t="shared" si="58"/>
        <v>17</v>
      </c>
      <c r="C663" s="1016"/>
      <c r="D663" s="1017"/>
      <c r="E663" s="1018"/>
      <c r="F663" s="98"/>
      <c r="G663" s="98"/>
      <c r="H663" s="98"/>
      <c r="I663" s="1025"/>
      <c r="J663" s="1019"/>
      <c r="K663" s="124"/>
      <c r="L663" s="449"/>
      <c r="M663" s="1020"/>
      <c r="N663" s="1021"/>
      <c r="O663" s="1022"/>
      <c r="P663" s="45"/>
      <c r="R663" s="45"/>
      <c r="S663" s="45"/>
      <c r="T663" s="45"/>
      <c r="U663" s="45"/>
      <c r="V663" s="45"/>
      <c r="W663" s="45"/>
      <c r="X663" s="45"/>
      <c r="Y663" s="45"/>
      <c r="Z663" s="45"/>
      <c r="AA663" s="45"/>
      <c r="AB663" s="45"/>
    </row>
    <row r="664" spans="1:28" s="62" customFormat="1" ht="19.5" customHeight="1" x14ac:dyDescent="0.25">
      <c r="A664" s="63">
        <f t="shared" si="57"/>
        <v>19.5</v>
      </c>
      <c r="B664" s="78">
        <f t="shared" si="58"/>
        <v>18</v>
      </c>
      <c r="C664" s="1016"/>
      <c r="D664" s="1017"/>
      <c r="E664" s="1018"/>
      <c r="F664" s="98"/>
      <c r="G664" s="98"/>
      <c r="H664" s="98"/>
      <c r="I664" s="1025"/>
      <c r="J664" s="1019"/>
      <c r="K664" s="124"/>
      <c r="L664" s="449"/>
      <c r="M664" s="1020"/>
      <c r="N664" s="1021"/>
      <c r="O664" s="1022"/>
      <c r="P664" s="45"/>
      <c r="R664" s="45"/>
      <c r="S664" s="45"/>
      <c r="T664" s="45"/>
      <c r="U664" s="45"/>
      <c r="V664" s="45"/>
      <c r="W664" s="45"/>
      <c r="X664" s="45"/>
      <c r="Y664" s="45"/>
      <c r="Z664" s="45"/>
      <c r="AA664" s="45"/>
      <c r="AB664" s="45"/>
    </row>
    <row r="665" spans="1:28" s="62" customFormat="1" ht="19.5" customHeight="1" x14ac:dyDescent="0.25">
      <c r="A665" s="63">
        <f t="shared" si="57"/>
        <v>19.5</v>
      </c>
      <c r="B665" s="78">
        <f t="shared" si="58"/>
        <v>19</v>
      </c>
      <c r="C665" s="1016"/>
      <c r="D665" s="1017"/>
      <c r="E665" s="1018"/>
      <c r="F665" s="98"/>
      <c r="G665" s="98"/>
      <c r="H665" s="98"/>
      <c r="I665" s="1025"/>
      <c r="J665" s="1019"/>
      <c r="K665" s="124"/>
      <c r="L665" s="449"/>
      <c r="M665" s="1020"/>
      <c r="N665" s="1021"/>
      <c r="O665" s="1022"/>
      <c r="P665" s="45"/>
      <c r="R665" s="45"/>
      <c r="S665" s="45"/>
      <c r="T665" s="45"/>
      <c r="U665" s="45"/>
      <c r="V665" s="45"/>
      <c r="W665" s="45"/>
      <c r="X665" s="45"/>
      <c r="Y665" s="45"/>
      <c r="Z665" s="45"/>
      <c r="AA665" s="45"/>
      <c r="AB665" s="45"/>
    </row>
    <row r="666" spans="1:28" s="62" customFormat="1" ht="19.5" customHeight="1" x14ac:dyDescent="0.25">
      <c r="A666" s="63">
        <f t="shared" si="57"/>
        <v>19.5</v>
      </c>
      <c r="B666" s="78">
        <f t="shared" si="58"/>
        <v>20</v>
      </c>
      <c r="C666" s="1016"/>
      <c r="D666" s="1017"/>
      <c r="E666" s="1018"/>
      <c r="F666" s="98"/>
      <c r="G666" s="98"/>
      <c r="H666" s="98"/>
      <c r="I666" s="1025"/>
      <c r="J666" s="1019"/>
      <c r="K666" s="124"/>
      <c r="L666" s="449"/>
      <c r="M666" s="1020"/>
      <c r="N666" s="1021"/>
      <c r="O666" s="1022"/>
      <c r="P666" s="45"/>
      <c r="R666" s="45"/>
      <c r="S666" s="45"/>
      <c r="T666" s="45"/>
      <c r="U666" s="45"/>
      <c r="V666" s="45"/>
      <c r="W666" s="45"/>
      <c r="X666" s="45"/>
      <c r="Y666" s="45"/>
      <c r="Z666" s="45"/>
      <c r="AA666" s="45"/>
      <c r="AB666" s="45"/>
    </row>
    <row r="667" spans="1:28" s="62" customFormat="1" ht="19.5" customHeight="1" x14ac:dyDescent="0.25">
      <c r="A667" s="63">
        <f t="shared" si="57"/>
        <v>19.5</v>
      </c>
      <c r="B667" s="78">
        <f t="shared" si="58"/>
        <v>21</v>
      </c>
      <c r="C667" s="1016"/>
      <c r="D667" s="1017"/>
      <c r="E667" s="1018"/>
      <c r="F667" s="98"/>
      <c r="G667" s="98"/>
      <c r="H667" s="98"/>
      <c r="I667" s="1025"/>
      <c r="J667" s="1019"/>
      <c r="K667" s="124"/>
      <c r="L667" s="449"/>
      <c r="M667" s="1020"/>
      <c r="N667" s="1021"/>
      <c r="O667" s="1022"/>
      <c r="P667" s="45"/>
      <c r="R667" s="45"/>
      <c r="S667" s="45"/>
      <c r="T667" s="45"/>
      <c r="U667" s="45"/>
      <c r="V667" s="45"/>
      <c r="W667" s="45"/>
      <c r="X667" s="45"/>
      <c r="Y667" s="45"/>
      <c r="Z667" s="45"/>
      <c r="AA667" s="45"/>
      <c r="AB667" s="45"/>
    </row>
    <row r="668" spans="1:28" s="62" customFormat="1" ht="19.5" customHeight="1" x14ac:dyDescent="0.25">
      <c r="A668" s="63">
        <f t="shared" si="57"/>
        <v>19.5</v>
      </c>
      <c r="B668" s="78">
        <f t="shared" si="58"/>
        <v>22</v>
      </c>
      <c r="C668" s="1016"/>
      <c r="D668" s="1017"/>
      <c r="E668" s="1018"/>
      <c r="F668" s="98"/>
      <c r="G668" s="98"/>
      <c r="H668" s="98"/>
      <c r="I668" s="1025"/>
      <c r="J668" s="1019"/>
      <c r="K668" s="124"/>
      <c r="L668" s="449"/>
      <c r="M668" s="1020"/>
      <c r="N668" s="1021"/>
      <c r="O668" s="1022"/>
      <c r="P668" s="45"/>
      <c r="R668" s="45"/>
      <c r="S668" s="45"/>
      <c r="T668" s="45"/>
      <c r="U668" s="45"/>
      <c r="V668" s="45"/>
      <c r="W668" s="45"/>
      <c r="X668" s="45"/>
      <c r="Y668" s="45"/>
      <c r="Z668" s="45"/>
      <c r="AA668" s="45"/>
      <c r="AB668" s="45"/>
    </row>
    <row r="669" spans="1:28" s="62" customFormat="1" ht="19.5" customHeight="1" x14ac:dyDescent="0.25">
      <c r="A669" s="63">
        <f t="shared" si="57"/>
        <v>19.5</v>
      </c>
      <c r="B669" s="78">
        <f t="shared" si="58"/>
        <v>23</v>
      </c>
      <c r="C669" s="1016"/>
      <c r="D669" s="1017"/>
      <c r="E669" s="1018"/>
      <c r="F669" s="98"/>
      <c r="G669" s="98"/>
      <c r="H669" s="98"/>
      <c r="I669" s="1025"/>
      <c r="J669" s="1019"/>
      <c r="K669" s="124"/>
      <c r="L669" s="449"/>
      <c r="M669" s="1020"/>
      <c r="N669" s="1021"/>
      <c r="O669" s="1022"/>
      <c r="P669" s="45"/>
      <c r="R669" s="45"/>
      <c r="S669" s="45"/>
      <c r="T669" s="45"/>
      <c r="U669" s="45"/>
      <c r="V669" s="45"/>
      <c r="W669" s="45"/>
      <c r="X669" s="45"/>
      <c r="Y669" s="45"/>
      <c r="Z669" s="45"/>
      <c r="AA669" s="45"/>
      <c r="AB669" s="45"/>
    </row>
    <row r="670" spans="1:28" s="62" customFormat="1" ht="19.5" customHeight="1" x14ac:dyDescent="0.25">
      <c r="A670" s="63">
        <f t="shared" si="57"/>
        <v>19.5</v>
      </c>
      <c r="B670" s="78">
        <f t="shared" si="58"/>
        <v>24</v>
      </c>
      <c r="C670" s="1016"/>
      <c r="D670" s="1017"/>
      <c r="E670" s="1018"/>
      <c r="F670" s="98"/>
      <c r="G670" s="98"/>
      <c r="H670" s="98"/>
      <c r="I670" s="1025"/>
      <c r="J670" s="1019"/>
      <c r="K670" s="124"/>
      <c r="L670" s="449"/>
      <c r="M670" s="1020"/>
      <c r="N670" s="1021"/>
      <c r="O670" s="1022"/>
      <c r="P670" s="45"/>
      <c r="R670" s="45"/>
      <c r="S670" s="45"/>
      <c r="T670" s="45"/>
      <c r="U670" s="45"/>
      <c r="V670" s="45"/>
      <c r="W670" s="45"/>
      <c r="X670" s="45"/>
      <c r="Y670" s="45"/>
      <c r="Z670" s="45"/>
      <c r="AA670" s="45"/>
      <c r="AB670" s="45"/>
    </row>
    <row r="671" spans="1:28" s="62" customFormat="1" ht="19.5" customHeight="1" x14ac:dyDescent="0.25">
      <c r="A671" s="63">
        <f t="shared" si="57"/>
        <v>19.5</v>
      </c>
      <c r="B671" s="78">
        <f t="shared" si="58"/>
        <v>25</v>
      </c>
      <c r="C671" s="1016"/>
      <c r="D671" s="1017"/>
      <c r="E671" s="1018"/>
      <c r="F671" s="98"/>
      <c r="G671" s="98"/>
      <c r="H671" s="98"/>
      <c r="I671" s="1025"/>
      <c r="J671" s="1019"/>
      <c r="K671" s="124"/>
      <c r="L671" s="449"/>
      <c r="M671" s="1020"/>
      <c r="N671" s="1021"/>
      <c r="O671" s="1022"/>
      <c r="P671" s="45"/>
      <c r="R671" s="45"/>
      <c r="S671" s="45"/>
      <c r="T671" s="45"/>
      <c r="U671" s="45"/>
      <c r="V671" s="45"/>
      <c r="W671" s="45"/>
      <c r="X671" s="45"/>
      <c r="Y671" s="45"/>
      <c r="Z671" s="45"/>
      <c r="AA671" s="45"/>
      <c r="AB671" s="45"/>
    </row>
    <row r="672" spans="1:28" s="62" customFormat="1" ht="19.5" customHeight="1" x14ac:dyDescent="0.25">
      <c r="A672" s="63">
        <f t="shared" si="57"/>
        <v>19.5</v>
      </c>
      <c r="B672" s="78">
        <f t="shared" si="58"/>
        <v>26</v>
      </c>
      <c r="C672" s="1016"/>
      <c r="D672" s="1017"/>
      <c r="E672" s="1018"/>
      <c r="F672" s="98"/>
      <c r="G672" s="98"/>
      <c r="H672" s="98"/>
      <c r="I672" s="1025"/>
      <c r="J672" s="1019"/>
      <c r="K672" s="124"/>
      <c r="L672" s="449"/>
      <c r="M672" s="1020"/>
      <c r="N672" s="1021"/>
      <c r="O672" s="1022"/>
      <c r="P672" s="45"/>
      <c r="R672" s="45"/>
      <c r="S672" s="45"/>
      <c r="T672" s="45"/>
      <c r="U672" s="45"/>
      <c r="V672" s="45"/>
      <c r="W672" s="45"/>
      <c r="X672" s="45"/>
      <c r="Y672" s="45"/>
      <c r="Z672" s="45"/>
      <c r="AA672" s="45"/>
      <c r="AB672" s="45"/>
    </row>
    <row r="673" spans="1:28" s="62" customFormat="1" ht="19.5" customHeight="1" x14ac:dyDescent="0.25">
      <c r="A673" s="63">
        <f t="shared" si="57"/>
        <v>19.5</v>
      </c>
      <c r="B673" s="78">
        <f t="shared" si="58"/>
        <v>27</v>
      </c>
      <c r="C673" s="1016"/>
      <c r="D673" s="1017"/>
      <c r="E673" s="1018"/>
      <c r="F673" s="98"/>
      <c r="G673" s="98"/>
      <c r="H673" s="98"/>
      <c r="I673" s="1025"/>
      <c r="J673" s="1019"/>
      <c r="K673" s="124"/>
      <c r="L673" s="449"/>
      <c r="M673" s="1020"/>
      <c r="N673" s="1021"/>
      <c r="O673" s="1022"/>
      <c r="P673" s="45"/>
      <c r="R673" s="45"/>
      <c r="S673" s="45"/>
      <c r="T673" s="45"/>
      <c r="U673" s="45"/>
      <c r="V673" s="45"/>
      <c r="W673" s="45"/>
      <c r="X673" s="45"/>
      <c r="Y673" s="45"/>
      <c r="Z673" s="45"/>
      <c r="AA673" s="45"/>
      <c r="AB673" s="45"/>
    </row>
    <row r="674" spans="1:28" s="62" customFormat="1" ht="19.5" customHeight="1" x14ac:dyDescent="0.25">
      <c r="A674" s="63">
        <f t="shared" si="57"/>
        <v>19.5</v>
      </c>
      <c r="B674" s="78">
        <f t="shared" si="58"/>
        <v>28</v>
      </c>
      <c r="C674" s="1016"/>
      <c r="D674" s="1017"/>
      <c r="E674" s="1018"/>
      <c r="F674" s="98"/>
      <c r="G674" s="98"/>
      <c r="H674" s="98"/>
      <c r="I674" s="1025"/>
      <c r="J674" s="1019"/>
      <c r="K674" s="124"/>
      <c r="L674" s="449"/>
      <c r="M674" s="1020"/>
      <c r="N674" s="1021"/>
      <c r="O674" s="1022"/>
      <c r="P674" s="45"/>
      <c r="R674" s="45"/>
      <c r="S674" s="45"/>
      <c r="T674" s="45"/>
      <c r="U674" s="45"/>
      <c r="V674" s="45"/>
      <c r="W674" s="45"/>
      <c r="X674" s="45"/>
      <c r="Y674" s="45"/>
      <c r="Z674" s="45"/>
      <c r="AA674" s="45"/>
      <c r="AB674" s="45"/>
    </row>
    <row r="675" spans="1:28" s="62" customFormat="1" ht="9" customHeight="1" x14ac:dyDescent="0.25">
      <c r="A675" s="63">
        <f>$A$2</f>
        <v>9</v>
      </c>
      <c r="B675" s="45"/>
      <c r="C675" s="45"/>
      <c r="D675" s="45"/>
      <c r="E675" s="45"/>
      <c r="F675" s="45"/>
      <c r="G675" s="45"/>
      <c r="H675" s="45"/>
      <c r="I675" s="173"/>
      <c r="J675" s="45"/>
      <c r="K675" s="179"/>
      <c r="M675" s="45"/>
      <c r="N675" s="45"/>
      <c r="O675" s="45"/>
      <c r="P675" s="45"/>
      <c r="R675" s="45"/>
      <c r="S675" s="45"/>
      <c r="T675" s="45"/>
      <c r="U675" s="45"/>
      <c r="V675" s="45"/>
      <c r="W675" s="45"/>
      <c r="X675" s="45"/>
      <c r="Y675" s="45"/>
      <c r="Z675" s="45"/>
      <c r="AA675" s="45"/>
      <c r="AB675" s="45"/>
    </row>
    <row r="676" spans="1:28" ht="9" customHeight="1" x14ac:dyDescent="0.25">
      <c r="A676" s="63">
        <f t="shared" ref="A676:A681" si="59">$A$2</f>
        <v>9</v>
      </c>
    </row>
    <row r="677" spans="1:28" ht="9" customHeight="1" x14ac:dyDescent="0.25">
      <c r="A677" s="63">
        <f t="shared" si="59"/>
        <v>9</v>
      </c>
    </row>
    <row r="678" spans="1:28" ht="9" customHeight="1" x14ac:dyDescent="0.25">
      <c r="A678" s="63">
        <f t="shared" si="59"/>
        <v>9</v>
      </c>
    </row>
    <row r="679" spans="1:28" ht="9" customHeight="1" x14ac:dyDescent="0.25">
      <c r="A679" s="63">
        <f t="shared" si="59"/>
        <v>9</v>
      </c>
    </row>
    <row r="680" spans="1:28" ht="16.5" customHeight="1" x14ac:dyDescent="0.25">
      <c r="A680" s="68">
        <f>$A$8</f>
        <v>16.5</v>
      </c>
      <c r="C680" s="80" t="s">
        <v>576</v>
      </c>
      <c r="D680" s="81" t="s">
        <v>189</v>
      </c>
      <c r="M680" s="1006" t="str">
        <f ca="1">Wersja</f>
        <v>2020..6.15.0.44055</v>
      </c>
      <c r="N680" s="1006"/>
    </row>
    <row r="681" spans="1:28" x14ac:dyDescent="0.25">
      <c r="A681" s="63">
        <f t="shared" si="59"/>
        <v>9</v>
      </c>
    </row>
  </sheetData>
  <sheetProtection algorithmName="SHA-512" hashValue="8yCr6x0K+2qF8m7eQsbAmWJGEXyHkyoWFtA73POgtT44JEbyH6lcWO6+wchh3GxK5sBnrQ7YV4l9ct0agiVo9g==" saltValue="iFFKOqP6CckbGETZkGqqdA==" spinCount="100000" sheet="1" objects="1" scenarios="1" formatCells="0"/>
  <mergeCells count="1190">
    <mergeCell ref="M272:N272"/>
    <mergeCell ref="M340:N340"/>
    <mergeCell ref="M408:N408"/>
    <mergeCell ref="M476:N476"/>
    <mergeCell ref="M544:N544"/>
    <mergeCell ref="M612:N612"/>
    <mergeCell ref="M680:N680"/>
    <mergeCell ref="C649:D649"/>
    <mergeCell ref="C581:D581"/>
    <mergeCell ref="C513:D513"/>
    <mergeCell ref="C445:D445"/>
    <mergeCell ref="C377:D377"/>
    <mergeCell ref="C309:D309"/>
    <mergeCell ref="C241:D241"/>
    <mergeCell ref="C173:D173"/>
    <mergeCell ref="C673:E673"/>
    <mergeCell ref="I673:J673"/>
    <mergeCell ref="M673:O673"/>
    <mergeCell ref="C674:E674"/>
    <mergeCell ref="I674:J674"/>
    <mergeCell ref="M674:O674"/>
    <mergeCell ref="C671:E671"/>
    <mergeCell ref="I671:J671"/>
    <mergeCell ref="M671:O671"/>
    <mergeCell ref="C672:E672"/>
    <mergeCell ref="I672:J672"/>
    <mergeCell ref="M672:O672"/>
    <mergeCell ref="C669:E669"/>
    <mergeCell ref="I669:J669"/>
    <mergeCell ref="M669:O669"/>
    <mergeCell ref="C670:E670"/>
    <mergeCell ref="I670:J670"/>
    <mergeCell ref="M670:O670"/>
    <mergeCell ref="C667:E667"/>
    <mergeCell ref="I667:J667"/>
    <mergeCell ref="M667:O667"/>
    <mergeCell ref="C668:E668"/>
    <mergeCell ref="I668:J668"/>
    <mergeCell ref="M668:O668"/>
    <mergeCell ref="C665:E665"/>
    <mergeCell ref="I665:J665"/>
    <mergeCell ref="M665:O665"/>
    <mergeCell ref="C666:E666"/>
    <mergeCell ref="I666:J666"/>
    <mergeCell ref="M666:O666"/>
    <mergeCell ref="C663:E663"/>
    <mergeCell ref="I663:J663"/>
    <mergeCell ref="M663:O663"/>
    <mergeCell ref="C664:E664"/>
    <mergeCell ref="I664:J664"/>
    <mergeCell ref="M664:O664"/>
    <mergeCell ref="C661:E661"/>
    <mergeCell ref="I661:J661"/>
    <mergeCell ref="M661:O661"/>
    <mergeCell ref="C662:E662"/>
    <mergeCell ref="I662:J662"/>
    <mergeCell ref="M662:O662"/>
    <mergeCell ref="C659:E659"/>
    <mergeCell ref="I659:J659"/>
    <mergeCell ref="M659:O659"/>
    <mergeCell ref="C660:E660"/>
    <mergeCell ref="I660:J660"/>
    <mergeCell ref="M660:O660"/>
    <mergeCell ref="C657:E657"/>
    <mergeCell ref="I657:J657"/>
    <mergeCell ref="M657:O657"/>
    <mergeCell ref="C658:E658"/>
    <mergeCell ref="I658:J658"/>
    <mergeCell ref="M658:O658"/>
    <mergeCell ref="C655:E655"/>
    <mergeCell ref="I655:J655"/>
    <mergeCell ref="M655:O655"/>
    <mergeCell ref="C656:E656"/>
    <mergeCell ref="I656:J656"/>
    <mergeCell ref="M656:O656"/>
    <mergeCell ref="C647:O647"/>
    <mergeCell ref="B651:O651"/>
    <mergeCell ref="C653:E653"/>
    <mergeCell ref="I653:J653"/>
    <mergeCell ref="M653:O653"/>
    <mergeCell ref="C654:E654"/>
    <mergeCell ref="I654:J654"/>
    <mergeCell ref="M654:O654"/>
    <mergeCell ref="C641:E641"/>
    <mergeCell ref="I641:J641"/>
    <mergeCell ref="M641:O641"/>
    <mergeCell ref="C644:O644"/>
    <mergeCell ref="C645:O645"/>
    <mergeCell ref="C646:O646"/>
    <mergeCell ref="C639:E639"/>
    <mergeCell ref="I639:J639"/>
    <mergeCell ref="M639:O639"/>
    <mergeCell ref="C640:E640"/>
    <mergeCell ref="I640:J640"/>
    <mergeCell ref="M640:O640"/>
    <mergeCell ref="C637:E637"/>
    <mergeCell ref="I637:J637"/>
    <mergeCell ref="M637:O637"/>
    <mergeCell ref="C638:E638"/>
    <mergeCell ref="I638:J638"/>
    <mergeCell ref="M638:O638"/>
    <mergeCell ref="C635:E635"/>
    <mergeCell ref="I635:J635"/>
    <mergeCell ref="M635:O635"/>
    <mergeCell ref="C636:E636"/>
    <mergeCell ref="I636:J636"/>
    <mergeCell ref="M636:O636"/>
    <mergeCell ref="C633:E633"/>
    <mergeCell ref="I633:J633"/>
    <mergeCell ref="M633:O633"/>
    <mergeCell ref="C634:E634"/>
    <mergeCell ref="I634:J634"/>
    <mergeCell ref="M634:O634"/>
    <mergeCell ref="C629:H629"/>
    <mergeCell ref="I629:O629"/>
    <mergeCell ref="B630:O630"/>
    <mergeCell ref="B631:O631"/>
    <mergeCell ref="C632:E632"/>
    <mergeCell ref="I632:J632"/>
    <mergeCell ref="M632:O632"/>
    <mergeCell ref="B621:N621"/>
    <mergeCell ref="B622:N622"/>
    <mergeCell ref="B626:O626"/>
    <mergeCell ref="B627:O627"/>
    <mergeCell ref="C628:H628"/>
    <mergeCell ref="I628:O628"/>
    <mergeCell ref="B614:O614"/>
    <mergeCell ref="B615:O615"/>
    <mergeCell ref="B617:H617"/>
    <mergeCell ref="I617:O617"/>
    <mergeCell ref="C618:G618"/>
    <mergeCell ref="I618:O618"/>
    <mergeCell ref="C605:E605"/>
    <mergeCell ref="I605:J605"/>
    <mergeCell ref="M605:O605"/>
    <mergeCell ref="C606:E606"/>
    <mergeCell ref="I606:J606"/>
    <mergeCell ref="M606:O606"/>
    <mergeCell ref="C603:E603"/>
    <mergeCell ref="I603:J603"/>
    <mergeCell ref="M603:O603"/>
    <mergeCell ref="C604:E604"/>
    <mergeCell ref="I604:J604"/>
    <mergeCell ref="M604:O604"/>
    <mergeCell ref="C601:E601"/>
    <mergeCell ref="I601:J601"/>
    <mergeCell ref="M601:O601"/>
    <mergeCell ref="C602:E602"/>
    <mergeCell ref="I602:J602"/>
    <mergeCell ref="M602:O602"/>
    <mergeCell ref="C599:E599"/>
    <mergeCell ref="I599:J599"/>
    <mergeCell ref="M599:O599"/>
    <mergeCell ref="C600:E600"/>
    <mergeCell ref="I600:J600"/>
    <mergeCell ref="M600:O600"/>
    <mergeCell ref="C597:E597"/>
    <mergeCell ref="I597:J597"/>
    <mergeCell ref="M597:O597"/>
    <mergeCell ref="C598:E598"/>
    <mergeCell ref="I598:J598"/>
    <mergeCell ref="M598:O598"/>
    <mergeCell ref="C595:E595"/>
    <mergeCell ref="I595:J595"/>
    <mergeCell ref="M595:O595"/>
    <mergeCell ref="C596:E596"/>
    <mergeCell ref="I596:J596"/>
    <mergeCell ref="M596:O596"/>
    <mergeCell ref="C593:E593"/>
    <mergeCell ref="I593:J593"/>
    <mergeCell ref="M593:O593"/>
    <mergeCell ref="C594:E594"/>
    <mergeCell ref="I594:J594"/>
    <mergeCell ref="M594:O594"/>
    <mergeCell ref="C591:E591"/>
    <mergeCell ref="I591:J591"/>
    <mergeCell ref="M591:O591"/>
    <mergeCell ref="C592:E592"/>
    <mergeCell ref="I592:J592"/>
    <mergeCell ref="M592:O592"/>
    <mergeCell ref="C589:E589"/>
    <mergeCell ref="I589:J589"/>
    <mergeCell ref="M589:O589"/>
    <mergeCell ref="C590:E590"/>
    <mergeCell ref="I590:J590"/>
    <mergeCell ref="M590:O590"/>
    <mergeCell ref="C587:E587"/>
    <mergeCell ref="I587:J587"/>
    <mergeCell ref="M587:O587"/>
    <mergeCell ref="C588:E588"/>
    <mergeCell ref="I588:J588"/>
    <mergeCell ref="M588:O588"/>
    <mergeCell ref="C579:O579"/>
    <mergeCell ref="B583:O583"/>
    <mergeCell ref="C585:E585"/>
    <mergeCell ref="I585:J585"/>
    <mergeCell ref="M585:O585"/>
    <mergeCell ref="C586:E586"/>
    <mergeCell ref="I586:J586"/>
    <mergeCell ref="M586:O586"/>
    <mergeCell ref="C573:E573"/>
    <mergeCell ref="I573:J573"/>
    <mergeCell ref="M573:O573"/>
    <mergeCell ref="C576:O576"/>
    <mergeCell ref="C577:O577"/>
    <mergeCell ref="C578:O578"/>
    <mergeCell ref="C571:E571"/>
    <mergeCell ref="I571:J571"/>
    <mergeCell ref="M571:O571"/>
    <mergeCell ref="C572:E572"/>
    <mergeCell ref="I572:J572"/>
    <mergeCell ref="M572:O572"/>
    <mergeCell ref="C569:E569"/>
    <mergeCell ref="I569:J569"/>
    <mergeCell ref="M569:O569"/>
    <mergeCell ref="C570:E570"/>
    <mergeCell ref="I570:J570"/>
    <mergeCell ref="M570:O570"/>
    <mergeCell ref="C567:E567"/>
    <mergeCell ref="I567:J567"/>
    <mergeCell ref="M567:O567"/>
    <mergeCell ref="C568:E568"/>
    <mergeCell ref="I568:J568"/>
    <mergeCell ref="M568:O568"/>
    <mergeCell ref="C565:E565"/>
    <mergeCell ref="I565:J565"/>
    <mergeCell ref="M565:O565"/>
    <mergeCell ref="C566:E566"/>
    <mergeCell ref="I566:J566"/>
    <mergeCell ref="M566:O566"/>
    <mergeCell ref="C561:H561"/>
    <mergeCell ref="I561:O561"/>
    <mergeCell ref="B562:O562"/>
    <mergeCell ref="B563:O563"/>
    <mergeCell ref="C564:E564"/>
    <mergeCell ref="I564:J564"/>
    <mergeCell ref="M564:O564"/>
    <mergeCell ref="B553:N553"/>
    <mergeCell ref="B554:N554"/>
    <mergeCell ref="B558:O558"/>
    <mergeCell ref="B559:O559"/>
    <mergeCell ref="C560:H560"/>
    <mergeCell ref="I560:O560"/>
    <mergeCell ref="B546:O546"/>
    <mergeCell ref="B547:O547"/>
    <mergeCell ref="B549:H549"/>
    <mergeCell ref="I549:O549"/>
    <mergeCell ref="C550:G550"/>
    <mergeCell ref="I550:O550"/>
    <mergeCell ref="C537:E537"/>
    <mergeCell ref="I537:J537"/>
    <mergeCell ref="M537:O537"/>
    <mergeCell ref="C538:E538"/>
    <mergeCell ref="I538:J538"/>
    <mergeCell ref="M538:O538"/>
    <mergeCell ref="C535:E535"/>
    <mergeCell ref="I535:J535"/>
    <mergeCell ref="M535:O535"/>
    <mergeCell ref="C536:E536"/>
    <mergeCell ref="I536:J536"/>
    <mergeCell ref="M536:O536"/>
    <mergeCell ref="C533:E533"/>
    <mergeCell ref="I533:J533"/>
    <mergeCell ref="M533:O533"/>
    <mergeCell ref="C534:E534"/>
    <mergeCell ref="I534:J534"/>
    <mergeCell ref="M534:O534"/>
    <mergeCell ref="C531:E531"/>
    <mergeCell ref="I531:J531"/>
    <mergeCell ref="M531:O531"/>
    <mergeCell ref="C532:E532"/>
    <mergeCell ref="I532:J532"/>
    <mergeCell ref="M532:O532"/>
    <mergeCell ref="C529:E529"/>
    <mergeCell ref="I529:J529"/>
    <mergeCell ref="M529:O529"/>
    <mergeCell ref="C530:E530"/>
    <mergeCell ref="I530:J530"/>
    <mergeCell ref="M530:O530"/>
    <mergeCell ref="C527:E527"/>
    <mergeCell ref="I527:J527"/>
    <mergeCell ref="M527:O527"/>
    <mergeCell ref="C528:E528"/>
    <mergeCell ref="I528:J528"/>
    <mergeCell ref="M528:O528"/>
    <mergeCell ref="C525:E525"/>
    <mergeCell ref="I525:J525"/>
    <mergeCell ref="M525:O525"/>
    <mergeCell ref="C526:E526"/>
    <mergeCell ref="I526:J526"/>
    <mergeCell ref="M526:O526"/>
    <mergeCell ref="C523:E523"/>
    <mergeCell ref="I523:J523"/>
    <mergeCell ref="M523:O523"/>
    <mergeCell ref="C524:E524"/>
    <mergeCell ref="I524:J524"/>
    <mergeCell ref="M524:O524"/>
    <mergeCell ref="C521:E521"/>
    <mergeCell ref="I521:J521"/>
    <mergeCell ref="M521:O521"/>
    <mergeCell ref="C522:E522"/>
    <mergeCell ref="I522:J522"/>
    <mergeCell ref="M522:O522"/>
    <mergeCell ref="C519:E519"/>
    <mergeCell ref="I519:J519"/>
    <mergeCell ref="M519:O519"/>
    <mergeCell ref="C520:E520"/>
    <mergeCell ref="I520:J520"/>
    <mergeCell ref="M520:O520"/>
    <mergeCell ref="C511:O511"/>
    <mergeCell ref="B515:O515"/>
    <mergeCell ref="C517:E517"/>
    <mergeCell ref="I517:J517"/>
    <mergeCell ref="M517:O517"/>
    <mergeCell ref="C518:E518"/>
    <mergeCell ref="I518:J518"/>
    <mergeCell ref="M518:O518"/>
    <mergeCell ref="C505:E505"/>
    <mergeCell ref="I505:J505"/>
    <mergeCell ref="M505:O505"/>
    <mergeCell ref="C508:O508"/>
    <mergeCell ref="C509:O509"/>
    <mergeCell ref="C510:O510"/>
    <mergeCell ref="C503:E503"/>
    <mergeCell ref="I503:J503"/>
    <mergeCell ref="M503:O503"/>
    <mergeCell ref="C504:E504"/>
    <mergeCell ref="I504:J504"/>
    <mergeCell ref="M504:O504"/>
    <mergeCell ref="C501:E501"/>
    <mergeCell ref="I501:J501"/>
    <mergeCell ref="M501:O501"/>
    <mergeCell ref="C502:E502"/>
    <mergeCell ref="I502:J502"/>
    <mergeCell ref="M502:O502"/>
    <mergeCell ref="C499:E499"/>
    <mergeCell ref="I499:J499"/>
    <mergeCell ref="M499:O499"/>
    <mergeCell ref="C500:E500"/>
    <mergeCell ref="I500:J500"/>
    <mergeCell ref="M500:O500"/>
    <mergeCell ref="C497:E497"/>
    <mergeCell ref="I497:J497"/>
    <mergeCell ref="M497:O497"/>
    <mergeCell ref="C498:E498"/>
    <mergeCell ref="I498:J498"/>
    <mergeCell ref="M498:O498"/>
    <mergeCell ref="C493:H493"/>
    <mergeCell ref="I493:O493"/>
    <mergeCell ref="B494:O494"/>
    <mergeCell ref="B495:O495"/>
    <mergeCell ref="C496:E496"/>
    <mergeCell ref="I496:J496"/>
    <mergeCell ref="M496:O496"/>
    <mergeCell ref="B485:N485"/>
    <mergeCell ref="B486:N486"/>
    <mergeCell ref="B490:O490"/>
    <mergeCell ref="B491:O491"/>
    <mergeCell ref="C492:H492"/>
    <mergeCell ref="I492:O492"/>
    <mergeCell ref="B478:O478"/>
    <mergeCell ref="B479:O479"/>
    <mergeCell ref="B481:H481"/>
    <mergeCell ref="I481:O481"/>
    <mergeCell ref="C482:G482"/>
    <mergeCell ref="I482:O482"/>
    <mergeCell ref="C469:E469"/>
    <mergeCell ref="I469:J469"/>
    <mergeCell ref="M469:O469"/>
    <mergeCell ref="C470:E470"/>
    <mergeCell ref="I470:J470"/>
    <mergeCell ref="M470:O470"/>
    <mergeCell ref="C467:E467"/>
    <mergeCell ref="I467:J467"/>
    <mergeCell ref="M467:O467"/>
    <mergeCell ref="C468:E468"/>
    <mergeCell ref="I468:J468"/>
    <mergeCell ref="M468:O468"/>
    <mergeCell ref="C465:E465"/>
    <mergeCell ref="I465:J465"/>
    <mergeCell ref="M465:O465"/>
    <mergeCell ref="C466:E466"/>
    <mergeCell ref="I466:J466"/>
    <mergeCell ref="M466:O466"/>
    <mergeCell ref="C463:E463"/>
    <mergeCell ref="I463:J463"/>
    <mergeCell ref="M463:O463"/>
    <mergeCell ref="C464:E464"/>
    <mergeCell ref="I464:J464"/>
    <mergeCell ref="M464:O464"/>
    <mergeCell ref="C461:E461"/>
    <mergeCell ref="I461:J461"/>
    <mergeCell ref="M461:O461"/>
    <mergeCell ref="C462:E462"/>
    <mergeCell ref="I462:J462"/>
    <mergeCell ref="M462:O462"/>
    <mergeCell ref="C459:E459"/>
    <mergeCell ref="I459:J459"/>
    <mergeCell ref="M459:O459"/>
    <mergeCell ref="C460:E460"/>
    <mergeCell ref="I460:J460"/>
    <mergeCell ref="M460:O460"/>
    <mergeCell ref="C457:E457"/>
    <mergeCell ref="I457:J457"/>
    <mergeCell ref="M457:O457"/>
    <mergeCell ref="C458:E458"/>
    <mergeCell ref="I458:J458"/>
    <mergeCell ref="M458:O458"/>
    <mergeCell ref="C455:E455"/>
    <mergeCell ref="I455:J455"/>
    <mergeCell ref="M455:O455"/>
    <mergeCell ref="C456:E456"/>
    <mergeCell ref="I456:J456"/>
    <mergeCell ref="M456:O456"/>
    <mergeCell ref="C453:E453"/>
    <mergeCell ref="I453:J453"/>
    <mergeCell ref="M453:O453"/>
    <mergeCell ref="C454:E454"/>
    <mergeCell ref="I454:J454"/>
    <mergeCell ref="M454:O454"/>
    <mergeCell ref="C451:E451"/>
    <mergeCell ref="I451:J451"/>
    <mergeCell ref="M451:O451"/>
    <mergeCell ref="C452:E452"/>
    <mergeCell ref="I452:J452"/>
    <mergeCell ref="M452:O452"/>
    <mergeCell ref="C443:O443"/>
    <mergeCell ref="B447:O447"/>
    <mergeCell ref="C449:E449"/>
    <mergeCell ref="I449:J449"/>
    <mergeCell ref="M449:O449"/>
    <mergeCell ref="C450:E450"/>
    <mergeCell ref="I450:J450"/>
    <mergeCell ref="M450:O450"/>
    <mergeCell ref="C437:E437"/>
    <mergeCell ref="I437:J437"/>
    <mergeCell ref="M437:O437"/>
    <mergeCell ref="C440:O440"/>
    <mergeCell ref="C441:O441"/>
    <mergeCell ref="C442:O442"/>
    <mergeCell ref="C435:E435"/>
    <mergeCell ref="I435:J435"/>
    <mergeCell ref="M435:O435"/>
    <mergeCell ref="C436:E436"/>
    <mergeCell ref="I436:J436"/>
    <mergeCell ref="M436:O436"/>
    <mergeCell ref="C433:E433"/>
    <mergeCell ref="I433:J433"/>
    <mergeCell ref="M433:O433"/>
    <mergeCell ref="C434:E434"/>
    <mergeCell ref="I434:J434"/>
    <mergeCell ref="M434:O434"/>
    <mergeCell ref="C431:E431"/>
    <mergeCell ref="I431:J431"/>
    <mergeCell ref="M431:O431"/>
    <mergeCell ref="C432:E432"/>
    <mergeCell ref="I432:J432"/>
    <mergeCell ref="M432:O432"/>
    <mergeCell ref="C429:E429"/>
    <mergeCell ref="I429:J429"/>
    <mergeCell ref="M429:O429"/>
    <mergeCell ref="C430:E430"/>
    <mergeCell ref="I430:J430"/>
    <mergeCell ref="M430:O430"/>
    <mergeCell ref="C425:H425"/>
    <mergeCell ref="I425:O425"/>
    <mergeCell ref="B426:O426"/>
    <mergeCell ref="B427:O427"/>
    <mergeCell ref="C428:E428"/>
    <mergeCell ref="I428:J428"/>
    <mergeCell ref="M428:O428"/>
    <mergeCell ref="B417:N417"/>
    <mergeCell ref="B418:N418"/>
    <mergeCell ref="B422:O422"/>
    <mergeCell ref="B423:O423"/>
    <mergeCell ref="C424:H424"/>
    <mergeCell ref="I424:O424"/>
    <mergeCell ref="B410:O410"/>
    <mergeCell ref="B411:O411"/>
    <mergeCell ref="B413:H413"/>
    <mergeCell ref="I413:O413"/>
    <mergeCell ref="C414:G414"/>
    <mergeCell ref="I414:O414"/>
    <mergeCell ref="C401:E401"/>
    <mergeCell ref="I401:J401"/>
    <mergeCell ref="M401:O401"/>
    <mergeCell ref="C402:E402"/>
    <mergeCell ref="I402:J402"/>
    <mergeCell ref="M402:O402"/>
    <mergeCell ref="C399:E399"/>
    <mergeCell ref="I399:J399"/>
    <mergeCell ref="M399:O399"/>
    <mergeCell ref="C400:E400"/>
    <mergeCell ref="I400:J400"/>
    <mergeCell ref="M400:O400"/>
    <mergeCell ref="C397:E397"/>
    <mergeCell ref="I397:J397"/>
    <mergeCell ref="M397:O397"/>
    <mergeCell ref="C398:E398"/>
    <mergeCell ref="I398:J398"/>
    <mergeCell ref="M398:O398"/>
    <mergeCell ref="C395:E395"/>
    <mergeCell ref="I395:J395"/>
    <mergeCell ref="M395:O395"/>
    <mergeCell ref="C396:E396"/>
    <mergeCell ref="I396:J396"/>
    <mergeCell ref="M396:O396"/>
    <mergeCell ref="C393:E393"/>
    <mergeCell ref="I393:J393"/>
    <mergeCell ref="M393:O393"/>
    <mergeCell ref="C394:E394"/>
    <mergeCell ref="I394:J394"/>
    <mergeCell ref="M394:O394"/>
    <mergeCell ref="C391:E391"/>
    <mergeCell ref="I391:J391"/>
    <mergeCell ref="M391:O391"/>
    <mergeCell ref="C392:E392"/>
    <mergeCell ref="I392:J392"/>
    <mergeCell ref="M392:O392"/>
    <mergeCell ref="C389:E389"/>
    <mergeCell ref="I389:J389"/>
    <mergeCell ref="M389:O389"/>
    <mergeCell ref="C390:E390"/>
    <mergeCell ref="I390:J390"/>
    <mergeCell ref="M390:O390"/>
    <mergeCell ref="C387:E387"/>
    <mergeCell ref="I387:J387"/>
    <mergeCell ref="M387:O387"/>
    <mergeCell ref="C388:E388"/>
    <mergeCell ref="I388:J388"/>
    <mergeCell ref="M388:O388"/>
    <mergeCell ref="C385:E385"/>
    <mergeCell ref="I385:J385"/>
    <mergeCell ref="M385:O385"/>
    <mergeCell ref="C386:E386"/>
    <mergeCell ref="I386:J386"/>
    <mergeCell ref="M386:O386"/>
    <mergeCell ref="C383:E383"/>
    <mergeCell ref="I383:J383"/>
    <mergeCell ref="M383:O383"/>
    <mergeCell ref="C384:E384"/>
    <mergeCell ref="I384:J384"/>
    <mergeCell ref="M384:O384"/>
    <mergeCell ref="C375:O375"/>
    <mergeCell ref="B379:O379"/>
    <mergeCell ref="C381:E381"/>
    <mergeCell ref="I381:J381"/>
    <mergeCell ref="M381:O381"/>
    <mergeCell ref="C382:E382"/>
    <mergeCell ref="I382:J382"/>
    <mergeCell ref="M382:O382"/>
    <mergeCell ref="C369:E369"/>
    <mergeCell ref="I369:J369"/>
    <mergeCell ref="M369:O369"/>
    <mergeCell ref="C372:O372"/>
    <mergeCell ref="C373:O373"/>
    <mergeCell ref="C374:O374"/>
    <mergeCell ref="C367:E367"/>
    <mergeCell ref="I367:J367"/>
    <mergeCell ref="M367:O367"/>
    <mergeCell ref="C368:E368"/>
    <mergeCell ref="I368:J368"/>
    <mergeCell ref="M368:O368"/>
    <mergeCell ref="C365:E365"/>
    <mergeCell ref="I365:J365"/>
    <mergeCell ref="M365:O365"/>
    <mergeCell ref="C366:E366"/>
    <mergeCell ref="I366:J366"/>
    <mergeCell ref="M366:O366"/>
    <mergeCell ref="C363:E363"/>
    <mergeCell ref="I363:J363"/>
    <mergeCell ref="M363:O363"/>
    <mergeCell ref="C364:E364"/>
    <mergeCell ref="I364:J364"/>
    <mergeCell ref="M364:O364"/>
    <mergeCell ref="C361:E361"/>
    <mergeCell ref="I361:J361"/>
    <mergeCell ref="M361:O361"/>
    <mergeCell ref="C362:E362"/>
    <mergeCell ref="I362:J362"/>
    <mergeCell ref="M362:O362"/>
    <mergeCell ref="C357:H357"/>
    <mergeCell ref="I357:O357"/>
    <mergeCell ref="B358:O358"/>
    <mergeCell ref="B359:O359"/>
    <mergeCell ref="C360:E360"/>
    <mergeCell ref="I360:J360"/>
    <mergeCell ref="M360:O360"/>
    <mergeCell ref="B349:N349"/>
    <mergeCell ref="B350:N350"/>
    <mergeCell ref="B354:O354"/>
    <mergeCell ref="B355:O355"/>
    <mergeCell ref="C356:H356"/>
    <mergeCell ref="I356:O356"/>
    <mergeCell ref="B342:O342"/>
    <mergeCell ref="B343:O343"/>
    <mergeCell ref="B345:H345"/>
    <mergeCell ref="I345:O345"/>
    <mergeCell ref="C346:G346"/>
    <mergeCell ref="I346:O346"/>
    <mergeCell ref="C333:E333"/>
    <mergeCell ref="I333:J333"/>
    <mergeCell ref="M333:O333"/>
    <mergeCell ref="C334:E334"/>
    <mergeCell ref="I334:J334"/>
    <mergeCell ref="M334:O334"/>
    <mergeCell ref="C331:E331"/>
    <mergeCell ref="I331:J331"/>
    <mergeCell ref="M331:O331"/>
    <mergeCell ref="C332:E332"/>
    <mergeCell ref="I332:J332"/>
    <mergeCell ref="M332:O332"/>
    <mergeCell ref="C329:E329"/>
    <mergeCell ref="I329:J329"/>
    <mergeCell ref="M329:O329"/>
    <mergeCell ref="C330:E330"/>
    <mergeCell ref="I330:J330"/>
    <mergeCell ref="M330:O330"/>
    <mergeCell ref="C327:E327"/>
    <mergeCell ref="I327:J327"/>
    <mergeCell ref="M327:O327"/>
    <mergeCell ref="C328:E328"/>
    <mergeCell ref="I328:J328"/>
    <mergeCell ref="M328:O328"/>
    <mergeCell ref="C325:E325"/>
    <mergeCell ref="I325:J325"/>
    <mergeCell ref="M325:O325"/>
    <mergeCell ref="C326:E326"/>
    <mergeCell ref="I326:J326"/>
    <mergeCell ref="M326:O326"/>
    <mergeCell ref="C323:E323"/>
    <mergeCell ref="I323:J323"/>
    <mergeCell ref="M323:O323"/>
    <mergeCell ref="C324:E324"/>
    <mergeCell ref="I324:J324"/>
    <mergeCell ref="M324:O324"/>
    <mergeCell ref="C321:E321"/>
    <mergeCell ref="I321:J321"/>
    <mergeCell ref="M321:O321"/>
    <mergeCell ref="C322:E322"/>
    <mergeCell ref="I322:J322"/>
    <mergeCell ref="M322:O322"/>
    <mergeCell ref="C319:E319"/>
    <mergeCell ref="I319:J319"/>
    <mergeCell ref="M319:O319"/>
    <mergeCell ref="C320:E320"/>
    <mergeCell ref="I320:J320"/>
    <mergeCell ref="M320:O320"/>
    <mergeCell ref="C317:E317"/>
    <mergeCell ref="I317:J317"/>
    <mergeCell ref="M317:O317"/>
    <mergeCell ref="C318:E318"/>
    <mergeCell ref="I318:J318"/>
    <mergeCell ref="M318:O318"/>
    <mergeCell ref="C315:E315"/>
    <mergeCell ref="I315:J315"/>
    <mergeCell ref="M315:O315"/>
    <mergeCell ref="C316:E316"/>
    <mergeCell ref="I316:J316"/>
    <mergeCell ref="M316:O316"/>
    <mergeCell ref="C307:O307"/>
    <mergeCell ref="B311:O311"/>
    <mergeCell ref="C313:E313"/>
    <mergeCell ref="I313:J313"/>
    <mergeCell ref="M313:O313"/>
    <mergeCell ref="C314:E314"/>
    <mergeCell ref="I314:J314"/>
    <mergeCell ref="M314:O314"/>
    <mergeCell ref="C301:E301"/>
    <mergeCell ref="I301:J301"/>
    <mergeCell ref="M301:O301"/>
    <mergeCell ref="C304:O304"/>
    <mergeCell ref="C305:O305"/>
    <mergeCell ref="C306:O306"/>
    <mergeCell ref="C299:E299"/>
    <mergeCell ref="I299:J299"/>
    <mergeCell ref="M299:O299"/>
    <mergeCell ref="C300:E300"/>
    <mergeCell ref="I300:J300"/>
    <mergeCell ref="M300:O300"/>
    <mergeCell ref="C297:E297"/>
    <mergeCell ref="I297:J297"/>
    <mergeCell ref="M297:O297"/>
    <mergeCell ref="C298:E298"/>
    <mergeCell ref="I298:J298"/>
    <mergeCell ref="M298:O298"/>
    <mergeCell ref="C295:E295"/>
    <mergeCell ref="I295:J295"/>
    <mergeCell ref="M295:O295"/>
    <mergeCell ref="C296:E296"/>
    <mergeCell ref="I296:J296"/>
    <mergeCell ref="M296:O296"/>
    <mergeCell ref="C293:E293"/>
    <mergeCell ref="I293:J293"/>
    <mergeCell ref="M293:O293"/>
    <mergeCell ref="C294:E294"/>
    <mergeCell ref="I294:J294"/>
    <mergeCell ref="M294:O294"/>
    <mergeCell ref="C289:H289"/>
    <mergeCell ref="I289:O289"/>
    <mergeCell ref="B290:O290"/>
    <mergeCell ref="B291:O291"/>
    <mergeCell ref="C292:E292"/>
    <mergeCell ref="I292:J292"/>
    <mergeCell ref="M292:O292"/>
    <mergeCell ref="B281:N281"/>
    <mergeCell ref="B282:N282"/>
    <mergeCell ref="B286:O286"/>
    <mergeCell ref="B287:O287"/>
    <mergeCell ref="C288:H288"/>
    <mergeCell ref="I288:O288"/>
    <mergeCell ref="B274:O274"/>
    <mergeCell ref="B275:O275"/>
    <mergeCell ref="B277:H277"/>
    <mergeCell ref="I277:O277"/>
    <mergeCell ref="C278:G278"/>
    <mergeCell ref="I278:O278"/>
    <mergeCell ref="C265:E265"/>
    <mergeCell ref="I265:J265"/>
    <mergeCell ref="M265:O265"/>
    <mergeCell ref="C266:E266"/>
    <mergeCell ref="I266:J266"/>
    <mergeCell ref="M266:O266"/>
    <mergeCell ref="C263:E263"/>
    <mergeCell ref="I263:J263"/>
    <mergeCell ref="M263:O263"/>
    <mergeCell ref="C264:E264"/>
    <mergeCell ref="I264:J264"/>
    <mergeCell ref="M264:O264"/>
    <mergeCell ref="C261:E261"/>
    <mergeCell ref="I261:J261"/>
    <mergeCell ref="M261:O261"/>
    <mergeCell ref="C262:E262"/>
    <mergeCell ref="I262:J262"/>
    <mergeCell ref="M262:O262"/>
    <mergeCell ref="C259:E259"/>
    <mergeCell ref="I259:J259"/>
    <mergeCell ref="M259:O259"/>
    <mergeCell ref="C260:E260"/>
    <mergeCell ref="I260:J260"/>
    <mergeCell ref="M260:O260"/>
    <mergeCell ref="C257:E257"/>
    <mergeCell ref="I257:J257"/>
    <mergeCell ref="M257:O257"/>
    <mergeCell ref="C258:E258"/>
    <mergeCell ref="I258:J258"/>
    <mergeCell ref="M258:O258"/>
    <mergeCell ref="C255:E255"/>
    <mergeCell ref="I255:J255"/>
    <mergeCell ref="M255:O255"/>
    <mergeCell ref="C256:E256"/>
    <mergeCell ref="I256:J256"/>
    <mergeCell ref="M256:O256"/>
    <mergeCell ref="C253:E253"/>
    <mergeCell ref="I253:J253"/>
    <mergeCell ref="M253:O253"/>
    <mergeCell ref="C254:E254"/>
    <mergeCell ref="I254:J254"/>
    <mergeCell ref="M254:O254"/>
    <mergeCell ref="C251:E251"/>
    <mergeCell ref="I251:J251"/>
    <mergeCell ref="M251:O251"/>
    <mergeCell ref="C252:E252"/>
    <mergeCell ref="I252:J252"/>
    <mergeCell ref="M252:O252"/>
    <mergeCell ref="C249:E249"/>
    <mergeCell ref="I249:J249"/>
    <mergeCell ref="M249:O249"/>
    <mergeCell ref="C250:E250"/>
    <mergeCell ref="I250:J250"/>
    <mergeCell ref="M250:O250"/>
    <mergeCell ref="C247:E247"/>
    <mergeCell ref="I247:J247"/>
    <mergeCell ref="M247:O247"/>
    <mergeCell ref="C248:E248"/>
    <mergeCell ref="I248:J248"/>
    <mergeCell ref="M248:O248"/>
    <mergeCell ref="C239:O239"/>
    <mergeCell ref="B243:O243"/>
    <mergeCell ref="C245:E245"/>
    <mergeCell ref="I245:J245"/>
    <mergeCell ref="M245:O245"/>
    <mergeCell ref="C246:E246"/>
    <mergeCell ref="I246:J246"/>
    <mergeCell ref="M246:O246"/>
    <mergeCell ref="C233:E233"/>
    <mergeCell ref="I233:J233"/>
    <mergeCell ref="M233:O233"/>
    <mergeCell ref="C236:O236"/>
    <mergeCell ref="C237:O237"/>
    <mergeCell ref="C238:O238"/>
    <mergeCell ref="C231:E231"/>
    <mergeCell ref="I231:J231"/>
    <mergeCell ref="M231:O231"/>
    <mergeCell ref="C232:E232"/>
    <mergeCell ref="I232:J232"/>
    <mergeCell ref="M232:O232"/>
    <mergeCell ref="C229:E229"/>
    <mergeCell ref="I229:J229"/>
    <mergeCell ref="M229:O229"/>
    <mergeCell ref="C230:E230"/>
    <mergeCell ref="I230:J230"/>
    <mergeCell ref="M230:O230"/>
    <mergeCell ref="C227:E227"/>
    <mergeCell ref="I227:J227"/>
    <mergeCell ref="M227:O227"/>
    <mergeCell ref="C228:E228"/>
    <mergeCell ref="I228:J228"/>
    <mergeCell ref="M228:O228"/>
    <mergeCell ref="C225:E225"/>
    <mergeCell ref="I225:J225"/>
    <mergeCell ref="M225:O225"/>
    <mergeCell ref="C226:E226"/>
    <mergeCell ref="I226:J226"/>
    <mergeCell ref="M226:O226"/>
    <mergeCell ref="C221:H221"/>
    <mergeCell ref="I221:O221"/>
    <mergeCell ref="B222:O222"/>
    <mergeCell ref="B223:O223"/>
    <mergeCell ref="C224:E224"/>
    <mergeCell ref="I224:J224"/>
    <mergeCell ref="M224:O224"/>
    <mergeCell ref="B213:N213"/>
    <mergeCell ref="B214:N214"/>
    <mergeCell ref="B218:O218"/>
    <mergeCell ref="B219:O219"/>
    <mergeCell ref="C220:H220"/>
    <mergeCell ref="I220:O220"/>
    <mergeCell ref="B206:O206"/>
    <mergeCell ref="B207:O207"/>
    <mergeCell ref="B209:H209"/>
    <mergeCell ref="I209:O209"/>
    <mergeCell ref="C210:G210"/>
    <mergeCell ref="I210:O210"/>
    <mergeCell ref="C197:E197"/>
    <mergeCell ref="I197:J197"/>
    <mergeCell ref="M197:O197"/>
    <mergeCell ref="C198:E198"/>
    <mergeCell ref="I198:J198"/>
    <mergeCell ref="M198:O198"/>
    <mergeCell ref="C195:E195"/>
    <mergeCell ref="I195:J195"/>
    <mergeCell ref="M195:O195"/>
    <mergeCell ref="C196:E196"/>
    <mergeCell ref="I196:J196"/>
    <mergeCell ref="M196:O196"/>
    <mergeCell ref="M204:N204"/>
    <mergeCell ref="C193:E193"/>
    <mergeCell ref="I193:J193"/>
    <mergeCell ref="M193:O193"/>
    <mergeCell ref="C194:E194"/>
    <mergeCell ref="I194:J194"/>
    <mergeCell ref="M194:O194"/>
    <mergeCell ref="C191:E191"/>
    <mergeCell ref="I191:J191"/>
    <mergeCell ref="M191:O191"/>
    <mergeCell ref="C192:E192"/>
    <mergeCell ref="I192:J192"/>
    <mergeCell ref="M192:O192"/>
    <mergeCell ref="C189:E189"/>
    <mergeCell ref="I189:J189"/>
    <mergeCell ref="M189:O189"/>
    <mergeCell ref="C190:E190"/>
    <mergeCell ref="I190:J190"/>
    <mergeCell ref="M190:O190"/>
    <mergeCell ref="C187:E187"/>
    <mergeCell ref="I187:J187"/>
    <mergeCell ref="M187:O187"/>
    <mergeCell ref="C188:E188"/>
    <mergeCell ref="I188:J188"/>
    <mergeCell ref="M188:O188"/>
    <mergeCell ref="C185:E185"/>
    <mergeCell ref="I185:J185"/>
    <mergeCell ref="M185:O185"/>
    <mergeCell ref="C186:E186"/>
    <mergeCell ref="I186:J186"/>
    <mergeCell ref="M186:O186"/>
    <mergeCell ref="C183:E183"/>
    <mergeCell ref="I183:J183"/>
    <mergeCell ref="M183:O183"/>
    <mergeCell ref="C184:E184"/>
    <mergeCell ref="I184:J184"/>
    <mergeCell ref="M184:O184"/>
    <mergeCell ref="C181:E181"/>
    <mergeCell ref="I181:J181"/>
    <mergeCell ref="M181:O181"/>
    <mergeCell ref="C182:E182"/>
    <mergeCell ref="I182:J182"/>
    <mergeCell ref="M182:O182"/>
    <mergeCell ref="C179:E179"/>
    <mergeCell ref="I179:J179"/>
    <mergeCell ref="M179:O179"/>
    <mergeCell ref="C180:E180"/>
    <mergeCell ref="I180:J180"/>
    <mergeCell ref="M180:O180"/>
    <mergeCell ref="C171:O171"/>
    <mergeCell ref="B175:O175"/>
    <mergeCell ref="C177:E177"/>
    <mergeCell ref="I177:J177"/>
    <mergeCell ref="M177:O177"/>
    <mergeCell ref="C178:E178"/>
    <mergeCell ref="I178:J178"/>
    <mergeCell ref="M178:O178"/>
    <mergeCell ref="C165:E165"/>
    <mergeCell ref="I165:J165"/>
    <mergeCell ref="M165:O165"/>
    <mergeCell ref="C168:O168"/>
    <mergeCell ref="C169:O169"/>
    <mergeCell ref="C170:O170"/>
    <mergeCell ref="C163:E163"/>
    <mergeCell ref="I163:J163"/>
    <mergeCell ref="M163:O163"/>
    <mergeCell ref="C164:E164"/>
    <mergeCell ref="I164:J164"/>
    <mergeCell ref="M164:O164"/>
    <mergeCell ref="C161:E161"/>
    <mergeCell ref="I161:J161"/>
    <mergeCell ref="M161:O161"/>
    <mergeCell ref="C162:E162"/>
    <mergeCell ref="I162:J162"/>
    <mergeCell ref="M162:O162"/>
    <mergeCell ref="C159:E159"/>
    <mergeCell ref="I159:J159"/>
    <mergeCell ref="M159:O159"/>
    <mergeCell ref="C160:E160"/>
    <mergeCell ref="I160:J160"/>
    <mergeCell ref="M160:O160"/>
    <mergeCell ref="C157:E157"/>
    <mergeCell ref="I157:J157"/>
    <mergeCell ref="M157:O157"/>
    <mergeCell ref="C158:E158"/>
    <mergeCell ref="I158:J158"/>
    <mergeCell ref="M158:O158"/>
    <mergeCell ref="C153:H153"/>
    <mergeCell ref="I153:O153"/>
    <mergeCell ref="B154:O154"/>
    <mergeCell ref="B155:O155"/>
    <mergeCell ref="C156:E156"/>
    <mergeCell ref="I156:J156"/>
    <mergeCell ref="M156:O156"/>
    <mergeCell ref="B145:N145"/>
    <mergeCell ref="B146:N146"/>
    <mergeCell ref="B150:O150"/>
    <mergeCell ref="B151:O151"/>
    <mergeCell ref="C152:H152"/>
    <mergeCell ref="I152:O152"/>
    <mergeCell ref="B138:O138"/>
    <mergeCell ref="B139:O139"/>
    <mergeCell ref="B141:H141"/>
    <mergeCell ref="I141:O141"/>
    <mergeCell ref="C142:G142"/>
    <mergeCell ref="I142:O142"/>
    <mergeCell ref="C129:E129"/>
    <mergeCell ref="I129:J129"/>
    <mergeCell ref="M129:O129"/>
    <mergeCell ref="C130:E130"/>
    <mergeCell ref="I130:J130"/>
    <mergeCell ref="M130:O130"/>
    <mergeCell ref="M136:N136"/>
    <mergeCell ref="C127:E127"/>
    <mergeCell ref="I127:J127"/>
    <mergeCell ref="M127:O127"/>
    <mergeCell ref="C128:E128"/>
    <mergeCell ref="I128:J128"/>
    <mergeCell ref="M128:O128"/>
    <mergeCell ref="C125:E125"/>
    <mergeCell ref="I125:J125"/>
    <mergeCell ref="M125:O125"/>
    <mergeCell ref="C126:E126"/>
    <mergeCell ref="I126:J126"/>
    <mergeCell ref="M126:O126"/>
    <mergeCell ref="C123:E123"/>
    <mergeCell ref="I123:J123"/>
    <mergeCell ref="M123:O123"/>
    <mergeCell ref="C124:E124"/>
    <mergeCell ref="I124:J124"/>
    <mergeCell ref="M124:O124"/>
    <mergeCell ref="C121:E121"/>
    <mergeCell ref="I121:J121"/>
    <mergeCell ref="M121:O121"/>
    <mergeCell ref="C122:E122"/>
    <mergeCell ref="I122:J122"/>
    <mergeCell ref="M122:O122"/>
    <mergeCell ref="C119:E119"/>
    <mergeCell ref="I119:J119"/>
    <mergeCell ref="M119:O119"/>
    <mergeCell ref="C120:E120"/>
    <mergeCell ref="I120:J120"/>
    <mergeCell ref="M120:O120"/>
    <mergeCell ref="C117:E117"/>
    <mergeCell ref="I117:J117"/>
    <mergeCell ref="M117:O117"/>
    <mergeCell ref="C118:E118"/>
    <mergeCell ref="I118:J118"/>
    <mergeCell ref="M118:O118"/>
    <mergeCell ref="C115:E115"/>
    <mergeCell ref="I115:J115"/>
    <mergeCell ref="M115:O115"/>
    <mergeCell ref="C116:E116"/>
    <mergeCell ref="I116:J116"/>
    <mergeCell ref="M116:O116"/>
    <mergeCell ref="C113:E113"/>
    <mergeCell ref="I113:J113"/>
    <mergeCell ref="M113:O113"/>
    <mergeCell ref="C114:E114"/>
    <mergeCell ref="I114:J114"/>
    <mergeCell ref="M114:O114"/>
    <mergeCell ref="C111:E111"/>
    <mergeCell ref="I111:J111"/>
    <mergeCell ref="M111:O111"/>
    <mergeCell ref="C112:E112"/>
    <mergeCell ref="I112:J112"/>
    <mergeCell ref="M112:O112"/>
    <mergeCell ref="C103:O103"/>
    <mergeCell ref="B107:O107"/>
    <mergeCell ref="C109:E109"/>
    <mergeCell ref="I109:J109"/>
    <mergeCell ref="M109:O109"/>
    <mergeCell ref="C110:E110"/>
    <mergeCell ref="I110:J110"/>
    <mergeCell ref="M110:O110"/>
    <mergeCell ref="C97:E97"/>
    <mergeCell ref="I97:J97"/>
    <mergeCell ref="M97:O97"/>
    <mergeCell ref="C100:O100"/>
    <mergeCell ref="C101:O101"/>
    <mergeCell ref="C102:O102"/>
    <mergeCell ref="C105:D105"/>
    <mergeCell ref="C95:E95"/>
    <mergeCell ref="I95:J95"/>
    <mergeCell ref="M95:O95"/>
    <mergeCell ref="C96:E96"/>
    <mergeCell ref="I96:J96"/>
    <mergeCell ref="M96:O96"/>
    <mergeCell ref="C93:E93"/>
    <mergeCell ref="I93:J93"/>
    <mergeCell ref="M93:O93"/>
    <mergeCell ref="C94:E94"/>
    <mergeCell ref="I94:J94"/>
    <mergeCell ref="M94:O94"/>
    <mergeCell ref="C91:E91"/>
    <mergeCell ref="I91:J91"/>
    <mergeCell ref="M91:O91"/>
    <mergeCell ref="C92:E92"/>
    <mergeCell ref="I92:J92"/>
    <mergeCell ref="M92:O92"/>
    <mergeCell ref="C89:E89"/>
    <mergeCell ref="I89:J89"/>
    <mergeCell ref="M89:O89"/>
    <mergeCell ref="C90:E90"/>
    <mergeCell ref="I90:J90"/>
    <mergeCell ref="M90:O90"/>
    <mergeCell ref="C54:E54"/>
    <mergeCell ref="I54:J54"/>
    <mergeCell ref="C55:E55"/>
    <mergeCell ref="I55:J55"/>
    <mergeCell ref="M54:O54"/>
    <mergeCell ref="M55:O55"/>
    <mergeCell ref="C52:E52"/>
    <mergeCell ref="I52:J52"/>
    <mergeCell ref="C53:E53"/>
    <mergeCell ref="C60:E60"/>
    <mergeCell ref="C85:H85"/>
    <mergeCell ref="I85:O85"/>
    <mergeCell ref="B86:O86"/>
    <mergeCell ref="B87:O87"/>
    <mergeCell ref="C88:E88"/>
    <mergeCell ref="I88:J88"/>
    <mergeCell ref="M88:O88"/>
    <mergeCell ref="B77:N77"/>
    <mergeCell ref="B78:N78"/>
    <mergeCell ref="B82:O82"/>
    <mergeCell ref="B83:O83"/>
    <mergeCell ref="C84:H84"/>
    <mergeCell ref="I84:O84"/>
    <mergeCell ref="M62:O62"/>
    <mergeCell ref="B70:O70"/>
    <mergeCell ref="B71:O71"/>
    <mergeCell ref="B73:H73"/>
    <mergeCell ref="I73:O73"/>
    <mergeCell ref="C74:G74"/>
    <mergeCell ref="I74:O74"/>
    <mergeCell ref="C62:E62"/>
    <mergeCell ref="I62:J62"/>
    <mergeCell ref="I60:J60"/>
    <mergeCell ref="C61:E61"/>
    <mergeCell ref="I61:J61"/>
    <mergeCell ref="M60:O60"/>
    <mergeCell ref="M61:O61"/>
    <mergeCell ref="C58:E58"/>
    <mergeCell ref="I58:J58"/>
    <mergeCell ref="C59:E59"/>
    <mergeCell ref="I59:J59"/>
    <mergeCell ref="M58:O58"/>
    <mergeCell ref="M59:O59"/>
    <mergeCell ref="M68:N68"/>
    <mergeCell ref="C56:E56"/>
    <mergeCell ref="I56:J56"/>
    <mergeCell ref="C57:E57"/>
    <mergeCell ref="I57:J57"/>
    <mergeCell ref="M56:O56"/>
    <mergeCell ref="M57:O57"/>
    <mergeCell ref="B19:O19"/>
    <mergeCell ref="C20:E20"/>
    <mergeCell ref="I20:J20"/>
    <mergeCell ref="M22:O22"/>
    <mergeCell ref="M21:O21"/>
    <mergeCell ref="I53:J53"/>
    <mergeCell ref="M52:O52"/>
    <mergeCell ref="M53:O53"/>
    <mergeCell ref="C50:E50"/>
    <mergeCell ref="I50:J50"/>
    <mergeCell ref="C51:E51"/>
    <mergeCell ref="I51:J51"/>
    <mergeCell ref="M50:O50"/>
    <mergeCell ref="M51:O51"/>
    <mergeCell ref="C48:E48"/>
    <mergeCell ref="I48:J48"/>
    <mergeCell ref="C49:E49"/>
    <mergeCell ref="I49:J49"/>
    <mergeCell ref="M48:O48"/>
    <mergeCell ref="M49:O49"/>
    <mergeCell ref="C46:E46"/>
    <mergeCell ref="I46:J46"/>
    <mergeCell ref="C47:E47"/>
    <mergeCell ref="I47:J47"/>
    <mergeCell ref="M46:O46"/>
    <mergeCell ref="M47:O47"/>
    <mergeCell ref="C44:E44"/>
    <mergeCell ref="I44:J44"/>
    <mergeCell ref="C45:E45"/>
    <mergeCell ref="I45:J45"/>
    <mergeCell ref="M44:O44"/>
    <mergeCell ref="M45:O45"/>
    <mergeCell ref="B2:O2"/>
    <mergeCell ref="B3:O3"/>
    <mergeCell ref="B5:H5"/>
    <mergeCell ref="I5:O5"/>
    <mergeCell ref="C6:G6"/>
    <mergeCell ref="I6:O6"/>
    <mergeCell ref="C25:E25"/>
    <mergeCell ref="I25:J25"/>
    <mergeCell ref="C26:E26"/>
    <mergeCell ref="I26:J26"/>
    <mergeCell ref="C23:E23"/>
    <mergeCell ref="I23:J23"/>
    <mergeCell ref="C24:E24"/>
    <mergeCell ref="I24:J24"/>
    <mergeCell ref="C21:E21"/>
    <mergeCell ref="I21:J21"/>
    <mergeCell ref="I28:J28"/>
    <mergeCell ref="M27:O27"/>
    <mergeCell ref="C17:H17"/>
    <mergeCell ref="I17:O17"/>
    <mergeCell ref="B18:O18"/>
    <mergeCell ref="B9:N9"/>
    <mergeCell ref="B10:N10"/>
    <mergeCell ref="B14:O14"/>
    <mergeCell ref="B15:O15"/>
    <mergeCell ref="C16:H16"/>
    <mergeCell ref="I16:O16"/>
    <mergeCell ref="M20:O20"/>
    <mergeCell ref="M23:O23"/>
    <mergeCell ref="C27:E27"/>
    <mergeCell ref="I27:J27"/>
    <mergeCell ref="C28:E28"/>
    <mergeCell ref="C42:E42"/>
    <mergeCell ref="I42:J42"/>
    <mergeCell ref="C43:E43"/>
    <mergeCell ref="I43:J43"/>
    <mergeCell ref="M42:O42"/>
    <mergeCell ref="M43:O43"/>
    <mergeCell ref="C22:E22"/>
    <mergeCell ref="I22:J22"/>
    <mergeCell ref="C35:O35"/>
    <mergeCell ref="B39:O39"/>
    <mergeCell ref="C41:E41"/>
    <mergeCell ref="I41:J41"/>
    <mergeCell ref="M41:O41"/>
    <mergeCell ref="C37:D37"/>
    <mergeCell ref="C29:E29"/>
    <mergeCell ref="I29:J29"/>
    <mergeCell ref="C32:O32"/>
    <mergeCell ref="C33:O33"/>
    <mergeCell ref="C34:O34"/>
    <mergeCell ref="M29:O29"/>
    <mergeCell ref="M24:O24"/>
    <mergeCell ref="M25:O25"/>
    <mergeCell ref="M26:O26"/>
    <mergeCell ref="M28:O28"/>
  </mergeCells>
  <dataValidations count="3">
    <dataValidation type="list" allowBlank="1" showInputMessage="1" showErrorMessage="1" sqref="K22:K29 K43:K62 K90:K97 K111:K130 K158:K165 K179:K198 K226:K233 K247:K266 K294:K301 K315:K334 K362:K369 K383:K402 K430:K437 K451:K470 K498:K505 K519:K538 K566:K573 K587:K606 K634:K641 K655:K674">
      <formula1>RodzajUżytku</formula1>
    </dataValidation>
    <dataValidation type="list" allowBlank="1" showInputMessage="1" showErrorMessage="1" sqref="M22:O29 M43:O62 M90:O97 M111:O130 M158:O165 M179:O198 M226:O233 M247:O266 M294:O301 M315:O334 M362:O369 M383:O402 M430:O437 M451:O470 M498:O505 M519:O538 M566:O573 M587:O606 M634:O641 M655:O674">
      <formula1>ZDR2H</formula1>
    </dataValidation>
    <dataValidation type="list" allowBlank="1" showInputMessage="1" showErrorMessage="1" sqref="L22:L29 L43:L62 L90:L97 L111:L130 L158:L165 L179:L198 L226:L233 L247:L266 L294:L301 L315:L334 L362:L369 L383:L402 L430:L437 L451:L470 L498:L505 L519:L538 L566:L573 L587:L606 L634:L641 L655:L674">
      <formula1>Klasa_ZDR2</formula1>
    </dataValidation>
  </dataValidations>
  <pageMargins left="0.59055118110236227" right="0.59055118110236227" top="0.59055118110236227" bottom="0.59055118110236227" header="0.31496062992125984" footer="0.31496062992125984"/>
  <pageSetup paperSize="9" orientation="landscape" horizontalDpi="4294967293" r:id="rId1"/>
  <rowBreaks count="19" manualBreakCount="19">
    <brk id="38" min="1" max="14" man="1"/>
    <brk id="69" min="1" max="14" man="1"/>
    <brk id="106" min="1" max="14" man="1"/>
    <brk id="137" min="1" max="14" man="1"/>
    <brk id="174" min="1" max="14" man="1"/>
    <brk id="205" min="1" max="14" man="1"/>
    <brk id="242" min="1" max="14" man="1"/>
    <brk id="273" min="1" max="14" man="1"/>
    <brk id="310" min="1" max="14" man="1"/>
    <brk id="341" min="1" max="14" man="1"/>
    <brk id="378" min="1" max="14" man="1"/>
    <brk id="409" min="1" max="14" man="1"/>
    <brk id="446" min="1" max="14" man="1"/>
    <brk id="477" min="1" max="14" man="1"/>
    <brk id="514" min="1" max="14" man="1"/>
    <brk id="545" min="1" max="14" man="1"/>
    <brk id="582" min="1" max="14" man="1"/>
    <brk id="613" min="1" max="14" man="1"/>
    <brk id="650" min="1" max="14"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_DL1">
    <tabColor theme="9" tint="-0.249977111117893"/>
  </sheetPr>
  <dimension ref="A1:XFC257"/>
  <sheetViews>
    <sheetView showGridLines="0" showRowColHeaders="0" view="pageBreakPreview" topLeftCell="B56" zoomScale="160" zoomScaleNormal="175" zoomScaleSheetLayoutView="160" workbookViewId="0">
      <selection activeCell="I40" sqref="I40"/>
    </sheetView>
  </sheetViews>
  <sheetFormatPr defaultRowHeight="8.4" x14ac:dyDescent="0.25"/>
  <cols>
    <col min="1" max="1" width="3.44140625" style="57" hidden="1" customWidth="1"/>
    <col min="2" max="2" width="3.33203125" style="95" customWidth="1"/>
    <col min="3" max="4" width="4.6640625" style="95" customWidth="1"/>
    <col min="5" max="5" width="3.33203125" style="95" customWidth="1"/>
    <col min="6" max="7" width="2.109375" style="95" customWidth="1"/>
    <col min="8" max="8" width="3.33203125" style="95" customWidth="1"/>
    <col min="9" max="10" width="4.6640625" style="95" customWidth="1"/>
    <col min="11" max="11" width="3.33203125" style="95" customWidth="1"/>
    <col min="12" max="12" width="2.109375" style="95" customWidth="1"/>
    <col min="13" max="15" width="4.6640625" style="95" customWidth="1"/>
    <col min="16" max="16" width="3.33203125" style="95" customWidth="1"/>
    <col min="17" max="17" width="2.109375" style="95" customWidth="1"/>
    <col min="18" max="26" width="4.6640625" style="95" customWidth="1"/>
    <col min="27" max="27" width="8.21875" style="199" hidden="1" customWidth="1"/>
    <col min="28" max="33" width="2.6640625" style="168" hidden="1" customWidth="1"/>
    <col min="34" max="41" width="3.44140625" style="168" hidden="1" customWidth="1"/>
    <col min="42" max="50" width="9.33203125" style="168" hidden="1" customWidth="1"/>
    <col min="51" max="52" width="4.77734375" style="63" hidden="1" customWidth="1"/>
    <col min="53" max="53" width="10.6640625" style="68" hidden="1" customWidth="1"/>
    <col min="54" max="54" width="3.33203125" style="68" hidden="1" customWidth="1"/>
    <col min="55" max="55" width="62.44140625" style="189" hidden="1" customWidth="1"/>
    <col min="56" max="16383" width="9.33203125" style="45" hidden="1" customWidth="1"/>
    <col min="16384" max="16384" width="3.109375" style="45" customWidth="1"/>
  </cols>
  <sheetData>
    <row r="1" spans="1:55" hidden="1" x14ac:dyDescent="0.2">
      <c r="A1" s="285">
        <v>15</v>
      </c>
      <c r="B1" s="286">
        <v>2.5</v>
      </c>
      <c r="C1" s="287">
        <v>3.83</v>
      </c>
      <c r="D1" s="286">
        <f t="shared" ref="D1" si="0">$C$1</f>
        <v>3.83</v>
      </c>
      <c r="E1" s="287">
        <v>2.5</v>
      </c>
      <c r="F1" s="287">
        <f>$C$1-E1</f>
        <v>1.33</v>
      </c>
      <c r="G1" s="286">
        <f>$C$1-H1</f>
        <v>1.33</v>
      </c>
      <c r="H1" s="286">
        <v>2.5</v>
      </c>
      <c r="I1" s="287">
        <f t="shared" ref="I1:Z1" si="1">$C$1</f>
        <v>3.83</v>
      </c>
      <c r="J1" s="286">
        <f t="shared" si="1"/>
        <v>3.83</v>
      </c>
      <c r="K1" s="287">
        <v>2.5</v>
      </c>
      <c r="L1" s="287">
        <f>$C$1-K1</f>
        <v>1.33</v>
      </c>
      <c r="M1" s="286">
        <f t="shared" si="1"/>
        <v>3.83</v>
      </c>
      <c r="N1" s="287">
        <f t="shared" si="1"/>
        <v>3.83</v>
      </c>
      <c r="O1" s="286">
        <f t="shared" si="1"/>
        <v>3.83</v>
      </c>
      <c r="P1" s="287">
        <v>2.5</v>
      </c>
      <c r="Q1" s="287">
        <f>C1-P1</f>
        <v>1.33</v>
      </c>
      <c r="R1" s="286">
        <f t="shared" si="1"/>
        <v>3.83</v>
      </c>
      <c r="S1" s="287">
        <f t="shared" si="1"/>
        <v>3.83</v>
      </c>
      <c r="T1" s="286">
        <f t="shared" si="1"/>
        <v>3.83</v>
      </c>
      <c r="U1" s="287">
        <f t="shared" si="1"/>
        <v>3.83</v>
      </c>
      <c r="V1" s="286">
        <f t="shared" si="1"/>
        <v>3.83</v>
      </c>
      <c r="W1" s="287">
        <f t="shared" si="1"/>
        <v>3.83</v>
      </c>
      <c r="X1" s="286">
        <f t="shared" si="1"/>
        <v>3.83</v>
      </c>
      <c r="Y1" s="287">
        <f t="shared" si="1"/>
        <v>3.83</v>
      </c>
      <c r="Z1" s="286">
        <f t="shared" si="1"/>
        <v>3.83</v>
      </c>
      <c r="AA1" s="411" t="s">
        <v>411</v>
      </c>
      <c r="AB1" s="412"/>
      <c r="AC1" s="412"/>
      <c r="AD1" s="412"/>
      <c r="AE1" s="412"/>
      <c r="AF1" s="412"/>
      <c r="AG1" s="412"/>
      <c r="BA1" s="68">
        <f>COUNTA(BC:BC)</f>
        <v>50</v>
      </c>
      <c r="BC1" s="48" t="b">
        <f>B6&amp;";"&amp;K21&amp;";"&amp;P21&amp;";"&amp;Q24&amp;";"&amp;E28&amp;";"&amp;P28&amp;";"&amp;E35&amp;";"&amp;K35&amp;";"&amp;P35&amp;";"&amp;C38&amp;";"&amp;P38&amp;";"&amp;J40&amp;";"&amp;C43&amp;";"&amp;N43&amp;";"&amp;U43&amp;";"&amp;C46&amp;";"&amp;J46&amp;";"&amp;S46&amp;";"&amp;C48&amp;";"&amp;K48&amp;";"&amp;U48&amp;";"&amp;X48&amp;";"&amp;C50&amp;";"&amp;P50&amp;";"&amp;C53&amp;";"&amp;J53&amp;";"&amp;S53&amp;";"&amp;C55&amp;";"&amp;K55&amp;";"&amp;U55&amp;";"&amp;X55&amp;";"&amp;C57&amp;";"&amp;P57&amp;";"&amp;C91&amp;";"&amp;P91&amp;";"&amp;C98&amp;";"&amp;P98&amp;";"&amp;F100&amp;";"&amp;C103&amp;";"&amp;P103&amp;";"&amp;F105&amp;";"&amp;C107&amp;";"&amp;P107&amp;";"&amp;F109=Dane!E19</f>
        <v>1</v>
      </c>
    </row>
    <row r="2" spans="1:55" ht="9" customHeight="1" x14ac:dyDescent="0.25">
      <c r="A2" s="285">
        <f>$A$3</f>
        <v>9</v>
      </c>
      <c r="B2" s="725" t="s">
        <v>422</v>
      </c>
      <c r="C2" s="725"/>
      <c r="D2" s="725"/>
      <c r="E2" s="725"/>
      <c r="F2" s="725"/>
      <c r="G2" s="725"/>
      <c r="H2" s="725"/>
      <c r="I2" s="725"/>
      <c r="J2" s="725"/>
      <c r="K2" s="725"/>
      <c r="L2" s="725"/>
      <c r="M2" s="725"/>
      <c r="N2" s="725"/>
      <c r="O2" s="725"/>
      <c r="P2" s="725"/>
      <c r="Q2" s="725"/>
      <c r="R2" s="725"/>
      <c r="S2" s="725"/>
      <c r="T2" s="725"/>
      <c r="U2" s="725"/>
      <c r="V2" s="725"/>
      <c r="W2" s="725"/>
      <c r="X2" s="725"/>
      <c r="Y2" s="725"/>
      <c r="Z2" s="725"/>
      <c r="AA2" s="411" t="s">
        <v>412</v>
      </c>
      <c r="AB2" s="412"/>
      <c r="AC2" s="412"/>
      <c r="AD2" s="412"/>
      <c r="AE2" s="412"/>
      <c r="AF2" s="412"/>
      <c r="AG2" s="412"/>
      <c r="BA2" s="68">
        <f>SUM(BB:BB)</f>
        <v>17</v>
      </c>
    </row>
    <row r="3" spans="1:55" ht="9" customHeight="1" thickBot="1" x14ac:dyDescent="0.3">
      <c r="A3" s="290">
        <v>9</v>
      </c>
      <c r="B3" s="552" t="s">
        <v>0</v>
      </c>
      <c r="C3" s="552"/>
      <c r="D3" s="552"/>
      <c r="E3" s="552"/>
      <c r="F3" s="552"/>
      <c r="G3" s="552"/>
      <c r="H3" s="552"/>
      <c r="I3" s="552"/>
      <c r="J3" s="552"/>
      <c r="K3" s="552"/>
      <c r="L3" s="552"/>
      <c r="M3" s="552"/>
      <c r="N3" s="552"/>
      <c r="O3" s="552"/>
      <c r="P3" s="552"/>
      <c r="Q3" s="552"/>
      <c r="R3" s="552"/>
      <c r="S3" s="552"/>
      <c r="T3" s="552"/>
      <c r="U3" s="552"/>
      <c r="V3" s="552"/>
      <c r="W3" s="552"/>
      <c r="X3" s="552"/>
      <c r="Y3" s="552"/>
      <c r="Z3" s="552"/>
      <c r="AA3" s="413"/>
      <c r="AB3" s="412"/>
      <c r="AC3" s="412"/>
      <c r="AD3" s="412"/>
      <c r="AE3" s="412"/>
      <c r="AF3" s="412"/>
      <c r="AG3" s="412"/>
      <c r="BA3" s="68">
        <f>IF(LEN(C91&amp;P91)=0,1,0)</f>
        <v>1</v>
      </c>
      <c r="BC3" s="189" t="s">
        <v>759</v>
      </c>
    </row>
    <row r="4" spans="1:55" ht="4.5" customHeight="1" x14ac:dyDescent="0.25">
      <c r="A4" s="290">
        <v>4.5</v>
      </c>
      <c r="B4" s="292"/>
      <c r="C4" s="292"/>
      <c r="D4" s="292"/>
      <c r="E4" s="292"/>
      <c r="F4" s="292"/>
      <c r="G4" s="292"/>
      <c r="H4" s="292"/>
      <c r="I4" s="292"/>
      <c r="J4" s="292"/>
      <c r="K4" s="292"/>
      <c r="L4" s="292"/>
      <c r="M4" s="292"/>
      <c r="N4" s="292"/>
      <c r="O4" s="292"/>
      <c r="P4" s="292"/>
      <c r="Q4" s="292"/>
      <c r="R4" s="292"/>
      <c r="S4" s="292"/>
      <c r="T4" s="292"/>
      <c r="U4" s="292"/>
      <c r="V4" s="292"/>
      <c r="W4" s="292"/>
      <c r="X4" s="292"/>
      <c r="Y4" s="292"/>
      <c r="Z4" s="292"/>
      <c r="AA4" s="413"/>
      <c r="AB4" s="412"/>
      <c r="AC4" s="412"/>
      <c r="AD4" s="412"/>
      <c r="AE4" s="412"/>
      <c r="AF4" s="412"/>
      <c r="AG4" s="412"/>
      <c r="BA4" s="68">
        <v>91</v>
      </c>
    </row>
    <row r="5" spans="1:55" ht="9" customHeight="1" x14ac:dyDescent="0.25">
      <c r="A5" s="285">
        <f>$A$3</f>
        <v>9</v>
      </c>
      <c r="B5" s="540" t="s">
        <v>86</v>
      </c>
      <c r="C5" s="541"/>
      <c r="D5" s="541"/>
      <c r="E5" s="541"/>
      <c r="F5" s="541"/>
      <c r="G5" s="541"/>
      <c r="H5" s="541"/>
      <c r="I5" s="541"/>
      <c r="J5" s="541"/>
      <c r="K5" s="541"/>
      <c r="L5" s="541"/>
      <c r="M5" s="541"/>
      <c r="N5" s="542"/>
      <c r="O5" s="588" t="s">
        <v>1</v>
      </c>
      <c r="P5" s="589"/>
      <c r="Q5" s="589"/>
      <c r="R5" s="589"/>
      <c r="S5" s="589"/>
      <c r="T5" s="589"/>
      <c r="U5" s="589"/>
      <c r="V5" s="589"/>
      <c r="W5" s="589"/>
      <c r="X5" s="589"/>
      <c r="Y5" s="589"/>
      <c r="Z5" s="590"/>
      <c r="AA5" s="413"/>
      <c r="AB5" s="412"/>
      <c r="AC5" s="412"/>
      <c r="AD5" s="412"/>
      <c r="AE5" s="412"/>
      <c r="AF5" s="412"/>
      <c r="AG5" s="412"/>
      <c r="AY5" s="63" t="s">
        <v>839</v>
      </c>
      <c r="AZ5" s="63" t="s">
        <v>840</v>
      </c>
      <c r="BA5" s="68">
        <v>3</v>
      </c>
    </row>
    <row r="6" spans="1:55" ht="16.5" customHeight="1" x14ac:dyDescent="0.25">
      <c r="A6" s="290">
        <v>16.5</v>
      </c>
      <c r="B6" s="729"/>
      <c r="C6" s="730"/>
      <c r="D6" s="730"/>
      <c r="E6" s="730"/>
      <c r="F6" s="730"/>
      <c r="G6" s="730"/>
      <c r="H6" s="730"/>
      <c r="I6" s="730"/>
      <c r="J6" s="730"/>
      <c r="K6" s="730"/>
      <c r="L6" s="730"/>
      <c r="M6" s="293"/>
      <c r="N6" s="294"/>
      <c r="O6" s="731"/>
      <c r="P6" s="732"/>
      <c r="Q6" s="732"/>
      <c r="R6" s="732"/>
      <c r="S6" s="732"/>
      <c r="T6" s="732"/>
      <c r="U6" s="732"/>
      <c r="V6" s="732"/>
      <c r="W6" s="732"/>
      <c r="X6" s="732"/>
      <c r="Y6" s="732"/>
      <c r="Z6" s="733"/>
      <c r="AA6" s="413">
        <f>LEN(B6)</f>
        <v>0</v>
      </c>
      <c r="AB6" s="412"/>
      <c r="AC6" s="412"/>
      <c r="AD6" s="412"/>
      <c r="AE6" s="412"/>
      <c r="AF6" s="412"/>
      <c r="AG6" s="412"/>
      <c r="AY6" s="63">
        <v>6</v>
      </c>
      <c r="AZ6" s="63">
        <v>2</v>
      </c>
      <c r="BA6" s="190">
        <v>1</v>
      </c>
      <c r="BB6" s="190">
        <f>IF(E35&lt;&gt;"",IF(B6&lt;&gt;"",0,1),IF(B6&lt;&gt;"",0,1))</f>
        <v>1</v>
      </c>
      <c r="BC6" s="191" t="str">
        <f>IF(E35&lt;&gt;"",IF(B6&lt;&gt;"","ok","Pole 1 [Identyfikator podatkowy NIP/numer PESEL]. Jeżeli deklarację składa osoba fizyczna nieprowadząca działalności gospodarczej, której nie nadano nr PESEL należy wpisać -brak."),IF(B6&lt;&gt;"","ok","Pole 1 [Identyfikator podatkowy NIP/numer PESEL]. Jeżeli deklarację składa inny podmiot niż osoba fizyczna należy wipsać NIP."))</f>
        <v>Pole 1 [Identyfikator podatkowy NIP/numer PESEL]. Jeżeli deklarację składa inny podmiot niż osoba fizyczna należy wipsać NIP.</v>
      </c>
    </row>
    <row r="7" spans="1:55" ht="16.5" customHeight="1" x14ac:dyDescent="0.25">
      <c r="A7" s="290">
        <v>16.5</v>
      </c>
      <c r="B7" s="742" t="s">
        <v>577</v>
      </c>
      <c r="C7" s="743"/>
      <c r="D7" s="743"/>
      <c r="E7" s="743"/>
      <c r="F7" s="743"/>
      <c r="G7" s="743"/>
      <c r="H7" s="743"/>
      <c r="I7" s="743"/>
      <c r="J7" s="743"/>
      <c r="K7" s="743"/>
      <c r="L7" s="743"/>
      <c r="M7" s="743"/>
      <c r="N7" s="743"/>
      <c r="O7" s="743"/>
      <c r="P7" s="743"/>
      <c r="Q7" s="743"/>
      <c r="R7" s="743"/>
      <c r="S7" s="743"/>
      <c r="T7" s="743"/>
      <c r="U7" s="743"/>
      <c r="V7" s="743"/>
      <c r="W7" s="743"/>
      <c r="X7" s="743"/>
      <c r="Y7" s="743"/>
      <c r="Z7" s="744"/>
      <c r="AA7" s="413">
        <f>SUM(BB7:BB10)</f>
        <v>1</v>
      </c>
      <c r="AB7" s="412"/>
      <c r="AC7" s="412"/>
      <c r="AD7" s="412"/>
      <c r="AE7" s="412"/>
      <c r="AF7" s="412"/>
      <c r="AG7" s="412"/>
      <c r="AY7" s="63">
        <v>6</v>
      </c>
      <c r="AZ7" s="63">
        <v>2</v>
      </c>
      <c r="BA7" s="190" t="s">
        <v>123</v>
      </c>
      <c r="BB7" s="190">
        <f>IF(OR(LEN(B6)=10,LEN(B6)=11,B6="brak"),0,1)</f>
        <v>1</v>
      </c>
      <c r="BC7" s="191" t="s">
        <v>410</v>
      </c>
    </row>
    <row r="8" spans="1:55" ht="16.5" customHeight="1" x14ac:dyDescent="0.25">
      <c r="A8" s="285">
        <f>$A$7</f>
        <v>16.5</v>
      </c>
      <c r="B8" s="745" t="s">
        <v>620</v>
      </c>
      <c r="C8" s="746"/>
      <c r="D8" s="746"/>
      <c r="E8" s="746"/>
      <c r="F8" s="746"/>
      <c r="G8" s="746"/>
      <c r="H8" s="746"/>
      <c r="I8" s="746"/>
      <c r="J8" s="746"/>
      <c r="K8" s="746"/>
      <c r="L8" s="746"/>
      <c r="M8" s="746"/>
      <c r="N8" s="746"/>
      <c r="O8" s="746"/>
      <c r="P8" s="746"/>
      <c r="Q8" s="746"/>
      <c r="R8" s="746"/>
      <c r="S8" s="746"/>
      <c r="T8" s="746"/>
      <c r="U8" s="746"/>
      <c r="V8" s="746"/>
      <c r="W8" s="746"/>
      <c r="X8" s="746"/>
      <c r="Y8" s="746"/>
      <c r="Z8" s="747"/>
      <c r="AA8" s="413"/>
      <c r="AB8" s="412"/>
      <c r="AC8" s="412"/>
      <c r="AD8" s="412"/>
      <c r="AE8" s="412"/>
      <c r="AF8" s="412"/>
      <c r="AG8" s="412"/>
      <c r="AY8" s="63">
        <v>6</v>
      </c>
      <c r="AZ8" s="63">
        <v>2</v>
      </c>
      <c r="BA8" s="190" t="s">
        <v>121</v>
      </c>
      <c r="BB8" s="190">
        <f>IF(LEN(B6)=10,IF(MOD(MOD(6*MID(B6,1,1)+5*MID(B6,2,1)+7*MID(B6,3,1)+2*MID(B6,4,1)+3*MID(B6,5,1)+4*MID(B6,6,1)+5*MID(B6,7,1)+6*MID(B6,8,1)+7*MID(B6,9,1),11),10) = 1*MID(B6,10,1),0,1),0)</f>
        <v>0</v>
      </c>
      <c r="BC8" s="191" t="s">
        <v>124</v>
      </c>
    </row>
    <row r="9" spans="1:55" ht="9" customHeight="1" x14ac:dyDescent="0.25">
      <c r="A9" s="285">
        <f>$A$3</f>
        <v>9</v>
      </c>
      <c r="B9" s="295"/>
      <c r="C9" s="296"/>
      <c r="D9" s="296"/>
      <c r="E9" s="296"/>
      <c r="F9" s="296"/>
      <c r="G9" s="296"/>
      <c r="H9" s="296"/>
      <c r="I9" s="296"/>
      <c r="J9" s="296"/>
      <c r="K9" s="296"/>
      <c r="L9" s="296"/>
      <c r="M9" s="510" t="s">
        <v>75</v>
      </c>
      <c r="N9" s="511"/>
      <c r="O9" s="511"/>
      <c r="P9" s="511"/>
      <c r="Q9" s="512"/>
      <c r="R9" s="502"/>
      <c r="S9" s="503"/>
      <c r="T9" s="503"/>
      <c r="U9" s="503"/>
      <c r="V9" s="503"/>
      <c r="W9" s="503"/>
      <c r="X9" s="503"/>
      <c r="Y9" s="503"/>
      <c r="Z9" s="504"/>
      <c r="AA9" s="413"/>
      <c r="AB9" s="412"/>
      <c r="AC9" s="412"/>
      <c r="AD9" s="412"/>
      <c r="AE9" s="412"/>
      <c r="AF9" s="412"/>
      <c r="AG9" s="412"/>
      <c r="AY9" s="63">
        <v>6</v>
      </c>
      <c r="AZ9" s="63">
        <v>2</v>
      </c>
      <c r="BA9" s="190" t="s">
        <v>122</v>
      </c>
      <c r="BB9" s="190">
        <f>IF(LEN(B6)=11,IF(MOD(10-MOD(1*MID(B6,1,1)+3*MID(B6,2,1)+7*MID(B6,3,1)+9*MID(B6,4,1)+1*MID(B6,5,1)+3*MID(B6,6,1)+5*MID(B6,7,1)+9*MID(B6,8,1)+1*MID(B6,9,1)+ 3*MID(B6,10,1),10),10)=1*MID(B6,11,1),0,1),0)</f>
        <v>0</v>
      </c>
      <c r="BC9" s="191" t="s">
        <v>125</v>
      </c>
    </row>
    <row r="10" spans="1:55" ht="16.5" customHeight="1" x14ac:dyDescent="0.25">
      <c r="A10" s="285">
        <f>$A$6</f>
        <v>16.5</v>
      </c>
      <c r="B10" s="737" t="s">
        <v>4</v>
      </c>
      <c r="C10" s="738"/>
      <c r="D10" s="738"/>
      <c r="E10" s="738"/>
      <c r="F10" s="738"/>
      <c r="G10" s="738"/>
      <c r="H10" s="738"/>
      <c r="I10" s="738"/>
      <c r="J10" s="738"/>
      <c r="K10" s="738"/>
      <c r="L10" s="739"/>
      <c r="M10" s="734">
        <f>Dane!AN1</f>
        <v>2020</v>
      </c>
      <c r="N10" s="735"/>
      <c r="O10" s="735"/>
      <c r="P10" s="735"/>
      <c r="Q10" s="736"/>
      <c r="R10" s="502"/>
      <c r="S10" s="503"/>
      <c r="T10" s="503"/>
      <c r="U10" s="503"/>
      <c r="V10" s="503"/>
      <c r="W10" s="503"/>
      <c r="X10" s="503"/>
      <c r="Y10" s="503"/>
      <c r="Z10" s="504"/>
      <c r="AA10" s="413"/>
      <c r="AB10" s="412"/>
      <c r="AC10" s="412"/>
      <c r="AD10" s="412"/>
      <c r="AE10" s="412"/>
      <c r="AF10" s="412"/>
      <c r="AG10" s="412"/>
      <c r="AY10" s="63">
        <v>6</v>
      </c>
      <c r="AZ10" s="63">
        <v>2</v>
      </c>
      <c r="BA10" s="190" t="s">
        <v>122</v>
      </c>
      <c r="BB10" s="190">
        <f>IF(AND(LEN(B6)=11,OR(K35&lt;&gt;"",P35&lt;&gt;"")       ),1,0)</f>
        <v>0</v>
      </c>
      <c r="BC10" s="191" t="s">
        <v>421</v>
      </c>
    </row>
    <row r="11" spans="1:55" ht="4.5" customHeight="1" x14ac:dyDescent="0.25">
      <c r="A11" s="285">
        <f>$A$4</f>
        <v>4.5</v>
      </c>
      <c r="B11" s="299"/>
      <c r="C11" s="297"/>
      <c r="D11" s="297"/>
      <c r="E11" s="297"/>
      <c r="F11" s="300"/>
      <c r="G11" s="300"/>
      <c r="H11" s="300"/>
      <c r="I11" s="300"/>
      <c r="J11" s="300"/>
      <c r="K11" s="300"/>
      <c r="L11" s="300"/>
      <c r="M11" s="300"/>
      <c r="N11" s="297"/>
      <c r="O11" s="297"/>
      <c r="P11" s="297"/>
      <c r="Q11" s="297"/>
      <c r="R11" s="297"/>
      <c r="S11" s="297"/>
      <c r="T11" s="297"/>
      <c r="U11" s="297"/>
      <c r="V11" s="297"/>
      <c r="W11" s="297"/>
      <c r="X11" s="297"/>
      <c r="Y11" s="297"/>
      <c r="Z11" s="298"/>
      <c r="AA11" s="413"/>
      <c r="AB11" s="412"/>
      <c r="AC11" s="412"/>
      <c r="AD11" s="412"/>
      <c r="AE11" s="412"/>
      <c r="AF11" s="412"/>
      <c r="AG11" s="412"/>
      <c r="BA11" s="190"/>
      <c r="BB11" s="190"/>
      <c r="BC11" s="191"/>
    </row>
    <row r="12" spans="1:55" ht="9" customHeight="1" x14ac:dyDescent="0.25">
      <c r="A12" s="285">
        <v>9</v>
      </c>
      <c r="B12" s="675" t="s">
        <v>63</v>
      </c>
      <c r="C12" s="676"/>
      <c r="D12" s="676"/>
      <c r="E12" s="589" t="s">
        <v>621</v>
      </c>
      <c r="F12" s="589"/>
      <c r="G12" s="589"/>
      <c r="H12" s="589"/>
      <c r="I12" s="589"/>
      <c r="J12" s="589"/>
      <c r="K12" s="589"/>
      <c r="L12" s="589"/>
      <c r="M12" s="589"/>
      <c r="N12" s="589"/>
      <c r="O12" s="589"/>
      <c r="P12" s="589"/>
      <c r="Q12" s="589"/>
      <c r="R12" s="589"/>
      <c r="S12" s="589"/>
      <c r="T12" s="589"/>
      <c r="U12" s="589"/>
      <c r="V12" s="589"/>
      <c r="W12" s="589"/>
      <c r="X12" s="589"/>
      <c r="Y12" s="589"/>
      <c r="Z12" s="590"/>
      <c r="AA12" s="413"/>
      <c r="AB12" s="412"/>
      <c r="AC12" s="412"/>
      <c r="AD12" s="412"/>
      <c r="AE12" s="412"/>
      <c r="AF12" s="412"/>
      <c r="AG12" s="412"/>
      <c r="BA12" s="190"/>
      <c r="BB12" s="190"/>
      <c r="BC12" s="191"/>
    </row>
    <row r="13" spans="1:55" ht="42" customHeight="1" x14ac:dyDescent="0.25">
      <c r="A13" s="285">
        <v>42</v>
      </c>
      <c r="B13" s="652" t="s">
        <v>65</v>
      </c>
      <c r="C13" s="653"/>
      <c r="D13" s="653"/>
      <c r="E13" s="659" t="s">
        <v>622</v>
      </c>
      <c r="F13" s="659"/>
      <c r="G13" s="659"/>
      <c r="H13" s="659"/>
      <c r="I13" s="659"/>
      <c r="J13" s="659"/>
      <c r="K13" s="659"/>
      <c r="L13" s="659"/>
      <c r="M13" s="659"/>
      <c r="N13" s="659"/>
      <c r="O13" s="659"/>
      <c r="P13" s="659"/>
      <c r="Q13" s="659"/>
      <c r="R13" s="659"/>
      <c r="S13" s="659"/>
      <c r="T13" s="659"/>
      <c r="U13" s="659"/>
      <c r="V13" s="659"/>
      <c r="W13" s="659"/>
      <c r="X13" s="659"/>
      <c r="Y13" s="659"/>
      <c r="Z13" s="660"/>
      <c r="AA13" s="413"/>
      <c r="AB13" s="412"/>
      <c r="AC13" s="412"/>
      <c r="AD13" s="412"/>
      <c r="AE13" s="412"/>
      <c r="AF13" s="412"/>
      <c r="AG13" s="412"/>
      <c r="BA13" s="190"/>
      <c r="BB13" s="190"/>
      <c r="BC13" s="191"/>
    </row>
    <row r="14" spans="1:55" ht="24.75" customHeight="1" x14ac:dyDescent="0.25">
      <c r="A14" s="285">
        <v>24.75</v>
      </c>
      <c r="B14" s="652" t="s">
        <v>67</v>
      </c>
      <c r="C14" s="653"/>
      <c r="D14" s="653"/>
      <c r="E14" s="659" t="s">
        <v>623</v>
      </c>
      <c r="F14" s="659"/>
      <c r="G14" s="659"/>
      <c r="H14" s="659"/>
      <c r="I14" s="659"/>
      <c r="J14" s="659"/>
      <c r="K14" s="659"/>
      <c r="L14" s="659"/>
      <c r="M14" s="659"/>
      <c r="N14" s="659"/>
      <c r="O14" s="659"/>
      <c r="P14" s="659"/>
      <c r="Q14" s="659"/>
      <c r="R14" s="659"/>
      <c r="S14" s="659"/>
      <c r="T14" s="659"/>
      <c r="U14" s="659"/>
      <c r="V14" s="659"/>
      <c r="W14" s="659"/>
      <c r="X14" s="659"/>
      <c r="Y14" s="659"/>
      <c r="Z14" s="660"/>
      <c r="AA14" s="413"/>
      <c r="AB14" s="412"/>
      <c r="AC14" s="412"/>
      <c r="AD14" s="412"/>
      <c r="AE14" s="412"/>
      <c r="AF14" s="412"/>
      <c r="AG14" s="412"/>
      <c r="BA14" s="190"/>
      <c r="BB14" s="190"/>
      <c r="BC14" s="191"/>
    </row>
    <row r="15" spans="1:55" ht="9" customHeight="1" thickBot="1" x14ac:dyDescent="0.3">
      <c r="A15" s="285">
        <f>$A$3</f>
        <v>9</v>
      </c>
      <c r="B15" s="664" t="s">
        <v>69</v>
      </c>
      <c r="C15" s="665"/>
      <c r="D15" s="665"/>
      <c r="E15" s="617" t="s">
        <v>70</v>
      </c>
      <c r="F15" s="617"/>
      <c r="G15" s="617"/>
      <c r="H15" s="617"/>
      <c r="I15" s="617"/>
      <c r="J15" s="617"/>
      <c r="K15" s="617"/>
      <c r="L15" s="617"/>
      <c r="M15" s="617"/>
      <c r="N15" s="617"/>
      <c r="O15" s="617"/>
      <c r="P15" s="617"/>
      <c r="Q15" s="617"/>
      <c r="R15" s="617"/>
      <c r="S15" s="617"/>
      <c r="T15" s="617"/>
      <c r="U15" s="617"/>
      <c r="V15" s="617"/>
      <c r="W15" s="617"/>
      <c r="X15" s="617"/>
      <c r="Y15" s="617"/>
      <c r="Z15" s="618"/>
      <c r="AA15" s="413"/>
      <c r="AB15" s="412"/>
      <c r="AC15" s="412"/>
      <c r="AD15" s="412"/>
      <c r="AE15" s="412"/>
      <c r="AF15" s="412"/>
      <c r="AG15" s="412"/>
      <c r="BA15" s="190"/>
      <c r="BB15" s="190"/>
      <c r="BC15" s="191"/>
    </row>
    <row r="16" spans="1:55" ht="4.5" customHeight="1" thickBot="1" x14ac:dyDescent="0.3">
      <c r="A16" s="285">
        <f>$A$4</f>
        <v>4.5</v>
      </c>
      <c r="B16" s="858"/>
      <c r="C16" s="859"/>
      <c r="D16" s="859"/>
      <c r="E16" s="859"/>
      <c r="F16" s="859"/>
      <c r="G16" s="859"/>
      <c r="H16" s="859"/>
      <c r="I16" s="859"/>
      <c r="J16" s="859"/>
      <c r="K16" s="859"/>
      <c r="L16" s="859"/>
      <c r="M16" s="859"/>
      <c r="N16" s="859"/>
      <c r="O16" s="859"/>
      <c r="P16" s="859"/>
      <c r="Q16" s="859"/>
      <c r="R16" s="859"/>
      <c r="S16" s="859"/>
      <c r="T16" s="859"/>
      <c r="U16" s="859"/>
      <c r="V16" s="859"/>
      <c r="W16" s="859"/>
      <c r="X16" s="859"/>
      <c r="Y16" s="859"/>
      <c r="Z16" s="860"/>
      <c r="AA16" s="413"/>
      <c r="AB16" s="412"/>
      <c r="AC16" s="412"/>
      <c r="AD16" s="412"/>
      <c r="AE16" s="412"/>
      <c r="AF16" s="412"/>
      <c r="AG16" s="412"/>
      <c r="BA16" s="190"/>
      <c r="BB16" s="190"/>
      <c r="BC16" s="191"/>
    </row>
    <row r="17" spans="1:55" ht="16.5" customHeight="1" x14ac:dyDescent="0.25">
      <c r="A17" s="285">
        <f>$A$7</f>
        <v>16.5</v>
      </c>
      <c r="B17" s="570" t="s">
        <v>423</v>
      </c>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2"/>
      <c r="AA17" s="413"/>
      <c r="AB17" s="412"/>
      <c r="AC17" s="412"/>
      <c r="AD17" s="412"/>
      <c r="AE17" s="412"/>
      <c r="AF17" s="412"/>
      <c r="AG17" s="412"/>
      <c r="BA17" s="190"/>
      <c r="BB17" s="190"/>
      <c r="BC17" s="191"/>
    </row>
    <row r="18" spans="1:55" ht="9" customHeight="1" x14ac:dyDescent="0.25">
      <c r="A18" s="285">
        <f>$A$3</f>
        <v>9</v>
      </c>
      <c r="B18" s="304"/>
      <c r="C18" s="510" t="s">
        <v>5</v>
      </c>
      <c r="D18" s="511"/>
      <c r="E18" s="511"/>
      <c r="F18" s="511"/>
      <c r="G18" s="511"/>
      <c r="H18" s="511"/>
      <c r="I18" s="511"/>
      <c r="J18" s="511"/>
      <c r="K18" s="511"/>
      <c r="L18" s="511"/>
      <c r="M18" s="511"/>
      <c r="N18" s="511"/>
      <c r="O18" s="511"/>
      <c r="P18" s="511"/>
      <c r="Q18" s="511"/>
      <c r="R18" s="511"/>
      <c r="S18" s="511"/>
      <c r="T18" s="511"/>
      <c r="U18" s="511"/>
      <c r="V18" s="511"/>
      <c r="W18" s="511"/>
      <c r="X18" s="511"/>
      <c r="Y18" s="511"/>
      <c r="Z18" s="512"/>
      <c r="AA18" s="413"/>
      <c r="AB18" s="412"/>
      <c r="AC18" s="412"/>
      <c r="AD18" s="412"/>
      <c r="AE18" s="412"/>
      <c r="AF18" s="412"/>
      <c r="AG18" s="412"/>
      <c r="BA18" s="190"/>
      <c r="BB18" s="190"/>
      <c r="BC18" s="191"/>
    </row>
    <row r="19" spans="1:55" ht="16.5" customHeight="1" x14ac:dyDescent="0.25">
      <c r="A19" s="285">
        <f>$A$6</f>
        <v>16.5</v>
      </c>
      <c r="B19" s="304"/>
      <c r="C19" s="726" t="str">
        <f>Organ</f>
        <v>Burmistrz Miasta Kluczborka, ul.Katowicka 1, 46-200 Kluczbork</v>
      </c>
      <c r="D19" s="727"/>
      <c r="E19" s="727"/>
      <c r="F19" s="727"/>
      <c r="G19" s="727"/>
      <c r="H19" s="727"/>
      <c r="I19" s="727"/>
      <c r="J19" s="727"/>
      <c r="K19" s="727"/>
      <c r="L19" s="727"/>
      <c r="M19" s="727"/>
      <c r="N19" s="727"/>
      <c r="O19" s="727"/>
      <c r="P19" s="727"/>
      <c r="Q19" s="727"/>
      <c r="R19" s="727"/>
      <c r="S19" s="727"/>
      <c r="T19" s="727"/>
      <c r="U19" s="727"/>
      <c r="V19" s="727"/>
      <c r="W19" s="727"/>
      <c r="X19" s="727"/>
      <c r="Y19" s="727"/>
      <c r="Z19" s="728"/>
      <c r="AA19" s="413"/>
      <c r="AB19" s="412"/>
      <c r="AC19" s="412"/>
      <c r="AD19" s="412"/>
      <c r="AE19" s="412"/>
      <c r="AF19" s="412"/>
      <c r="AG19" s="412"/>
      <c r="BA19" s="190"/>
      <c r="BB19" s="190"/>
      <c r="BC19" s="191"/>
    </row>
    <row r="20" spans="1:55" ht="9" customHeight="1" x14ac:dyDescent="0.25">
      <c r="A20" s="285">
        <f>$A$3</f>
        <v>9</v>
      </c>
      <c r="B20" s="304"/>
      <c r="C20" s="510" t="s">
        <v>624</v>
      </c>
      <c r="D20" s="511"/>
      <c r="E20" s="511"/>
      <c r="F20" s="511"/>
      <c r="G20" s="511"/>
      <c r="H20" s="511"/>
      <c r="I20" s="511"/>
      <c r="J20" s="511"/>
      <c r="K20" s="511"/>
      <c r="L20" s="511"/>
      <c r="M20" s="511"/>
      <c r="N20" s="511"/>
      <c r="O20" s="511"/>
      <c r="P20" s="511"/>
      <c r="Q20" s="511"/>
      <c r="R20" s="511"/>
      <c r="S20" s="511"/>
      <c r="T20" s="511"/>
      <c r="U20" s="511"/>
      <c r="V20" s="511"/>
      <c r="W20" s="511"/>
      <c r="X20" s="511"/>
      <c r="Y20" s="511"/>
      <c r="Z20" s="512"/>
      <c r="AA20" s="413"/>
      <c r="AB20" s="412"/>
      <c r="AC20" s="412"/>
      <c r="AD20" s="412"/>
      <c r="AE20" s="412"/>
      <c r="AF20" s="412"/>
      <c r="AG20" s="412"/>
      <c r="BA20" s="190"/>
      <c r="BB20" s="190"/>
      <c r="BC20" s="191"/>
    </row>
    <row r="21" spans="1:55" ht="15" customHeight="1" thickBot="1" x14ac:dyDescent="0.35">
      <c r="A21" s="290">
        <v>15</v>
      </c>
      <c r="B21" s="305"/>
      <c r="C21" s="306"/>
      <c r="D21" s="307"/>
      <c r="E21" s="307"/>
      <c r="F21" s="307"/>
      <c r="G21" s="307"/>
      <c r="H21" s="307"/>
      <c r="I21" s="307"/>
      <c r="J21" s="307"/>
      <c r="K21" s="308"/>
      <c r="L21" s="309" t="s">
        <v>84</v>
      </c>
      <c r="M21" s="307"/>
      <c r="N21" s="307"/>
      <c r="O21" s="307"/>
      <c r="P21" s="308"/>
      <c r="Q21" s="310" t="s">
        <v>424</v>
      </c>
      <c r="R21" s="292"/>
      <c r="S21" s="307"/>
      <c r="T21" s="307"/>
      <c r="U21" s="307"/>
      <c r="V21" s="307"/>
      <c r="W21" s="307"/>
      <c r="X21" s="307"/>
      <c r="Y21" s="307"/>
      <c r="Z21" s="311"/>
      <c r="AA21" s="413"/>
      <c r="AB21" s="412"/>
      <c r="AC21" s="412"/>
      <c r="AD21" s="412"/>
      <c r="AE21" s="412"/>
      <c r="AF21" s="412"/>
      <c r="AG21" s="412"/>
      <c r="AY21" s="63">
        <v>21</v>
      </c>
      <c r="AZ21" s="63">
        <v>11</v>
      </c>
      <c r="BA21" s="190" t="s">
        <v>119</v>
      </c>
      <c r="BB21" s="190">
        <f>IF(LEN(K21&amp;P21)=1,0,1)</f>
        <v>1</v>
      </c>
      <c r="BC21" s="191" t="s">
        <v>414</v>
      </c>
    </row>
    <row r="22" spans="1:55" ht="4.5" customHeight="1" x14ac:dyDescent="0.25">
      <c r="A22" s="285">
        <f>$A$4</f>
        <v>4.5</v>
      </c>
      <c r="B22" s="304"/>
      <c r="C22" s="661"/>
      <c r="D22" s="662"/>
      <c r="E22" s="662"/>
      <c r="F22" s="662"/>
      <c r="G22" s="662"/>
      <c r="H22" s="662"/>
      <c r="I22" s="662"/>
      <c r="J22" s="662"/>
      <c r="K22" s="662"/>
      <c r="L22" s="662"/>
      <c r="M22" s="662"/>
      <c r="N22" s="662"/>
      <c r="O22" s="662"/>
      <c r="P22" s="662"/>
      <c r="Q22" s="662"/>
      <c r="R22" s="662"/>
      <c r="S22" s="662"/>
      <c r="T22" s="662"/>
      <c r="U22" s="662"/>
      <c r="V22" s="662"/>
      <c r="W22" s="662"/>
      <c r="X22" s="662"/>
      <c r="Y22" s="662"/>
      <c r="Z22" s="663"/>
      <c r="AA22" s="413"/>
      <c r="AB22" s="412"/>
      <c r="AC22" s="412"/>
      <c r="AD22" s="412"/>
      <c r="AE22" s="412"/>
      <c r="AF22" s="412"/>
      <c r="AG22" s="412"/>
      <c r="BA22" s="190"/>
      <c r="BB22" s="190"/>
      <c r="BC22" s="191"/>
    </row>
    <row r="23" spans="1:55" ht="9" customHeight="1" x14ac:dyDescent="0.25">
      <c r="A23" s="285">
        <f>$A$3</f>
        <v>9</v>
      </c>
      <c r="B23" s="304"/>
      <c r="C23" s="510" t="s">
        <v>85</v>
      </c>
      <c r="D23" s="511"/>
      <c r="E23" s="511"/>
      <c r="F23" s="511"/>
      <c r="G23" s="511"/>
      <c r="H23" s="511"/>
      <c r="I23" s="511"/>
      <c r="J23" s="511"/>
      <c r="K23" s="511"/>
      <c r="L23" s="511"/>
      <c r="M23" s="511"/>
      <c r="N23" s="511"/>
      <c r="O23" s="511"/>
      <c r="P23" s="511"/>
      <c r="Q23" s="511"/>
      <c r="R23" s="511"/>
      <c r="S23" s="511"/>
      <c r="T23" s="511"/>
      <c r="U23" s="511"/>
      <c r="V23" s="511"/>
      <c r="W23" s="511"/>
      <c r="X23" s="511"/>
      <c r="Y23" s="511"/>
      <c r="Z23" s="512"/>
      <c r="AA23" s="413"/>
      <c r="AB23" s="412"/>
      <c r="AC23" s="412"/>
      <c r="AD23" s="412"/>
      <c r="AE23" s="412"/>
      <c r="AF23" s="412"/>
      <c r="AG23" s="412"/>
      <c r="BA23" s="190"/>
      <c r="BB23" s="190"/>
      <c r="BC23" s="191"/>
    </row>
    <row r="24" spans="1:55" ht="16.5" customHeight="1" thickBot="1" x14ac:dyDescent="0.3">
      <c r="A24" s="285">
        <f>$A$6</f>
        <v>16.5</v>
      </c>
      <c r="B24" s="312"/>
      <c r="C24" s="657" t="s">
        <v>76</v>
      </c>
      <c r="D24" s="658"/>
      <c r="E24" s="658"/>
      <c r="F24" s="658"/>
      <c r="G24" s="658"/>
      <c r="H24" s="658"/>
      <c r="I24" s="658"/>
      <c r="J24" s="658"/>
      <c r="K24" s="658"/>
      <c r="L24" s="658"/>
      <c r="M24" s="658"/>
      <c r="N24" s="658"/>
      <c r="O24" s="658"/>
      <c r="P24" s="658"/>
      <c r="Q24" s="740"/>
      <c r="R24" s="741"/>
      <c r="S24" s="500"/>
      <c r="T24" s="500"/>
      <c r="U24" s="313"/>
      <c r="V24" s="313"/>
      <c r="W24" s="313"/>
      <c r="X24" s="313"/>
      <c r="Y24" s="313"/>
      <c r="Z24" s="314"/>
      <c r="AA24" s="413">
        <f>13-Q24</f>
        <v>13</v>
      </c>
      <c r="AB24" s="412"/>
      <c r="AC24" s="412"/>
      <c r="AD24" s="412"/>
      <c r="AE24" s="412"/>
      <c r="AF24" s="412"/>
      <c r="AG24" s="412"/>
      <c r="AY24" s="63">
        <v>24</v>
      </c>
      <c r="AZ24" s="63">
        <v>17</v>
      </c>
      <c r="BA24" s="190">
        <v>6</v>
      </c>
      <c r="BB24" s="190">
        <f>IF(AND(Q24&gt;=1,Q24&lt;=12),0,1)</f>
        <v>1</v>
      </c>
      <c r="BC24" s="191" t="s">
        <v>413</v>
      </c>
    </row>
    <row r="25" spans="1:55" ht="4.5" customHeight="1" thickBot="1" x14ac:dyDescent="0.3">
      <c r="A25" s="285">
        <f>$A$4</f>
        <v>4.5</v>
      </c>
      <c r="B25" s="858"/>
      <c r="C25" s="859"/>
      <c r="D25" s="859"/>
      <c r="E25" s="859"/>
      <c r="F25" s="859"/>
      <c r="G25" s="859"/>
      <c r="H25" s="859"/>
      <c r="I25" s="859"/>
      <c r="J25" s="859"/>
      <c r="K25" s="859"/>
      <c r="L25" s="859"/>
      <c r="M25" s="859"/>
      <c r="N25" s="859"/>
      <c r="O25" s="859"/>
      <c r="P25" s="859"/>
      <c r="Q25" s="859"/>
      <c r="R25" s="859"/>
      <c r="S25" s="859"/>
      <c r="T25" s="859"/>
      <c r="U25" s="859"/>
      <c r="V25" s="859"/>
      <c r="W25" s="859"/>
      <c r="X25" s="859"/>
      <c r="Y25" s="859"/>
      <c r="Z25" s="860"/>
      <c r="AA25" s="413"/>
      <c r="AB25" s="412"/>
      <c r="AC25" s="412"/>
      <c r="AD25" s="412"/>
      <c r="AE25" s="412"/>
      <c r="AF25" s="412"/>
      <c r="AG25" s="412"/>
      <c r="BA25" s="190"/>
      <c r="BB25" s="190"/>
      <c r="BC25" s="191"/>
    </row>
    <row r="26" spans="1:55" ht="16.5" customHeight="1" x14ac:dyDescent="0.25">
      <c r="A26" s="285">
        <f>$A$7</f>
        <v>16.5</v>
      </c>
      <c r="B26" s="570" t="s">
        <v>6</v>
      </c>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2"/>
      <c r="AA26" s="413"/>
      <c r="AB26" s="412"/>
      <c r="AC26" s="412"/>
      <c r="AD26" s="412"/>
      <c r="AE26" s="412"/>
      <c r="AF26" s="412"/>
      <c r="AG26" s="412"/>
      <c r="BA26" s="190"/>
      <c r="BB26" s="190"/>
      <c r="BC26" s="191"/>
    </row>
    <row r="27" spans="1:55" ht="9" customHeight="1" x14ac:dyDescent="0.25">
      <c r="A27" s="285">
        <f>$A$3</f>
        <v>9</v>
      </c>
      <c r="B27" s="315"/>
      <c r="C27" s="510" t="s">
        <v>681</v>
      </c>
      <c r="D27" s="511"/>
      <c r="E27" s="511"/>
      <c r="F27" s="511"/>
      <c r="G27" s="511"/>
      <c r="H27" s="511"/>
      <c r="I27" s="511"/>
      <c r="J27" s="511"/>
      <c r="K27" s="511"/>
      <c r="L27" s="511"/>
      <c r="M27" s="511"/>
      <c r="N27" s="511"/>
      <c r="O27" s="511"/>
      <c r="P27" s="511"/>
      <c r="Q27" s="511"/>
      <c r="R27" s="511"/>
      <c r="S27" s="511"/>
      <c r="T27" s="511"/>
      <c r="U27" s="511"/>
      <c r="V27" s="511"/>
      <c r="W27" s="511"/>
      <c r="X27" s="511"/>
      <c r="Y27" s="511"/>
      <c r="Z27" s="512"/>
      <c r="AA27" s="413"/>
      <c r="AB27" s="412"/>
      <c r="AC27" s="412"/>
      <c r="AD27" s="412"/>
      <c r="AE27" s="412"/>
      <c r="AF27" s="412"/>
      <c r="AG27" s="412"/>
      <c r="BA27" s="190"/>
      <c r="BB27" s="190"/>
      <c r="BC27" s="191"/>
    </row>
    <row r="28" spans="1:55" ht="15" customHeight="1" thickBot="1" x14ac:dyDescent="0.35">
      <c r="A28" s="285">
        <f>$A$21</f>
        <v>15</v>
      </c>
      <c r="B28" s="305"/>
      <c r="C28" s="299"/>
      <c r="D28" s="297"/>
      <c r="E28" s="308"/>
      <c r="F28" s="310" t="s">
        <v>83</v>
      </c>
      <c r="G28" s="297"/>
      <c r="H28" s="297"/>
      <c r="I28" s="297"/>
      <c r="J28" s="297"/>
      <c r="K28" s="297"/>
      <c r="L28" s="297"/>
      <c r="M28" s="297"/>
      <c r="N28" s="297"/>
      <c r="O28" s="297"/>
      <c r="P28" s="308"/>
      <c r="Q28" s="310" t="s">
        <v>79</v>
      </c>
      <c r="R28" s="292"/>
      <c r="S28" s="297"/>
      <c r="T28" s="297"/>
      <c r="U28" s="297"/>
      <c r="V28" s="297"/>
      <c r="W28" s="297"/>
      <c r="X28" s="297"/>
      <c r="Y28" s="297"/>
      <c r="Z28" s="298"/>
      <c r="AA28" s="413"/>
      <c r="AB28" s="412"/>
      <c r="AC28" s="412"/>
      <c r="AD28" s="412"/>
      <c r="AE28" s="412"/>
      <c r="AF28" s="412"/>
      <c r="AG28" s="412"/>
      <c r="AY28" s="63">
        <v>28</v>
      </c>
      <c r="AZ28" s="63">
        <v>5</v>
      </c>
      <c r="BA28" s="190" t="s">
        <v>127</v>
      </c>
      <c r="BB28" s="190">
        <f>IF(LEN(E28&amp;P28)=1,0,1)</f>
        <v>1</v>
      </c>
      <c r="BC28" s="191" t="s">
        <v>409</v>
      </c>
    </row>
    <row r="29" spans="1:55" ht="4.5" customHeight="1" thickBot="1" x14ac:dyDescent="0.3">
      <c r="A29" s="285">
        <f t="shared" ref="A29:A30" si="2">$A$4</f>
        <v>4.5</v>
      </c>
      <c r="B29" s="312"/>
      <c r="C29" s="316"/>
      <c r="D29" s="317"/>
      <c r="E29" s="317"/>
      <c r="F29" s="317"/>
      <c r="G29" s="317"/>
      <c r="H29" s="317"/>
      <c r="I29" s="317"/>
      <c r="J29" s="317"/>
      <c r="K29" s="317"/>
      <c r="L29" s="317"/>
      <c r="M29" s="317"/>
      <c r="N29" s="317"/>
      <c r="O29" s="317"/>
      <c r="P29" s="317"/>
      <c r="Q29" s="317"/>
      <c r="R29" s="317"/>
      <c r="S29" s="317"/>
      <c r="T29" s="317"/>
      <c r="U29" s="317"/>
      <c r="V29" s="317"/>
      <c r="W29" s="317"/>
      <c r="X29" s="317"/>
      <c r="Y29" s="317"/>
      <c r="Z29" s="318"/>
      <c r="AA29" s="413"/>
      <c r="AB29" s="412"/>
      <c r="AC29" s="412"/>
      <c r="AD29" s="412"/>
      <c r="AE29" s="412"/>
      <c r="AF29" s="412"/>
      <c r="AG29" s="412"/>
      <c r="BA29" s="190"/>
      <c r="BB29" s="190"/>
      <c r="BC29" s="191"/>
    </row>
    <row r="30" spans="1:55" ht="4.5" customHeight="1" thickBot="1" x14ac:dyDescent="0.3">
      <c r="A30" s="285">
        <f t="shared" si="2"/>
        <v>4.5</v>
      </c>
      <c r="B30" s="858"/>
      <c r="C30" s="859"/>
      <c r="D30" s="859"/>
      <c r="E30" s="859"/>
      <c r="F30" s="859"/>
      <c r="G30" s="859"/>
      <c r="H30" s="859"/>
      <c r="I30" s="859"/>
      <c r="J30" s="859"/>
      <c r="K30" s="859"/>
      <c r="L30" s="859"/>
      <c r="M30" s="859"/>
      <c r="N30" s="859"/>
      <c r="O30" s="859"/>
      <c r="P30" s="859"/>
      <c r="Q30" s="859"/>
      <c r="R30" s="859"/>
      <c r="S30" s="859"/>
      <c r="T30" s="859"/>
      <c r="U30" s="859"/>
      <c r="V30" s="859"/>
      <c r="W30" s="859"/>
      <c r="X30" s="859"/>
      <c r="Y30" s="859"/>
      <c r="Z30" s="860"/>
      <c r="AA30" s="413"/>
      <c r="AB30" s="412"/>
      <c r="AC30" s="412"/>
      <c r="AD30" s="412"/>
      <c r="AE30" s="412"/>
      <c r="AF30" s="412"/>
      <c r="AG30" s="412"/>
      <c r="BA30" s="190"/>
      <c r="BB30" s="190"/>
      <c r="BC30" s="191"/>
    </row>
    <row r="31" spans="1:55" ht="16.5" customHeight="1" x14ac:dyDescent="0.25">
      <c r="A31" s="285">
        <f>$A$7</f>
        <v>16.5</v>
      </c>
      <c r="B31" s="570" t="s">
        <v>77</v>
      </c>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2"/>
      <c r="AA31" s="413"/>
      <c r="AB31" s="412"/>
      <c r="AC31" s="412"/>
      <c r="AD31" s="412"/>
      <c r="AE31" s="412"/>
      <c r="AF31" s="412"/>
      <c r="AG31" s="412"/>
      <c r="BA31" s="190"/>
      <c r="BB31" s="190"/>
      <c r="BC31" s="191"/>
    </row>
    <row r="32" spans="1:55" ht="9" customHeight="1" x14ac:dyDescent="0.25">
      <c r="A32" s="285">
        <f>$A$3</f>
        <v>9</v>
      </c>
      <c r="B32" s="688" t="s">
        <v>78</v>
      </c>
      <c r="C32" s="689"/>
      <c r="D32" s="689"/>
      <c r="E32" s="689"/>
      <c r="F32" s="689"/>
      <c r="G32" s="689"/>
      <c r="H32" s="689"/>
      <c r="I32" s="689"/>
      <c r="J32" s="689"/>
      <c r="K32" s="689"/>
      <c r="L32" s="689"/>
      <c r="M32" s="689"/>
      <c r="N32" s="689"/>
      <c r="O32" s="689"/>
      <c r="P32" s="689"/>
      <c r="Q32" s="689"/>
      <c r="R32" s="689"/>
      <c r="S32" s="689"/>
      <c r="T32" s="689"/>
      <c r="U32" s="689"/>
      <c r="V32" s="689"/>
      <c r="W32" s="689"/>
      <c r="X32" s="689"/>
      <c r="Y32" s="689"/>
      <c r="Z32" s="690"/>
      <c r="AA32" s="413"/>
      <c r="AB32" s="412"/>
      <c r="AC32" s="412"/>
      <c r="AD32" s="412"/>
      <c r="AE32" s="412"/>
      <c r="AF32" s="412"/>
      <c r="AG32" s="412"/>
      <c r="AY32" s="68">
        <v>35</v>
      </c>
      <c r="AZ32" s="68">
        <v>5</v>
      </c>
      <c r="BA32" s="190" t="s">
        <v>128</v>
      </c>
      <c r="BB32" s="190">
        <f>IF(LEN(E35&amp;K35&amp;P35)&lt;&gt;1,1,0)</f>
        <v>1</v>
      </c>
      <c r="BC32" s="191" t="s">
        <v>135</v>
      </c>
    </row>
    <row r="33" spans="1:55" ht="16.5" customHeight="1" x14ac:dyDescent="0.25">
      <c r="A33" s="285">
        <f>$A$7</f>
        <v>16.5</v>
      </c>
      <c r="B33" s="549" t="s">
        <v>7</v>
      </c>
      <c r="C33" s="550"/>
      <c r="D33" s="550"/>
      <c r="E33" s="550"/>
      <c r="F33" s="550"/>
      <c r="G33" s="550"/>
      <c r="H33" s="550"/>
      <c r="I33" s="550"/>
      <c r="J33" s="550"/>
      <c r="K33" s="550"/>
      <c r="L33" s="550"/>
      <c r="M33" s="550"/>
      <c r="N33" s="550"/>
      <c r="O33" s="550"/>
      <c r="P33" s="550"/>
      <c r="Q33" s="550"/>
      <c r="R33" s="550"/>
      <c r="S33" s="550"/>
      <c r="T33" s="550"/>
      <c r="U33" s="550"/>
      <c r="V33" s="550"/>
      <c r="W33" s="550"/>
      <c r="X33" s="550"/>
      <c r="Y33" s="550"/>
      <c r="Z33" s="551"/>
      <c r="AA33" s="413"/>
      <c r="AB33" s="412"/>
      <c r="AC33" s="412"/>
      <c r="AD33" s="412"/>
      <c r="AE33" s="412"/>
      <c r="AF33" s="412"/>
      <c r="AG33" s="412"/>
      <c r="AY33" s="63">
        <v>35</v>
      </c>
      <c r="AZ33" s="63">
        <v>5</v>
      </c>
      <c r="BA33" s="190" t="s">
        <v>129</v>
      </c>
      <c r="BB33" s="190">
        <f>IF(AND(LEN(B6)&lt;&gt;10,K35&lt;&gt;""),1-BB32,0)</f>
        <v>0</v>
      </c>
      <c r="BC33" s="191" t="s">
        <v>408</v>
      </c>
    </row>
    <row r="34" spans="1:55" ht="9" customHeight="1" x14ac:dyDescent="0.25">
      <c r="A34" s="285">
        <f>$A$3</f>
        <v>9</v>
      </c>
      <c r="B34" s="304"/>
      <c r="C34" s="510" t="s">
        <v>71</v>
      </c>
      <c r="D34" s="511"/>
      <c r="E34" s="511"/>
      <c r="F34" s="511"/>
      <c r="G34" s="511"/>
      <c r="H34" s="511"/>
      <c r="I34" s="511"/>
      <c r="J34" s="511"/>
      <c r="K34" s="511"/>
      <c r="L34" s="511"/>
      <c r="M34" s="511"/>
      <c r="N34" s="511"/>
      <c r="O34" s="511"/>
      <c r="P34" s="511"/>
      <c r="Q34" s="511"/>
      <c r="R34" s="511"/>
      <c r="S34" s="511"/>
      <c r="T34" s="511"/>
      <c r="U34" s="511"/>
      <c r="V34" s="511"/>
      <c r="W34" s="511"/>
      <c r="X34" s="511"/>
      <c r="Y34" s="511"/>
      <c r="Z34" s="512"/>
      <c r="AA34" s="413"/>
      <c r="AB34" s="412"/>
      <c r="AC34" s="412"/>
      <c r="AD34" s="412"/>
      <c r="AE34" s="412"/>
      <c r="AF34" s="412"/>
      <c r="AG34" s="412"/>
      <c r="AY34" s="63">
        <v>35</v>
      </c>
      <c r="AZ34" s="63">
        <v>5</v>
      </c>
      <c r="BA34" s="190" t="s">
        <v>130</v>
      </c>
      <c r="BB34" s="190">
        <f>IF(AND(LEN(B6)&lt;&gt;10,P35&lt;&gt;""),1-BB32,0)</f>
        <v>0</v>
      </c>
      <c r="BC34" s="191" t="s">
        <v>407</v>
      </c>
    </row>
    <row r="35" spans="1:55" ht="15" customHeight="1" thickBot="1" x14ac:dyDescent="0.35">
      <c r="A35" s="285">
        <f>$A$21</f>
        <v>15</v>
      </c>
      <c r="B35" s="305"/>
      <c r="C35" s="299"/>
      <c r="D35" s="297"/>
      <c r="E35" s="308"/>
      <c r="F35" s="654" t="s">
        <v>82</v>
      </c>
      <c r="G35" s="654"/>
      <c r="H35" s="654"/>
      <c r="I35" s="654"/>
      <c r="J35" s="319"/>
      <c r="K35" s="308"/>
      <c r="L35" s="655" t="s">
        <v>81</v>
      </c>
      <c r="M35" s="654"/>
      <c r="N35" s="654"/>
      <c r="O35" s="656"/>
      <c r="P35" s="308"/>
      <c r="Q35" s="655" t="s">
        <v>80</v>
      </c>
      <c r="R35" s="654"/>
      <c r="S35" s="654"/>
      <c r="T35" s="654"/>
      <c r="U35" s="654"/>
      <c r="V35" s="654"/>
      <c r="W35" s="654"/>
      <c r="X35" s="654"/>
      <c r="Y35" s="654"/>
      <c r="Z35" s="656"/>
      <c r="AA35" s="413">
        <f>SUM(BB32:BB34)</f>
        <v>1</v>
      </c>
      <c r="AB35" s="412"/>
      <c r="AC35" s="412"/>
      <c r="AD35" s="412"/>
      <c r="AE35" s="412"/>
      <c r="AF35" s="412"/>
      <c r="AG35" s="412"/>
      <c r="AY35" s="68"/>
      <c r="AZ35" s="68"/>
      <c r="BA35" s="190"/>
      <c r="BB35" s="190"/>
      <c r="BC35" s="191"/>
    </row>
    <row r="36" spans="1:55" ht="4.5" customHeight="1" x14ac:dyDescent="0.25">
      <c r="A36" s="285">
        <f>$A$4</f>
        <v>4.5</v>
      </c>
      <c r="B36" s="304"/>
      <c r="C36" s="685"/>
      <c r="D36" s="686"/>
      <c r="E36" s="686"/>
      <c r="F36" s="686"/>
      <c r="G36" s="686"/>
      <c r="H36" s="686"/>
      <c r="I36" s="686"/>
      <c r="J36" s="686"/>
      <c r="K36" s="686"/>
      <c r="L36" s="686"/>
      <c r="M36" s="686"/>
      <c r="N36" s="686"/>
      <c r="O36" s="686"/>
      <c r="P36" s="686"/>
      <c r="Q36" s="686"/>
      <c r="R36" s="686"/>
      <c r="S36" s="686"/>
      <c r="T36" s="686"/>
      <c r="U36" s="686"/>
      <c r="V36" s="686"/>
      <c r="W36" s="686"/>
      <c r="X36" s="686"/>
      <c r="Y36" s="686"/>
      <c r="Z36" s="687"/>
      <c r="AA36" s="413"/>
      <c r="AB36" s="412"/>
      <c r="AC36" s="412"/>
      <c r="AD36" s="412"/>
      <c r="AE36" s="412"/>
      <c r="AF36" s="412"/>
      <c r="AG36" s="412"/>
      <c r="AY36" s="68"/>
      <c r="AZ36" s="68"/>
      <c r="BA36" s="190"/>
      <c r="BB36" s="190"/>
      <c r="BC36" s="191"/>
    </row>
    <row r="37" spans="1:55" ht="9" customHeight="1" x14ac:dyDescent="0.25">
      <c r="A37" s="285">
        <f>$A$3</f>
        <v>9</v>
      </c>
      <c r="B37" s="304"/>
      <c r="C37" s="540" t="s">
        <v>8</v>
      </c>
      <c r="D37" s="541"/>
      <c r="E37" s="541"/>
      <c r="F37" s="541"/>
      <c r="G37" s="541"/>
      <c r="H37" s="541"/>
      <c r="I37" s="541"/>
      <c r="J37" s="541"/>
      <c r="K37" s="541"/>
      <c r="L37" s="541"/>
      <c r="M37" s="541"/>
      <c r="N37" s="541"/>
      <c r="O37" s="542"/>
      <c r="P37" s="510" t="s">
        <v>9</v>
      </c>
      <c r="Q37" s="511"/>
      <c r="R37" s="511"/>
      <c r="S37" s="511"/>
      <c r="T37" s="511"/>
      <c r="U37" s="511"/>
      <c r="V37" s="511"/>
      <c r="W37" s="511"/>
      <c r="X37" s="511"/>
      <c r="Y37" s="511"/>
      <c r="Z37" s="512"/>
      <c r="AA37" s="413"/>
      <c r="AB37" s="412">
        <v>12345678512347</v>
      </c>
      <c r="AC37" s="412"/>
      <c r="AD37" s="412"/>
      <c r="AE37" s="412"/>
      <c r="AF37" s="412"/>
      <c r="AG37" s="412"/>
      <c r="BA37" s="190"/>
      <c r="BB37" s="190"/>
      <c r="BC37" s="191"/>
    </row>
    <row r="38" spans="1:55" ht="16.5" customHeight="1" x14ac:dyDescent="0.3">
      <c r="A38" s="285">
        <f>$A$6</f>
        <v>16.5</v>
      </c>
      <c r="B38" s="304"/>
      <c r="C38" s="680"/>
      <c r="D38" s="683"/>
      <c r="E38" s="683"/>
      <c r="F38" s="683"/>
      <c r="G38" s="683"/>
      <c r="H38" s="683"/>
      <c r="I38" s="683"/>
      <c r="J38" s="683"/>
      <c r="K38" s="683"/>
      <c r="L38" s="683"/>
      <c r="M38" s="683"/>
      <c r="N38" s="683"/>
      <c r="O38" s="684"/>
      <c r="P38" s="680"/>
      <c r="Q38" s="681"/>
      <c r="R38" s="681"/>
      <c r="S38" s="681"/>
      <c r="T38" s="681"/>
      <c r="U38" s="681"/>
      <c r="V38" s="681"/>
      <c r="W38" s="681"/>
      <c r="X38" s="681"/>
      <c r="Y38" s="681"/>
      <c r="Z38" s="682"/>
      <c r="AA38" s="413"/>
      <c r="AB38" s="414" t="str">
        <f>"00000000000000"&amp;J40</f>
        <v>00000000000000</v>
      </c>
      <c r="AC38" s="412"/>
      <c r="AD38" s="412"/>
      <c r="AE38" s="412"/>
      <c r="AF38" s="412"/>
      <c r="AG38" s="412"/>
      <c r="AY38" s="63">
        <v>38</v>
      </c>
      <c r="AZ38" s="63">
        <v>3</v>
      </c>
      <c r="BA38" s="190">
        <v>9</v>
      </c>
      <c r="BB38" s="190">
        <f>IF(C38="",1,0)</f>
        <v>1</v>
      </c>
      <c r="BC38" s="191" t="s">
        <v>136</v>
      </c>
    </row>
    <row r="39" spans="1:55" ht="9" customHeight="1" x14ac:dyDescent="0.25">
      <c r="A39" s="285">
        <f>$A$3</f>
        <v>9</v>
      </c>
      <c r="B39" s="304"/>
      <c r="C39" s="510" t="s">
        <v>89</v>
      </c>
      <c r="D39" s="511"/>
      <c r="E39" s="511"/>
      <c r="F39" s="511"/>
      <c r="G39" s="511"/>
      <c r="H39" s="511"/>
      <c r="I39" s="511"/>
      <c r="J39" s="511"/>
      <c r="K39" s="511"/>
      <c r="L39" s="511"/>
      <c r="M39" s="511"/>
      <c r="N39" s="511"/>
      <c r="O39" s="511"/>
      <c r="P39" s="511"/>
      <c r="Q39" s="511"/>
      <c r="R39" s="511"/>
      <c r="S39" s="511"/>
      <c r="T39" s="511"/>
      <c r="U39" s="511"/>
      <c r="V39" s="511"/>
      <c r="W39" s="511"/>
      <c r="X39" s="511"/>
      <c r="Y39" s="511"/>
      <c r="Z39" s="512"/>
      <c r="AA39" s="413"/>
      <c r="AB39" s="321"/>
      <c r="AC39" s="321" t="s">
        <v>131</v>
      </c>
      <c r="AD39" s="321" t="s">
        <v>211</v>
      </c>
      <c r="AE39" s="321" t="s">
        <v>465</v>
      </c>
      <c r="AF39" s="321" t="s">
        <v>211</v>
      </c>
      <c r="AG39" s="321" t="s">
        <v>465</v>
      </c>
      <c r="AH39" s="63"/>
      <c r="AI39" s="63"/>
      <c r="AY39" s="63">
        <v>38</v>
      </c>
      <c r="AZ39" s="63">
        <v>16</v>
      </c>
      <c r="BA39" s="190">
        <v>10</v>
      </c>
      <c r="BB39" s="190">
        <f>IF(P38="",1,0)</f>
        <v>1</v>
      </c>
      <c r="BC39" s="191" t="s">
        <v>137</v>
      </c>
    </row>
    <row r="40" spans="1:55" ht="16.5" customHeight="1" x14ac:dyDescent="0.25">
      <c r="A40" s="285">
        <f>$A$6</f>
        <v>16.5</v>
      </c>
      <c r="B40" s="304"/>
      <c r="C40" s="322"/>
      <c r="D40" s="323"/>
      <c r="E40" s="323"/>
      <c r="F40" s="323"/>
      <c r="G40" s="323"/>
      <c r="H40" s="323"/>
      <c r="I40" s="323"/>
      <c r="J40" s="722"/>
      <c r="K40" s="723"/>
      <c r="L40" s="723"/>
      <c r="M40" s="723"/>
      <c r="N40" s="723"/>
      <c r="O40" s="723"/>
      <c r="P40" s="723"/>
      <c r="Q40" s="723"/>
      <c r="R40" s="723"/>
      <c r="S40" s="723"/>
      <c r="T40" s="723"/>
      <c r="U40" s="323"/>
      <c r="V40" s="323"/>
      <c r="W40" s="323"/>
      <c r="X40" s="323"/>
      <c r="Y40" s="323"/>
      <c r="Z40" s="324"/>
      <c r="AA40" s="413">
        <f>LEN(J40)</f>
        <v>0</v>
      </c>
      <c r="AB40" s="321">
        <v>14</v>
      </c>
      <c r="AC40" s="321" t="str">
        <f>LEFT(RIGHT($AB$38,AB40),1)</f>
        <v>0</v>
      </c>
      <c r="AD40" s="325"/>
      <c r="AE40" s="321">
        <v>2</v>
      </c>
      <c r="AF40" s="321">
        <f>AD40*$AC40</f>
        <v>0</v>
      </c>
      <c r="AG40" s="321">
        <f t="shared" ref="AG40:AG52" si="3">AE40*$AC40</f>
        <v>0</v>
      </c>
      <c r="AH40" s="63"/>
      <c r="AI40" s="63"/>
      <c r="AY40" s="63">
        <v>40</v>
      </c>
      <c r="AZ40" s="63">
        <v>10</v>
      </c>
      <c r="BA40" s="190" t="s">
        <v>131</v>
      </c>
      <c r="BB40" s="190">
        <f>IF(LEN(J40)&gt;14,"Podany REGON jest za długi.",IF(LEN(J40)&lt;=9,IF(AC53+0=AF53,0,1),IF(LEN(J40)&gt;9,IF(AC53+0=AG53,0,1),1)))</f>
        <v>0</v>
      </c>
      <c r="BC40" s="191" t="str">
        <f>IF(LEN(J40)&gt;14,"Podany REGON jest za długi.",IF(LEN(J40)&lt;=9,IF(AC53+0=AF53,"REGON 9 cyfr ok","Podany REGON jest błędny"),IF(LEN(J40)&gt;9,IF(AC53+0=AG53,"REGON 14 cyfr ok","Podany REGON jest błędny"),1)))</f>
        <v>REGON 9 cyfr ok</v>
      </c>
    </row>
    <row r="41" spans="1:55" ht="9" customHeight="1" x14ac:dyDescent="0.25">
      <c r="A41" s="285">
        <f>$A$3</f>
        <v>9</v>
      </c>
      <c r="B41" s="691" t="s">
        <v>10</v>
      </c>
      <c r="C41" s="692"/>
      <c r="D41" s="692"/>
      <c r="E41" s="692"/>
      <c r="F41" s="692"/>
      <c r="G41" s="692"/>
      <c r="H41" s="692"/>
      <c r="I41" s="692"/>
      <c r="J41" s="692"/>
      <c r="K41" s="692"/>
      <c r="L41" s="692"/>
      <c r="M41" s="692"/>
      <c r="N41" s="692"/>
      <c r="O41" s="692"/>
      <c r="P41" s="692"/>
      <c r="Q41" s="692"/>
      <c r="R41" s="692"/>
      <c r="S41" s="692"/>
      <c r="T41" s="692"/>
      <c r="U41" s="692"/>
      <c r="V41" s="692"/>
      <c r="W41" s="692"/>
      <c r="X41" s="692"/>
      <c r="Y41" s="692"/>
      <c r="Z41" s="693"/>
      <c r="AA41" s="413"/>
      <c r="AB41" s="321">
        <f>AB40-1</f>
        <v>13</v>
      </c>
      <c r="AC41" s="321" t="str">
        <f t="shared" ref="AC41:AC53" si="4">LEFT(RIGHT($AB$38,AB41),1)</f>
        <v>0</v>
      </c>
      <c r="AD41" s="325"/>
      <c r="AE41" s="321">
        <v>4</v>
      </c>
      <c r="AF41" s="321">
        <f t="shared" ref="AF41:AF52" si="5">AD41*$AC41</f>
        <v>0</v>
      </c>
      <c r="AG41" s="321">
        <f t="shared" si="3"/>
        <v>0</v>
      </c>
      <c r="AH41" s="63"/>
      <c r="AI41" s="63"/>
      <c r="AL41" s="63"/>
      <c r="AM41" s="63"/>
      <c r="BA41" s="190"/>
      <c r="BB41" s="190"/>
      <c r="BC41" s="191"/>
    </row>
    <row r="42" spans="1:55" ht="9" customHeight="1" x14ac:dyDescent="0.25">
      <c r="A42" s="285">
        <f>$A$3</f>
        <v>9</v>
      </c>
      <c r="B42" s="304"/>
      <c r="C42" s="510" t="s">
        <v>96</v>
      </c>
      <c r="D42" s="511"/>
      <c r="E42" s="511"/>
      <c r="F42" s="511"/>
      <c r="G42" s="511"/>
      <c r="H42" s="511"/>
      <c r="I42" s="511"/>
      <c r="J42" s="511"/>
      <c r="K42" s="511"/>
      <c r="L42" s="511"/>
      <c r="M42" s="512"/>
      <c r="N42" s="510" t="s">
        <v>11</v>
      </c>
      <c r="O42" s="511"/>
      <c r="P42" s="511"/>
      <c r="Q42" s="511"/>
      <c r="R42" s="511"/>
      <c r="S42" s="511"/>
      <c r="T42" s="512"/>
      <c r="U42" s="510" t="s">
        <v>12</v>
      </c>
      <c r="V42" s="511"/>
      <c r="W42" s="511"/>
      <c r="X42" s="511"/>
      <c r="Y42" s="511"/>
      <c r="Z42" s="512"/>
      <c r="AA42" s="413"/>
      <c r="AB42" s="321">
        <f t="shared" ref="AB42:AB53" si="6">AB41-1</f>
        <v>12</v>
      </c>
      <c r="AC42" s="321" t="str">
        <f t="shared" si="4"/>
        <v>0</v>
      </c>
      <c r="AD42" s="325"/>
      <c r="AE42" s="321">
        <v>8</v>
      </c>
      <c r="AF42" s="321">
        <f t="shared" si="5"/>
        <v>0</v>
      </c>
      <c r="AG42" s="321">
        <f t="shared" si="3"/>
        <v>0</v>
      </c>
      <c r="AH42" s="63"/>
      <c r="AI42" s="63"/>
      <c r="AL42" s="63"/>
      <c r="AM42" s="63"/>
      <c r="AY42" s="63">
        <v>43</v>
      </c>
      <c r="AZ42" s="63">
        <v>3</v>
      </c>
      <c r="BA42" s="190">
        <v>12</v>
      </c>
      <c r="BB42" s="190">
        <f>IF(AND(E35&lt;&gt;"",C43="",B6="brak"),1,0)</f>
        <v>0</v>
      </c>
      <c r="BC42" s="191" t="s">
        <v>132</v>
      </c>
    </row>
    <row r="43" spans="1:55" ht="16.5" customHeight="1" x14ac:dyDescent="0.3">
      <c r="A43" s="285">
        <f>$A$6</f>
        <v>16.5</v>
      </c>
      <c r="B43" s="304"/>
      <c r="C43" s="694"/>
      <c r="D43" s="695"/>
      <c r="E43" s="695"/>
      <c r="F43" s="695"/>
      <c r="G43" s="695"/>
      <c r="H43" s="695"/>
      <c r="I43" s="695"/>
      <c r="J43" s="695"/>
      <c r="K43" s="695"/>
      <c r="L43" s="695"/>
      <c r="M43" s="696"/>
      <c r="N43" s="559"/>
      <c r="O43" s="560"/>
      <c r="P43" s="560"/>
      <c r="Q43" s="560"/>
      <c r="R43" s="560"/>
      <c r="S43" s="560"/>
      <c r="T43" s="561"/>
      <c r="U43" s="559"/>
      <c r="V43" s="574"/>
      <c r="W43" s="574"/>
      <c r="X43" s="574"/>
      <c r="Y43" s="574"/>
      <c r="Z43" s="575"/>
      <c r="AA43" s="413"/>
      <c r="AB43" s="321">
        <f t="shared" si="6"/>
        <v>11</v>
      </c>
      <c r="AC43" s="321" t="str">
        <f t="shared" si="4"/>
        <v>0</v>
      </c>
      <c r="AD43" s="325"/>
      <c r="AE43" s="321">
        <v>5</v>
      </c>
      <c r="AF43" s="321">
        <f t="shared" si="5"/>
        <v>0</v>
      </c>
      <c r="AG43" s="321">
        <f t="shared" si="3"/>
        <v>0</v>
      </c>
      <c r="AH43" s="63"/>
      <c r="AI43" s="63"/>
      <c r="AL43" s="63"/>
      <c r="AM43" s="63"/>
      <c r="AY43" s="63">
        <v>43</v>
      </c>
      <c r="AZ43" s="63">
        <v>14</v>
      </c>
      <c r="BA43" s="190">
        <v>13</v>
      </c>
      <c r="BB43" s="190">
        <f>IF(AND(E35&lt;&gt;"",N43="",B6="brak"),1,0)</f>
        <v>0</v>
      </c>
      <c r="BC43" s="191" t="s">
        <v>133</v>
      </c>
    </row>
    <row r="44" spans="1:55" ht="16.5" customHeight="1" x14ac:dyDescent="0.25">
      <c r="A44" s="285">
        <f>$A$7</f>
        <v>16.5</v>
      </c>
      <c r="B44" s="570" t="s">
        <v>682</v>
      </c>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2"/>
      <c r="AA44" s="413"/>
      <c r="AB44" s="321">
        <f t="shared" si="6"/>
        <v>10</v>
      </c>
      <c r="AC44" s="321" t="str">
        <f t="shared" si="4"/>
        <v>0</v>
      </c>
      <c r="AD44" s="325"/>
      <c r="AE44" s="321">
        <v>0</v>
      </c>
      <c r="AF44" s="321">
        <f t="shared" si="5"/>
        <v>0</v>
      </c>
      <c r="AG44" s="321">
        <f t="shared" si="3"/>
        <v>0</v>
      </c>
      <c r="AH44" s="63"/>
      <c r="AI44" s="63"/>
      <c r="AL44" s="63"/>
      <c r="AM44" s="63"/>
      <c r="AY44" s="63">
        <v>43</v>
      </c>
      <c r="AZ44" s="63">
        <v>21</v>
      </c>
      <c r="BA44" s="190">
        <v>14</v>
      </c>
      <c r="BB44" s="190">
        <f>IF(AND(E35&lt;&gt;"",U43="",B6="brak"),1,0)</f>
        <v>0</v>
      </c>
      <c r="BC44" s="191" t="s">
        <v>134</v>
      </c>
    </row>
    <row r="45" spans="1:55" ht="9" customHeight="1" x14ac:dyDescent="0.25">
      <c r="A45" s="285">
        <f>$A$3</f>
        <v>9</v>
      </c>
      <c r="B45" s="304"/>
      <c r="C45" s="540" t="s">
        <v>13</v>
      </c>
      <c r="D45" s="541"/>
      <c r="E45" s="541"/>
      <c r="F45" s="541"/>
      <c r="G45" s="541"/>
      <c r="H45" s="541"/>
      <c r="I45" s="542"/>
      <c r="J45" s="540" t="s">
        <v>14</v>
      </c>
      <c r="K45" s="541"/>
      <c r="L45" s="541"/>
      <c r="M45" s="541"/>
      <c r="N45" s="541"/>
      <c r="O45" s="541"/>
      <c r="P45" s="541"/>
      <c r="Q45" s="541"/>
      <c r="R45" s="542"/>
      <c r="S45" s="540" t="s">
        <v>15</v>
      </c>
      <c r="T45" s="541"/>
      <c r="U45" s="541"/>
      <c r="V45" s="541"/>
      <c r="W45" s="541"/>
      <c r="X45" s="541"/>
      <c r="Y45" s="541"/>
      <c r="Z45" s="542"/>
      <c r="AA45" s="413"/>
      <c r="AB45" s="321">
        <f t="shared" si="6"/>
        <v>9</v>
      </c>
      <c r="AC45" s="321" t="str">
        <f t="shared" si="4"/>
        <v>0</v>
      </c>
      <c r="AD45" s="321">
        <v>8</v>
      </c>
      <c r="AE45" s="321">
        <v>9</v>
      </c>
      <c r="AF45" s="321">
        <f t="shared" si="5"/>
        <v>0</v>
      </c>
      <c r="AG45" s="321">
        <f t="shared" si="3"/>
        <v>0</v>
      </c>
      <c r="AH45" s="63"/>
      <c r="AI45" s="63"/>
      <c r="AL45" s="63"/>
      <c r="AM45" s="63"/>
      <c r="AY45" s="63">
        <v>46</v>
      </c>
      <c r="AZ45" s="63">
        <v>3</v>
      </c>
      <c r="BA45" s="190">
        <v>15</v>
      </c>
      <c r="BB45" s="190">
        <f>IF(C46="",1,0)</f>
        <v>1</v>
      </c>
      <c r="BC45" s="191" t="s">
        <v>138</v>
      </c>
    </row>
    <row r="46" spans="1:55" ht="16.5" customHeight="1" x14ac:dyDescent="0.3">
      <c r="A46" s="285">
        <f>$A$6</f>
        <v>16.5</v>
      </c>
      <c r="B46" s="304"/>
      <c r="C46" s="559"/>
      <c r="D46" s="560"/>
      <c r="E46" s="560"/>
      <c r="F46" s="560"/>
      <c r="G46" s="560"/>
      <c r="H46" s="560"/>
      <c r="I46" s="561"/>
      <c r="J46" s="559"/>
      <c r="K46" s="560"/>
      <c r="L46" s="560"/>
      <c r="M46" s="560"/>
      <c r="N46" s="560"/>
      <c r="O46" s="560"/>
      <c r="P46" s="560"/>
      <c r="Q46" s="560"/>
      <c r="R46" s="561"/>
      <c r="S46" s="559"/>
      <c r="T46" s="574"/>
      <c r="U46" s="574"/>
      <c r="V46" s="574"/>
      <c r="W46" s="574"/>
      <c r="X46" s="574"/>
      <c r="Y46" s="574"/>
      <c r="Z46" s="575"/>
      <c r="AA46" s="413"/>
      <c r="AB46" s="321">
        <f t="shared" si="6"/>
        <v>8</v>
      </c>
      <c r="AC46" s="321" t="str">
        <f t="shared" si="4"/>
        <v>0</v>
      </c>
      <c r="AD46" s="321">
        <v>9</v>
      </c>
      <c r="AE46" s="321">
        <v>7</v>
      </c>
      <c r="AF46" s="321">
        <f t="shared" si="5"/>
        <v>0</v>
      </c>
      <c r="AG46" s="321">
        <f t="shared" si="3"/>
        <v>0</v>
      </c>
      <c r="AH46" s="63"/>
      <c r="AI46" s="63"/>
      <c r="AL46" s="63"/>
      <c r="AM46" s="63"/>
      <c r="AY46" s="63">
        <v>46</v>
      </c>
      <c r="AZ46" s="63">
        <v>10</v>
      </c>
      <c r="BA46" s="190">
        <v>16</v>
      </c>
      <c r="BB46" s="190">
        <f>IF(J46="",1,0)</f>
        <v>1</v>
      </c>
      <c r="BC46" s="191" t="s">
        <v>139</v>
      </c>
    </row>
    <row r="47" spans="1:55" ht="9" customHeight="1" x14ac:dyDescent="0.25">
      <c r="A47" s="285">
        <f>$A$3</f>
        <v>9</v>
      </c>
      <c r="B47" s="304"/>
      <c r="C47" s="540" t="s">
        <v>16</v>
      </c>
      <c r="D47" s="541"/>
      <c r="E47" s="541"/>
      <c r="F47" s="541"/>
      <c r="G47" s="541"/>
      <c r="H47" s="541"/>
      <c r="I47" s="541"/>
      <c r="J47" s="542"/>
      <c r="K47" s="540" t="s">
        <v>17</v>
      </c>
      <c r="L47" s="541"/>
      <c r="M47" s="541"/>
      <c r="N47" s="541"/>
      <c r="O47" s="541"/>
      <c r="P47" s="541"/>
      <c r="Q47" s="541"/>
      <c r="R47" s="541"/>
      <c r="S47" s="541"/>
      <c r="T47" s="542"/>
      <c r="U47" s="540" t="s">
        <v>18</v>
      </c>
      <c r="V47" s="541"/>
      <c r="W47" s="542"/>
      <c r="X47" s="540" t="s">
        <v>19</v>
      </c>
      <c r="Y47" s="541"/>
      <c r="Z47" s="542"/>
      <c r="AA47" s="413"/>
      <c r="AB47" s="321">
        <f t="shared" si="6"/>
        <v>7</v>
      </c>
      <c r="AC47" s="321" t="str">
        <f t="shared" si="4"/>
        <v>0</v>
      </c>
      <c r="AD47" s="321">
        <v>2</v>
      </c>
      <c r="AE47" s="321">
        <v>3</v>
      </c>
      <c r="AF47" s="321">
        <f t="shared" si="5"/>
        <v>0</v>
      </c>
      <c r="AG47" s="321">
        <f t="shared" si="3"/>
        <v>0</v>
      </c>
      <c r="AH47" s="63"/>
      <c r="AI47" s="63"/>
      <c r="AL47" s="63"/>
      <c r="AM47" s="63"/>
      <c r="AY47" s="63">
        <v>46</v>
      </c>
      <c r="AZ47" s="63">
        <v>19</v>
      </c>
      <c r="BA47" s="190">
        <v>17</v>
      </c>
      <c r="BB47" s="190">
        <f>IF(S46="",1,0)</f>
        <v>1</v>
      </c>
      <c r="BC47" s="191" t="s">
        <v>140</v>
      </c>
    </row>
    <row r="48" spans="1:55" ht="16.5" customHeight="1" x14ac:dyDescent="0.3">
      <c r="A48" s="285">
        <f>$A$6</f>
        <v>16.5</v>
      </c>
      <c r="B48" s="304"/>
      <c r="C48" s="559"/>
      <c r="D48" s="560"/>
      <c r="E48" s="560"/>
      <c r="F48" s="560"/>
      <c r="G48" s="560"/>
      <c r="H48" s="560"/>
      <c r="I48" s="560"/>
      <c r="J48" s="561"/>
      <c r="K48" s="559"/>
      <c r="L48" s="560"/>
      <c r="M48" s="560"/>
      <c r="N48" s="560"/>
      <c r="O48" s="560"/>
      <c r="P48" s="560"/>
      <c r="Q48" s="560"/>
      <c r="R48" s="560"/>
      <c r="S48" s="560"/>
      <c r="T48" s="561"/>
      <c r="U48" s="559"/>
      <c r="V48" s="560"/>
      <c r="W48" s="561"/>
      <c r="X48" s="559"/>
      <c r="Y48" s="574"/>
      <c r="Z48" s="575"/>
      <c r="AA48" s="413"/>
      <c r="AB48" s="321">
        <f t="shared" si="6"/>
        <v>6</v>
      </c>
      <c r="AC48" s="321" t="str">
        <f t="shared" si="4"/>
        <v>0</v>
      </c>
      <c r="AD48" s="321">
        <v>3</v>
      </c>
      <c r="AE48" s="321">
        <v>6</v>
      </c>
      <c r="AF48" s="321">
        <f t="shared" si="5"/>
        <v>0</v>
      </c>
      <c r="AG48" s="321">
        <f t="shared" si="3"/>
        <v>0</v>
      </c>
      <c r="AH48" s="63"/>
      <c r="AI48" s="63"/>
      <c r="AL48" s="63"/>
      <c r="AM48" s="63"/>
      <c r="AY48" s="63">
        <v>48</v>
      </c>
      <c r="AZ48" s="63">
        <v>3</v>
      </c>
      <c r="BA48" s="190">
        <v>18</v>
      </c>
      <c r="BB48" s="190">
        <f>IF(C48="",1,0)</f>
        <v>1</v>
      </c>
      <c r="BC48" s="191" t="s">
        <v>141</v>
      </c>
    </row>
    <row r="49" spans="1:55" ht="9" customHeight="1" x14ac:dyDescent="0.25">
      <c r="A49" s="285">
        <f>$A$3</f>
        <v>9</v>
      </c>
      <c r="B49" s="304"/>
      <c r="C49" s="540" t="s">
        <v>20</v>
      </c>
      <c r="D49" s="541"/>
      <c r="E49" s="541"/>
      <c r="F49" s="541"/>
      <c r="G49" s="541"/>
      <c r="H49" s="541"/>
      <c r="I49" s="541"/>
      <c r="J49" s="541"/>
      <c r="K49" s="541"/>
      <c r="L49" s="541"/>
      <c r="M49" s="541"/>
      <c r="N49" s="541"/>
      <c r="O49" s="542"/>
      <c r="P49" s="540" t="s">
        <v>21</v>
      </c>
      <c r="Q49" s="541"/>
      <c r="R49" s="541"/>
      <c r="S49" s="541"/>
      <c r="T49" s="541"/>
      <c r="U49" s="541"/>
      <c r="V49" s="541"/>
      <c r="W49" s="541"/>
      <c r="X49" s="541"/>
      <c r="Y49" s="541"/>
      <c r="Z49" s="542"/>
      <c r="AA49" s="413"/>
      <c r="AB49" s="321">
        <f t="shared" si="6"/>
        <v>5</v>
      </c>
      <c r="AC49" s="321" t="str">
        <f t="shared" si="4"/>
        <v>0</v>
      </c>
      <c r="AD49" s="321">
        <v>4</v>
      </c>
      <c r="AE49" s="321">
        <v>1</v>
      </c>
      <c r="AF49" s="321">
        <f t="shared" si="5"/>
        <v>0</v>
      </c>
      <c r="AG49" s="321">
        <f t="shared" si="3"/>
        <v>0</v>
      </c>
      <c r="AH49" s="63"/>
      <c r="AI49" s="63"/>
      <c r="AL49" s="63"/>
      <c r="AM49" s="63"/>
      <c r="AY49" s="63">
        <v>48</v>
      </c>
      <c r="AZ49" s="63">
        <v>11</v>
      </c>
      <c r="BA49" s="190" t="s">
        <v>142</v>
      </c>
      <c r="BB49" s="190">
        <f>IF(AND(K48="",U48="",X48=""),1,0)</f>
        <v>1</v>
      </c>
      <c r="BC49" s="191" t="s">
        <v>683</v>
      </c>
    </row>
    <row r="50" spans="1:55" ht="16.5" customHeight="1" x14ac:dyDescent="0.3">
      <c r="A50" s="285">
        <f>$A$6</f>
        <v>16.5</v>
      </c>
      <c r="B50" s="312"/>
      <c r="C50" s="559"/>
      <c r="D50" s="560"/>
      <c r="E50" s="560"/>
      <c r="F50" s="560"/>
      <c r="G50" s="560"/>
      <c r="H50" s="560"/>
      <c r="I50" s="560"/>
      <c r="J50" s="560"/>
      <c r="K50" s="560"/>
      <c r="L50" s="560"/>
      <c r="M50" s="560"/>
      <c r="N50" s="560"/>
      <c r="O50" s="561"/>
      <c r="P50" s="559"/>
      <c r="Q50" s="574"/>
      <c r="R50" s="574"/>
      <c r="S50" s="574"/>
      <c r="T50" s="574"/>
      <c r="U50" s="574"/>
      <c r="V50" s="574"/>
      <c r="W50" s="574"/>
      <c r="X50" s="574"/>
      <c r="Y50" s="574"/>
      <c r="Z50" s="575"/>
      <c r="AA50" s="413"/>
      <c r="AB50" s="321">
        <f t="shared" si="6"/>
        <v>4</v>
      </c>
      <c r="AC50" s="321" t="str">
        <f t="shared" si="4"/>
        <v>0</v>
      </c>
      <c r="AD50" s="321">
        <v>5</v>
      </c>
      <c r="AE50" s="321">
        <v>2</v>
      </c>
      <c r="AF50" s="321">
        <f t="shared" si="5"/>
        <v>0</v>
      </c>
      <c r="AG50" s="321">
        <f t="shared" si="3"/>
        <v>0</v>
      </c>
      <c r="AH50" s="63"/>
      <c r="AI50" s="63"/>
      <c r="AL50" s="63"/>
      <c r="AM50" s="63"/>
      <c r="AY50" s="63">
        <v>50</v>
      </c>
      <c r="AZ50" s="63">
        <v>3</v>
      </c>
      <c r="BA50" s="190">
        <v>22</v>
      </c>
      <c r="BB50" s="190">
        <f t="shared" ref="BB50" si="7">IF(C50="",1,0)</f>
        <v>1</v>
      </c>
      <c r="BC50" s="191" t="s">
        <v>145</v>
      </c>
    </row>
    <row r="51" spans="1:55" ht="16.5" customHeight="1" x14ac:dyDescent="0.25">
      <c r="A51" s="285">
        <f>$A$7</f>
        <v>16.5</v>
      </c>
      <c r="B51" s="570" t="s">
        <v>928</v>
      </c>
      <c r="C51" s="550"/>
      <c r="D51" s="550"/>
      <c r="E51" s="550"/>
      <c r="F51" s="550"/>
      <c r="G51" s="550"/>
      <c r="H51" s="550"/>
      <c r="I51" s="550"/>
      <c r="J51" s="550"/>
      <c r="K51" s="550"/>
      <c r="L51" s="550"/>
      <c r="M51" s="550"/>
      <c r="N51" s="550"/>
      <c r="O51" s="550"/>
      <c r="P51" s="550"/>
      <c r="Q51" s="550"/>
      <c r="R51" s="550"/>
      <c r="S51" s="550"/>
      <c r="T51" s="550"/>
      <c r="U51" s="550"/>
      <c r="V51" s="550"/>
      <c r="W51" s="550"/>
      <c r="X51" s="550"/>
      <c r="Y51" s="550"/>
      <c r="Z51" s="551"/>
      <c r="AA51" s="413"/>
      <c r="AB51" s="321">
        <f t="shared" si="6"/>
        <v>3</v>
      </c>
      <c r="AC51" s="321" t="str">
        <f t="shared" si="4"/>
        <v>0</v>
      </c>
      <c r="AD51" s="321">
        <v>6</v>
      </c>
      <c r="AE51" s="321">
        <v>4</v>
      </c>
      <c r="AF51" s="321">
        <f t="shared" si="5"/>
        <v>0</v>
      </c>
      <c r="AG51" s="321">
        <f t="shared" si="3"/>
        <v>0</v>
      </c>
      <c r="AH51" s="63"/>
      <c r="AI51" s="63"/>
      <c r="AL51" s="63"/>
      <c r="AM51" s="63"/>
      <c r="AY51" s="63">
        <v>50</v>
      </c>
      <c r="AZ51" s="63">
        <v>16</v>
      </c>
      <c r="BA51" s="190">
        <v>23</v>
      </c>
      <c r="BB51" s="190">
        <f>IF(P50="",1,0)</f>
        <v>1</v>
      </c>
      <c r="BC51" s="191" t="s">
        <v>146</v>
      </c>
    </row>
    <row r="52" spans="1:55" ht="9" customHeight="1" x14ac:dyDescent="0.25">
      <c r="A52" s="285">
        <f>$A$3</f>
        <v>9</v>
      </c>
      <c r="B52" s="304"/>
      <c r="C52" s="540" t="s">
        <v>22</v>
      </c>
      <c r="D52" s="541"/>
      <c r="E52" s="541"/>
      <c r="F52" s="541"/>
      <c r="G52" s="541"/>
      <c r="H52" s="541"/>
      <c r="I52" s="542"/>
      <c r="J52" s="540" t="s">
        <v>23</v>
      </c>
      <c r="K52" s="541"/>
      <c r="L52" s="541"/>
      <c r="M52" s="541"/>
      <c r="N52" s="541"/>
      <c r="O52" s="541"/>
      <c r="P52" s="541"/>
      <c r="Q52" s="541"/>
      <c r="R52" s="542"/>
      <c r="S52" s="540" t="s">
        <v>24</v>
      </c>
      <c r="T52" s="541"/>
      <c r="U52" s="541"/>
      <c r="V52" s="541"/>
      <c r="W52" s="541"/>
      <c r="X52" s="541"/>
      <c r="Y52" s="541"/>
      <c r="Z52" s="542"/>
      <c r="AA52" s="413"/>
      <c r="AB52" s="321">
        <f t="shared" si="6"/>
        <v>2</v>
      </c>
      <c r="AC52" s="321" t="str">
        <f t="shared" si="4"/>
        <v>0</v>
      </c>
      <c r="AD52" s="321">
        <v>7</v>
      </c>
      <c r="AE52" s="321">
        <v>8</v>
      </c>
      <c r="AF52" s="321">
        <f t="shared" si="5"/>
        <v>0</v>
      </c>
      <c r="AG52" s="321">
        <f t="shared" si="3"/>
        <v>0</v>
      </c>
      <c r="AH52" s="63"/>
      <c r="AI52" s="63"/>
      <c r="AL52" s="63"/>
      <c r="AM52" s="63"/>
      <c r="BA52" s="190"/>
      <c r="BB52" s="190"/>
      <c r="BC52" s="191"/>
    </row>
    <row r="53" spans="1:55" ht="16.5" customHeight="1" x14ac:dyDescent="0.3">
      <c r="A53" s="285">
        <f>$A$6</f>
        <v>16.5</v>
      </c>
      <c r="B53" s="304"/>
      <c r="C53" s="559"/>
      <c r="D53" s="560"/>
      <c r="E53" s="560"/>
      <c r="F53" s="560"/>
      <c r="G53" s="560"/>
      <c r="H53" s="560"/>
      <c r="I53" s="561"/>
      <c r="J53" s="559"/>
      <c r="K53" s="560"/>
      <c r="L53" s="560"/>
      <c r="M53" s="560"/>
      <c r="N53" s="560"/>
      <c r="O53" s="560"/>
      <c r="P53" s="560"/>
      <c r="Q53" s="560"/>
      <c r="R53" s="561"/>
      <c r="S53" s="559"/>
      <c r="T53" s="574"/>
      <c r="U53" s="574"/>
      <c r="V53" s="574"/>
      <c r="W53" s="574"/>
      <c r="X53" s="574"/>
      <c r="Y53" s="574"/>
      <c r="Z53" s="575"/>
      <c r="AA53" s="413"/>
      <c r="AB53" s="321">
        <f t="shared" si="6"/>
        <v>1</v>
      </c>
      <c r="AC53" s="321" t="str">
        <f t="shared" si="4"/>
        <v>0</v>
      </c>
      <c r="AD53" s="325"/>
      <c r="AE53" s="325"/>
      <c r="AF53" s="321">
        <f>MOD(MOD(SUM(AF40:AF52),11),10)</f>
        <v>0</v>
      </c>
      <c r="AG53" s="321">
        <f>MOD(MOD(SUM(AG40:AG52),11),10)</f>
        <v>0</v>
      </c>
      <c r="AH53" s="63"/>
      <c r="AI53" s="63"/>
      <c r="AL53" s="63"/>
      <c r="AM53" s="63"/>
      <c r="AY53" s="63">
        <v>53</v>
      </c>
      <c r="AZ53" s="63">
        <v>3</v>
      </c>
      <c r="BA53" s="190" t="s">
        <v>415</v>
      </c>
      <c r="BB53" s="190">
        <f>IF(AND(C46=C53,J46=J53,S46=S53,C48=C55,K48=K55,U48=U55,X48=X55,C50=C57,P50=P57),1,0)</f>
        <v>1</v>
      </c>
      <c r="BC53" s="191" t="s">
        <v>684</v>
      </c>
    </row>
    <row r="54" spans="1:55" ht="9" customHeight="1" x14ac:dyDescent="0.25">
      <c r="A54" s="285">
        <f>$A$3</f>
        <v>9</v>
      </c>
      <c r="B54" s="304"/>
      <c r="C54" s="540" t="s">
        <v>25</v>
      </c>
      <c r="D54" s="541"/>
      <c r="E54" s="541"/>
      <c r="F54" s="541"/>
      <c r="G54" s="541"/>
      <c r="H54" s="541"/>
      <c r="I54" s="541"/>
      <c r="J54" s="542"/>
      <c r="K54" s="540" t="s">
        <v>26</v>
      </c>
      <c r="L54" s="541"/>
      <c r="M54" s="541"/>
      <c r="N54" s="541"/>
      <c r="O54" s="541"/>
      <c r="P54" s="541"/>
      <c r="Q54" s="541"/>
      <c r="R54" s="541"/>
      <c r="S54" s="541"/>
      <c r="T54" s="542"/>
      <c r="U54" s="540" t="s">
        <v>27</v>
      </c>
      <c r="V54" s="541"/>
      <c r="W54" s="542"/>
      <c r="X54" s="540" t="s">
        <v>28</v>
      </c>
      <c r="Y54" s="541"/>
      <c r="Z54" s="542"/>
      <c r="AA54" s="413"/>
      <c r="AB54" s="412"/>
      <c r="AC54" s="412"/>
      <c r="AD54" s="412"/>
      <c r="AE54" s="412"/>
      <c r="AF54" s="412"/>
      <c r="AG54" s="412"/>
      <c r="BA54" s="190"/>
      <c r="BB54" s="190"/>
      <c r="BC54" s="191"/>
    </row>
    <row r="55" spans="1:55" ht="16.5" customHeight="1" x14ac:dyDescent="0.3">
      <c r="A55" s="285">
        <f>$A$6</f>
        <v>16.5</v>
      </c>
      <c r="B55" s="304"/>
      <c r="C55" s="559"/>
      <c r="D55" s="560"/>
      <c r="E55" s="560"/>
      <c r="F55" s="560"/>
      <c r="G55" s="560"/>
      <c r="H55" s="560"/>
      <c r="I55" s="560"/>
      <c r="J55" s="561"/>
      <c r="K55" s="559"/>
      <c r="L55" s="560"/>
      <c r="M55" s="560"/>
      <c r="N55" s="560"/>
      <c r="O55" s="560"/>
      <c r="P55" s="560"/>
      <c r="Q55" s="560"/>
      <c r="R55" s="560"/>
      <c r="S55" s="560"/>
      <c r="T55" s="561"/>
      <c r="U55" s="559"/>
      <c r="V55" s="560"/>
      <c r="W55" s="561"/>
      <c r="X55" s="559"/>
      <c r="Y55" s="574"/>
      <c r="Z55" s="575"/>
      <c r="AA55" s="413"/>
      <c r="AB55" s="412"/>
      <c r="AC55" s="412"/>
      <c r="AD55" s="412"/>
      <c r="AE55" s="412"/>
      <c r="AF55" s="412"/>
      <c r="AG55" s="412"/>
      <c r="BA55" s="190"/>
      <c r="BB55" s="190"/>
      <c r="BC55" s="191"/>
    </row>
    <row r="56" spans="1:55" ht="9" customHeight="1" x14ac:dyDescent="0.25">
      <c r="A56" s="285">
        <f>$A$3</f>
        <v>9</v>
      </c>
      <c r="B56" s="304"/>
      <c r="C56" s="540" t="s">
        <v>29</v>
      </c>
      <c r="D56" s="541"/>
      <c r="E56" s="541"/>
      <c r="F56" s="541"/>
      <c r="G56" s="541"/>
      <c r="H56" s="541"/>
      <c r="I56" s="541"/>
      <c r="J56" s="541"/>
      <c r="K56" s="541"/>
      <c r="L56" s="541"/>
      <c r="M56" s="541"/>
      <c r="N56" s="541"/>
      <c r="O56" s="542"/>
      <c r="P56" s="540" t="s">
        <v>30</v>
      </c>
      <c r="Q56" s="541"/>
      <c r="R56" s="541"/>
      <c r="S56" s="541"/>
      <c r="T56" s="541"/>
      <c r="U56" s="541"/>
      <c r="V56" s="541"/>
      <c r="W56" s="541"/>
      <c r="X56" s="541"/>
      <c r="Y56" s="541"/>
      <c r="Z56" s="542"/>
      <c r="AA56" s="413"/>
      <c r="AB56" s="412"/>
      <c r="AC56" s="412"/>
      <c r="AD56" s="412"/>
      <c r="AE56" s="412"/>
      <c r="AF56" s="412"/>
      <c r="AG56" s="412"/>
      <c r="BA56" s="190"/>
      <c r="BB56" s="190"/>
      <c r="BC56" s="191"/>
    </row>
    <row r="57" spans="1:55" ht="16.5" customHeight="1" x14ac:dyDescent="0.3">
      <c r="A57" s="285">
        <f>$A$6</f>
        <v>16.5</v>
      </c>
      <c r="B57" s="312"/>
      <c r="C57" s="559"/>
      <c r="D57" s="560"/>
      <c r="E57" s="560"/>
      <c r="F57" s="560"/>
      <c r="G57" s="560"/>
      <c r="H57" s="560"/>
      <c r="I57" s="560"/>
      <c r="J57" s="560"/>
      <c r="K57" s="560"/>
      <c r="L57" s="560"/>
      <c r="M57" s="560"/>
      <c r="N57" s="560"/>
      <c r="O57" s="561"/>
      <c r="P57" s="559"/>
      <c r="Q57" s="574"/>
      <c r="R57" s="574"/>
      <c r="S57" s="574"/>
      <c r="T57" s="574"/>
      <c r="U57" s="574"/>
      <c r="V57" s="574"/>
      <c r="W57" s="574"/>
      <c r="X57" s="574"/>
      <c r="Y57" s="574"/>
      <c r="Z57" s="575"/>
      <c r="AA57" s="413"/>
      <c r="AB57" s="412"/>
      <c r="AC57" s="412"/>
      <c r="AD57" s="412"/>
      <c r="AE57" s="412"/>
      <c r="AF57" s="412"/>
      <c r="AG57" s="412"/>
      <c r="BA57" s="190"/>
      <c r="BB57" s="190"/>
      <c r="BC57" s="191"/>
    </row>
    <row r="58" spans="1:55" ht="9" customHeight="1" x14ac:dyDescent="0.25">
      <c r="A58" s="285">
        <f>$A$3</f>
        <v>9</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413"/>
      <c r="AB58" s="412"/>
      <c r="AC58" s="412"/>
      <c r="AD58" s="412"/>
      <c r="AE58" s="412"/>
      <c r="AF58" s="412"/>
      <c r="AG58" s="412"/>
      <c r="BA58" s="190"/>
      <c r="BB58" s="190"/>
      <c r="BC58" s="191"/>
    </row>
    <row r="59" spans="1:55" ht="9" customHeight="1" x14ac:dyDescent="0.25">
      <c r="A59" s="285">
        <f t="shared" ref="A59:A61" si="8">$A$3</f>
        <v>9</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413"/>
      <c r="AB59" s="412"/>
      <c r="AC59" s="412"/>
      <c r="AD59" s="412"/>
      <c r="AE59" s="412"/>
      <c r="AF59" s="412"/>
      <c r="AG59" s="412"/>
      <c r="BA59" s="190"/>
      <c r="BB59" s="190"/>
      <c r="BC59" s="191"/>
    </row>
    <row r="60" spans="1:55" ht="9" customHeight="1" x14ac:dyDescent="0.25">
      <c r="A60" s="285">
        <f t="shared" si="8"/>
        <v>9</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413"/>
      <c r="AB60" s="412"/>
      <c r="AC60" s="412"/>
      <c r="AD60" s="412"/>
      <c r="AE60" s="412"/>
      <c r="AF60" s="412"/>
      <c r="AG60" s="412"/>
      <c r="BA60" s="190"/>
      <c r="BB60" s="190"/>
      <c r="BC60" s="191"/>
    </row>
    <row r="61" spans="1:55" ht="9" customHeight="1" x14ac:dyDescent="0.25">
      <c r="A61" s="285">
        <f t="shared" si="8"/>
        <v>9</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413"/>
      <c r="AB61" s="412"/>
      <c r="AC61" s="412"/>
      <c r="AD61" s="412"/>
      <c r="AE61" s="412"/>
      <c r="AF61" s="412"/>
      <c r="AG61" s="412"/>
      <c r="BA61" s="190"/>
      <c r="BB61" s="190"/>
      <c r="BC61" s="191"/>
    </row>
    <row r="62" spans="1:55" ht="16.5" customHeight="1" x14ac:dyDescent="0.25">
      <c r="A62" s="285">
        <f>$A$6</f>
        <v>16.5</v>
      </c>
      <c r="B62" s="292"/>
      <c r="C62" s="984" t="str">
        <f ca="1">Wersja</f>
        <v>2020..6.15.0.44055</v>
      </c>
      <c r="D62" s="984"/>
      <c r="E62" s="984"/>
      <c r="F62" s="984"/>
      <c r="G62" s="984"/>
      <c r="H62" s="984"/>
      <c r="I62" s="984"/>
      <c r="J62" s="984"/>
      <c r="K62" s="300"/>
      <c r="L62" s="300"/>
      <c r="M62" s="292"/>
      <c r="N62" s="300"/>
      <c r="O62" s="297"/>
      <c r="P62" s="297"/>
      <c r="Q62" s="297"/>
      <c r="R62" s="297"/>
      <c r="S62" s="297"/>
      <c r="T62" s="297"/>
      <c r="U62" s="297"/>
      <c r="V62" s="553" t="s">
        <v>685</v>
      </c>
      <c r="W62" s="554"/>
      <c r="X62" s="554"/>
      <c r="Y62" s="555"/>
      <c r="Z62" s="326" t="s">
        <v>625</v>
      </c>
      <c r="AA62" s="413"/>
      <c r="AB62" s="412"/>
      <c r="AC62" s="412"/>
      <c r="AD62" s="412"/>
      <c r="AE62" s="412"/>
      <c r="AF62" s="412"/>
      <c r="AG62" s="412"/>
      <c r="BA62" s="190"/>
      <c r="BB62" s="190"/>
      <c r="BC62" s="191"/>
    </row>
    <row r="63" spans="1:55" ht="9" customHeight="1" x14ac:dyDescent="0.25">
      <c r="A63" s="285">
        <f t="shared" ref="A63:A64" si="9">$A$3</f>
        <v>9</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413"/>
      <c r="AB63" s="412"/>
      <c r="AC63" s="412"/>
      <c r="AD63" s="412"/>
      <c r="AE63" s="412"/>
      <c r="AF63" s="412"/>
      <c r="AG63" s="412"/>
      <c r="BA63" s="190"/>
      <c r="BB63" s="190"/>
      <c r="BC63" s="191"/>
    </row>
    <row r="64" spans="1:55" ht="9" customHeight="1" x14ac:dyDescent="0.25">
      <c r="A64" s="285">
        <f t="shared" si="9"/>
        <v>9</v>
      </c>
      <c r="B64" s="757" t="s">
        <v>0</v>
      </c>
      <c r="C64" s="757"/>
      <c r="D64" s="757"/>
      <c r="E64" s="757"/>
      <c r="F64" s="757"/>
      <c r="G64" s="757"/>
      <c r="H64" s="757"/>
      <c r="I64" s="757"/>
      <c r="J64" s="757"/>
      <c r="K64" s="757"/>
      <c r="L64" s="757"/>
      <c r="M64" s="757"/>
      <c r="N64" s="757"/>
      <c r="O64" s="757"/>
      <c r="P64" s="757"/>
      <c r="Q64" s="757"/>
      <c r="R64" s="757"/>
      <c r="S64" s="757"/>
      <c r="T64" s="757"/>
      <c r="U64" s="757"/>
      <c r="V64" s="757"/>
      <c r="W64" s="757"/>
      <c r="X64" s="757"/>
      <c r="Y64" s="757"/>
      <c r="Z64" s="757"/>
      <c r="AA64" s="413"/>
      <c r="AB64" s="412"/>
      <c r="AC64" s="412"/>
      <c r="AD64" s="412"/>
      <c r="AE64" s="412"/>
      <c r="AF64" s="412"/>
      <c r="AG64" s="412"/>
      <c r="BA64" s="190"/>
      <c r="BB64" s="190"/>
      <c r="BC64" s="191"/>
    </row>
    <row r="65" spans="1:55" ht="4.5" customHeight="1" thickBot="1" x14ac:dyDescent="0.3">
      <c r="A65" s="285">
        <f t="shared" ref="A65" si="10">$A$4</f>
        <v>4.5</v>
      </c>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413"/>
      <c r="AB65" s="412"/>
      <c r="AC65" s="412"/>
      <c r="AD65" s="412"/>
      <c r="AE65" s="412"/>
      <c r="AF65" s="412"/>
      <c r="AG65" s="412"/>
      <c r="BA65" s="190"/>
      <c r="BB65" s="190"/>
      <c r="BC65" s="191"/>
    </row>
    <row r="66" spans="1:55" customFormat="1" ht="4.5" customHeight="1" thickBot="1" x14ac:dyDescent="0.3">
      <c r="A66" s="285">
        <f>$A$4</f>
        <v>4.5</v>
      </c>
      <c r="B66" s="858"/>
      <c r="C66" s="859"/>
      <c r="D66" s="859"/>
      <c r="E66" s="859"/>
      <c r="F66" s="859"/>
      <c r="G66" s="859"/>
      <c r="H66" s="859"/>
      <c r="I66" s="859"/>
      <c r="J66" s="859"/>
      <c r="K66" s="859"/>
      <c r="L66" s="859"/>
      <c r="M66" s="859"/>
      <c r="N66" s="859"/>
      <c r="O66" s="859"/>
      <c r="P66" s="859"/>
      <c r="Q66" s="859"/>
      <c r="R66" s="859"/>
      <c r="S66" s="859"/>
      <c r="T66" s="859"/>
      <c r="U66" s="859"/>
      <c r="V66" s="859"/>
      <c r="W66" s="859"/>
      <c r="X66" s="859"/>
      <c r="Y66" s="859"/>
      <c r="Z66" s="860"/>
      <c r="AA66" s="413"/>
      <c r="AB66" s="415"/>
      <c r="AC66" s="415"/>
      <c r="AD66" s="415"/>
      <c r="AE66" s="415"/>
      <c r="AF66" s="415"/>
      <c r="AG66" s="415"/>
      <c r="AH66" s="192"/>
      <c r="AI66" s="192"/>
      <c r="AJ66" s="192"/>
      <c r="AK66" s="192"/>
      <c r="AL66" s="192"/>
      <c r="AM66" s="192"/>
      <c r="AN66" s="192"/>
      <c r="AO66" s="192"/>
      <c r="AP66" s="192"/>
      <c r="AQ66" s="192"/>
      <c r="AR66" s="192"/>
      <c r="AS66" s="192"/>
      <c r="AT66" s="192"/>
      <c r="AU66" s="192"/>
      <c r="AV66" s="192"/>
      <c r="AW66" s="192"/>
      <c r="AX66" s="192"/>
      <c r="AY66" s="63"/>
      <c r="AZ66" s="63"/>
      <c r="BA66" s="195"/>
      <c r="BB66" s="195"/>
      <c r="BC66" s="193"/>
    </row>
    <row r="67" spans="1:55" customFormat="1" ht="16.5" customHeight="1" x14ac:dyDescent="0.25">
      <c r="A67" s="285">
        <f>$A$7</f>
        <v>16.5</v>
      </c>
      <c r="B67" s="1042" t="s">
        <v>626</v>
      </c>
      <c r="C67" s="1043"/>
      <c r="D67" s="1043"/>
      <c r="E67" s="1043"/>
      <c r="F67" s="1043"/>
      <c r="G67" s="1043"/>
      <c r="H67" s="1043"/>
      <c r="I67" s="1043"/>
      <c r="J67" s="1043"/>
      <c r="K67" s="1043"/>
      <c r="L67" s="1043"/>
      <c r="M67" s="1043"/>
      <c r="N67" s="1043"/>
      <c r="O67" s="1043"/>
      <c r="P67" s="1043"/>
      <c r="Q67" s="1043"/>
      <c r="R67" s="1043"/>
      <c r="S67" s="1043"/>
      <c r="T67" s="1043"/>
      <c r="U67" s="1043"/>
      <c r="V67" s="1043"/>
      <c r="W67" s="1043"/>
      <c r="X67" s="1043"/>
      <c r="Y67" s="1043"/>
      <c r="Z67" s="1044"/>
      <c r="AA67" s="416"/>
      <c r="AB67" s="415"/>
      <c r="AC67" s="415"/>
      <c r="AD67" s="415"/>
      <c r="AE67" s="415"/>
      <c r="AF67" s="415"/>
      <c r="AG67" s="415"/>
      <c r="AH67" s="192"/>
      <c r="AI67" s="192"/>
      <c r="AJ67" s="192"/>
      <c r="AK67" s="192"/>
      <c r="AL67" s="192"/>
      <c r="AM67" s="192"/>
      <c r="AN67" s="192"/>
      <c r="AO67" s="192"/>
      <c r="AP67" s="192"/>
      <c r="AQ67" s="192"/>
      <c r="AR67" s="192"/>
      <c r="AS67" s="192"/>
      <c r="AT67" s="192"/>
      <c r="AU67" s="192"/>
      <c r="AV67" s="192"/>
      <c r="AW67" s="192"/>
      <c r="AX67" s="192"/>
      <c r="AY67" s="63"/>
      <c r="AZ67" s="63"/>
      <c r="BA67" s="201"/>
      <c r="BB67" s="201"/>
      <c r="BC67" s="194"/>
    </row>
    <row r="68" spans="1:55" ht="18" customHeight="1" x14ac:dyDescent="0.25">
      <c r="A68" s="285">
        <v>18</v>
      </c>
      <c r="B68" s="1030"/>
      <c r="C68" s="1026"/>
      <c r="D68" s="1026"/>
      <c r="E68" s="1026"/>
      <c r="F68" s="1026"/>
      <c r="G68" s="1026"/>
      <c r="H68" s="1026"/>
      <c r="I68" s="1026"/>
      <c r="J68" s="1026"/>
      <c r="K68" s="1026"/>
      <c r="L68" s="1026"/>
      <c r="M68" s="1026"/>
      <c r="N68" s="524" t="s">
        <v>675</v>
      </c>
      <c r="O68" s="525"/>
      <c r="P68" s="525"/>
      <c r="Q68" s="525"/>
      <c r="R68" s="526"/>
      <c r="S68" s="524" t="s">
        <v>93</v>
      </c>
      <c r="T68" s="525"/>
      <c r="U68" s="525"/>
      <c r="V68" s="526"/>
      <c r="W68" s="524" t="s">
        <v>429</v>
      </c>
      <c r="X68" s="525"/>
      <c r="Y68" s="525"/>
      <c r="Z68" s="526"/>
      <c r="AA68" s="413"/>
      <c r="AB68" s="412"/>
      <c r="AC68" s="412"/>
      <c r="AD68" s="412"/>
      <c r="AE68" s="412"/>
      <c r="AF68" s="412"/>
      <c r="AG68" s="412"/>
      <c r="BA68" s="190"/>
      <c r="BB68" s="190"/>
      <c r="BC68" s="191"/>
    </row>
    <row r="69" spans="1:55" ht="9" customHeight="1" x14ac:dyDescent="0.15">
      <c r="A69" s="285">
        <f>$A$3</f>
        <v>9</v>
      </c>
      <c r="B69" s="1030"/>
      <c r="C69" s="1026"/>
      <c r="D69" s="1026"/>
      <c r="E69" s="1026"/>
      <c r="F69" s="1026"/>
      <c r="G69" s="1026"/>
      <c r="H69" s="1026"/>
      <c r="I69" s="1026"/>
      <c r="J69" s="1026"/>
      <c r="K69" s="1026"/>
      <c r="L69" s="1026"/>
      <c r="M69" s="1026"/>
      <c r="N69" s="527"/>
      <c r="O69" s="528"/>
      <c r="P69" s="528"/>
      <c r="Q69" s="528"/>
      <c r="R69" s="529"/>
      <c r="S69" s="530" t="s">
        <v>445</v>
      </c>
      <c r="T69" s="531"/>
      <c r="U69" s="531"/>
      <c r="V69" s="532"/>
      <c r="W69" s="530" t="s">
        <v>445</v>
      </c>
      <c r="X69" s="531"/>
      <c r="Y69" s="531"/>
      <c r="Z69" s="532"/>
      <c r="AA69" s="413"/>
      <c r="AB69" s="412"/>
      <c r="AC69" s="412"/>
      <c r="AD69" s="412"/>
      <c r="AE69" s="412"/>
      <c r="AF69" s="412"/>
      <c r="AG69" s="412"/>
      <c r="BA69" s="190"/>
      <c r="BB69" s="190"/>
      <c r="BC69" s="191"/>
    </row>
    <row r="70" spans="1:55" customFormat="1" ht="24.75" customHeight="1" x14ac:dyDescent="0.3">
      <c r="A70" s="417">
        <v>24.75</v>
      </c>
      <c r="B70" s="1030"/>
      <c r="C70" s="1066" t="s">
        <v>929</v>
      </c>
      <c r="D70" s="1067"/>
      <c r="E70" s="1067"/>
      <c r="F70" s="1067"/>
      <c r="G70" s="1067"/>
      <c r="H70" s="1067"/>
      <c r="I70" s="1067"/>
      <c r="J70" s="1067"/>
      <c r="K70" s="1067"/>
      <c r="L70" s="1067"/>
      <c r="M70" s="1068"/>
      <c r="N70" s="418" t="s">
        <v>783</v>
      </c>
      <c r="O70" s="1033"/>
      <c r="P70" s="1034"/>
      <c r="Q70" s="1034"/>
      <c r="R70" s="1035"/>
      <c r="S70" s="419" t="s">
        <v>784</v>
      </c>
      <c r="T70" s="1031">
        <f>ROUND(Dane!AN16*0.22,4)</f>
        <v>42.732799999999997</v>
      </c>
      <c r="U70" s="1031"/>
      <c r="V70" s="1032"/>
      <c r="W70" s="419" t="s">
        <v>785</v>
      </c>
      <c r="X70" s="1055" t="str">
        <f>IF(AND(AA24&gt;=1,AA24&lt;=12),ROUND(O70*T70*AA24/12,2),"Pole 6 - ???")</f>
        <v>Pole 6 - ???</v>
      </c>
      <c r="Y70" s="1055"/>
      <c r="Z70" s="1056"/>
      <c r="AA70" s="416">
        <f>'ZDL-1'!R19</f>
        <v>0</v>
      </c>
      <c r="AB70" s="415"/>
      <c r="AC70" s="415"/>
      <c r="AD70" s="415"/>
      <c r="AE70" s="415"/>
      <c r="AF70" s="415"/>
      <c r="AG70" s="415"/>
      <c r="AH70" s="192"/>
      <c r="AI70" s="192"/>
      <c r="AJ70" s="192"/>
      <c r="AK70" s="192"/>
      <c r="AL70" s="192"/>
      <c r="AM70" s="192"/>
      <c r="AN70" s="192"/>
      <c r="AO70" s="192"/>
      <c r="AP70" s="192"/>
      <c r="AQ70" s="192"/>
      <c r="AR70" s="192"/>
      <c r="AS70" s="192"/>
      <c r="AT70" s="192"/>
      <c r="AU70" s="192"/>
      <c r="AV70" s="192"/>
      <c r="AW70" s="192"/>
      <c r="AX70" s="192"/>
      <c r="AY70" s="63">
        <v>70</v>
      </c>
      <c r="AZ70" s="63">
        <v>15</v>
      </c>
      <c r="BA70" s="190">
        <v>33</v>
      </c>
      <c r="BB70" s="190">
        <f>IF(O70&lt;&gt;AA70,1,0)</f>
        <v>0</v>
      </c>
      <c r="BC70" s="191" t="str">
        <f>"W DL-1 polu. 33 wykazano powierzchnię "&amp; O70 &amp;" ha, a w ZDL-1 "&amp;AA70&amp;" ha"</f>
        <v>W DL-1 polu. 33 wykazano powierzchnię  ha, a w ZDL-1 0 ha</v>
      </c>
    </row>
    <row r="71" spans="1:55" customFormat="1" ht="21" customHeight="1" thickBot="1" x14ac:dyDescent="0.35">
      <c r="A71" s="417">
        <v>21</v>
      </c>
      <c r="B71" s="1030"/>
      <c r="C71" s="1069" t="s">
        <v>930</v>
      </c>
      <c r="D71" s="1070"/>
      <c r="E71" s="1070"/>
      <c r="F71" s="1070"/>
      <c r="G71" s="1070"/>
      <c r="H71" s="1070"/>
      <c r="I71" s="1070"/>
      <c r="J71" s="1070"/>
      <c r="K71" s="1070"/>
      <c r="L71" s="1070"/>
      <c r="M71" s="1071"/>
      <c r="N71" s="420" t="s">
        <v>788</v>
      </c>
      <c r="O71" s="1033"/>
      <c r="P71" s="1034"/>
      <c r="Q71" s="1034"/>
      <c r="R71" s="1035"/>
      <c r="S71" s="421" t="s">
        <v>787</v>
      </c>
      <c r="T71" s="1031">
        <f>ROUND(Dane!AN16*0.22*0.5,4)</f>
        <v>21.366399999999999</v>
      </c>
      <c r="U71" s="1031"/>
      <c r="V71" s="1032"/>
      <c r="W71" s="421" t="s">
        <v>786</v>
      </c>
      <c r="X71" s="1055" t="str">
        <f>IF(AND(AA24&gt;=1,AA24&lt;=12),ROUND(O71*T71*AA24/12,2),"Pole 6 - ???")</f>
        <v>Pole 6 - ???</v>
      </c>
      <c r="Y71" s="1055"/>
      <c r="Z71" s="1056"/>
      <c r="AA71" s="416">
        <f>'ZDL-1'!R20</f>
        <v>0</v>
      </c>
      <c r="AB71" s="415"/>
      <c r="AC71" s="415"/>
      <c r="AD71" s="415"/>
      <c r="AE71" s="415"/>
      <c r="AF71" s="415"/>
      <c r="AG71" s="415"/>
      <c r="AH71" s="192"/>
      <c r="AI71" s="192"/>
      <c r="AJ71" s="192"/>
      <c r="AK71" s="192"/>
      <c r="AL71" s="192"/>
      <c r="AM71" s="192"/>
      <c r="AN71" s="192"/>
      <c r="AO71" s="192"/>
      <c r="AP71" s="192"/>
      <c r="AQ71" s="192"/>
      <c r="AR71" s="192"/>
      <c r="AS71" s="192"/>
      <c r="AT71" s="192"/>
      <c r="AU71" s="192"/>
      <c r="AV71" s="192"/>
      <c r="AW71" s="192"/>
      <c r="AX71" s="192"/>
      <c r="AY71" s="63">
        <v>71</v>
      </c>
      <c r="AZ71" s="63">
        <v>15</v>
      </c>
      <c r="BA71" s="190">
        <v>36</v>
      </c>
      <c r="BB71" s="190">
        <f>IF(O71&lt;&gt;AA71,1,0)</f>
        <v>0</v>
      </c>
      <c r="BC71" s="191" t="str">
        <f>"W DL-1 polu. 36 wykazano powierzchnię "&amp; O71 &amp;" ha, a w ZDL-1 "&amp;AA71&amp;" ha"</f>
        <v>W DL-1 polu. 36 wykazano powierzchnię  ha, a w ZDL-1 0 ha</v>
      </c>
    </row>
    <row r="72" spans="1:55" customFormat="1" ht="4.5" customHeight="1" thickBot="1" x14ac:dyDescent="0.3">
      <c r="A72" s="285">
        <f>$A$4</f>
        <v>4.5</v>
      </c>
      <c r="B72" s="858"/>
      <c r="C72" s="859"/>
      <c r="D72" s="859"/>
      <c r="E72" s="859"/>
      <c r="F72" s="859"/>
      <c r="G72" s="859"/>
      <c r="H72" s="859"/>
      <c r="I72" s="859"/>
      <c r="J72" s="859"/>
      <c r="K72" s="859"/>
      <c r="L72" s="859"/>
      <c r="M72" s="859"/>
      <c r="N72" s="859"/>
      <c r="O72" s="859"/>
      <c r="P72" s="859"/>
      <c r="Q72" s="859"/>
      <c r="R72" s="859"/>
      <c r="S72" s="859"/>
      <c r="T72" s="859"/>
      <c r="U72" s="859"/>
      <c r="V72" s="859"/>
      <c r="W72" s="859"/>
      <c r="X72" s="859"/>
      <c r="Y72" s="859"/>
      <c r="Z72" s="860"/>
      <c r="AA72" s="413"/>
      <c r="AB72" s="415"/>
      <c r="AC72" s="415"/>
      <c r="AD72" s="415"/>
      <c r="AE72" s="415"/>
      <c r="AF72" s="415"/>
      <c r="AG72" s="415"/>
      <c r="AH72" s="192"/>
      <c r="AI72" s="192"/>
      <c r="AJ72" s="192"/>
      <c r="AK72" s="192"/>
      <c r="AL72" s="192"/>
      <c r="AM72" s="192"/>
      <c r="AN72" s="192"/>
      <c r="AO72" s="192"/>
      <c r="AP72" s="192"/>
      <c r="AQ72" s="192"/>
      <c r="AR72" s="192"/>
      <c r="AS72" s="192"/>
      <c r="AT72" s="192"/>
      <c r="AU72" s="192"/>
      <c r="AV72" s="192"/>
      <c r="AW72" s="192"/>
      <c r="AX72" s="192"/>
      <c r="AY72" s="63"/>
      <c r="AZ72" s="63"/>
      <c r="BA72" s="190"/>
      <c r="BB72" s="190"/>
      <c r="BC72" s="191"/>
    </row>
    <row r="73" spans="1:55" customFormat="1" ht="16.5" customHeight="1" x14ac:dyDescent="0.25">
      <c r="A73" s="285">
        <f>$A$7</f>
        <v>16.5</v>
      </c>
      <c r="B73" s="1062" t="s">
        <v>627</v>
      </c>
      <c r="C73" s="1063"/>
      <c r="D73" s="1063"/>
      <c r="E73" s="1063"/>
      <c r="F73" s="1063"/>
      <c r="G73" s="1063"/>
      <c r="H73" s="1063"/>
      <c r="I73" s="1063"/>
      <c r="J73" s="1063"/>
      <c r="K73" s="1063"/>
      <c r="L73" s="1063"/>
      <c r="M73" s="1063"/>
      <c r="N73" s="1063"/>
      <c r="O73" s="1063"/>
      <c r="P73" s="1063"/>
      <c r="Q73" s="1063"/>
      <c r="R73" s="1063"/>
      <c r="S73" s="1063"/>
      <c r="T73" s="1063"/>
      <c r="U73" s="1063"/>
      <c r="V73" s="1063"/>
      <c r="W73" s="1063"/>
      <c r="X73" s="1063"/>
      <c r="Y73" s="1063"/>
      <c r="Z73" s="1064"/>
      <c r="AA73" s="416"/>
      <c r="AB73" s="415"/>
      <c r="AC73" s="415"/>
      <c r="AD73" s="415"/>
      <c r="AE73" s="415"/>
      <c r="AF73" s="415"/>
      <c r="AG73" s="415"/>
      <c r="AH73" s="192"/>
      <c r="AI73" s="192"/>
      <c r="AJ73" s="192"/>
      <c r="AK73" s="192"/>
      <c r="AL73" s="192"/>
      <c r="AM73" s="192"/>
      <c r="AN73" s="192"/>
      <c r="AO73" s="192"/>
      <c r="AP73" s="192"/>
      <c r="AQ73" s="192"/>
      <c r="AR73" s="192"/>
      <c r="AS73" s="192"/>
      <c r="AT73" s="192"/>
      <c r="AU73" s="192"/>
      <c r="AV73" s="192"/>
      <c r="AW73" s="192"/>
      <c r="AX73" s="192"/>
      <c r="AY73" s="63">
        <v>75</v>
      </c>
      <c r="AZ73" s="63">
        <v>18</v>
      </c>
      <c r="BA73" s="195">
        <v>40</v>
      </c>
      <c r="BB73" s="190">
        <f>IF(AND(AA75&gt;0,Q24=1),1,0)</f>
        <v>0</v>
      </c>
      <c r="BC73" s="191" t="s">
        <v>761</v>
      </c>
    </row>
    <row r="74" spans="1:55" customFormat="1" ht="21" customHeight="1" x14ac:dyDescent="0.3">
      <c r="A74" s="285">
        <f t="shared" ref="A74:A83" si="11">$A$71</f>
        <v>21</v>
      </c>
      <c r="B74" s="1051"/>
      <c r="C74" s="1054" t="s">
        <v>628</v>
      </c>
      <c r="D74" s="1028"/>
      <c r="E74" s="1028"/>
      <c r="F74" s="1028"/>
      <c r="G74" s="1028"/>
      <c r="H74" s="1028"/>
      <c r="I74" s="1028"/>
      <c r="J74" s="1028"/>
      <c r="K74" s="1028"/>
      <c r="L74" s="1028"/>
      <c r="M74" s="1028"/>
      <c r="N74" s="1028"/>
      <c r="O74" s="1029"/>
      <c r="P74" s="362" t="s">
        <v>642</v>
      </c>
      <c r="Q74" s="422"/>
      <c r="R74" s="1065" t="str">
        <f>IF(AND($Q$24&gt;=1,$Q$24&lt;=12),QUOTIENT(SUM(X70:Z71),1),"Pole 6 - ???")</f>
        <v>Pole 6 - ???</v>
      </c>
      <c r="S74" s="1065"/>
      <c r="T74" s="1065"/>
      <c r="U74" s="1065"/>
      <c r="V74" s="1065"/>
      <c r="W74" s="1065"/>
      <c r="X74" s="423" t="s">
        <v>488</v>
      </c>
      <c r="Y74" s="424" t="str">
        <f>IF(AND(AA24&gt;=1,AA24&lt;=12),(AA74-R74)*100,"???")</f>
        <v>???</v>
      </c>
      <c r="Z74" s="425" t="s">
        <v>469</v>
      </c>
      <c r="AA74" s="426">
        <f>SUM(X70:Z71)</f>
        <v>0</v>
      </c>
      <c r="AB74" s="415"/>
      <c r="AC74" s="415"/>
      <c r="AD74" s="415"/>
      <c r="AE74" s="415"/>
      <c r="AF74" s="415"/>
      <c r="AG74" s="415"/>
      <c r="AH74" s="192"/>
      <c r="AI74" s="192"/>
      <c r="AJ74" s="192"/>
      <c r="AK74" s="192"/>
      <c r="AL74" s="192"/>
      <c r="AM74" s="192"/>
      <c r="AN74" s="192"/>
      <c r="AO74" s="192"/>
      <c r="AP74" s="192"/>
      <c r="AQ74" s="192"/>
      <c r="AR74" s="192"/>
      <c r="AS74" s="192"/>
      <c r="AT74" s="192"/>
      <c r="AU74" s="192"/>
      <c r="AV74" s="192"/>
      <c r="AW74" s="192"/>
      <c r="AX74" s="192"/>
      <c r="AY74" s="63">
        <v>75</v>
      </c>
      <c r="AZ74" s="63">
        <v>18</v>
      </c>
      <c r="BA74" s="195">
        <v>40</v>
      </c>
      <c r="BB74" s="190">
        <f>IF(AND(K21&lt;&gt;"",AA75&lt;&gt;0),1,0)</f>
        <v>0</v>
      </c>
      <c r="BC74" s="191" t="s">
        <v>758</v>
      </c>
    </row>
    <row r="75" spans="1:55" customFormat="1" ht="21" customHeight="1" x14ac:dyDescent="0.3">
      <c r="A75" s="285">
        <f t="shared" si="11"/>
        <v>21</v>
      </c>
      <c r="B75" s="1051"/>
      <c r="C75" s="1054" t="s">
        <v>629</v>
      </c>
      <c r="D75" s="1028"/>
      <c r="E75" s="1028"/>
      <c r="F75" s="1028"/>
      <c r="G75" s="1028"/>
      <c r="H75" s="1028"/>
      <c r="I75" s="1028"/>
      <c r="J75" s="1028"/>
      <c r="K75" s="1028"/>
      <c r="L75" s="1028"/>
      <c r="M75" s="1028"/>
      <c r="N75" s="1028"/>
      <c r="O75" s="1029"/>
      <c r="P75" s="362" t="s">
        <v>643</v>
      </c>
      <c r="Q75" s="422"/>
      <c r="R75" s="945"/>
      <c r="S75" s="946"/>
      <c r="T75" s="946"/>
      <c r="U75" s="946"/>
      <c r="V75" s="946"/>
      <c r="W75" s="946"/>
      <c r="X75" s="423" t="s">
        <v>488</v>
      </c>
      <c r="Y75" s="427"/>
      <c r="Z75" s="425" t="s">
        <v>469</v>
      </c>
      <c r="AA75" s="411">
        <f>R75+Y75/100*SIGN(R75)</f>
        <v>0</v>
      </c>
      <c r="AB75" s="415"/>
      <c r="AC75" s="415"/>
      <c r="AD75" s="415"/>
      <c r="AE75" s="415"/>
      <c r="AF75" s="415"/>
      <c r="AG75" s="415"/>
      <c r="AH75" s="192"/>
      <c r="AI75" s="192"/>
      <c r="AJ75" s="192"/>
      <c r="AK75" s="192"/>
      <c r="AL75" s="192"/>
      <c r="AM75" s="192"/>
      <c r="AN75" s="192"/>
      <c r="AO75" s="192"/>
      <c r="AP75" s="192"/>
      <c r="AQ75" s="192"/>
      <c r="AR75" s="192"/>
      <c r="AS75" s="192"/>
      <c r="AT75" s="192"/>
      <c r="AU75" s="192"/>
      <c r="AV75" s="192"/>
      <c r="AW75" s="192"/>
      <c r="AX75" s="192"/>
      <c r="AY75" s="63"/>
      <c r="AZ75" s="63"/>
      <c r="BA75" s="195">
        <v>41</v>
      </c>
      <c r="BB75" s="195">
        <f>IF(R76&lt;0,1,0)</f>
        <v>0</v>
      </c>
      <c r="BC75" s="196" t="s">
        <v>751</v>
      </c>
    </row>
    <row r="76" spans="1:55" customFormat="1" ht="21" customHeight="1" x14ac:dyDescent="0.3">
      <c r="A76" s="285">
        <f t="shared" si="11"/>
        <v>21</v>
      </c>
      <c r="B76" s="1051"/>
      <c r="C76" s="1027" t="s">
        <v>933</v>
      </c>
      <c r="D76" s="1028"/>
      <c r="E76" s="1028"/>
      <c r="F76" s="1028"/>
      <c r="G76" s="1028"/>
      <c r="H76" s="1028"/>
      <c r="I76" s="1028"/>
      <c r="J76" s="1028"/>
      <c r="K76" s="1028"/>
      <c r="L76" s="1028"/>
      <c r="M76" s="1028"/>
      <c r="N76" s="1028"/>
      <c r="O76" s="1029"/>
      <c r="P76" s="362" t="s">
        <v>644</v>
      </c>
      <c r="Q76" s="422"/>
      <c r="R76" s="921">
        <f>ROUND(SUM(AA74:AA75),0)</f>
        <v>0</v>
      </c>
      <c r="S76" s="921"/>
      <c r="T76" s="921"/>
      <c r="U76" s="921"/>
      <c r="V76" s="921"/>
      <c r="W76" s="921"/>
      <c r="X76" s="921"/>
      <c r="Y76" s="921"/>
      <c r="Z76" s="425" t="s">
        <v>468</v>
      </c>
      <c r="AA76" s="428">
        <f>SUM(K78:N83,W78:Y83)</f>
        <v>0</v>
      </c>
      <c r="AB76" s="415"/>
      <c r="AC76" s="415"/>
      <c r="AD76" s="415"/>
      <c r="AE76" s="415"/>
      <c r="AF76" s="415"/>
      <c r="AG76" s="415"/>
      <c r="AH76" s="192"/>
      <c r="AI76" s="192"/>
      <c r="AJ76" s="192"/>
      <c r="AK76" s="192"/>
      <c r="AL76" s="192"/>
      <c r="AM76" s="192"/>
      <c r="AN76" s="192"/>
      <c r="AO76" s="192"/>
      <c r="AP76" s="192"/>
      <c r="AQ76" s="192"/>
      <c r="AR76" s="192"/>
      <c r="AS76" s="192"/>
      <c r="AT76" s="192"/>
      <c r="AU76" s="192"/>
      <c r="AV76" s="192"/>
      <c r="AW76" s="192"/>
      <c r="AX76" s="192"/>
      <c r="AY76" s="63">
        <v>78</v>
      </c>
      <c r="AZ76" s="63">
        <v>11</v>
      </c>
      <c r="BA76" s="195" t="s">
        <v>844</v>
      </c>
      <c r="BB76" s="195">
        <f>IF(AA76&gt;R76,1,0)</f>
        <v>0</v>
      </c>
      <c r="BC76" s="196" t="str">
        <f>"Suma rat jest większa od kwoty podatku o " &amp; ROUND(AA76-R76,0) &amp; " zł"</f>
        <v>Suma rat jest większa od kwoty podatku o 0 zł</v>
      </c>
    </row>
    <row r="77" spans="1:55" customFormat="1" ht="21" customHeight="1" x14ac:dyDescent="0.25">
      <c r="A77" s="285">
        <f t="shared" si="11"/>
        <v>21</v>
      </c>
      <c r="B77" s="1059" t="s">
        <v>934</v>
      </c>
      <c r="C77" s="1060"/>
      <c r="D77" s="1060"/>
      <c r="E77" s="1060"/>
      <c r="F77" s="1060"/>
      <c r="G77" s="1060"/>
      <c r="H77" s="1060"/>
      <c r="I77" s="1060"/>
      <c r="J77" s="1060"/>
      <c r="K77" s="1060"/>
      <c r="L77" s="1060"/>
      <c r="M77" s="1060"/>
      <c r="N77" s="1060"/>
      <c r="O77" s="1060"/>
      <c r="P77" s="1060"/>
      <c r="Q77" s="1060"/>
      <c r="R77" s="1060"/>
      <c r="S77" s="1060"/>
      <c r="T77" s="1060"/>
      <c r="U77" s="1060"/>
      <c r="V77" s="1060"/>
      <c r="W77" s="1060"/>
      <c r="X77" s="1060"/>
      <c r="Y77" s="1060"/>
      <c r="Z77" s="1061"/>
      <c r="AA77" s="416"/>
      <c r="AB77" s="415"/>
      <c r="AC77" s="415"/>
      <c r="AD77" s="415"/>
      <c r="AE77" s="415"/>
      <c r="AF77" s="415"/>
      <c r="AG77" s="415"/>
      <c r="AH77" s="192"/>
      <c r="AI77" s="192"/>
      <c r="AJ77" s="192"/>
      <c r="AK77" s="192"/>
      <c r="AL77" s="192"/>
      <c r="AM77" s="192"/>
      <c r="AN77" s="192"/>
      <c r="AO77" s="192"/>
      <c r="AP77" s="192"/>
      <c r="AQ77" s="192"/>
      <c r="AR77" s="192"/>
      <c r="AS77" s="192"/>
      <c r="AT77" s="192"/>
      <c r="AU77" s="192"/>
      <c r="AV77" s="192"/>
      <c r="AW77" s="192"/>
      <c r="AX77" s="192"/>
      <c r="AY77" s="63">
        <v>78</v>
      </c>
      <c r="AZ77" s="63">
        <v>11</v>
      </c>
      <c r="BA77" s="195" t="s">
        <v>844</v>
      </c>
      <c r="BB77" s="190">
        <f>IF(AA76&lt;R76,1,0)</f>
        <v>0</v>
      </c>
      <c r="BC77" s="197" t="str">
        <f>"Suma rat jest mniejsza od kwoty podatku o " &amp; ROUND(R76-AA76,0) &amp; " zł"</f>
        <v>Suma rat jest mniejsza od kwoty podatku o 0 zł</v>
      </c>
    </row>
    <row r="78" spans="1:55" customFormat="1" ht="21" customHeight="1" x14ac:dyDescent="0.3">
      <c r="A78" s="285">
        <f t="shared" si="11"/>
        <v>21</v>
      </c>
      <c r="B78" s="1051"/>
      <c r="C78" s="507" t="s">
        <v>630</v>
      </c>
      <c r="D78" s="508"/>
      <c r="E78" s="508"/>
      <c r="F78" s="508"/>
      <c r="G78" s="508"/>
      <c r="H78" s="508"/>
      <c r="I78" s="509"/>
      <c r="J78" s="362" t="s">
        <v>645</v>
      </c>
      <c r="K78" s="505"/>
      <c r="L78" s="505"/>
      <c r="M78" s="505"/>
      <c r="N78" s="505"/>
      <c r="O78" s="363" t="s">
        <v>468</v>
      </c>
      <c r="P78" s="507" t="s">
        <v>631</v>
      </c>
      <c r="Q78" s="508"/>
      <c r="R78" s="508"/>
      <c r="S78" s="508"/>
      <c r="T78" s="508"/>
      <c r="U78" s="509"/>
      <c r="V78" s="362" t="s">
        <v>651</v>
      </c>
      <c r="W78" s="505"/>
      <c r="X78" s="505"/>
      <c r="Y78" s="505"/>
      <c r="Z78" s="363" t="s">
        <v>468</v>
      </c>
      <c r="AA78" s="416"/>
      <c r="AB78" s="415"/>
      <c r="AC78" s="415"/>
      <c r="AD78" s="415"/>
      <c r="AE78" s="415"/>
      <c r="AF78" s="415"/>
      <c r="AG78" s="415"/>
      <c r="AH78" s="192"/>
      <c r="AI78" s="192"/>
      <c r="AJ78" s="192"/>
      <c r="AK78" s="192"/>
      <c r="AL78" s="192"/>
      <c r="AM78" s="192"/>
      <c r="AN78" s="192"/>
      <c r="AO78" s="192"/>
      <c r="AP78" s="192"/>
      <c r="AQ78" s="192"/>
      <c r="AR78" s="192"/>
      <c r="AS78" s="192"/>
      <c r="AT78" s="192"/>
      <c r="AU78" s="192"/>
      <c r="AV78" s="192"/>
      <c r="AW78" s="192"/>
      <c r="AX78" s="192"/>
      <c r="AY78" s="63">
        <v>78</v>
      </c>
      <c r="AZ78" s="63">
        <v>11</v>
      </c>
      <c r="BA78" s="195">
        <v>42</v>
      </c>
      <c r="BB78" s="195">
        <f>IF(K78&lt;0,1,0)</f>
        <v>0</v>
      </c>
      <c r="BC78" s="193" t="str">
        <f>"Kwota raty "&amp;BA78-41&amp;" nie może być mniejsza od zera"</f>
        <v>Kwota raty 1 nie może być mniejsza od zera</v>
      </c>
    </row>
    <row r="79" spans="1:55" customFormat="1" ht="21" customHeight="1" x14ac:dyDescent="0.3">
      <c r="A79" s="285">
        <f t="shared" si="11"/>
        <v>21</v>
      </c>
      <c r="B79" s="1052"/>
      <c r="C79" s="507" t="s">
        <v>632</v>
      </c>
      <c r="D79" s="508"/>
      <c r="E79" s="508"/>
      <c r="F79" s="508"/>
      <c r="G79" s="508"/>
      <c r="H79" s="508"/>
      <c r="I79" s="509"/>
      <c r="J79" s="362" t="s">
        <v>646</v>
      </c>
      <c r="K79" s="505"/>
      <c r="L79" s="505"/>
      <c r="M79" s="505"/>
      <c r="N79" s="505"/>
      <c r="O79" s="363" t="s">
        <v>468</v>
      </c>
      <c r="P79" s="507" t="s">
        <v>633</v>
      </c>
      <c r="Q79" s="508"/>
      <c r="R79" s="508"/>
      <c r="S79" s="508"/>
      <c r="T79" s="508"/>
      <c r="U79" s="509"/>
      <c r="V79" s="362" t="s">
        <v>652</v>
      </c>
      <c r="W79" s="505"/>
      <c r="X79" s="505"/>
      <c r="Y79" s="505"/>
      <c r="Z79" s="363" t="s">
        <v>468</v>
      </c>
      <c r="AA79" s="416"/>
      <c r="AB79" s="415"/>
      <c r="AC79" s="415"/>
      <c r="AD79" s="415"/>
      <c r="AE79" s="415"/>
      <c r="AF79" s="415"/>
      <c r="AG79" s="415"/>
      <c r="AH79" s="192"/>
      <c r="AI79" s="192"/>
      <c r="AJ79" s="192"/>
      <c r="AK79" s="192"/>
      <c r="AL79" s="192"/>
      <c r="AM79" s="192"/>
      <c r="AN79" s="192"/>
      <c r="AO79" s="192"/>
      <c r="AP79" s="192"/>
      <c r="AQ79" s="192"/>
      <c r="AR79" s="192"/>
      <c r="AS79" s="192"/>
      <c r="AT79" s="192"/>
      <c r="AU79" s="192"/>
      <c r="AV79" s="192"/>
      <c r="AW79" s="192"/>
      <c r="AX79" s="192"/>
      <c r="AY79" s="63">
        <v>78</v>
      </c>
      <c r="AZ79" s="63">
        <v>23</v>
      </c>
      <c r="BA79" s="195">
        <f>BA78+1</f>
        <v>43</v>
      </c>
      <c r="BB79" s="195">
        <f>IF(W78&lt;0,1,0)</f>
        <v>0</v>
      </c>
      <c r="BC79" s="193" t="str">
        <f t="shared" ref="BC79:BC89" si="12">"Kwota raty "&amp;BA79-41&amp;" nie może być mniejsza od zera"</f>
        <v>Kwota raty 2 nie może być mniejsza od zera</v>
      </c>
    </row>
    <row r="80" spans="1:55" customFormat="1" ht="21" customHeight="1" x14ac:dyDescent="0.3">
      <c r="A80" s="285">
        <f t="shared" si="11"/>
        <v>21</v>
      </c>
      <c r="B80" s="1052"/>
      <c r="C80" s="507" t="s">
        <v>634</v>
      </c>
      <c r="D80" s="508"/>
      <c r="E80" s="508"/>
      <c r="F80" s="508"/>
      <c r="G80" s="508"/>
      <c r="H80" s="508"/>
      <c r="I80" s="509"/>
      <c r="J80" s="362" t="s">
        <v>647</v>
      </c>
      <c r="K80" s="505"/>
      <c r="L80" s="505"/>
      <c r="M80" s="505"/>
      <c r="N80" s="505"/>
      <c r="O80" s="363" t="s">
        <v>468</v>
      </c>
      <c r="P80" s="507" t="s">
        <v>635</v>
      </c>
      <c r="Q80" s="508"/>
      <c r="R80" s="508"/>
      <c r="S80" s="508"/>
      <c r="T80" s="508"/>
      <c r="U80" s="509"/>
      <c r="V80" s="362" t="s">
        <v>653</v>
      </c>
      <c r="W80" s="505"/>
      <c r="X80" s="505"/>
      <c r="Y80" s="505"/>
      <c r="Z80" s="363" t="s">
        <v>468</v>
      </c>
      <c r="AA80" s="416"/>
      <c r="AB80" s="415"/>
      <c r="AC80" s="415"/>
      <c r="AD80" s="415"/>
      <c r="AE80" s="415"/>
      <c r="AF80" s="415"/>
      <c r="AG80" s="415"/>
      <c r="AH80" s="192"/>
      <c r="AI80" s="192"/>
      <c r="AJ80" s="192"/>
      <c r="AK80" s="192"/>
      <c r="AL80" s="192"/>
      <c r="AM80" s="192"/>
      <c r="AN80" s="192"/>
      <c r="AO80" s="192"/>
      <c r="AP80" s="192"/>
      <c r="AQ80" s="192"/>
      <c r="AR80" s="192"/>
      <c r="AS80" s="192"/>
      <c r="AT80" s="192"/>
      <c r="AU80" s="192"/>
      <c r="AV80" s="192"/>
      <c r="AW80" s="192"/>
      <c r="AX80" s="192"/>
      <c r="AY80" s="63">
        <v>79</v>
      </c>
      <c r="AZ80" s="63">
        <v>11</v>
      </c>
      <c r="BA80" s="195">
        <f t="shared" ref="BA80:BA89" si="13">BA79+1</f>
        <v>44</v>
      </c>
      <c r="BB80" s="195">
        <f>IF(K79&lt;0,1,0)</f>
        <v>0</v>
      </c>
      <c r="BC80" s="193" t="str">
        <f t="shared" si="12"/>
        <v>Kwota raty 3 nie może być mniejsza od zera</v>
      </c>
    </row>
    <row r="81" spans="1:55" customFormat="1" ht="21" customHeight="1" x14ac:dyDescent="0.3">
      <c r="A81" s="285">
        <f t="shared" si="11"/>
        <v>21</v>
      </c>
      <c r="B81" s="1052"/>
      <c r="C81" s="507" t="s">
        <v>636</v>
      </c>
      <c r="D81" s="508"/>
      <c r="E81" s="508"/>
      <c r="F81" s="508"/>
      <c r="G81" s="508"/>
      <c r="H81" s="508"/>
      <c r="I81" s="509"/>
      <c r="J81" s="362" t="s">
        <v>648</v>
      </c>
      <c r="K81" s="505"/>
      <c r="L81" s="505"/>
      <c r="M81" s="505"/>
      <c r="N81" s="505"/>
      <c r="O81" s="363" t="s">
        <v>468</v>
      </c>
      <c r="P81" s="507" t="s">
        <v>637</v>
      </c>
      <c r="Q81" s="508"/>
      <c r="R81" s="508"/>
      <c r="S81" s="508"/>
      <c r="T81" s="508"/>
      <c r="U81" s="509"/>
      <c r="V81" s="362" t="s">
        <v>654</v>
      </c>
      <c r="W81" s="505"/>
      <c r="X81" s="505"/>
      <c r="Y81" s="505"/>
      <c r="Z81" s="363" t="s">
        <v>468</v>
      </c>
      <c r="AA81" s="416"/>
      <c r="AB81" s="415"/>
      <c r="AC81" s="415"/>
      <c r="AD81" s="415"/>
      <c r="AE81" s="415"/>
      <c r="AF81" s="415"/>
      <c r="AG81" s="415"/>
      <c r="AH81" s="192"/>
      <c r="AI81" s="192"/>
      <c r="AJ81" s="192"/>
      <c r="AK81" s="192"/>
      <c r="AL81" s="192"/>
      <c r="AM81" s="192"/>
      <c r="AN81" s="192"/>
      <c r="AO81" s="192"/>
      <c r="AP81" s="192"/>
      <c r="AQ81" s="192"/>
      <c r="AR81" s="192"/>
      <c r="AS81" s="192"/>
      <c r="AT81" s="192"/>
      <c r="AU81" s="192"/>
      <c r="AV81" s="192"/>
      <c r="AW81" s="192"/>
      <c r="AX81" s="192"/>
      <c r="AY81" s="63">
        <v>79</v>
      </c>
      <c r="AZ81" s="63">
        <v>23</v>
      </c>
      <c r="BA81" s="195">
        <f t="shared" si="13"/>
        <v>45</v>
      </c>
      <c r="BB81" s="195">
        <f>IF(W79&lt;0,1,0)</f>
        <v>0</v>
      </c>
      <c r="BC81" s="193" t="str">
        <f t="shared" si="12"/>
        <v>Kwota raty 4 nie może być mniejsza od zera</v>
      </c>
    </row>
    <row r="82" spans="1:55" customFormat="1" ht="21" customHeight="1" x14ac:dyDescent="0.3">
      <c r="A82" s="285">
        <f t="shared" si="11"/>
        <v>21</v>
      </c>
      <c r="B82" s="1052"/>
      <c r="C82" s="507" t="s">
        <v>638</v>
      </c>
      <c r="D82" s="508"/>
      <c r="E82" s="508"/>
      <c r="F82" s="508"/>
      <c r="G82" s="508"/>
      <c r="H82" s="508"/>
      <c r="I82" s="509"/>
      <c r="J82" s="362" t="s">
        <v>649</v>
      </c>
      <c r="K82" s="505"/>
      <c r="L82" s="505"/>
      <c r="M82" s="505"/>
      <c r="N82" s="505"/>
      <c r="O82" s="363" t="s">
        <v>468</v>
      </c>
      <c r="P82" s="507" t="s">
        <v>639</v>
      </c>
      <c r="Q82" s="508"/>
      <c r="R82" s="508"/>
      <c r="S82" s="508"/>
      <c r="T82" s="508"/>
      <c r="U82" s="509"/>
      <c r="V82" s="362" t="s">
        <v>655</v>
      </c>
      <c r="W82" s="505"/>
      <c r="X82" s="505"/>
      <c r="Y82" s="505"/>
      <c r="Z82" s="363" t="s">
        <v>468</v>
      </c>
      <c r="AA82" s="416"/>
      <c r="AB82" s="415"/>
      <c r="AC82" s="415"/>
      <c r="AD82" s="415"/>
      <c r="AE82" s="415"/>
      <c r="AF82" s="415"/>
      <c r="AG82" s="415"/>
      <c r="AH82" s="192"/>
      <c r="AI82" s="192"/>
      <c r="AJ82" s="192"/>
      <c r="AK82" s="192"/>
      <c r="AL82" s="192"/>
      <c r="AM82" s="192"/>
      <c r="AN82" s="192"/>
      <c r="AO82" s="192"/>
      <c r="AP82" s="192"/>
      <c r="AQ82" s="192"/>
      <c r="AR82" s="192"/>
      <c r="AS82" s="192"/>
      <c r="AT82" s="192"/>
      <c r="AU82" s="192"/>
      <c r="AV82" s="192"/>
      <c r="AW82" s="192"/>
      <c r="AX82" s="192"/>
      <c r="AY82" s="63">
        <v>80</v>
      </c>
      <c r="AZ82" s="63">
        <v>11</v>
      </c>
      <c r="BA82" s="195">
        <f t="shared" si="13"/>
        <v>46</v>
      </c>
      <c r="BB82" s="195">
        <f>IF(K80&lt;0,1,0)</f>
        <v>0</v>
      </c>
      <c r="BC82" s="193" t="str">
        <f t="shared" si="12"/>
        <v>Kwota raty 5 nie może być mniejsza od zera</v>
      </c>
    </row>
    <row r="83" spans="1:55" customFormat="1" ht="21" customHeight="1" thickBot="1" x14ac:dyDescent="0.35">
      <c r="A83" s="285">
        <f t="shared" si="11"/>
        <v>21</v>
      </c>
      <c r="B83" s="1053"/>
      <c r="C83" s="507" t="s">
        <v>640</v>
      </c>
      <c r="D83" s="508"/>
      <c r="E83" s="508"/>
      <c r="F83" s="508"/>
      <c r="G83" s="508"/>
      <c r="H83" s="508"/>
      <c r="I83" s="509"/>
      <c r="J83" s="362" t="s">
        <v>650</v>
      </c>
      <c r="K83" s="505"/>
      <c r="L83" s="505"/>
      <c r="M83" s="505"/>
      <c r="N83" s="505"/>
      <c r="O83" s="363" t="s">
        <v>468</v>
      </c>
      <c r="P83" s="507" t="s">
        <v>641</v>
      </c>
      <c r="Q83" s="508"/>
      <c r="R83" s="508"/>
      <c r="S83" s="508"/>
      <c r="T83" s="508"/>
      <c r="U83" s="509"/>
      <c r="V83" s="362" t="s">
        <v>656</v>
      </c>
      <c r="W83" s="505"/>
      <c r="X83" s="505"/>
      <c r="Y83" s="505"/>
      <c r="Z83" s="363" t="s">
        <v>468</v>
      </c>
      <c r="AA83" s="416"/>
      <c r="AB83" s="415"/>
      <c r="AC83" s="415"/>
      <c r="AD83" s="415"/>
      <c r="AE83" s="415"/>
      <c r="AF83" s="415"/>
      <c r="AG83" s="415"/>
      <c r="AH83" s="192"/>
      <c r="AI83" s="192"/>
      <c r="AJ83" s="192"/>
      <c r="AK83" s="192"/>
      <c r="AL83" s="192"/>
      <c r="AM83" s="192"/>
      <c r="AN83" s="192"/>
      <c r="AO83" s="192"/>
      <c r="AP83" s="192"/>
      <c r="AQ83" s="192"/>
      <c r="AR83" s="192"/>
      <c r="AS83" s="192"/>
      <c r="AT83" s="192"/>
      <c r="AU83" s="192"/>
      <c r="AV83" s="192"/>
      <c r="AW83" s="192"/>
      <c r="AX83" s="192"/>
      <c r="AY83" s="63">
        <v>80</v>
      </c>
      <c r="AZ83" s="63">
        <v>23</v>
      </c>
      <c r="BA83" s="195">
        <f t="shared" si="13"/>
        <v>47</v>
      </c>
      <c r="BB83" s="195">
        <f>IF(W80&lt;0,1,0)</f>
        <v>0</v>
      </c>
      <c r="BC83" s="193" t="str">
        <f t="shared" si="12"/>
        <v>Kwota raty 6 nie może być mniejsza od zera</v>
      </c>
    </row>
    <row r="84" spans="1:55" customFormat="1" ht="4.5" customHeight="1" thickBot="1" x14ac:dyDescent="0.3">
      <c r="A84" s="285">
        <f>$A$4</f>
        <v>4.5</v>
      </c>
      <c r="B84" s="858"/>
      <c r="C84" s="859"/>
      <c r="D84" s="859"/>
      <c r="E84" s="859"/>
      <c r="F84" s="859"/>
      <c r="G84" s="859"/>
      <c r="H84" s="859"/>
      <c r="I84" s="859"/>
      <c r="J84" s="859"/>
      <c r="K84" s="859"/>
      <c r="L84" s="859"/>
      <c r="M84" s="859"/>
      <c r="N84" s="859"/>
      <c r="O84" s="859"/>
      <c r="P84" s="859"/>
      <c r="Q84" s="859"/>
      <c r="R84" s="859"/>
      <c r="S84" s="859"/>
      <c r="T84" s="859"/>
      <c r="U84" s="859"/>
      <c r="V84" s="859"/>
      <c r="W84" s="859"/>
      <c r="X84" s="859"/>
      <c r="Y84" s="859"/>
      <c r="Z84" s="860"/>
      <c r="AA84" s="413"/>
      <c r="AB84" s="415"/>
      <c r="AC84" s="415"/>
      <c r="AD84" s="415"/>
      <c r="AE84" s="415"/>
      <c r="AF84" s="415"/>
      <c r="AG84" s="415"/>
      <c r="AH84" s="192"/>
      <c r="AI84" s="192"/>
      <c r="AJ84" s="192"/>
      <c r="AK84" s="192"/>
      <c r="AL84" s="192"/>
      <c r="AM84" s="192"/>
      <c r="AN84" s="192"/>
      <c r="AO84" s="192"/>
      <c r="AP84" s="192"/>
      <c r="AQ84" s="192"/>
      <c r="AR84" s="192"/>
      <c r="AS84" s="192"/>
      <c r="AT84" s="192"/>
      <c r="AU84" s="192"/>
      <c r="AV84" s="192"/>
      <c r="AW84" s="192"/>
      <c r="AX84" s="192"/>
      <c r="AY84" s="63">
        <v>81</v>
      </c>
      <c r="AZ84" s="63">
        <v>11</v>
      </c>
      <c r="BA84" s="195">
        <f t="shared" si="13"/>
        <v>48</v>
      </c>
      <c r="BB84" s="195">
        <f>IF(K81&lt;0,1,0)</f>
        <v>0</v>
      </c>
      <c r="BC84" s="193" t="str">
        <f t="shared" si="12"/>
        <v>Kwota raty 7 nie może być mniejsza od zera</v>
      </c>
    </row>
    <row r="85" spans="1:55" customFormat="1" ht="16.5" customHeight="1" x14ac:dyDescent="0.25">
      <c r="A85" s="285">
        <f>$A$7</f>
        <v>16.5</v>
      </c>
      <c r="B85" s="1048" t="s">
        <v>657</v>
      </c>
      <c r="C85" s="1049"/>
      <c r="D85" s="1049"/>
      <c r="E85" s="1049"/>
      <c r="F85" s="1049"/>
      <c r="G85" s="1049"/>
      <c r="H85" s="1049"/>
      <c r="I85" s="1049"/>
      <c r="J85" s="1049"/>
      <c r="K85" s="1049"/>
      <c r="L85" s="1049"/>
      <c r="M85" s="1049"/>
      <c r="N85" s="1049"/>
      <c r="O85" s="1049"/>
      <c r="P85" s="1049"/>
      <c r="Q85" s="1049"/>
      <c r="R85" s="1049"/>
      <c r="S85" s="1049"/>
      <c r="T85" s="1049"/>
      <c r="U85" s="1049"/>
      <c r="V85" s="1049"/>
      <c r="W85" s="1049"/>
      <c r="X85" s="1049"/>
      <c r="Y85" s="1049"/>
      <c r="Z85" s="1050"/>
      <c r="AA85" s="416"/>
      <c r="AB85" s="415"/>
      <c r="AC85" s="415"/>
      <c r="AD85" s="415"/>
      <c r="AE85" s="415"/>
      <c r="AF85" s="415"/>
      <c r="AG85" s="415"/>
      <c r="AH85" s="192"/>
      <c r="AI85" s="192"/>
      <c r="AJ85" s="192"/>
      <c r="AK85" s="192"/>
      <c r="AL85" s="192"/>
      <c r="AM85" s="192"/>
      <c r="AN85" s="192"/>
      <c r="AO85" s="192"/>
      <c r="AP85" s="192"/>
      <c r="AQ85" s="192"/>
      <c r="AR85" s="192"/>
      <c r="AS85" s="192"/>
      <c r="AT85" s="192"/>
      <c r="AU85" s="192"/>
      <c r="AV85" s="192"/>
      <c r="AW85" s="192"/>
      <c r="AX85" s="192"/>
      <c r="AY85" s="63">
        <v>81</v>
      </c>
      <c r="AZ85" s="63">
        <v>23</v>
      </c>
      <c r="BA85" s="195">
        <f t="shared" si="13"/>
        <v>49</v>
      </c>
      <c r="BB85" s="195">
        <f>IF(W81&lt;0,1,0)</f>
        <v>0</v>
      </c>
      <c r="BC85" s="193" t="str">
        <f t="shared" si="12"/>
        <v>Kwota raty 8 nie może być mniejsza od zera</v>
      </c>
    </row>
    <row r="86" spans="1:55" customFormat="1" ht="9" customHeight="1" x14ac:dyDescent="0.25">
      <c r="A86" s="285">
        <f t="shared" ref="A86" si="14">$A$3</f>
        <v>9</v>
      </c>
      <c r="B86" s="429"/>
      <c r="C86" s="1039" t="s">
        <v>659</v>
      </c>
      <c r="D86" s="1040"/>
      <c r="E86" s="1040"/>
      <c r="F86" s="1040"/>
      <c r="G86" s="1040"/>
      <c r="H86" s="1040"/>
      <c r="I86" s="1040"/>
      <c r="J86" s="1040"/>
      <c r="K86" s="1040"/>
      <c r="L86" s="1040"/>
      <c r="M86" s="1040"/>
      <c r="N86" s="1040"/>
      <c r="O86" s="1041"/>
      <c r="P86" s="1039" t="s">
        <v>658</v>
      </c>
      <c r="Q86" s="1040"/>
      <c r="R86" s="1040"/>
      <c r="S86" s="1040"/>
      <c r="T86" s="1040"/>
      <c r="U86" s="1040"/>
      <c r="V86" s="1040"/>
      <c r="W86" s="1040"/>
      <c r="X86" s="1040"/>
      <c r="Y86" s="1040"/>
      <c r="Z86" s="1041"/>
      <c r="AA86" s="413">
        <f>'ZDL-1'!P12</f>
        <v>0</v>
      </c>
      <c r="AB86" s="415"/>
      <c r="AC86" s="415"/>
      <c r="AD86" s="415"/>
      <c r="AE86" s="415"/>
      <c r="AF86" s="415"/>
      <c r="AG86" s="415"/>
      <c r="AH86" s="192"/>
      <c r="AI86" s="192"/>
      <c r="AJ86" s="192"/>
      <c r="AK86" s="192"/>
      <c r="AL86" s="192"/>
      <c r="AM86" s="192"/>
      <c r="AN86" s="192"/>
      <c r="AO86" s="192"/>
      <c r="AP86" s="192"/>
      <c r="AQ86" s="192"/>
      <c r="AR86" s="192"/>
      <c r="AS86" s="192"/>
      <c r="AT86" s="192"/>
      <c r="AU86" s="192"/>
      <c r="AV86" s="192"/>
      <c r="AW86" s="192"/>
      <c r="AX86" s="192"/>
      <c r="AY86" s="63">
        <v>82</v>
      </c>
      <c r="AZ86" s="63">
        <v>11</v>
      </c>
      <c r="BA86" s="195">
        <f t="shared" si="13"/>
        <v>50</v>
      </c>
      <c r="BB86" s="195">
        <f>IF(K82&lt;0,1,0)</f>
        <v>0</v>
      </c>
      <c r="BC86" s="193" t="str">
        <f t="shared" si="12"/>
        <v>Kwota raty 9 nie może być mniejsza od zera</v>
      </c>
    </row>
    <row r="87" spans="1:55" ht="21" customHeight="1" thickBot="1" x14ac:dyDescent="0.35">
      <c r="A87" s="285">
        <f>$A$71</f>
        <v>21</v>
      </c>
      <c r="B87" s="429"/>
      <c r="C87" s="299"/>
      <c r="D87" s="297"/>
      <c r="E87" s="297"/>
      <c r="F87" s="297"/>
      <c r="G87" s="297"/>
      <c r="H87" s="297"/>
      <c r="I87" s="970"/>
      <c r="J87" s="971"/>
      <c r="K87" s="297"/>
      <c r="L87" s="297"/>
      <c r="M87" s="297"/>
      <c r="N87" s="297"/>
      <c r="O87" s="298"/>
      <c r="P87" s="430"/>
      <c r="Q87" s="300"/>
      <c r="R87" s="300"/>
      <c r="S87" s="300"/>
      <c r="T87" s="300"/>
      <c r="U87" s="970"/>
      <c r="V87" s="971"/>
      <c r="W87" s="297"/>
      <c r="X87" s="300"/>
      <c r="Y87" s="300"/>
      <c r="Z87" s="431"/>
      <c r="AA87" s="413">
        <f>'ZDL-2'!P12</f>
        <v>0</v>
      </c>
      <c r="AB87" s="412"/>
      <c r="AC87" s="412"/>
      <c r="AD87" s="412"/>
      <c r="AE87" s="412"/>
      <c r="AF87" s="412"/>
      <c r="AG87" s="412"/>
      <c r="AY87" s="63">
        <v>82</v>
      </c>
      <c r="AZ87" s="63">
        <v>23</v>
      </c>
      <c r="BA87" s="195">
        <f t="shared" si="13"/>
        <v>51</v>
      </c>
      <c r="BB87" s="195">
        <f>IF(W82&lt;0,1,0)</f>
        <v>0</v>
      </c>
      <c r="BC87" s="193" t="str">
        <f t="shared" si="12"/>
        <v>Kwota raty 10 nie może być mniejsza od zera</v>
      </c>
    </row>
    <row r="88" spans="1:55" customFormat="1" ht="4.5" customHeight="1" thickBot="1" x14ac:dyDescent="0.3">
      <c r="A88" s="285">
        <f>$A$4</f>
        <v>4.5</v>
      </c>
      <c r="B88" s="858"/>
      <c r="C88" s="859"/>
      <c r="D88" s="859"/>
      <c r="E88" s="859"/>
      <c r="F88" s="859"/>
      <c r="G88" s="859"/>
      <c r="H88" s="859"/>
      <c r="I88" s="859"/>
      <c r="J88" s="859"/>
      <c r="K88" s="859"/>
      <c r="L88" s="859"/>
      <c r="M88" s="859"/>
      <c r="N88" s="859"/>
      <c r="O88" s="859"/>
      <c r="P88" s="859"/>
      <c r="Q88" s="859"/>
      <c r="R88" s="859"/>
      <c r="S88" s="859"/>
      <c r="T88" s="859"/>
      <c r="U88" s="859"/>
      <c r="V88" s="859"/>
      <c r="W88" s="859"/>
      <c r="X88" s="859"/>
      <c r="Y88" s="859"/>
      <c r="Z88" s="860"/>
      <c r="AA88" s="413"/>
      <c r="AB88" s="415"/>
      <c r="AC88" s="415"/>
      <c r="AD88" s="415"/>
      <c r="AE88" s="415"/>
      <c r="AF88" s="415"/>
      <c r="AG88" s="415"/>
      <c r="AH88" s="192"/>
      <c r="AI88" s="192"/>
      <c r="AJ88" s="192"/>
      <c r="AK88" s="192"/>
      <c r="AL88" s="192"/>
      <c r="AM88" s="192"/>
      <c r="AN88" s="192"/>
      <c r="AO88" s="192"/>
      <c r="AP88" s="192"/>
      <c r="AQ88" s="192"/>
      <c r="AR88" s="192"/>
      <c r="AS88" s="192"/>
      <c r="AT88" s="192"/>
      <c r="AU88" s="192"/>
      <c r="AV88" s="192"/>
      <c r="AW88" s="192"/>
      <c r="AX88" s="192"/>
      <c r="AY88" s="63">
        <v>83</v>
      </c>
      <c r="AZ88" s="63">
        <v>11</v>
      </c>
      <c r="BA88" s="195">
        <f t="shared" si="13"/>
        <v>52</v>
      </c>
      <c r="BB88" s="195">
        <f>IF(K83&lt;0,1,0)</f>
        <v>0</v>
      </c>
      <c r="BC88" s="193" t="str">
        <f t="shared" si="12"/>
        <v>Kwota raty 11 nie może być mniejsza od zera</v>
      </c>
    </row>
    <row r="89" spans="1:55" customFormat="1" ht="33" customHeight="1" x14ac:dyDescent="0.25">
      <c r="A89" s="285">
        <f>$A$7*2</f>
        <v>33</v>
      </c>
      <c r="B89" s="933" t="s">
        <v>472</v>
      </c>
      <c r="C89" s="934"/>
      <c r="D89" s="934"/>
      <c r="E89" s="934"/>
      <c r="F89" s="934"/>
      <c r="G89" s="934"/>
      <c r="H89" s="934"/>
      <c r="I89" s="934"/>
      <c r="J89" s="934"/>
      <c r="K89" s="934"/>
      <c r="L89" s="934"/>
      <c r="M89" s="934"/>
      <c r="N89" s="934"/>
      <c r="O89" s="934"/>
      <c r="P89" s="934"/>
      <c r="Q89" s="934"/>
      <c r="R89" s="934"/>
      <c r="S89" s="934"/>
      <c r="T89" s="934"/>
      <c r="U89" s="934"/>
      <c r="V89" s="934"/>
      <c r="W89" s="934"/>
      <c r="X89" s="934"/>
      <c r="Y89" s="934"/>
      <c r="Z89" s="935"/>
      <c r="AA89" s="413"/>
      <c r="AB89" s="415"/>
      <c r="AC89" s="415"/>
      <c r="AD89" s="415"/>
      <c r="AE89" s="415"/>
      <c r="AF89" s="415"/>
      <c r="AG89" s="415"/>
      <c r="AH89" s="192"/>
      <c r="AI89" s="192"/>
      <c r="AJ89" s="192"/>
      <c r="AK89" s="192"/>
      <c r="AL89" s="192"/>
      <c r="AM89" s="192"/>
      <c r="AN89" s="192"/>
      <c r="AO89" s="192"/>
      <c r="AP89" s="192"/>
      <c r="AQ89" s="192"/>
      <c r="AR89" s="192"/>
      <c r="AS89" s="192"/>
      <c r="AT89" s="192"/>
      <c r="AU89" s="192"/>
      <c r="AV89" s="192"/>
      <c r="AW89" s="192"/>
      <c r="AX89" s="192"/>
      <c r="AY89" s="63">
        <v>83</v>
      </c>
      <c r="AZ89" s="63">
        <v>23</v>
      </c>
      <c r="BA89" s="195">
        <f t="shared" si="13"/>
        <v>53</v>
      </c>
      <c r="BB89" s="195">
        <f>IF(W83&lt;0,1,0)</f>
        <v>0</v>
      </c>
      <c r="BC89" s="193" t="str">
        <f t="shared" si="12"/>
        <v>Kwota raty 12 nie może być mniejsza od zera</v>
      </c>
    </row>
    <row r="90" spans="1:55" customFormat="1" ht="9" customHeight="1" x14ac:dyDescent="0.25">
      <c r="A90" s="285">
        <f>$A$3</f>
        <v>9</v>
      </c>
      <c r="B90" s="863"/>
      <c r="C90" s="510" t="s">
        <v>660</v>
      </c>
      <c r="D90" s="511"/>
      <c r="E90" s="511"/>
      <c r="F90" s="511"/>
      <c r="G90" s="511"/>
      <c r="H90" s="511"/>
      <c r="I90" s="511"/>
      <c r="J90" s="511"/>
      <c r="K90" s="511"/>
      <c r="L90" s="511"/>
      <c r="M90" s="511"/>
      <c r="N90" s="511"/>
      <c r="O90" s="512"/>
      <c r="P90" s="510" t="s">
        <v>661</v>
      </c>
      <c r="Q90" s="511"/>
      <c r="R90" s="511"/>
      <c r="S90" s="511"/>
      <c r="T90" s="511"/>
      <c r="U90" s="511"/>
      <c r="V90" s="511"/>
      <c r="W90" s="511"/>
      <c r="X90" s="511"/>
      <c r="Y90" s="511"/>
      <c r="Z90" s="512"/>
      <c r="AA90" s="413"/>
      <c r="AB90" s="415"/>
      <c r="AC90" s="415"/>
      <c r="AD90" s="415"/>
      <c r="AE90" s="415"/>
      <c r="AF90" s="415"/>
      <c r="AG90" s="415"/>
      <c r="AH90" s="192"/>
      <c r="AI90" s="192"/>
      <c r="AJ90" s="192"/>
      <c r="AK90" s="192"/>
      <c r="AL90" s="192"/>
      <c r="AM90" s="192"/>
      <c r="AN90" s="192"/>
      <c r="AO90" s="192"/>
      <c r="AP90" s="192"/>
      <c r="AQ90" s="192"/>
      <c r="AR90" s="192"/>
      <c r="AS90" s="192"/>
      <c r="AT90" s="192"/>
      <c r="AU90" s="192"/>
      <c r="AV90" s="192"/>
      <c r="AW90" s="192"/>
      <c r="AX90" s="192"/>
      <c r="AY90" s="63"/>
      <c r="AZ90" s="63"/>
      <c r="BA90" s="195"/>
      <c r="BB90" s="195"/>
      <c r="BC90" s="193"/>
    </row>
    <row r="91" spans="1:55" customFormat="1" ht="21" customHeight="1" x14ac:dyDescent="0.3">
      <c r="A91" s="285">
        <f>$A$71</f>
        <v>21</v>
      </c>
      <c r="B91" s="863"/>
      <c r="C91" s="916"/>
      <c r="D91" s="560"/>
      <c r="E91" s="560"/>
      <c r="F91" s="560"/>
      <c r="G91" s="560"/>
      <c r="H91" s="560"/>
      <c r="I91" s="560"/>
      <c r="J91" s="560"/>
      <c r="K91" s="560"/>
      <c r="L91" s="560"/>
      <c r="M91" s="560"/>
      <c r="N91" s="560"/>
      <c r="O91" s="561"/>
      <c r="P91" s="559"/>
      <c r="Q91" s="917"/>
      <c r="R91" s="917"/>
      <c r="S91" s="917"/>
      <c r="T91" s="917"/>
      <c r="U91" s="917"/>
      <c r="V91" s="917"/>
      <c r="W91" s="917"/>
      <c r="X91" s="917"/>
      <c r="Y91" s="917"/>
      <c r="Z91" s="918"/>
      <c r="AA91" s="413"/>
      <c r="AB91" s="415"/>
      <c r="AC91" s="415"/>
      <c r="AD91" s="415"/>
      <c r="AE91" s="415"/>
      <c r="AF91" s="415"/>
      <c r="AG91" s="415"/>
      <c r="AH91" s="192"/>
      <c r="AI91" s="192"/>
      <c r="AJ91" s="192"/>
      <c r="AK91" s="192"/>
      <c r="AL91" s="192"/>
      <c r="AM91" s="192"/>
      <c r="AN91" s="192"/>
      <c r="AO91" s="192"/>
      <c r="AP91" s="192"/>
      <c r="AQ91" s="192"/>
      <c r="AR91" s="192"/>
      <c r="AS91" s="192"/>
      <c r="AT91" s="192"/>
      <c r="AU91" s="192"/>
      <c r="AV91" s="192"/>
      <c r="AW91" s="192"/>
      <c r="AX91" s="192"/>
      <c r="AY91" s="63">
        <v>87</v>
      </c>
      <c r="AZ91" s="63">
        <v>9</v>
      </c>
      <c r="BA91" s="190">
        <v>54</v>
      </c>
      <c r="BB91" s="190">
        <f>IF(I87=AA86,0,1)</f>
        <v>0</v>
      </c>
      <c r="BC91" s="197" t="str">
        <f>"Wypełniono "&amp;AA86&amp;" zał. ZDL-1, a w polu 54 wpisano "&amp;SUM(I87)&amp;"."</f>
        <v>Wypełniono 0 zał. ZDL-1, a w polu 54 wpisano 0.</v>
      </c>
    </row>
    <row r="92" spans="1:55" customFormat="1" ht="9" customHeight="1" x14ac:dyDescent="0.25">
      <c r="A92" s="285">
        <f>$A$3</f>
        <v>9</v>
      </c>
      <c r="B92" s="863"/>
      <c r="C92" s="783" t="s">
        <v>662</v>
      </c>
      <c r="D92" s="911"/>
      <c r="E92" s="911"/>
      <c r="F92" s="911"/>
      <c r="G92" s="911"/>
      <c r="H92" s="911"/>
      <c r="I92" s="911"/>
      <c r="J92" s="911"/>
      <c r="K92" s="911"/>
      <c r="L92" s="911"/>
      <c r="M92" s="911"/>
      <c r="N92" s="911"/>
      <c r="O92" s="911"/>
      <c r="P92" s="911"/>
      <c r="Q92" s="911"/>
      <c r="R92" s="911"/>
      <c r="S92" s="911"/>
      <c r="T92" s="911"/>
      <c r="U92" s="911"/>
      <c r="V92" s="911"/>
      <c r="W92" s="911"/>
      <c r="X92" s="911"/>
      <c r="Y92" s="911"/>
      <c r="Z92" s="912"/>
      <c r="AA92" s="413"/>
      <c r="AB92" s="415"/>
      <c r="AC92" s="415"/>
      <c r="AD92" s="415"/>
      <c r="AE92" s="415"/>
      <c r="AF92" s="415"/>
      <c r="AG92" s="415"/>
      <c r="AH92" s="192"/>
      <c r="AI92" s="192"/>
      <c r="AJ92" s="192"/>
      <c r="AK92" s="192"/>
      <c r="AL92" s="192"/>
      <c r="AM92" s="192"/>
      <c r="AN92" s="192"/>
      <c r="AO92" s="192"/>
      <c r="AP92" s="192"/>
      <c r="AQ92" s="192"/>
      <c r="AR92" s="192"/>
      <c r="AS92" s="192"/>
      <c r="AT92" s="192"/>
      <c r="AU92" s="192"/>
      <c r="AV92" s="192"/>
      <c r="AW92" s="192"/>
      <c r="AX92" s="192"/>
      <c r="AY92" s="63">
        <v>87</v>
      </c>
      <c r="AZ92" s="63">
        <v>21</v>
      </c>
      <c r="BA92" s="190">
        <v>57</v>
      </c>
      <c r="BB92" s="190">
        <f>IF(U87=AA87,0,1)</f>
        <v>0</v>
      </c>
      <c r="BC92" s="197" t="str">
        <f>"Wypełniono "&amp;AA87&amp;" zał. ZDL-2, a w polu 55 wpisano "&amp;SUM(U87)&amp;"."</f>
        <v>Wypełniono 0 zał. ZDL-2, a w polu 55 wpisano 0.</v>
      </c>
    </row>
    <row r="93" spans="1:55" customFormat="1" ht="33" customHeight="1" thickBot="1" x14ac:dyDescent="0.3">
      <c r="A93" s="285">
        <f>$A$6*2</f>
        <v>33</v>
      </c>
      <c r="B93" s="432"/>
      <c r="C93" s="1045"/>
      <c r="D93" s="1046"/>
      <c r="E93" s="1046"/>
      <c r="F93" s="1046"/>
      <c r="G93" s="1046"/>
      <c r="H93" s="1046"/>
      <c r="I93" s="1046"/>
      <c r="J93" s="1046"/>
      <c r="K93" s="1046"/>
      <c r="L93" s="1046"/>
      <c r="M93" s="1046"/>
      <c r="N93" s="1046"/>
      <c r="O93" s="1046"/>
      <c r="P93" s="1046"/>
      <c r="Q93" s="1046"/>
      <c r="R93" s="1046"/>
      <c r="S93" s="1046"/>
      <c r="T93" s="1046"/>
      <c r="U93" s="1046"/>
      <c r="V93" s="1046"/>
      <c r="W93" s="1046"/>
      <c r="X93" s="1046"/>
      <c r="Y93" s="1046"/>
      <c r="Z93" s="1047"/>
      <c r="AA93" s="413"/>
      <c r="AB93" s="415"/>
      <c r="AC93" s="415"/>
      <c r="AD93" s="415"/>
      <c r="AE93" s="415"/>
      <c r="AF93" s="415"/>
      <c r="AG93" s="415"/>
      <c r="AH93" s="192"/>
      <c r="AI93" s="192"/>
      <c r="AJ93" s="192"/>
      <c r="AK93" s="192"/>
      <c r="AL93" s="192"/>
      <c r="AM93" s="192"/>
      <c r="AN93" s="192"/>
      <c r="AO93" s="192"/>
      <c r="AP93" s="192"/>
      <c r="AQ93" s="192"/>
      <c r="AR93" s="192"/>
      <c r="AS93" s="192"/>
      <c r="AT93" s="192"/>
      <c r="AU93" s="192"/>
      <c r="AV93" s="192"/>
      <c r="AW93" s="192"/>
      <c r="AX93" s="192"/>
      <c r="AY93" s="63"/>
      <c r="AZ93" s="63"/>
      <c r="BA93" s="190"/>
      <c r="BB93" s="190"/>
      <c r="BC93" s="191"/>
    </row>
    <row r="94" spans="1:55" customFormat="1" ht="4.5" customHeight="1" thickBot="1" x14ac:dyDescent="0.3">
      <c r="A94" s="285">
        <f>$A$4</f>
        <v>4.5</v>
      </c>
      <c r="B94" s="858"/>
      <c r="C94" s="859"/>
      <c r="D94" s="859"/>
      <c r="E94" s="859"/>
      <c r="F94" s="859"/>
      <c r="G94" s="859"/>
      <c r="H94" s="859"/>
      <c r="I94" s="859"/>
      <c r="J94" s="859"/>
      <c r="K94" s="859"/>
      <c r="L94" s="859"/>
      <c r="M94" s="859"/>
      <c r="N94" s="859"/>
      <c r="O94" s="859"/>
      <c r="P94" s="859"/>
      <c r="Q94" s="859"/>
      <c r="R94" s="859"/>
      <c r="S94" s="859"/>
      <c r="T94" s="859"/>
      <c r="U94" s="859"/>
      <c r="V94" s="859"/>
      <c r="W94" s="859"/>
      <c r="X94" s="859"/>
      <c r="Y94" s="859"/>
      <c r="Z94" s="860"/>
      <c r="AA94" s="413"/>
      <c r="AB94" s="415"/>
      <c r="AC94" s="415"/>
      <c r="AD94" s="415"/>
      <c r="AE94" s="415"/>
      <c r="AF94" s="415"/>
      <c r="AG94" s="415"/>
      <c r="AH94" s="192"/>
      <c r="AI94" s="192"/>
      <c r="AJ94" s="192"/>
      <c r="AK94" s="192"/>
      <c r="AL94" s="192"/>
      <c r="AM94" s="192"/>
      <c r="AN94" s="192"/>
      <c r="AO94" s="192"/>
      <c r="AP94" s="192"/>
      <c r="AQ94" s="192"/>
      <c r="AR94" s="192"/>
      <c r="AS94" s="192"/>
      <c r="AT94" s="192"/>
      <c r="AU94" s="192"/>
      <c r="AV94" s="192"/>
      <c r="AW94" s="192"/>
      <c r="AX94" s="192"/>
      <c r="AY94" s="63"/>
      <c r="AZ94" s="63"/>
      <c r="BA94" s="190"/>
      <c r="BB94" s="190"/>
      <c r="BC94" s="191"/>
    </row>
    <row r="95" spans="1:55" customFormat="1" ht="16.5" customHeight="1" x14ac:dyDescent="0.25">
      <c r="A95" s="285">
        <f>$A$7</f>
        <v>16.5</v>
      </c>
      <c r="B95" s="896" t="s">
        <v>47</v>
      </c>
      <c r="C95" s="897"/>
      <c r="D95" s="897"/>
      <c r="E95" s="897"/>
      <c r="F95" s="897"/>
      <c r="G95" s="897"/>
      <c r="H95" s="897"/>
      <c r="I95" s="897"/>
      <c r="J95" s="897"/>
      <c r="K95" s="897"/>
      <c r="L95" s="897"/>
      <c r="M95" s="897"/>
      <c r="N95" s="897"/>
      <c r="O95" s="897"/>
      <c r="P95" s="897"/>
      <c r="Q95" s="897"/>
      <c r="R95" s="897"/>
      <c r="S95" s="897"/>
      <c r="T95" s="897"/>
      <c r="U95" s="897"/>
      <c r="V95" s="897"/>
      <c r="W95" s="897"/>
      <c r="X95" s="897"/>
      <c r="Y95" s="897"/>
      <c r="Z95" s="898"/>
      <c r="AA95" s="413"/>
      <c r="AB95" s="415"/>
      <c r="AC95" s="415"/>
      <c r="AD95" s="415"/>
      <c r="AE95" s="415"/>
      <c r="AF95" s="415"/>
      <c r="AG95" s="415"/>
      <c r="AH95" s="192"/>
      <c r="AI95" s="192"/>
      <c r="AJ95" s="192"/>
      <c r="AK95" s="192"/>
      <c r="AL95" s="192"/>
      <c r="AM95" s="192"/>
      <c r="AN95" s="192"/>
      <c r="AO95" s="192"/>
      <c r="AP95" s="192"/>
      <c r="AQ95" s="192"/>
      <c r="AR95" s="192"/>
      <c r="AS95" s="192"/>
      <c r="AT95" s="192"/>
      <c r="AU95" s="192"/>
      <c r="AV95" s="192"/>
      <c r="AW95" s="192"/>
      <c r="AX95" s="192"/>
      <c r="AY95" s="63"/>
      <c r="AZ95" s="63"/>
      <c r="BA95" s="190"/>
      <c r="BB95" s="190"/>
      <c r="BC95" s="191"/>
    </row>
    <row r="96" spans="1:55" customFormat="1" ht="16.5" customHeight="1" x14ac:dyDescent="0.25">
      <c r="A96" s="285">
        <f>$A$7</f>
        <v>16.5</v>
      </c>
      <c r="B96" s="871" t="s">
        <v>48</v>
      </c>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3"/>
      <c r="AA96" s="413"/>
      <c r="AB96" s="415"/>
      <c r="AC96" s="415"/>
      <c r="AD96" s="415"/>
      <c r="AE96" s="415"/>
      <c r="AF96" s="415"/>
      <c r="AG96" s="415"/>
      <c r="AH96" s="192"/>
      <c r="AI96" s="192"/>
      <c r="AJ96" s="192"/>
      <c r="AK96" s="192"/>
      <c r="AL96" s="192"/>
      <c r="AM96" s="192"/>
      <c r="AN96" s="192"/>
      <c r="AO96" s="192"/>
      <c r="AP96" s="192"/>
      <c r="AQ96" s="192"/>
      <c r="AR96" s="192"/>
      <c r="AS96" s="192"/>
      <c r="AT96" s="192"/>
      <c r="AU96" s="192"/>
      <c r="AV96" s="192"/>
      <c r="AW96" s="192"/>
      <c r="AX96" s="192"/>
      <c r="AY96" s="63"/>
      <c r="AZ96" s="63"/>
      <c r="BA96" s="190"/>
      <c r="BB96" s="190"/>
      <c r="BC96" s="191"/>
    </row>
    <row r="97" spans="1:55" customFormat="1" ht="9" customHeight="1" x14ac:dyDescent="0.25">
      <c r="A97" s="285">
        <f>$A$3</f>
        <v>9</v>
      </c>
      <c r="B97" s="863"/>
      <c r="C97" s="510" t="s">
        <v>663</v>
      </c>
      <c r="D97" s="511"/>
      <c r="E97" s="511"/>
      <c r="F97" s="511"/>
      <c r="G97" s="511"/>
      <c r="H97" s="511"/>
      <c r="I97" s="511"/>
      <c r="J97" s="511"/>
      <c r="K97" s="511"/>
      <c r="L97" s="511"/>
      <c r="M97" s="511"/>
      <c r="N97" s="511"/>
      <c r="O97" s="512"/>
      <c r="P97" s="510" t="s">
        <v>664</v>
      </c>
      <c r="Q97" s="511"/>
      <c r="R97" s="511"/>
      <c r="S97" s="511"/>
      <c r="T97" s="511"/>
      <c r="U97" s="511"/>
      <c r="V97" s="511"/>
      <c r="W97" s="511"/>
      <c r="X97" s="511"/>
      <c r="Y97" s="511"/>
      <c r="Z97" s="512"/>
      <c r="AA97" s="413"/>
      <c r="AB97" s="415"/>
      <c r="AC97" s="415"/>
      <c r="AD97" s="415"/>
      <c r="AE97" s="415"/>
      <c r="AF97" s="415"/>
      <c r="AG97" s="415"/>
      <c r="AH97" s="192"/>
      <c r="AI97" s="192"/>
      <c r="AJ97" s="192"/>
      <c r="AK97" s="192"/>
      <c r="AL97" s="192"/>
      <c r="AM97" s="192"/>
      <c r="AN97" s="192"/>
      <c r="AO97" s="192"/>
      <c r="AP97" s="192"/>
      <c r="AQ97" s="192"/>
      <c r="AR97" s="192"/>
      <c r="AS97" s="192"/>
      <c r="AT97" s="192"/>
      <c r="AU97" s="192"/>
      <c r="AV97" s="192"/>
      <c r="AW97" s="192"/>
      <c r="AX97" s="192"/>
      <c r="AY97" s="63"/>
      <c r="AZ97" s="63"/>
      <c r="BA97" s="190"/>
      <c r="BB97" s="190"/>
      <c r="BC97" s="191"/>
    </row>
    <row r="98" spans="1:55" customFormat="1" ht="21" customHeight="1" x14ac:dyDescent="0.3">
      <c r="A98" s="285">
        <f>$A$71</f>
        <v>21</v>
      </c>
      <c r="B98" s="863"/>
      <c r="C98" s="559"/>
      <c r="D98" s="560"/>
      <c r="E98" s="560"/>
      <c r="F98" s="560"/>
      <c r="G98" s="560"/>
      <c r="H98" s="560"/>
      <c r="I98" s="560"/>
      <c r="J98" s="560"/>
      <c r="K98" s="560"/>
      <c r="L98" s="560"/>
      <c r="M98" s="560"/>
      <c r="N98" s="560"/>
      <c r="O98" s="561"/>
      <c r="P98" s="559"/>
      <c r="Q98" s="917"/>
      <c r="R98" s="917"/>
      <c r="S98" s="917"/>
      <c r="T98" s="917"/>
      <c r="U98" s="917"/>
      <c r="V98" s="917"/>
      <c r="W98" s="917"/>
      <c r="X98" s="917"/>
      <c r="Y98" s="917"/>
      <c r="Z98" s="918"/>
      <c r="AA98" s="413"/>
      <c r="AB98" s="415"/>
      <c r="AC98" s="415"/>
      <c r="AD98" s="415"/>
      <c r="AE98" s="415"/>
      <c r="AF98" s="415"/>
      <c r="AG98" s="415"/>
      <c r="AH98" s="192"/>
      <c r="AI98" s="192"/>
      <c r="AJ98" s="192"/>
      <c r="AK98" s="192"/>
      <c r="AL98" s="192"/>
      <c r="AM98" s="192"/>
      <c r="AN98" s="192"/>
      <c r="AO98" s="192"/>
      <c r="AP98" s="192"/>
      <c r="AQ98" s="192"/>
      <c r="AR98" s="192"/>
      <c r="AS98" s="192"/>
      <c r="AT98" s="192"/>
      <c r="AU98" s="192"/>
      <c r="AV98" s="192"/>
      <c r="AW98" s="192"/>
      <c r="AX98" s="192"/>
      <c r="AY98" s="63">
        <v>98</v>
      </c>
      <c r="AZ98" s="63">
        <v>3</v>
      </c>
      <c r="BA98" s="190" t="s">
        <v>762</v>
      </c>
      <c r="BB98" s="190">
        <f>IF(AND(LEN(K35&amp;P35)&gt;0,LEN(C98&amp;P98)),1,0)</f>
        <v>0</v>
      </c>
      <c r="BC98" s="198" t="s">
        <v>845</v>
      </c>
    </row>
    <row r="99" spans="1:55" customFormat="1" ht="9" customHeight="1" x14ac:dyDescent="0.2">
      <c r="A99" s="285">
        <f>$A$3</f>
        <v>9</v>
      </c>
      <c r="B99" s="863"/>
      <c r="C99" s="510" t="s">
        <v>665</v>
      </c>
      <c r="D99" s="511"/>
      <c r="E99" s="511"/>
      <c r="F99" s="511"/>
      <c r="G99" s="511"/>
      <c r="H99" s="511"/>
      <c r="I99" s="511"/>
      <c r="J99" s="511"/>
      <c r="K99" s="511"/>
      <c r="L99" s="511"/>
      <c r="M99" s="511"/>
      <c r="N99" s="511"/>
      <c r="O99" s="512"/>
      <c r="P99" s="510" t="s">
        <v>666</v>
      </c>
      <c r="Q99" s="511"/>
      <c r="R99" s="511"/>
      <c r="S99" s="511"/>
      <c r="T99" s="511"/>
      <c r="U99" s="511"/>
      <c r="V99" s="511"/>
      <c r="W99" s="511"/>
      <c r="X99" s="511"/>
      <c r="Y99" s="511"/>
      <c r="Z99" s="512"/>
      <c r="AA99" s="413"/>
      <c r="AB99" s="415"/>
      <c r="AC99" s="415"/>
      <c r="AD99" s="415"/>
      <c r="AE99" s="415"/>
      <c r="AF99" s="415"/>
      <c r="AG99" s="415"/>
      <c r="AH99" s="192"/>
      <c r="AI99" s="192"/>
      <c r="AJ99" s="192"/>
      <c r="AK99" s="192"/>
      <c r="AL99" s="192"/>
      <c r="AM99" s="192"/>
      <c r="AN99" s="192"/>
      <c r="AO99" s="192"/>
      <c r="AP99" s="192"/>
      <c r="AQ99" s="192"/>
      <c r="AR99" s="192"/>
      <c r="AS99" s="192"/>
      <c r="AT99" s="192"/>
      <c r="AU99" s="192"/>
      <c r="AV99" s="192"/>
      <c r="AW99" s="192"/>
      <c r="AX99" s="192"/>
      <c r="AY99" s="63">
        <v>103</v>
      </c>
      <c r="AZ99" s="63">
        <v>3</v>
      </c>
      <c r="BA99" s="190" t="s">
        <v>763</v>
      </c>
      <c r="BB99" s="190">
        <f>IF(LEN(C98&amp;P98&amp;C103&amp;P103&amp;C107&amp;P107)=0,1,0)</f>
        <v>1</v>
      </c>
      <c r="BC99" s="198" t="s">
        <v>420</v>
      </c>
    </row>
    <row r="100" spans="1:55" ht="21" customHeight="1" x14ac:dyDescent="0.3">
      <c r="A100" s="285">
        <f>$A$71</f>
        <v>21</v>
      </c>
      <c r="B100" s="304"/>
      <c r="C100" s="295"/>
      <c r="D100" s="433"/>
      <c r="E100" s="433"/>
      <c r="F100" s="562"/>
      <c r="G100" s="563"/>
      <c r="H100" s="563"/>
      <c r="I100" s="563"/>
      <c r="J100" s="563"/>
      <c r="K100" s="563"/>
      <c r="L100" s="563"/>
      <c r="M100" s="563"/>
      <c r="N100" s="433"/>
      <c r="O100" s="434"/>
      <c r="P100" s="1036" t="str">
        <f>IF(BA2&gt;0,InfoBłędy &amp; " [ "&amp;BA2&amp;" ] !!!","")</f>
        <v>Arkusz zawiera błędy [ 17 ] !!!</v>
      </c>
      <c r="Q100" s="1037"/>
      <c r="R100" s="1037"/>
      <c r="S100" s="1037"/>
      <c r="T100" s="1037"/>
      <c r="U100" s="1037"/>
      <c r="V100" s="1037"/>
      <c r="W100" s="1037"/>
      <c r="X100" s="1037"/>
      <c r="Y100" s="1037"/>
      <c r="Z100" s="1038"/>
      <c r="AA100" s="413"/>
      <c r="AB100" s="412"/>
      <c r="AC100" s="412"/>
      <c r="AD100" s="412"/>
      <c r="AE100" s="412"/>
      <c r="AF100" s="412"/>
      <c r="AG100" s="412"/>
      <c r="BA100" s="195"/>
      <c r="BB100" s="195"/>
      <c r="BC100" s="193"/>
    </row>
    <row r="101" spans="1:55" customFormat="1" ht="16.5" customHeight="1" x14ac:dyDescent="0.25">
      <c r="A101" s="285">
        <f>$A$7</f>
        <v>16.5</v>
      </c>
      <c r="B101" s="871" t="s">
        <v>52</v>
      </c>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3"/>
      <c r="AA101" s="416"/>
      <c r="AB101" s="415"/>
      <c r="AC101" s="415"/>
      <c r="AD101" s="415"/>
      <c r="AE101" s="415"/>
      <c r="AF101" s="415"/>
      <c r="AG101" s="415"/>
      <c r="AH101" s="192"/>
      <c r="AI101" s="192"/>
      <c r="AJ101" s="192"/>
      <c r="AK101" s="192"/>
      <c r="AL101" s="192"/>
      <c r="AM101" s="192"/>
      <c r="AN101" s="192"/>
      <c r="AO101" s="192"/>
      <c r="AP101" s="192"/>
      <c r="AQ101" s="192"/>
      <c r="AR101" s="192"/>
      <c r="AS101" s="192"/>
      <c r="AT101" s="192"/>
      <c r="AU101" s="192"/>
      <c r="AV101" s="192"/>
      <c r="AW101" s="192"/>
      <c r="AX101" s="192"/>
      <c r="AY101" s="63"/>
      <c r="AZ101" s="63"/>
      <c r="BA101" s="190"/>
      <c r="BB101" s="190"/>
      <c r="BC101" s="191"/>
    </row>
    <row r="102" spans="1:55" customFormat="1" ht="9" customHeight="1" x14ac:dyDescent="0.25">
      <c r="A102" s="285">
        <f t="shared" ref="A102" si="15">$A$3</f>
        <v>9</v>
      </c>
      <c r="B102" s="863"/>
      <c r="C102" s="510" t="s">
        <v>667</v>
      </c>
      <c r="D102" s="511"/>
      <c r="E102" s="511"/>
      <c r="F102" s="511"/>
      <c r="G102" s="511"/>
      <c r="H102" s="511"/>
      <c r="I102" s="511"/>
      <c r="J102" s="511"/>
      <c r="K102" s="511"/>
      <c r="L102" s="511"/>
      <c r="M102" s="511"/>
      <c r="N102" s="511"/>
      <c r="O102" s="512"/>
      <c r="P102" s="510" t="s">
        <v>668</v>
      </c>
      <c r="Q102" s="511"/>
      <c r="R102" s="511"/>
      <c r="S102" s="511"/>
      <c r="T102" s="511"/>
      <c r="U102" s="511"/>
      <c r="V102" s="511"/>
      <c r="W102" s="511"/>
      <c r="X102" s="511"/>
      <c r="Y102" s="511"/>
      <c r="Z102" s="512"/>
      <c r="AA102" s="416"/>
      <c r="AB102" s="415"/>
      <c r="AC102" s="415"/>
      <c r="AD102" s="415"/>
      <c r="AE102" s="415"/>
      <c r="AF102" s="415"/>
      <c r="AG102" s="415"/>
      <c r="AH102" s="192"/>
      <c r="AI102" s="192"/>
      <c r="AJ102" s="192"/>
      <c r="AK102" s="192"/>
      <c r="AL102" s="192"/>
      <c r="AM102" s="192"/>
      <c r="AN102" s="192"/>
      <c r="AO102" s="192"/>
      <c r="AP102" s="192"/>
      <c r="AQ102" s="192"/>
      <c r="AR102" s="192"/>
      <c r="AS102" s="192"/>
      <c r="AT102" s="192"/>
      <c r="AU102" s="192"/>
      <c r="AV102" s="192"/>
      <c r="AW102" s="192"/>
      <c r="AX102" s="192"/>
      <c r="AY102" s="63"/>
      <c r="AZ102" s="63"/>
      <c r="BA102" s="195"/>
      <c r="BB102" s="195"/>
      <c r="BC102" s="193"/>
    </row>
    <row r="103" spans="1:55" customFormat="1" ht="21" customHeight="1" x14ac:dyDescent="0.3">
      <c r="A103" s="285">
        <f>$A$71</f>
        <v>21</v>
      </c>
      <c r="B103" s="863"/>
      <c r="C103" s="559"/>
      <c r="D103" s="560"/>
      <c r="E103" s="560"/>
      <c r="F103" s="560"/>
      <c r="G103" s="560"/>
      <c r="H103" s="560"/>
      <c r="I103" s="560"/>
      <c r="J103" s="560"/>
      <c r="K103" s="560"/>
      <c r="L103" s="560"/>
      <c r="M103" s="560"/>
      <c r="N103" s="560"/>
      <c r="O103" s="561"/>
      <c r="P103" s="559"/>
      <c r="Q103" s="917"/>
      <c r="R103" s="917"/>
      <c r="S103" s="917"/>
      <c r="T103" s="917"/>
      <c r="U103" s="917"/>
      <c r="V103" s="917"/>
      <c r="W103" s="917"/>
      <c r="X103" s="917"/>
      <c r="Y103" s="917"/>
      <c r="Z103" s="918"/>
      <c r="AA103" s="416"/>
      <c r="AB103" s="415"/>
      <c r="AC103" s="415"/>
      <c r="AD103" s="415"/>
      <c r="AE103" s="415"/>
      <c r="AF103" s="415"/>
      <c r="AG103" s="415"/>
      <c r="AH103" s="192"/>
      <c r="AI103" s="192"/>
      <c r="AJ103" s="192"/>
      <c r="AK103" s="192"/>
      <c r="AL103" s="192"/>
      <c r="AM103" s="192"/>
      <c r="AN103" s="192"/>
      <c r="AO103" s="192"/>
      <c r="AP103" s="192"/>
      <c r="AQ103" s="192"/>
      <c r="AR103" s="192"/>
      <c r="AS103" s="192"/>
      <c r="AT103" s="192"/>
      <c r="AU103" s="192"/>
      <c r="AV103" s="192"/>
      <c r="AW103" s="192"/>
      <c r="AX103" s="192"/>
      <c r="AY103" s="63"/>
      <c r="AZ103" s="63"/>
      <c r="BA103" s="195"/>
      <c r="BB103" s="195"/>
      <c r="BC103" s="193"/>
    </row>
    <row r="104" spans="1:55" customFormat="1" ht="9" customHeight="1" x14ac:dyDescent="0.25">
      <c r="A104" s="285">
        <f t="shared" ref="A104" si="16">$A$3</f>
        <v>9</v>
      </c>
      <c r="B104" s="863"/>
      <c r="C104" s="510" t="s">
        <v>669</v>
      </c>
      <c r="D104" s="511"/>
      <c r="E104" s="511"/>
      <c r="F104" s="511"/>
      <c r="G104" s="511"/>
      <c r="H104" s="511"/>
      <c r="I104" s="511"/>
      <c r="J104" s="511"/>
      <c r="K104" s="511"/>
      <c r="L104" s="511"/>
      <c r="M104" s="511"/>
      <c r="N104" s="511"/>
      <c r="O104" s="512"/>
      <c r="P104" s="510" t="s">
        <v>931</v>
      </c>
      <c r="Q104" s="511"/>
      <c r="R104" s="511"/>
      <c r="S104" s="511"/>
      <c r="T104" s="511"/>
      <c r="U104" s="511"/>
      <c r="V104" s="511"/>
      <c r="W104" s="511"/>
      <c r="X104" s="511"/>
      <c r="Y104" s="511"/>
      <c r="Z104" s="512"/>
      <c r="AA104" s="416"/>
      <c r="AB104" s="415"/>
      <c r="AC104" s="415"/>
      <c r="AD104" s="415"/>
      <c r="AE104" s="415"/>
      <c r="AF104" s="415"/>
      <c r="AG104" s="415"/>
      <c r="AH104" s="192"/>
      <c r="AI104" s="192"/>
      <c r="AJ104" s="192"/>
      <c r="AK104" s="192"/>
      <c r="AL104" s="192"/>
      <c r="AM104" s="192"/>
      <c r="AN104" s="192"/>
      <c r="AO104" s="192"/>
      <c r="AP104" s="192"/>
      <c r="AQ104" s="192"/>
      <c r="AR104" s="192"/>
      <c r="AS104" s="192"/>
      <c r="AT104" s="192"/>
      <c r="AU104" s="192"/>
      <c r="AV104" s="192"/>
      <c r="AW104" s="192"/>
      <c r="AX104" s="192"/>
      <c r="AY104" s="63"/>
      <c r="AZ104" s="63"/>
      <c r="BA104" s="195"/>
      <c r="BB104" s="195"/>
      <c r="BC104" s="193"/>
    </row>
    <row r="105" spans="1:55" ht="21" customHeight="1" x14ac:dyDescent="0.3">
      <c r="A105" s="285">
        <f>$A$71</f>
        <v>21</v>
      </c>
      <c r="B105" s="863"/>
      <c r="C105" s="335"/>
      <c r="D105" s="371"/>
      <c r="E105" s="371"/>
      <c r="F105" s="562"/>
      <c r="G105" s="563"/>
      <c r="H105" s="563"/>
      <c r="I105" s="563"/>
      <c r="J105" s="563"/>
      <c r="K105" s="563"/>
      <c r="L105" s="563"/>
      <c r="M105" s="563"/>
      <c r="N105" s="371"/>
      <c r="O105" s="372"/>
      <c r="P105" s="567" t="str">
        <f>IF(BA2&gt;0,InfoBłędy &amp; " [ "&amp;BA2&amp;" ] !!!","")</f>
        <v>Arkusz zawiera błędy [ 17 ] !!!</v>
      </c>
      <c r="Q105" s="568"/>
      <c r="R105" s="568"/>
      <c r="S105" s="568"/>
      <c r="T105" s="568"/>
      <c r="U105" s="568"/>
      <c r="V105" s="568"/>
      <c r="W105" s="568"/>
      <c r="X105" s="568"/>
      <c r="Y105" s="568"/>
      <c r="Z105" s="569"/>
      <c r="AA105" s="413"/>
      <c r="AB105" s="412"/>
      <c r="AC105" s="412"/>
      <c r="AD105" s="412"/>
      <c r="AE105" s="412"/>
      <c r="AF105" s="412"/>
      <c r="AG105" s="412"/>
      <c r="BA105" s="190"/>
      <c r="BB105" s="190"/>
      <c r="BC105" s="191"/>
    </row>
    <row r="106" spans="1:55" customFormat="1" ht="9" customHeight="1" x14ac:dyDescent="0.25">
      <c r="A106" s="285">
        <f t="shared" ref="A106" si="17">$A$3</f>
        <v>9</v>
      </c>
      <c r="B106" s="863"/>
      <c r="C106" s="510" t="s">
        <v>670</v>
      </c>
      <c r="D106" s="511"/>
      <c r="E106" s="511"/>
      <c r="F106" s="511"/>
      <c r="G106" s="511"/>
      <c r="H106" s="511"/>
      <c r="I106" s="511"/>
      <c r="J106" s="511"/>
      <c r="K106" s="511"/>
      <c r="L106" s="511"/>
      <c r="M106" s="511"/>
      <c r="N106" s="511"/>
      <c r="O106" s="512"/>
      <c r="P106" s="510" t="s">
        <v>671</v>
      </c>
      <c r="Q106" s="511"/>
      <c r="R106" s="511"/>
      <c r="S106" s="511"/>
      <c r="T106" s="511"/>
      <c r="U106" s="511"/>
      <c r="V106" s="511"/>
      <c r="W106" s="511"/>
      <c r="X106" s="511"/>
      <c r="Y106" s="511"/>
      <c r="Z106" s="512"/>
      <c r="AA106" s="416"/>
      <c r="AB106" s="415"/>
      <c r="AC106" s="415"/>
      <c r="AD106" s="415"/>
      <c r="AE106" s="415"/>
      <c r="AF106" s="415"/>
      <c r="AG106" s="415"/>
      <c r="AH106" s="192"/>
      <c r="AI106" s="192"/>
      <c r="AJ106" s="192"/>
      <c r="AK106" s="192"/>
      <c r="AL106" s="192"/>
      <c r="AM106" s="192"/>
      <c r="AN106" s="192"/>
      <c r="AO106" s="192"/>
      <c r="AP106" s="192"/>
      <c r="AQ106" s="192"/>
      <c r="AR106" s="192"/>
      <c r="AS106" s="192"/>
      <c r="AT106" s="192"/>
      <c r="AU106" s="192"/>
      <c r="AV106" s="192"/>
      <c r="AW106" s="192"/>
      <c r="AX106" s="192"/>
      <c r="AY106" s="63"/>
      <c r="AZ106" s="63"/>
      <c r="BA106" s="190"/>
      <c r="BB106" s="190"/>
      <c r="BC106" s="191"/>
    </row>
    <row r="107" spans="1:55" customFormat="1" ht="21" customHeight="1" x14ac:dyDescent="0.3">
      <c r="A107" s="285">
        <f>$A$71</f>
        <v>21</v>
      </c>
      <c r="B107" s="863"/>
      <c r="C107" s="559"/>
      <c r="D107" s="560"/>
      <c r="E107" s="560"/>
      <c r="F107" s="560"/>
      <c r="G107" s="560"/>
      <c r="H107" s="560"/>
      <c r="I107" s="560"/>
      <c r="J107" s="560"/>
      <c r="K107" s="560"/>
      <c r="L107" s="560"/>
      <c r="M107" s="560"/>
      <c r="N107" s="560"/>
      <c r="O107" s="561"/>
      <c r="P107" s="559"/>
      <c r="Q107" s="917"/>
      <c r="R107" s="917"/>
      <c r="S107" s="917"/>
      <c r="T107" s="917"/>
      <c r="U107" s="917"/>
      <c r="V107" s="917"/>
      <c r="W107" s="917"/>
      <c r="X107" s="917"/>
      <c r="Y107" s="917"/>
      <c r="Z107" s="918"/>
      <c r="AA107" s="416"/>
      <c r="AB107" s="415"/>
      <c r="AC107" s="415"/>
      <c r="AD107" s="415"/>
      <c r="AE107" s="415"/>
      <c r="AF107" s="415"/>
      <c r="AG107" s="415"/>
      <c r="AH107" s="192"/>
      <c r="AI107" s="192"/>
      <c r="AJ107" s="192"/>
      <c r="AK107" s="192"/>
      <c r="AL107" s="192"/>
      <c r="AM107" s="192"/>
      <c r="AN107" s="192"/>
      <c r="AO107" s="192"/>
      <c r="AP107" s="192"/>
      <c r="AQ107" s="192"/>
      <c r="AR107" s="192"/>
      <c r="AS107" s="192"/>
      <c r="AT107" s="192"/>
      <c r="AU107" s="192"/>
      <c r="AV107" s="192"/>
      <c r="AW107" s="192"/>
      <c r="AX107" s="192"/>
      <c r="AY107" s="63"/>
      <c r="AZ107" s="63"/>
      <c r="BA107" s="190"/>
      <c r="BB107" s="190"/>
      <c r="BC107" s="191"/>
    </row>
    <row r="108" spans="1:55" customFormat="1" ht="9" customHeight="1" x14ac:dyDescent="0.25">
      <c r="A108" s="285">
        <f t="shared" ref="A108" si="18">$A$3</f>
        <v>9</v>
      </c>
      <c r="B108" s="863"/>
      <c r="C108" s="510" t="s">
        <v>672</v>
      </c>
      <c r="D108" s="511"/>
      <c r="E108" s="511"/>
      <c r="F108" s="511"/>
      <c r="G108" s="511"/>
      <c r="H108" s="511"/>
      <c r="I108" s="511"/>
      <c r="J108" s="511"/>
      <c r="K108" s="511"/>
      <c r="L108" s="511"/>
      <c r="M108" s="511"/>
      <c r="N108" s="511"/>
      <c r="O108" s="512"/>
      <c r="P108" s="510" t="s">
        <v>673</v>
      </c>
      <c r="Q108" s="511"/>
      <c r="R108" s="511"/>
      <c r="S108" s="511"/>
      <c r="T108" s="511"/>
      <c r="U108" s="511"/>
      <c r="V108" s="511"/>
      <c r="W108" s="511"/>
      <c r="X108" s="511"/>
      <c r="Y108" s="511"/>
      <c r="Z108" s="512"/>
      <c r="AA108" s="416"/>
      <c r="AB108" s="415"/>
      <c r="AC108" s="415"/>
      <c r="AD108" s="415"/>
      <c r="AE108" s="415"/>
      <c r="AF108" s="415"/>
      <c r="AG108" s="415"/>
      <c r="AH108" s="192"/>
      <c r="AI108" s="192"/>
      <c r="AJ108" s="192"/>
      <c r="AK108" s="192"/>
      <c r="AL108" s="192"/>
      <c r="AM108" s="192"/>
      <c r="AN108" s="192"/>
      <c r="AO108" s="192"/>
      <c r="AP108" s="192"/>
      <c r="AQ108" s="192"/>
      <c r="AR108" s="192"/>
      <c r="AS108" s="192"/>
      <c r="AT108" s="192"/>
      <c r="AU108" s="192"/>
      <c r="AV108" s="192"/>
      <c r="AW108" s="192"/>
      <c r="AX108" s="192"/>
      <c r="AY108" s="63"/>
      <c r="AZ108" s="63"/>
      <c r="BA108" s="190"/>
      <c r="BB108" s="190"/>
      <c r="BC108" s="191"/>
    </row>
    <row r="109" spans="1:55" ht="21" customHeight="1" x14ac:dyDescent="0.3">
      <c r="A109" s="285">
        <f>$A$71</f>
        <v>21</v>
      </c>
      <c r="B109" s="312"/>
      <c r="C109" s="335"/>
      <c r="D109" s="371"/>
      <c r="E109" s="371"/>
      <c r="F109" s="562"/>
      <c r="G109" s="563"/>
      <c r="H109" s="563"/>
      <c r="I109" s="563"/>
      <c r="J109" s="563"/>
      <c r="K109" s="563"/>
      <c r="L109" s="563"/>
      <c r="M109" s="563"/>
      <c r="N109" s="371"/>
      <c r="O109" s="372"/>
      <c r="P109" s="567" t="str">
        <f>IF(BA2&gt;0,InfoBłędy &amp; " [ "&amp;BA2&amp;" ] !!!","")</f>
        <v>Arkusz zawiera błędy [ 17 ] !!!</v>
      </c>
      <c r="Q109" s="568"/>
      <c r="R109" s="568"/>
      <c r="S109" s="568"/>
      <c r="T109" s="568"/>
      <c r="U109" s="568"/>
      <c r="V109" s="568"/>
      <c r="W109" s="568"/>
      <c r="X109" s="568"/>
      <c r="Y109" s="568"/>
      <c r="Z109" s="569"/>
      <c r="AA109" s="413"/>
      <c r="AB109" s="412"/>
      <c r="AC109" s="412"/>
      <c r="AD109" s="412"/>
      <c r="AE109" s="412"/>
      <c r="AF109" s="412"/>
      <c r="AG109" s="412"/>
      <c r="BA109" s="190"/>
      <c r="BB109" s="190"/>
      <c r="BC109" s="191"/>
    </row>
    <row r="110" spans="1:55" ht="4.5" customHeight="1" x14ac:dyDescent="0.25">
      <c r="A110" s="285">
        <f>$A$4</f>
        <v>4.5</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413"/>
      <c r="AB110" s="412"/>
      <c r="AC110" s="412"/>
      <c r="AD110" s="412"/>
      <c r="AE110" s="412"/>
      <c r="AF110" s="412"/>
      <c r="AG110" s="412"/>
      <c r="BA110" s="190"/>
      <c r="BB110" s="190"/>
      <c r="BC110" s="191"/>
    </row>
    <row r="111" spans="1:55" ht="16.5" customHeight="1" x14ac:dyDescent="0.25">
      <c r="A111" s="285">
        <f>$A$6</f>
        <v>16.5</v>
      </c>
      <c r="B111" s="553" t="s">
        <v>685</v>
      </c>
      <c r="C111" s="554"/>
      <c r="D111" s="554"/>
      <c r="E111" s="555"/>
      <c r="F111" s="556" t="s">
        <v>674</v>
      </c>
      <c r="G111" s="557"/>
      <c r="H111" s="346"/>
      <c r="I111" s="292"/>
      <c r="J111" s="292"/>
      <c r="K111" s="292"/>
      <c r="L111" s="292"/>
      <c r="M111" s="292"/>
      <c r="N111" s="292"/>
      <c r="O111" s="292"/>
      <c r="P111" s="292"/>
      <c r="Q111" s="292"/>
      <c r="R111" s="1006" t="str">
        <f ca="1">Wersja</f>
        <v>2020..6.15.0.44055</v>
      </c>
      <c r="S111" s="1006"/>
      <c r="T111" s="1006"/>
      <c r="U111" s="1006"/>
      <c r="V111" s="1006"/>
      <c r="W111" s="1006"/>
      <c r="X111" s="1006"/>
      <c r="Y111" s="1006"/>
      <c r="Z111" s="292"/>
      <c r="AA111" s="413"/>
      <c r="AB111" s="412"/>
      <c r="AC111" s="412"/>
      <c r="AD111" s="412"/>
      <c r="AE111" s="412"/>
      <c r="AF111" s="412"/>
      <c r="AG111" s="412"/>
      <c r="BA111" s="195"/>
      <c r="BB111" s="195"/>
      <c r="BC111" s="193"/>
    </row>
    <row r="112" spans="1:55" ht="4.5" customHeight="1" x14ac:dyDescent="0.25">
      <c r="A112" s="285">
        <f>$A$4</f>
        <v>4.5</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413"/>
      <c r="AB112" s="412"/>
      <c r="AC112" s="412"/>
      <c r="AD112" s="412"/>
      <c r="AE112" s="412"/>
      <c r="AF112" s="412"/>
      <c r="AG112" s="412"/>
      <c r="BA112" s="195"/>
      <c r="BB112" s="195"/>
      <c r="BC112" s="193"/>
    </row>
    <row r="113" spans="1:55" ht="9" customHeight="1" x14ac:dyDescent="0.25">
      <c r="A113" s="285">
        <f t="shared" ref="A113" si="19">$A$3</f>
        <v>9</v>
      </c>
      <c r="B113" s="757" t="s">
        <v>0</v>
      </c>
      <c r="C113" s="757"/>
      <c r="D113" s="757"/>
      <c r="E113" s="757"/>
      <c r="F113" s="757"/>
      <c r="G113" s="757"/>
      <c r="H113" s="757"/>
      <c r="I113" s="757"/>
      <c r="J113" s="757"/>
      <c r="K113" s="757"/>
      <c r="L113" s="757"/>
      <c r="M113" s="757"/>
      <c r="N113" s="757"/>
      <c r="O113" s="757"/>
      <c r="P113" s="757"/>
      <c r="Q113" s="757"/>
      <c r="R113" s="757"/>
      <c r="S113" s="757"/>
      <c r="T113" s="757"/>
      <c r="U113" s="757"/>
      <c r="V113" s="757"/>
      <c r="W113" s="757"/>
      <c r="X113" s="757"/>
      <c r="Y113" s="757"/>
      <c r="Z113" s="757"/>
      <c r="AA113" s="413"/>
      <c r="AB113" s="412"/>
      <c r="AC113" s="412"/>
      <c r="AD113" s="412"/>
      <c r="AE113" s="412"/>
      <c r="AF113" s="412"/>
      <c r="AG113" s="412"/>
      <c r="BA113" s="195"/>
      <c r="BB113" s="195"/>
      <c r="BC113" s="193"/>
    </row>
    <row r="114" spans="1:55" ht="4.5" customHeight="1" thickBot="1" x14ac:dyDescent="0.3">
      <c r="A114" s="285">
        <f t="shared" ref="A114" si="20">$A$4</f>
        <v>4.5</v>
      </c>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413"/>
      <c r="AB114" s="412"/>
      <c r="AC114" s="412"/>
      <c r="AD114" s="412"/>
      <c r="AE114" s="412"/>
      <c r="AF114" s="412"/>
      <c r="AG114" s="412"/>
      <c r="BA114" s="195"/>
      <c r="BB114" s="195"/>
      <c r="BC114" s="193"/>
    </row>
    <row r="115" spans="1:55" customFormat="1" ht="4.5" customHeight="1" thickBot="1" x14ac:dyDescent="0.3">
      <c r="A115" s="285">
        <f>$A$4</f>
        <v>4.5</v>
      </c>
      <c r="B115" s="859"/>
      <c r="C115" s="859"/>
      <c r="D115" s="859"/>
      <c r="E115" s="859"/>
      <c r="F115" s="859"/>
      <c r="G115" s="859"/>
      <c r="H115" s="859"/>
      <c r="I115" s="859"/>
      <c r="J115" s="859"/>
      <c r="K115" s="859"/>
      <c r="L115" s="859"/>
      <c r="M115" s="859"/>
      <c r="N115" s="859"/>
      <c r="O115" s="859"/>
      <c r="P115" s="859"/>
      <c r="Q115" s="859"/>
      <c r="R115" s="859"/>
      <c r="S115" s="859"/>
      <c r="T115" s="859"/>
      <c r="U115" s="859"/>
      <c r="V115" s="859"/>
      <c r="W115" s="859"/>
      <c r="X115" s="859"/>
      <c r="Y115" s="859"/>
      <c r="Z115" s="859"/>
      <c r="AA115" s="413"/>
      <c r="AB115" s="415"/>
      <c r="AC115" s="415"/>
      <c r="AD115" s="415"/>
      <c r="AE115" s="415"/>
      <c r="AF115" s="415"/>
      <c r="AG115" s="415"/>
      <c r="AH115" s="192"/>
      <c r="AI115" s="192"/>
      <c r="AJ115" s="192"/>
      <c r="AK115" s="192"/>
      <c r="AL115" s="192"/>
      <c r="AM115" s="192"/>
      <c r="AN115" s="192"/>
      <c r="AO115" s="192"/>
      <c r="AP115" s="192"/>
      <c r="AQ115" s="192"/>
      <c r="AR115" s="192"/>
      <c r="AS115" s="192"/>
      <c r="AT115" s="192"/>
      <c r="AU115" s="192"/>
      <c r="AV115" s="192"/>
      <c r="AW115" s="192"/>
      <c r="AX115" s="192"/>
      <c r="AY115" s="63"/>
      <c r="AZ115" s="63"/>
      <c r="BA115" s="195"/>
      <c r="BB115" s="195"/>
      <c r="BC115" s="193"/>
    </row>
    <row r="116" spans="1:55" customFormat="1" ht="16.5" customHeight="1" x14ac:dyDescent="0.25">
      <c r="A116" s="285">
        <f>$A$7</f>
        <v>16.5</v>
      </c>
      <c r="B116" s="950" t="s">
        <v>59</v>
      </c>
      <c r="C116" s="951"/>
      <c r="D116" s="951"/>
      <c r="E116" s="951"/>
      <c r="F116" s="951"/>
      <c r="G116" s="951"/>
      <c r="H116" s="951"/>
      <c r="I116" s="951"/>
      <c r="J116" s="951"/>
      <c r="K116" s="951"/>
      <c r="L116" s="951"/>
      <c r="M116" s="951"/>
      <c r="N116" s="951"/>
      <c r="O116" s="951"/>
      <c r="P116" s="951"/>
      <c r="Q116" s="951"/>
      <c r="R116" s="951"/>
      <c r="S116" s="951"/>
      <c r="T116" s="951"/>
      <c r="U116" s="951"/>
      <c r="V116" s="951"/>
      <c r="W116" s="951"/>
      <c r="X116" s="951"/>
      <c r="Y116" s="951"/>
      <c r="Z116" s="952"/>
      <c r="AA116" s="416"/>
      <c r="AB116" s="415"/>
      <c r="AC116" s="415"/>
      <c r="AD116" s="415"/>
      <c r="AE116" s="415"/>
      <c r="AF116" s="415"/>
      <c r="AG116" s="415"/>
      <c r="AH116" s="192"/>
      <c r="AI116" s="192"/>
      <c r="AJ116" s="192"/>
      <c r="AK116" s="192"/>
      <c r="AL116" s="192"/>
      <c r="AM116" s="192"/>
      <c r="AN116" s="192"/>
      <c r="AO116" s="192"/>
      <c r="AP116" s="192"/>
      <c r="AQ116" s="192"/>
      <c r="AR116" s="192"/>
      <c r="AS116" s="192"/>
      <c r="AT116" s="192"/>
      <c r="AU116" s="192"/>
      <c r="AV116" s="192"/>
      <c r="AW116" s="192"/>
      <c r="AX116" s="192"/>
      <c r="AY116" s="63"/>
      <c r="AZ116" s="63"/>
      <c r="BA116" s="195"/>
      <c r="BB116" s="195"/>
      <c r="BC116" s="193"/>
    </row>
    <row r="117" spans="1:55" customFormat="1" ht="9" customHeight="1" x14ac:dyDescent="0.25">
      <c r="A117" s="285">
        <f t="shared" ref="A117:A119" si="21">$A$3</f>
        <v>9</v>
      </c>
      <c r="B117" s="435"/>
      <c r="C117" s="868" t="s">
        <v>676</v>
      </c>
      <c r="D117" s="869"/>
      <c r="E117" s="869"/>
      <c r="F117" s="869"/>
      <c r="G117" s="869"/>
      <c r="H117" s="869"/>
      <c r="I117" s="869"/>
      <c r="J117" s="869"/>
      <c r="K117" s="869"/>
      <c r="L117" s="869"/>
      <c r="M117" s="869"/>
      <c r="N117" s="869"/>
      <c r="O117" s="869"/>
      <c r="P117" s="869"/>
      <c r="Q117" s="869"/>
      <c r="R117" s="869"/>
      <c r="S117" s="869"/>
      <c r="T117" s="869"/>
      <c r="U117" s="869"/>
      <c r="V117" s="869"/>
      <c r="W117" s="869"/>
      <c r="X117" s="869"/>
      <c r="Y117" s="869"/>
      <c r="Z117" s="870"/>
      <c r="AA117" s="416"/>
      <c r="AB117" s="415"/>
      <c r="AC117" s="415"/>
      <c r="AD117" s="415"/>
      <c r="AE117" s="415"/>
      <c r="AF117" s="415"/>
      <c r="AG117" s="415"/>
      <c r="AH117" s="192"/>
      <c r="AI117" s="192"/>
      <c r="AJ117" s="192"/>
      <c r="AK117" s="192"/>
      <c r="AL117" s="192"/>
      <c r="AM117" s="192"/>
      <c r="AN117" s="192"/>
      <c r="AO117" s="192"/>
      <c r="AP117" s="192"/>
      <c r="AQ117" s="192"/>
      <c r="AR117" s="192"/>
      <c r="AS117" s="192"/>
      <c r="AT117" s="192"/>
      <c r="AU117" s="192"/>
      <c r="AV117" s="192"/>
      <c r="AW117" s="192"/>
      <c r="AX117" s="192"/>
      <c r="AY117" s="63"/>
      <c r="AZ117" s="63"/>
      <c r="BA117" s="195"/>
      <c r="BB117" s="195"/>
      <c r="BC117" s="193"/>
    </row>
    <row r="118" spans="1:55" customFormat="1" ht="82.5" customHeight="1" x14ac:dyDescent="0.25">
      <c r="A118" s="285">
        <f>$A$6*5</f>
        <v>82.5</v>
      </c>
      <c r="B118" s="432"/>
      <c r="C118" s="865"/>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7"/>
      <c r="AA118" s="416"/>
      <c r="AB118" s="415"/>
      <c r="AC118" s="415"/>
      <c r="AD118" s="415"/>
      <c r="AE118" s="415"/>
      <c r="AF118" s="415"/>
      <c r="AG118" s="415"/>
      <c r="AH118" s="192"/>
      <c r="AI118" s="192"/>
      <c r="AJ118" s="192"/>
      <c r="AK118" s="192"/>
      <c r="AL118" s="192"/>
      <c r="AM118" s="192"/>
      <c r="AN118" s="192"/>
      <c r="AO118" s="192"/>
      <c r="AP118" s="192"/>
      <c r="AQ118" s="192"/>
      <c r="AR118" s="192"/>
      <c r="AS118" s="192"/>
      <c r="AT118" s="192"/>
      <c r="AU118" s="192"/>
      <c r="AV118" s="192"/>
      <c r="AW118" s="192"/>
      <c r="AX118" s="192"/>
      <c r="AY118" s="63"/>
      <c r="AZ118" s="63"/>
      <c r="BA118" s="195"/>
      <c r="BB118" s="195"/>
      <c r="BC118" s="193"/>
    </row>
    <row r="119" spans="1:55" customFormat="1" ht="9" customHeight="1" x14ac:dyDescent="0.25">
      <c r="A119" s="285">
        <f t="shared" si="21"/>
        <v>9</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416"/>
      <c r="AB119" s="415"/>
      <c r="AC119" s="415"/>
      <c r="AD119" s="415"/>
      <c r="AE119" s="415"/>
      <c r="AF119" s="415"/>
      <c r="AG119" s="415"/>
      <c r="AH119" s="192"/>
      <c r="AI119" s="192"/>
      <c r="AJ119" s="192"/>
      <c r="AK119" s="192"/>
      <c r="AL119" s="192"/>
      <c r="AM119" s="192"/>
      <c r="AN119" s="192"/>
      <c r="AO119" s="192"/>
      <c r="AP119" s="192"/>
      <c r="AQ119" s="192"/>
      <c r="AR119" s="192"/>
      <c r="AS119" s="192"/>
      <c r="AT119" s="192"/>
      <c r="AU119" s="192"/>
      <c r="AV119" s="192"/>
      <c r="AW119" s="192"/>
      <c r="AX119" s="192"/>
      <c r="AY119" s="63"/>
      <c r="AZ119" s="63"/>
      <c r="BA119" s="195"/>
      <c r="BB119" s="195"/>
      <c r="BC119" s="193"/>
    </row>
    <row r="120" spans="1:55" customFormat="1" ht="9" customHeight="1" x14ac:dyDescent="0.25">
      <c r="A120" s="285">
        <f t="shared" ref="A120:A135" si="22">$A$3</f>
        <v>9</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413"/>
      <c r="AB120" s="415"/>
      <c r="AC120" s="415"/>
      <c r="AD120" s="415"/>
      <c r="AE120" s="415"/>
      <c r="AF120" s="415"/>
      <c r="AG120" s="415"/>
      <c r="AH120" s="192"/>
      <c r="AI120" s="192"/>
      <c r="AJ120" s="192"/>
      <c r="AK120" s="192"/>
      <c r="AL120" s="192"/>
      <c r="AM120" s="192"/>
      <c r="AN120" s="192"/>
      <c r="AO120" s="192"/>
      <c r="AP120" s="192"/>
      <c r="AQ120" s="192"/>
      <c r="AR120" s="192"/>
      <c r="AS120" s="192"/>
      <c r="AT120" s="192"/>
      <c r="AU120" s="192"/>
      <c r="AV120" s="192"/>
      <c r="AW120" s="192"/>
      <c r="AX120" s="192"/>
      <c r="AY120" s="63"/>
      <c r="AZ120" s="63"/>
      <c r="BA120" s="195"/>
      <c r="BB120" s="195"/>
      <c r="BC120" s="193"/>
    </row>
    <row r="121" spans="1:55" customFormat="1" ht="9" customHeight="1" x14ac:dyDescent="0.25">
      <c r="A121" s="285">
        <f t="shared" si="22"/>
        <v>9</v>
      </c>
      <c r="B121" s="864" t="s">
        <v>61</v>
      </c>
      <c r="C121" s="864"/>
      <c r="D121" s="864"/>
      <c r="E121" s="864"/>
      <c r="F121" s="864"/>
      <c r="G121" s="864"/>
      <c r="H121" s="864"/>
      <c r="I121" s="864"/>
      <c r="J121" s="864"/>
      <c r="K121" s="864"/>
      <c r="L121" s="864"/>
      <c r="M121" s="864"/>
      <c r="N121" s="864"/>
      <c r="O121" s="864"/>
      <c r="P121" s="864"/>
      <c r="Q121" s="864"/>
      <c r="R121" s="864"/>
      <c r="S121" s="864"/>
      <c r="T121" s="864"/>
      <c r="U121" s="864"/>
      <c r="V121" s="864"/>
      <c r="W121" s="864"/>
      <c r="X121" s="864"/>
      <c r="Y121" s="864"/>
      <c r="Z121" s="864"/>
      <c r="AA121" s="413"/>
      <c r="AB121" s="415"/>
      <c r="AC121" s="415"/>
      <c r="AD121" s="415"/>
      <c r="AE121" s="415"/>
      <c r="AF121" s="415"/>
      <c r="AG121" s="415"/>
      <c r="AH121" s="192"/>
      <c r="AI121" s="192"/>
      <c r="AJ121" s="192"/>
      <c r="AK121" s="192"/>
      <c r="AL121" s="192"/>
      <c r="AM121" s="192"/>
      <c r="AN121" s="192"/>
      <c r="AO121" s="192"/>
      <c r="AP121" s="192"/>
      <c r="AQ121" s="192"/>
      <c r="AR121" s="192"/>
      <c r="AS121" s="192"/>
      <c r="AT121" s="192"/>
      <c r="AU121" s="192"/>
      <c r="AV121" s="192"/>
      <c r="AW121" s="192"/>
      <c r="AX121" s="192"/>
      <c r="AY121" s="63"/>
      <c r="AZ121" s="63"/>
      <c r="BA121" s="195"/>
      <c r="BB121" s="195"/>
      <c r="BC121" s="193"/>
    </row>
    <row r="122" spans="1:55" customFormat="1" ht="18" customHeight="1" x14ac:dyDescent="0.25">
      <c r="A122" s="285">
        <f>$A$3*2</f>
        <v>18</v>
      </c>
      <c r="B122" s="436" t="s">
        <v>100</v>
      </c>
      <c r="C122" s="1057" t="s">
        <v>107</v>
      </c>
      <c r="D122" s="1058"/>
      <c r="E122" s="1058"/>
      <c r="F122" s="1058"/>
      <c r="G122" s="1058"/>
      <c r="H122" s="1058"/>
      <c r="I122" s="1058"/>
      <c r="J122" s="1058"/>
      <c r="K122" s="1058"/>
      <c r="L122" s="1058"/>
      <c r="M122" s="1058"/>
      <c r="N122" s="1058"/>
      <c r="O122" s="1058"/>
      <c r="P122" s="1058"/>
      <c r="Q122" s="1058"/>
      <c r="R122" s="1058"/>
      <c r="S122" s="1058"/>
      <c r="T122" s="1058"/>
      <c r="U122" s="1058"/>
      <c r="V122" s="1058"/>
      <c r="W122" s="1058"/>
      <c r="X122" s="1058"/>
      <c r="Y122" s="1058"/>
      <c r="Z122" s="1058"/>
      <c r="AA122" s="413"/>
      <c r="AB122" s="415"/>
      <c r="AC122" s="415"/>
      <c r="AD122" s="415"/>
      <c r="AE122" s="415"/>
      <c r="AF122" s="415"/>
      <c r="AG122" s="415"/>
      <c r="AH122" s="192"/>
      <c r="AI122" s="192"/>
      <c r="AJ122" s="192"/>
      <c r="AK122" s="192"/>
      <c r="AL122" s="192"/>
      <c r="AM122" s="192"/>
      <c r="AN122" s="192"/>
      <c r="AO122" s="192"/>
      <c r="AP122" s="192"/>
      <c r="AQ122" s="192"/>
      <c r="AR122" s="192"/>
      <c r="AS122" s="192"/>
      <c r="AT122" s="192"/>
      <c r="AU122" s="192"/>
      <c r="AV122" s="192"/>
      <c r="AW122" s="192"/>
      <c r="AX122" s="192"/>
      <c r="AY122" s="63"/>
      <c r="AZ122" s="63"/>
      <c r="BA122" s="195"/>
      <c r="BB122" s="195"/>
      <c r="BC122" s="193"/>
    </row>
    <row r="123" spans="1:55" customFormat="1" ht="9" customHeight="1" x14ac:dyDescent="0.25">
      <c r="A123" s="285">
        <f t="shared" si="22"/>
        <v>9</v>
      </c>
      <c r="B123" s="436" t="s">
        <v>101</v>
      </c>
      <c r="C123" s="1058" t="s">
        <v>108</v>
      </c>
      <c r="D123" s="1058"/>
      <c r="E123" s="1058"/>
      <c r="F123" s="1058"/>
      <c r="G123" s="1058"/>
      <c r="H123" s="1058"/>
      <c r="I123" s="1058"/>
      <c r="J123" s="1058"/>
      <c r="K123" s="1058"/>
      <c r="L123" s="1058"/>
      <c r="M123" s="1058"/>
      <c r="N123" s="1058"/>
      <c r="O123" s="1058"/>
      <c r="P123" s="1058"/>
      <c r="Q123" s="1058"/>
      <c r="R123" s="1058"/>
      <c r="S123" s="1058"/>
      <c r="T123" s="1058"/>
      <c r="U123" s="1058"/>
      <c r="V123" s="1058"/>
      <c r="W123" s="1058"/>
      <c r="X123" s="1058"/>
      <c r="Y123" s="1058"/>
      <c r="Z123" s="1058"/>
      <c r="AA123" s="413"/>
      <c r="AB123" s="415"/>
      <c r="AC123" s="415"/>
      <c r="AD123" s="415"/>
      <c r="AE123" s="415"/>
      <c r="AF123" s="415"/>
      <c r="AG123" s="415"/>
      <c r="AH123" s="192"/>
      <c r="AI123" s="192"/>
      <c r="AJ123" s="192"/>
      <c r="AK123" s="192"/>
      <c r="AL123" s="192"/>
      <c r="AM123" s="192"/>
      <c r="AN123" s="192"/>
      <c r="AO123" s="192"/>
      <c r="AP123" s="192"/>
      <c r="AQ123" s="192"/>
      <c r="AR123" s="192"/>
      <c r="AS123" s="192"/>
      <c r="AT123" s="192"/>
      <c r="AU123" s="192"/>
      <c r="AV123" s="192"/>
      <c r="AW123" s="192"/>
      <c r="AX123" s="192"/>
      <c r="AY123" s="63"/>
      <c r="AZ123" s="63"/>
      <c r="BA123" s="195"/>
      <c r="BB123" s="195"/>
      <c r="BC123" s="193"/>
    </row>
    <row r="124" spans="1:55" customFormat="1" ht="9" customHeight="1" x14ac:dyDescent="0.25">
      <c r="A124" s="285">
        <f t="shared" si="22"/>
        <v>9</v>
      </c>
      <c r="B124" s="436" t="s">
        <v>102</v>
      </c>
      <c r="C124" s="1058" t="s">
        <v>109</v>
      </c>
      <c r="D124" s="1058"/>
      <c r="E124" s="1058"/>
      <c r="F124" s="1058"/>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413"/>
      <c r="AB124" s="415"/>
      <c r="AC124" s="415"/>
      <c r="AD124" s="415"/>
      <c r="AE124" s="415"/>
      <c r="AF124" s="415"/>
      <c r="AG124" s="415"/>
      <c r="AH124" s="192"/>
      <c r="AI124" s="192"/>
      <c r="AJ124" s="192"/>
      <c r="AK124" s="192"/>
      <c r="AL124" s="192"/>
      <c r="AM124" s="192"/>
      <c r="AN124" s="192"/>
      <c r="AO124" s="192"/>
      <c r="AP124" s="192"/>
      <c r="AQ124" s="192"/>
      <c r="AR124" s="192"/>
      <c r="AS124" s="192"/>
      <c r="AT124" s="192"/>
      <c r="AU124" s="192"/>
      <c r="AV124" s="192"/>
      <c r="AW124" s="192"/>
      <c r="AX124" s="192"/>
      <c r="AY124" s="63"/>
      <c r="AZ124" s="63"/>
      <c r="BA124" s="195"/>
      <c r="BB124" s="195"/>
      <c r="BC124" s="193"/>
    </row>
    <row r="125" spans="1:55" customFormat="1" ht="9" customHeight="1" x14ac:dyDescent="0.25">
      <c r="A125" s="285">
        <f t="shared" si="22"/>
        <v>9</v>
      </c>
      <c r="B125" s="436" t="s">
        <v>105</v>
      </c>
      <c r="C125" s="1058" t="s">
        <v>500</v>
      </c>
      <c r="D125" s="1058"/>
      <c r="E125" s="1058"/>
      <c r="F125" s="1058"/>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413"/>
      <c r="AB125" s="415"/>
      <c r="AC125" s="415"/>
      <c r="AD125" s="415"/>
      <c r="AE125" s="415"/>
      <c r="AF125" s="415"/>
      <c r="AG125" s="415"/>
      <c r="AH125" s="192"/>
      <c r="AI125" s="192"/>
      <c r="AJ125" s="192"/>
      <c r="AK125" s="192"/>
      <c r="AL125" s="192"/>
      <c r="AM125" s="192"/>
      <c r="AN125" s="192"/>
      <c r="AO125" s="192"/>
      <c r="AP125" s="192"/>
      <c r="AQ125" s="192"/>
      <c r="AR125" s="192"/>
      <c r="AS125" s="192"/>
      <c r="AT125" s="192"/>
      <c r="AU125" s="192"/>
      <c r="AV125" s="192"/>
      <c r="AW125" s="192"/>
      <c r="AX125" s="192"/>
      <c r="AY125" s="63"/>
      <c r="AZ125" s="63"/>
      <c r="BA125" s="195"/>
      <c r="BB125" s="195"/>
      <c r="BC125" s="193"/>
    </row>
    <row r="126" spans="1:55" customFormat="1" ht="18" customHeight="1" x14ac:dyDescent="0.25">
      <c r="A126" s="285">
        <f>$A$3*2</f>
        <v>18</v>
      </c>
      <c r="B126" s="436" t="s">
        <v>103</v>
      </c>
      <c r="C126" s="1057" t="s">
        <v>111</v>
      </c>
      <c r="D126" s="1058"/>
      <c r="E126" s="1058"/>
      <c r="F126" s="1058"/>
      <c r="G126" s="1058"/>
      <c r="H126" s="1058"/>
      <c r="I126" s="1058"/>
      <c r="J126" s="1058"/>
      <c r="K126" s="1058"/>
      <c r="L126" s="1058"/>
      <c r="M126" s="1058"/>
      <c r="N126" s="1058"/>
      <c r="O126" s="1058"/>
      <c r="P126" s="1058"/>
      <c r="Q126" s="1058"/>
      <c r="R126" s="1058"/>
      <c r="S126" s="1058"/>
      <c r="T126" s="1058"/>
      <c r="U126" s="1058"/>
      <c r="V126" s="1058"/>
      <c r="W126" s="1058"/>
      <c r="X126" s="1058"/>
      <c r="Y126" s="1058"/>
      <c r="Z126" s="1058"/>
      <c r="AA126" s="413"/>
      <c r="AB126" s="415"/>
      <c r="AC126" s="415"/>
      <c r="AD126" s="415"/>
      <c r="AE126" s="415"/>
      <c r="AF126" s="415"/>
      <c r="AG126" s="415"/>
      <c r="AH126" s="192"/>
      <c r="AI126" s="192"/>
      <c r="AJ126" s="192"/>
      <c r="AK126" s="192"/>
      <c r="AL126" s="192"/>
      <c r="AM126" s="192"/>
      <c r="AN126" s="192"/>
      <c r="AO126" s="192"/>
      <c r="AP126" s="192"/>
      <c r="AQ126" s="192"/>
      <c r="AR126" s="192"/>
      <c r="AS126" s="192"/>
      <c r="AT126" s="192"/>
      <c r="AU126" s="192"/>
      <c r="AV126" s="192"/>
      <c r="AW126" s="192"/>
      <c r="AX126" s="192"/>
      <c r="AY126" s="63"/>
      <c r="AZ126" s="63"/>
      <c r="BA126" s="195"/>
      <c r="BB126" s="195"/>
      <c r="BC126" s="193"/>
    </row>
    <row r="127" spans="1:55" customFormat="1" ht="18" customHeight="1" x14ac:dyDescent="0.25">
      <c r="A127" s="285">
        <f>$A$3*2</f>
        <v>18</v>
      </c>
      <c r="B127" s="436" t="s">
        <v>104</v>
      </c>
      <c r="C127" s="1058" t="s">
        <v>112</v>
      </c>
      <c r="D127" s="1058"/>
      <c r="E127" s="1058"/>
      <c r="F127" s="1058"/>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413"/>
      <c r="AB127" s="415"/>
      <c r="AC127" s="415"/>
      <c r="AD127" s="415"/>
      <c r="AE127" s="415"/>
      <c r="AF127" s="415"/>
      <c r="AG127" s="415"/>
      <c r="AH127" s="192"/>
      <c r="AI127" s="192"/>
      <c r="AJ127" s="192"/>
      <c r="AK127" s="192"/>
      <c r="AL127" s="192"/>
      <c r="AM127" s="192"/>
      <c r="AN127" s="192"/>
      <c r="AO127" s="192"/>
      <c r="AP127" s="192"/>
      <c r="AQ127" s="192"/>
      <c r="AR127" s="192"/>
      <c r="AS127" s="192"/>
      <c r="AT127" s="192"/>
      <c r="AU127" s="192"/>
      <c r="AV127" s="192"/>
      <c r="AW127" s="192"/>
      <c r="AX127" s="192"/>
      <c r="AY127" s="63"/>
      <c r="AZ127" s="63"/>
      <c r="BA127" s="195"/>
      <c r="BB127" s="195"/>
      <c r="BC127" s="193"/>
    </row>
    <row r="128" spans="1:55" customFormat="1" ht="18" customHeight="1" x14ac:dyDescent="0.25">
      <c r="A128" s="285">
        <f>$A$3*2</f>
        <v>18</v>
      </c>
      <c r="B128" s="436" t="s">
        <v>106</v>
      </c>
      <c r="C128" s="1057" t="s">
        <v>113</v>
      </c>
      <c r="D128" s="1058"/>
      <c r="E128" s="1058"/>
      <c r="F128" s="1058"/>
      <c r="G128" s="1058"/>
      <c r="H128" s="1058"/>
      <c r="I128" s="1058"/>
      <c r="J128" s="1058"/>
      <c r="K128" s="1058"/>
      <c r="L128" s="1058"/>
      <c r="M128" s="1058"/>
      <c r="N128" s="1058"/>
      <c r="O128" s="1058"/>
      <c r="P128" s="1058"/>
      <c r="Q128" s="1058"/>
      <c r="R128" s="1058"/>
      <c r="S128" s="1058"/>
      <c r="T128" s="1058"/>
      <c r="U128" s="1058"/>
      <c r="V128" s="1058"/>
      <c r="W128" s="1058"/>
      <c r="X128" s="1058"/>
      <c r="Y128" s="1058"/>
      <c r="Z128" s="1058"/>
      <c r="AA128" s="413"/>
      <c r="AB128" s="415"/>
      <c r="AC128" s="415"/>
      <c r="AD128" s="415"/>
      <c r="AE128" s="415"/>
      <c r="AF128" s="415"/>
      <c r="AG128" s="415"/>
      <c r="AH128" s="192"/>
      <c r="AI128" s="192"/>
      <c r="AJ128" s="192"/>
      <c r="AK128" s="192"/>
      <c r="AL128" s="192"/>
      <c r="AM128" s="192"/>
      <c r="AN128" s="192"/>
      <c r="AO128" s="192"/>
      <c r="AP128" s="192"/>
      <c r="AQ128" s="192"/>
      <c r="AR128" s="192"/>
      <c r="AS128" s="192"/>
      <c r="AT128" s="192"/>
      <c r="AU128" s="192"/>
      <c r="AV128" s="192"/>
      <c r="AW128" s="192"/>
      <c r="AX128" s="192"/>
      <c r="AY128" s="63"/>
      <c r="AZ128" s="63"/>
      <c r="BA128" s="195"/>
      <c r="BB128" s="195"/>
      <c r="BC128" s="193"/>
    </row>
    <row r="129" spans="1:55" customFormat="1" ht="9" customHeight="1" x14ac:dyDescent="0.25">
      <c r="A129" s="285">
        <f t="shared" si="22"/>
        <v>9</v>
      </c>
      <c r="B129" s="436"/>
      <c r="C129" s="1057" t="s">
        <v>678</v>
      </c>
      <c r="D129" s="1058"/>
      <c r="E129" s="1058"/>
      <c r="F129" s="1058"/>
      <c r="G129" s="1058"/>
      <c r="H129" s="1058"/>
      <c r="I129" s="1058"/>
      <c r="J129" s="1058"/>
      <c r="K129" s="1058"/>
      <c r="L129" s="1058"/>
      <c r="M129" s="1058"/>
      <c r="N129" s="1058"/>
      <c r="O129" s="1058"/>
      <c r="P129" s="1058"/>
      <c r="Q129" s="1058"/>
      <c r="R129" s="1058"/>
      <c r="S129" s="1058"/>
      <c r="T129" s="1058"/>
      <c r="U129" s="1058"/>
      <c r="V129" s="1058"/>
      <c r="W129" s="1058"/>
      <c r="X129" s="1058"/>
      <c r="Y129" s="1058"/>
      <c r="Z129" s="1058"/>
      <c r="AA129" s="413"/>
      <c r="AB129" s="415"/>
      <c r="AC129" s="415"/>
      <c r="AD129" s="415"/>
      <c r="AE129" s="415"/>
      <c r="AF129" s="415"/>
      <c r="AG129" s="415"/>
      <c r="AH129" s="192"/>
      <c r="AI129" s="192"/>
      <c r="AJ129" s="192"/>
      <c r="AK129" s="192"/>
      <c r="AL129" s="192"/>
      <c r="AM129" s="192"/>
      <c r="AN129" s="192"/>
      <c r="AO129" s="192"/>
      <c r="AP129" s="192"/>
      <c r="AQ129" s="192"/>
      <c r="AR129" s="192"/>
      <c r="AS129" s="192"/>
      <c r="AT129" s="192"/>
      <c r="AU129" s="192"/>
      <c r="AV129" s="192"/>
      <c r="AW129" s="192"/>
      <c r="AX129" s="192"/>
      <c r="AY129" s="63"/>
      <c r="AZ129" s="63"/>
      <c r="BA129" s="195"/>
      <c r="BB129" s="195"/>
      <c r="BC129" s="193"/>
    </row>
    <row r="130" spans="1:55" customFormat="1" ht="18" customHeight="1" x14ac:dyDescent="0.25">
      <c r="A130" s="285">
        <f>$A$3*2</f>
        <v>18</v>
      </c>
      <c r="B130" s="292"/>
      <c r="C130" s="1057" t="s">
        <v>679</v>
      </c>
      <c r="D130" s="1058"/>
      <c r="E130" s="1058"/>
      <c r="F130" s="1058"/>
      <c r="G130" s="1058"/>
      <c r="H130" s="1058"/>
      <c r="I130" s="1058"/>
      <c r="J130" s="1058"/>
      <c r="K130" s="1058"/>
      <c r="L130" s="1058"/>
      <c r="M130" s="1058"/>
      <c r="N130" s="1058"/>
      <c r="O130" s="1058"/>
      <c r="P130" s="1058"/>
      <c r="Q130" s="1058"/>
      <c r="R130" s="1058"/>
      <c r="S130" s="1058"/>
      <c r="T130" s="1058"/>
      <c r="U130" s="1058"/>
      <c r="V130" s="1058"/>
      <c r="W130" s="1058"/>
      <c r="X130" s="1058"/>
      <c r="Y130" s="1058"/>
      <c r="Z130" s="1058"/>
      <c r="AA130" s="437"/>
      <c r="AB130" s="415"/>
      <c r="AC130" s="415"/>
      <c r="AD130" s="415"/>
      <c r="AE130" s="415"/>
      <c r="AF130" s="415"/>
      <c r="AG130" s="415"/>
      <c r="AH130" s="192"/>
      <c r="AI130" s="192"/>
      <c r="AJ130" s="192"/>
      <c r="AK130" s="192"/>
      <c r="AL130" s="192"/>
      <c r="AM130" s="192"/>
      <c r="AN130" s="192"/>
      <c r="AO130" s="192"/>
      <c r="AP130" s="192"/>
      <c r="AQ130" s="192"/>
      <c r="AR130" s="192"/>
      <c r="AS130" s="192"/>
      <c r="AT130" s="192"/>
      <c r="AU130" s="192"/>
      <c r="AV130" s="192"/>
      <c r="AW130" s="192"/>
      <c r="AX130" s="192"/>
      <c r="AY130" s="63"/>
      <c r="AZ130" s="63"/>
      <c r="BA130" s="195"/>
      <c r="BB130" s="195"/>
      <c r="BC130" s="193"/>
    </row>
    <row r="131" spans="1:55" customFormat="1" ht="9" customHeight="1" x14ac:dyDescent="0.25">
      <c r="A131" s="285">
        <f t="shared" si="22"/>
        <v>9</v>
      </c>
      <c r="B131" s="292"/>
      <c r="C131" s="1057" t="s">
        <v>530</v>
      </c>
      <c r="D131" s="1058"/>
      <c r="E131" s="1058"/>
      <c r="F131" s="1058"/>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382"/>
      <c r="AB131" s="415"/>
      <c r="AC131" s="415"/>
      <c r="AD131" s="415"/>
      <c r="AE131" s="415"/>
      <c r="AF131" s="415"/>
      <c r="AG131" s="415"/>
      <c r="AH131" s="192"/>
      <c r="AI131" s="192"/>
      <c r="AJ131" s="192"/>
      <c r="AK131" s="192"/>
      <c r="AL131" s="192"/>
      <c r="AM131" s="192"/>
      <c r="AN131" s="192"/>
      <c r="AO131" s="192"/>
      <c r="AP131" s="192"/>
      <c r="AQ131" s="192"/>
      <c r="AR131" s="192"/>
      <c r="AS131" s="192"/>
      <c r="AT131" s="192"/>
      <c r="AU131" s="192"/>
      <c r="AV131" s="192"/>
      <c r="AW131" s="192"/>
      <c r="AX131" s="192"/>
      <c r="AY131" s="63"/>
      <c r="AZ131" s="63"/>
      <c r="BA131" s="195"/>
      <c r="BB131" s="195"/>
      <c r="BC131" s="193"/>
    </row>
    <row r="132" spans="1:55" customFormat="1" ht="9" customHeight="1" x14ac:dyDescent="0.25">
      <c r="A132" s="285">
        <f t="shared" si="22"/>
        <v>9</v>
      </c>
      <c r="B132" s="292"/>
      <c r="C132" s="438"/>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382"/>
      <c r="AB132" s="415"/>
      <c r="AC132" s="415"/>
      <c r="AD132" s="415"/>
      <c r="AE132" s="415"/>
      <c r="AF132" s="415"/>
      <c r="AG132" s="415"/>
      <c r="AH132" s="192"/>
      <c r="AI132" s="192"/>
      <c r="AJ132" s="192"/>
      <c r="AK132" s="192"/>
      <c r="AL132" s="192"/>
      <c r="AM132" s="192"/>
      <c r="AN132" s="192"/>
      <c r="AO132" s="192"/>
      <c r="AP132" s="192"/>
      <c r="AQ132" s="192"/>
      <c r="AR132" s="192"/>
      <c r="AS132" s="192"/>
      <c r="AT132" s="192"/>
      <c r="AU132" s="192"/>
      <c r="AV132" s="192"/>
      <c r="AW132" s="192"/>
      <c r="AX132" s="192"/>
      <c r="AY132" s="63"/>
      <c r="AZ132" s="63"/>
      <c r="BA132" s="195"/>
      <c r="BB132" s="195"/>
      <c r="BC132" s="193"/>
    </row>
    <row r="133" spans="1:55" customFormat="1" ht="9" customHeight="1" x14ac:dyDescent="0.25">
      <c r="A133" s="285">
        <f t="shared" si="22"/>
        <v>9</v>
      </c>
      <c r="B133" s="959" t="s">
        <v>542</v>
      </c>
      <c r="C133" s="959"/>
      <c r="D133" s="959"/>
      <c r="E133" s="959"/>
      <c r="F133" s="959"/>
      <c r="G133" s="959"/>
      <c r="H133" s="959"/>
      <c r="I133" s="959"/>
      <c r="J133" s="959"/>
      <c r="K133" s="959"/>
      <c r="L133" s="959"/>
      <c r="M133" s="959"/>
      <c r="N133" s="959"/>
      <c r="O133" s="959"/>
      <c r="P133" s="959"/>
      <c r="Q133" s="959"/>
      <c r="R133" s="959"/>
      <c r="S133" s="959"/>
      <c r="T133" s="959"/>
      <c r="U133" s="959"/>
      <c r="V133" s="959"/>
      <c r="W133" s="959"/>
      <c r="X133" s="959"/>
      <c r="Y133" s="959"/>
      <c r="Z133" s="959"/>
      <c r="AA133" s="416"/>
      <c r="AB133" s="415"/>
      <c r="AC133" s="415"/>
      <c r="AD133" s="415"/>
      <c r="AE133" s="415"/>
      <c r="AF133" s="415"/>
      <c r="AG133" s="415"/>
      <c r="AH133" s="192"/>
      <c r="AI133" s="192"/>
      <c r="AJ133" s="192"/>
      <c r="AK133" s="192"/>
      <c r="AL133" s="192"/>
      <c r="AM133" s="192"/>
      <c r="AN133" s="192"/>
      <c r="AO133" s="192"/>
      <c r="AP133" s="192"/>
      <c r="AQ133" s="192"/>
      <c r="AR133" s="192"/>
      <c r="AS133" s="192"/>
      <c r="AT133" s="192"/>
      <c r="AU133" s="192"/>
      <c r="AV133" s="192"/>
      <c r="AW133" s="192"/>
      <c r="AX133" s="192"/>
      <c r="AY133" s="63"/>
      <c r="AZ133" s="63"/>
      <c r="BA133" s="190"/>
      <c r="BB133" s="190"/>
      <c r="BC133" s="191"/>
    </row>
    <row r="134" spans="1:55" customFormat="1" ht="18.75" customHeight="1" x14ac:dyDescent="0.25">
      <c r="A134" s="285">
        <f>$A$3*2</f>
        <v>18</v>
      </c>
      <c r="B134" s="292"/>
      <c r="C134" s="558" t="s">
        <v>680</v>
      </c>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416"/>
      <c r="AB134" s="415"/>
      <c r="AC134" s="415"/>
      <c r="AD134" s="415"/>
      <c r="AE134" s="415"/>
      <c r="AF134" s="415"/>
      <c r="AG134" s="415"/>
      <c r="AH134" s="192"/>
      <c r="AI134" s="192"/>
      <c r="AJ134" s="192"/>
      <c r="AK134" s="192"/>
      <c r="AL134" s="192"/>
      <c r="AM134" s="192"/>
      <c r="AN134" s="192"/>
      <c r="AO134" s="192"/>
      <c r="AP134" s="192"/>
      <c r="AQ134" s="192"/>
      <c r="AR134" s="192"/>
      <c r="AS134" s="192"/>
      <c r="AT134" s="192"/>
      <c r="AU134" s="192"/>
      <c r="AV134" s="192"/>
      <c r="AW134" s="192"/>
      <c r="AX134" s="192"/>
      <c r="AY134" s="63"/>
      <c r="AZ134" s="63"/>
      <c r="BA134" s="190"/>
      <c r="BB134" s="190"/>
      <c r="BC134" s="191"/>
    </row>
    <row r="135" spans="1:55" customFormat="1" ht="9" customHeight="1" x14ac:dyDescent="0.25">
      <c r="A135" s="285">
        <f t="shared" si="22"/>
        <v>9</v>
      </c>
      <c r="B135" s="292"/>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416"/>
      <c r="AB135" s="415"/>
      <c r="AC135" s="415"/>
      <c r="AD135" s="415"/>
      <c r="AE135" s="415"/>
      <c r="AF135" s="415"/>
      <c r="AG135" s="415"/>
      <c r="AH135" s="192"/>
      <c r="AI135" s="192"/>
      <c r="AJ135" s="192"/>
      <c r="AK135" s="192"/>
      <c r="AL135" s="192"/>
      <c r="AM135" s="192"/>
      <c r="AN135" s="192"/>
      <c r="AO135" s="192"/>
      <c r="AP135" s="192"/>
      <c r="AQ135" s="192"/>
      <c r="AR135" s="192"/>
      <c r="AS135" s="192"/>
      <c r="AT135" s="192"/>
      <c r="AU135" s="192"/>
      <c r="AV135" s="192"/>
      <c r="AW135" s="192"/>
      <c r="AX135" s="192"/>
      <c r="AY135" s="63"/>
      <c r="AZ135" s="63"/>
      <c r="BA135" s="190"/>
      <c r="BB135" s="190"/>
      <c r="BC135" s="191"/>
    </row>
    <row r="136" spans="1:55" customFormat="1" ht="18" customHeight="1" x14ac:dyDescent="0.25">
      <c r="A136" s="285">
        <f>$A$3*2</f>
        <v>18</v>
      </c>
      <c r="B136" s="292"/>
      <c r="C136" s="558" t="s">
        <v>116</v>
      </c>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416"/>
      <c r="AB136" s="415"/>
      <c r="AC136" s="415"/>
      <c r="AD136" s="415"/>
      <c r="AE136" s="415"/>
      <c r="AF136" s="415"/>
      <c r="AG136" s="415"/>
      <c r="AH136" s="192"/>
      <c r="AI136" s="192"/>
      <c r="AJ136" s="192"/>
      <c r="AK136" s="192"/>
      <c r="AL136" s="192"/>
      <c r="AM136" s="192"/>
      <c r="AN136" s="192"/>
      <c r="AO136" s="192"/>
      <c r="AP136" s="192"/>
      <c r="AQ136" s="192"/>
      <c r="AR136" s="192"/>
      <c r="AS136" s="192"/>
      <c r="AT136" s="192"/>
      <c r="AU136" s="192"/>
      <c r="AV136" s="192"/>
      <c r="AW136" s="192"/>
      <c r="AX136" s="192"/>
      <c r="AY136" s="63"/>
      <c r="AZ136" s="63"/>
      <c r="BA136" s="190"/>
      <c r="BB136" s="190"/>
      <c r="BC136" s="191"/>
    </row>
    <row r="137" spans="1:55" ht="16.5" customHeight="1" x14ac:dyDescent="0.25">
      <c r="A137" s="285">
        <f t="shared" ref="A137:A159" si="23">$A$6</f>
        <v>16.5</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413"/>
      <c r="AB137" s="412"/>
      <c r="AC137" s="412"/>
      <c r="AD137" s="412"/>
      <c r="AE137" s="412"/>
      <c r="AF137" s="412"/>
      <c r="AG137" s="412"/>
      <c r="BA137" s="190"/>
      <c r="BB137" s="190"/>
      <c r="BC137" s="191"/>
    </row>
    <row r="138" spans="1:55" ht="16.5" customHeight="1" x14ac:dyDescent="0.25">
      <c r="A138" s="285">
        <f t="shared" si="23"/>
        <v>16.5</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413"/>
      <c r="AB138" s="412"/>
      <c r="AC138" s="412"/>
      <c r="AD138" s="412"/>
      <c r="AE138" s="412"/>
      <c r="AF138" s="412"/>
      <c r="AG138" s="412"/>
      <c r="BA138" s="190"/>
      <c r="BB138" s="190"/>
      <c r="BC138" s="191"/>
    </row>
    <row r="139" spans="1:55" ht="16.5" customHeight="1" x14ac:dyDescent="0.25">
      <c r="A139" s="285">
        <f t="shared" si="23"/>
        <v>16.5</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413"/>
      <c r="AB139" s="412"/>
      <c r="AC139" s="412"/>
      <c r="AD139" s="412"/>
      <c r="AE139" s="412"/>
      <c r="AF139" s="412"/>
      <c r="AG139" s="412"/>
      <c r="BA139" s="190"/>
      <c r="BB139" s="190"/>
      <c r="BC139" s="191"/>
    </row>
    <row r="140" spans="1:55" ht="16.5" customHeight="1" x14ac:dyDescent="0.25">
      <c r="A140" s="285">
        <f t="shared" si="23"/>
        <v>16.5</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413"/>
      <c r="AB140" s="412"/>
      <c r="AC140" s="412"/>
      <c r="AD140" s="412"/>
      <c r="AE140" s="412"/>
      <c r="AF140" s="412"/>
      <c r="AG140" s="412"/>
      <c r="BA140" s="190"/>
      <c r="BB140" s="190"/>
      <c r="BC140" s="191"/>
    </row>
    <row r="141" spans="1:55" ht="16.5" customHeight="1" x14ac:dyDescent="0.25">
      <c r="A141" s="285">
        <f t="shared" si="23"/>
        <v>16.5</v>
      </c>
      <c r="B141" s="297"/>
      <c r="C141" s="297"/>
      <c r="D141" s="297"/>
      <c r="E141" s="297"/>
      <c r="F141" s="297"/>
      <c r="G141" s="297"/>
      <c r="H141" s="297"/>
      <c r="I141" s="297"/>
      <c r="J141" s="297"/>
      <c r="K141" s="297"/>
      <c r="L141" s="297"/>
      <c r="M141" s="297"/>
      <c r="N141" s="297"/>
      <c r="O141" s="297"/>
      <c r="P141" s="297"/>
      <c r="Q141" s="297"/>
      <c r="R141" s="297"/>
      <c r="S141" s="297"/>
      <c r="T141" s="297"/>
      <c r="U141" s="297"/>
      <c r="V141" s="297"/>
      <c r="W141" s="297"/>
      <c r="X141" s="297"/>
      <c r="Y141" s="297"/>
      <c r="Z141" s="297"/>
      <c r="AA141" s="413"/>
      <c r="AB141" s="412"/>
      <c r="AC141" s="412"/>
      <c r="AD141" s="412"/>
      <c r="AE141" s="412"/>
      <c r="AF141" s="412"/>
      <c r="AG141" s="412"/>
      <c r="BA141" s="190"/>
      <c r="BB141" s="190"/>
      <c r="BC141" s="191"/>
    </row>
    <row r="142" spans="1:55" ht="16.5" customHeight="1" x14ac:dyDescent="0.25">
      <c r="A142" s="285">
        <f t="shared" si="23"/>
        <v>16.5</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413"/>
      <c r="AB142" s="412"/>
      <c r="AC142" s="412"/>
      <c r="AD142" s="412"/>
      <c r="AE142" s="412"/>
      <c r="AF142" s="412"/>
      <c r="AG142" s="412"/>
      <c r="BA142" s="190"/>
      <c r="BB142" s="190"/>
      <c r="BC142" s="191"/>
    </row>
    <row r="143" spans="1:55" ht="16.5" customHeight="1" x14ac:dyDescent="0.25">
      <c r="A143" s="285">
        <f t="shared" si="23"/>
        <v>16.5</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413"/>
      <c r="AB143" s="412"/>
      <c r="AC143" s="412"/>
      <c r="AD143" s="412"/>
      <c r="AE143" s="412"/>
      <c r="AF143" s="412"/>
      <c r="AG143" s="412"/>
      <c r="BA143" s="190"/>
      <c r="BB143" s="190"/>
      <c r="BC143" s="191"/>
    </row>
    <row r="144" spans="1:55" ht="16.5" customHeight="1" x14ac:dyDescent="0.25">
      <c r="A144" s="285">
        <f t="shared" si="23"/>
        <v>16.5</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413"/>
      <c r="AB144" s="412"/>
      <c r="AC144" s="412"/>
      <c r="AD144" s="412"/>
      <c r="AE144" s="412"/>
      <c r="AF144" s="412"/>
      <c r="AG144" s="412"/>
      <c r="BA144" s="190"/>
      <c r="BB144" s="190"/>
      <c r="BC144" s="191"/>
    </row>
    <row r="145" spans="1:55" ht="16.5" customHeight="1" x14ac:dyDescent="0.25">
      <c r="A145" s="285">
        <f t="shared" si="23"/>
        <v>16.5</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413"/>
      <c r="AB145" s="412"/>
      <c r="AC145" s="412"/>
      <c r="AD145" s="412"/>
      <c r="AE145" s="412"/>
      <c r="AF145" s="412"/>
      <c r="AG145" s="412"/>
      <c r="BA145" s="190"/>
      <c r="BB145" s="190"/>
      <c r="BC145" s="191"/>
    </row>
    <row r="146" spans="1:55" ht="16.5" customHeight="1" x14ac:dyDescent="0.25">
      <c r="A146" s="285">
        <f t="shared" si="23"/>
        <v>16.5</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413"/>
      <c r="AB146" s="412"/>
      <c r="AC146" s="412"/>
      <c r="AD146" s="412"/>
      <c r="AE146" s="412"/>
      <c r="AF146" s="412"/>
      <c r="AG146" s="412"/>
      <c r="BA146" s="190"/>
      <c r="BB146" s="190"/>
      <c r="BC146" s="191"/>
    </row>
    <row r="147" spans="1:55" ht="16.5" customHeight="1" x14ac:dyDescent="0.25">
      <c r="A147" s="285">
        <f t="shared" si="23"/>
        <v>16.5</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413"/>
      <c r="AB147" s="412"/>
      <c r="AC147" s="412"/>
      <c r="AD147" s="412"/>
      <c r="AE147" s="412"/>
      <c r="AF147" s="412"/>
      <c r="AG147" s="412"/>
      <c r="BA147" s="190"/>
      <c r="BB147" s="190"/>
      <c r="BC147" s="191"/>
    </row>
    <row r="148" spans="1:55" ht="16.5" customHeight="1" x14ac:dyDescent="0.25">
      <c r="A148" s="285">
        <f t="shared" si="23"/>
        <v>16.5</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413"/>
      <c r="AB148" s="412"/>
      <c r="AC148" s="412"/>
      <c r="AD148" s="412"/>
      <c r="AE148" s="412"/>
      <c r="AF148" s="412"/>
      <c r="AG148" s="412"/>
      <c r="BA148" s="190"/>
      <c r="BB148" s="190"/>
      <c r="BC148" s="191"/>
    </row>
    <row r="149" spans="1:55" ht="16.5" customHeight="1" x14ac:dyDescent="0.25">
      <c r="A149" s="285">
        <f t="shared" si="23"/>
        <v>16.5</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413"/>
      <c r="AB149" s="412"/>
      <c r="AC149" s="412"/>
      <c r="AD149" s="412"/>
      <c r="AE149" s="412"/>
      <c r="AF149" s="412"/>
      <c r="AG149" s="412"/>
      <c r="BA149" s="190"/>
      <c r="BB149" s="190"/>
      <c r="BC149" s="191"/>
    </row>
    <row r="150" spans="1:55" ht="16.5" customHeight="1" x14ac:dyDescent="0.25">
      <c r="A150" s="285">
        <f t="shared" si="23"/>
        <v>16.5</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413"/>
      <c r="AB150" s="412"/>
      <c r="AC150" s="412"/>
      <c r="AD150" s="412"/>
      <c r="AE150" s="412"/>
      <c r="AF150" s="412"/>
      <c r="AG150" s="412"/>
      <c r="BA150" s="190"/>
      <c r="BB150" s="190"/>
      <c r="BC150" s="191"/>
    </row>
    <row r="151" spans="1:55" ht="16.5" customHeight="1" x14ac:dyDescent="0.25">
      <c r="A151" s="285">
        <f t="shared" si="23"/>
        <v>16.5</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413"/>
      <c r="AB151" s="412"/>
      <c r="AC151" s="412"/>
      <c r="AD151" s="412"/>
      <c r="AE151" s="412"/>
      <c r="AF151" s="412"/>
      <c r="AG151" s="412"/>
      <c r="BA151" s="190"/>
      <c r="BB151" s="190"/>
      <c r="BC151" s="191"/>
    </row>
    <row r="152" spans="1:55" ht="16.5" customHeight="1" x14ac:dyDescent="0.25">
      <c r="A152" s="285">
        <f t="shared" si="23"/>
        <v>16.5</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413"/>
      <c r="AB152" s="412"/>
      <c r="AC152" s="412"/>
      <c r="AD152" s="412"/>
      <c r="AE152" s="412"/>
      <c r="AF152" s="412"/>
      <c r="AG152" s="412"/>
      <c r="BA152" s="190"/>
      <c r="BB152" s="190"/>
      <c r="BC152" s="191"/>
    </row>
    <row r="153" spans="1:55" ht="16.5" customHeight="1" x14ac:dyDescent="0.25">
      <c r="A153" s="285">
        <f t="shared" si="23"/>
        <v>16.5</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413"/>
      <c r="AB153" s="412"/>
      <c r="AC153" s="412"/>
      <c r="AD153" s="412"/>
      <c r="AE153" s="412"/>
      <c r="AF153" s="412"/>
      <c r="AG153" s="412"/>
      <c r="BA153" s="190"/>
      <c r="BB153" s="190"/>
      <c r="BC153" s="191"/>
    </row>
    <row r="154" spans="1:55" ht="16.5" customHeight="1" x14ac:dyDescent="0.25">
      <c r="A154" s="285">
        <f t="shared" si="23"/>
        <v>16.5</v>
      </c>
      <c r="B154" s="297"/>
      <c r="C154" s="297"/>
      <c r="D154" s="297"/>
      <c r="E154" s="297"/>
      <c r="F154" s="297"/>
      <c r="G154" s="297"/>
      <c r="H154" s="297"/>
      <c r="I154" s="297"/>
      <c r="J154" s="297"/>
      <c r="K154" s="297"/>
      <c r="L154" s="297"/>
      <c r="M154" s="297"/>
      <c r="N154" s="297"/>
      <c r="O154" s="297"/>
      <c r="P154" s="297"/>
      <c r="Q154" s="297"/>
      <c r="R154" s="297"/>
      <c r="S154" s="297"/>
      <c r="T154" s="297"/>
      <c r="U154" s="297"/>
      <c r="V154" s="297"/>
      <c r="W154" s="297"/>
      <c r="X154" s="297"/>
      <c r="Y154" s="297"/>
      <c r="Z154" s="297"/>
      <c r="AA154" s="413"/>
      <c r="AB154" s="412"/>
      <c r="AC154" s="412"/>
      <c r="AD154" s="412"/>
      <c r="AE154" s="412"/>
      <c r="AF154" s="412"/>
      <c r="AG154" s="412"/>
      <c r="BA154" s="190"/>
      <c r="BB154" s="190"/>
      <c r="BC154" s="191"/>
    </row>
    <row r="155" spans="1:55" ht="16.5" customHeight="1" x14ac:dyDescent="0.25">
      <c r="A155" s="285">
        <f t="shared" si="23"/>
        <v>16.5</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413"/>
      <c r="AB155" s="412"/>
      <c r="AC155" s="412"/>
      <c r="AD155" s="412"/>
      <c r="AE155" s="412"/>
      <c r="AF155" s="412"/>
      <c r="AG155" s="412"/>
      <c r="BA155" s="190"/>
      <c r="BB155" s="190"/>
      <c r="BC155" s="191"/>
    </row>
    <row r="156" spans="1:55" ht="16.5" customHeight="1" x14ac:dyDescent="0.25">
      <c r="A156" s="285">
        <f t="shared" si="23"/>
        <v>16.5</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413"/>
      <c r="AB156" s="412"/>
      <c r="AC156" s="412"/>
      <c r="AD156" s="412"/>
      <c r="AE156" s="412"/>
      <c r="AF156" s="412"/>
      <c r="AG156" s="412"/>
      <c r="BA156" s="190"/>
      <c r="BB156" s="190"/>
      <c r="BC156" s="191"/>
    </row>
    <row r="157" spans="1:55" ht="16.5" customHeight="1" x14ac:dyDescent="0.25">
      <c r="A157" s="285">
        <f t="shared" si="23"/>
        <v>16.5</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413"/>
      <c r="AB157" s="412"/>
      <c r="AC157" s="412"/>
      <c r="AD157" s="412"/>
      <c r="AE157" s="412"/>
      <c r="AF157" s="412"/>
      <c r="AG157" s="412"/>
      <c r="BA157" s="190"/>
      <c r="BB157" s="190"/>
      <c r="BC157" s="191"/>
    </row>
    <row r="158" spans="1:55" ht="16.5" customHeight="1" x14ac:dyDescent="0.25">
      <c r="A158" s="285">
        <f t="shared" si="23"/>
        <v>16.5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413"/>
      <c r="AB158" s="412"/>
      <c r="AC158" s="412"/>
      <c r="AD158" s="412"/>
      <c r="AE158" s="412"/>
      <c r="AF158" s="412"/>
      <c r="AG158" s="412"/>
    </row>
    <row r="159" spans="1:55" ht="16.5" customHeight="1" x14ac:dyDescent="0.25">
      <c r="A159" s="285">
        <f t="shared" si="23"/>
        <v>16.5</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413"/>
      <c r="AB159" s="412"/>
      <c r="AC159" s="412"/>
      <c r="AD159" s="412"/>
      <c r="AE159" s="412"/>
      <c r="AF159" s="412"/>
      <c r="AG159" s="412"/>
    </row>
    <row r="160" spans="1:55" ht="16.5" customHeight="1" x14ac:dyDescent="0.25">
      <c r="A160" s="285">
        <f>$A$6</f>
        <v>16.5</v>
      </c>
      <c r="B160" s="292"/>
      <c r="C160" s="984" t="str">
        <f ca="1">Wersja</f>
        <v>2020..6.15.0.44055</v>
      </c>
      <c r="D160" s="984"/>
      <c r="E160" s="984"/>
      <c r="F160" s="984"/>
      <c r="G160" s="984"/>
      <c r="H160" s="984"/>
      <c r="I160" s="984"/>
      <c r="J160" s="984"/>
      <c r="K160" s="300"/>
      <c r="L160" s="300"/>
      <c r="M160" s="292"/>
      <c r="N160" s="300"/>
      <c r="O160" s="297"/>
      <c r="P160" s="297"/>
      <c r="Q160" s="297"/>
      <c r="R160" s="297"/>
      <c r="S160" s="297"/>
      <c r="T160" s="297"/>
      <c r="U160" s="297"/>
      <c r="V160" s="553" t="s">
        <v>685</v>
      </c>
      <c r="W160" s="554"/>
      <c r="X160" s="554"/>
      <c r="Y160" s="555"/>
      <c r="Z160" s="326" t="s">
        <v>677</v>
      </c>
      <c r="AA160" s="413"/>
      <c r="AB160" s="412"/>
      <c r="AC160" s="412"/>
      <c r="AD160" s="412"/>
      <c r="AE160" s="412"/>
      <c r="AF160" s="412"/>
      <c r="AG160" s="412"/>
    </row>
    <row r="161" spans="1:33" ht="9" customHeight="1" x14ac:dyDescent="0.25">
      <c r="A161" s="285">
        <f t="shared" ref="A161" si="24">$A$3</f>
        <v>9</v>
      </c>
      <c r="B161" s="297"/>
      <c r="C161" s="297"/>
      <c r="D161" s="297"/>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c r="AA161" s="413"/>
      <c r="AB161" s="412"/>
      <c r="AC161" s="412"/>
      <c r="AD161" s="412"/>
      <c r="AE161" s="412"/>
      <c r="AF161" s="412"/>
      <c r="AG161" s="412"/>
    </row>
    <row r="162" spans="1:33" x14ac:dyDescent="0.25">
      <c r="A162" s="378"/>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413"/>
      <c r="AB162" s="412"/>
      <c r="AC162" s="412"/>
      <c r="AD162" s="412"/>
      <c r="AE162" s="412"/>
      <c r="AF162" s="412"/>
      <c r="AG162" s="412"/>
    </row>
    <row r="163" spans="1:33" x14ac:dyDescent="0.25">
      <c r="A163" s="378"/>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413"/>
      <c r="AB163" s="412"/>
      <c r="AC163" s="412"/>
      <c r="AD163" s="412"/>
      <c r="AE163" s="412"/>
      <c r="AF163" s="412"/>
      <c r="AG163" s="412"/>
    </row>
    <row r="164" spans="1:33" x14ac:dyDescent="0.25">
      <c r="A164" s="378"/>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413"/>
      <c r="AB164" s="412"/>
      <c r="AC164" s="412"/>
      <c r="AD164" s="412"/>
      <c r="AE164" s="412"/>
      <c r="AF164" s="412"/>
      <c r="AG164" s="412"/>
    </row>
    <row r="165" spans="1:33" x14ac:dyDescent="0.25">
      <c r="A165" s="378"/>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413"/>
      <c r="AB165" s="412"/>
      <c r="AC165" s="412"/>
      <c r="AD165" s="412"/>
      <c r="AE165" s="412"/>
      <c r="AF165" s="412"/>
      <c r="AG165" s="412"/>
    </row>
    <row r="166" spans="1:33" x14ac:dyDescent="0.25">
      <c r="A166" s="378"/>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413"/>
      <c r="AB166" s="412"/>
      <c r="AC166" s="412"/>
      <c r="AD166" s="412"/>
      <c r="AE166" s="412"/>
      <c r="AF166" s="412"/>
      <c r="AG166" s="412"/>
    </row>
    <row r="167" spans="1:33" x14ac:dyDescent="0.25">
      <c r="A167" s="378"/>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413"/>
      <c r="AB167" s="412"/>
      <c r="AC167" s="412"/>
      <c r="AD167" s="412"/>
      <c r="AE167" s="412"/>
      <c r="AF167" s="412"/>
      <c r="AG167" s="412"/>
    </row>
    <row r="168" spans="1:33" x14ac:dyDescent="0.25">
      <c r="A168" s="378"/>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413"/>
      <c r="AB168" s="412"/>
      <c r="AC168" s="412"/>
      <c r="AD168" s="412"/>
      <c r="AE168" s="412"/>
      <c r="AF168" s="412"/>
      <c r="AG168" s="412"/>
    </row>
    <row r="169" spans="1:33" x14ac:dyDescent="0.25">
      <c r="A169" s="378"/>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413"/>
      <c r="AB169" s="412"/>
      <c r="AC169" s="412"/>
      <c r="AD169" s="412"/>
      <c r="AE169" s="412"/>
      <c r="AF169" s="412"/>
      <c r="AG169" s="412"/>
    </row>
    <row r="170" spans="1:33" x14ac:dyDescent="0.25">
      <c r="A170" s="378"/>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413"/>
      <c r="AB170" s="412"/>
      <c r="AC170" s="412"/>
      <c r="AD170" s="412"/>
      <c r="AE170" s="412"/>
      <c r="AF170" s="412"/>
      <c r="AG170" s="412"/>
    </row>
    <row r="171" spans="1:33" x14ac:dyDescent="0.25">
      <c r="A171" s="378"/>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413"/>
      <c r="AB171" s="412"/>
      <c r="AC171" s="412"/>
      <c r="AD171" s="412"/>
      <c r="AE171" s="412"/>
      <c r="AF171" s="412"/>
      <c r="AG171" s="412"/>
    </row>
    <row r="172" spans="1:33" x14ac:dyDescent="0.25">
      <c r="A172" s="378"/>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413"/>
      <c r="AB172" s="412"/>
      <c r="AC172" s="412"/>
      <c r="AD172" s="412"/>
      <c r="AE172" s="412"/>
      <c r="AF172" s="412"/>
      <c r="AG172" s="412"/>
    </row>
    <row r="173" spans="1:33" x14ac:dyDescent="0.25">
      <c r="A173" s="378"/>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413"/>
      <c r="AB173" s="412"/>
      <c r="AC173" s="412"/>
      <c r="AD173" s="412"/>
      <c r="AE173" s="412"/>
      <c r="AF173" s="412"/>
      <c r="AG173" s="412"/>
    </row>
    <row r="174" spans="1:33" x14ac:dyDescent="0.25">
      <c r="A174" s="378"/>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413"/>
      <c r="AB174" s="412"/>
      <c r="AC174" s="412"/>
      <c r="AD174" s="412"/>
      <c r="AE174" s="412"/>
      <c r="AF174" s="412"/>
      <c r="AG174" s="412"/>
    </row>
    <row r="175" spans="1:33" x14ac:dyDescent="0.25">
      <c r="A175" s="378"/>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413"/>
      <c r="AB175" s="412"/>
      <c r="AC175" s="412"/>
      <c r="AD175" s="412"/>
      <c r="AE175" s="412"/>
      <c r="AF175" s="412"/>
      <c r="AG175" s="412"/>
    </row>
    <row r="176" spans="1:33" x14ac:dyDescent="0.25">
      <c r="A176" s="378"/>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413"/>
      <c r="AB176" s="412"/>
      <c r="AC176" s="412"/>
      <c r="AD176" s="412"/>
      <c r="AE176" s="412"/>
      <c r="AF176" s="412"/>
      <c r="AG176" s="412"/>
    </row>
    <row r="177" spans="1:33" x14ac:dyDescent="0.25">
      <c r="A177" s="378"/>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413"/>
      <c r="AB177" s="412"/>
      <c r="AC177" s="412"/>
      <c r="AD177" s="412"/>
      <c r="AE177" s="412"/>
      <c r="AF177" s="412"/>
      <c r="AG177" s="412"/>
    </row>
    <row r="178" spans="1:33" x14ac:dyDescent="0.25">
      <c r="A178" s="378"/>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413"/>
      <c r="AB178" s="412"/>
      <c r="AC178" s="412"/>
      <c r="AD178" s="412"/>
      <c r="AE178" s="412"/>
      <c r="AF178" s="412"/>
      <c r="AG178" s="412"/>
    </row>
    <row r="179" spans="1:33" x14ac:dyDescent="0.25">
      <c r="A179" s="378"/>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413"/>
      <c r="AB179" s="412"/>
      <c r="AC179" s="412"/>
      <c r="AD179" s="412"/>
      <c r="AE179" s="412"/>
      <c r="AF179" s="412"/>
      <c r="AG179" s="412"/>
    </row>
    <row r="180" spans="1:33" x14ac:dyDescent="0.25">
      <c r="A180" s="378"/>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413"/>
      <c r="AB180" s="412"/>
      <c r="AC180" s="412"/>
      <c r="AD180" s="412"/>
      <c r="AE180" s="412"/>
      <c r="AF180" s="412"/>
      <c r="AG180" s="412"/>
    </row>
    <row r="181" spans="1:33" x14ac:dyDescent="0.25">
      <c r="A181" s="378"/>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413"/>
      <c r="AB181" s="412"/>
      <c r="AC181" s="412"/>
      <c r="AD181" s="412"/>
      <c r="AE181" s="412"/>
      <c r="AF181" s="412"/>
      <c r="AG181" s="412"/>
    </row>
    <row r="182" spans="1:33" x14ac:dyDescent="0.25">
      <c r="A182" s="378"/>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413"/>
      <c r="AB182" s="412"/>
      <c r="AC182" s="412"/>
      <c r="AD182" s="412"/>
      <c r="AE182" s="412"/>
      <c r="AF182" s="412"/>
      <c r="AG182" s="412"/>
    </row>
    <row r="183" spans="1:33" x14ac:dyDescent="0.25">
      <c r="A183" s="378"/>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413"/>
      <c r="AB183" s="412"/>
      <c r="AC183" s="412"/>
      <c r="AD183" s="412"/>
      <c r="AE183" s="412"/>
      <c r="AF183" s="412"/>
      <c r="AG183" s="412"/>
    </row>
    <row r="184" spans="1:33" x14ac:dyDescent="0.25">
      <c r="A184" s="378"/>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413"/>
      <c r="AB184" s="412"/>
      <c r="AC184" s="412"/>
      <c r="AD184" s="412"/>
      <c r="AE184" s="412"/>
      <c r="AF184" s="412"/>
      <c r="AG184" s="412"/>
    </row>
    <row r="185" spans="1:33" x14ac:dyDescent="0.25">
      <c r="A185" s="378"/>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413"/>
      <c r="AB185" s="412"/>
      <c r="AC185" s="412"/>
      <c r="AD185" s="412"/>
      <c r="AE185" s="412"/>
      <c r="AF185" s="412"/>
      <c r="AG185" s="412"/>
    </row>
    <row r="186" spans="1:33" x14ac:dyDescent="0.25">
      <c r="A186" s="378"/>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413"/>
      <c r="AB186" s="412"/>
      <c r="AC186" s="412"/>
      <c r="AD186" s="412"/>
      <c r="AE186" s="412"/>
      <c r="AF186" s="412"/>
      <c r="AG186" s="412"/>
    </row>
    <row r="187" spans="1:33" x14ac:dyDescent="0.25">
      <c r="A187" s="378"/>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413"/>
      <c r="AB187" s="412"/>
      <c r="AC187" s="412"/>
      <c r="AD187" s="412"/>
      <c r="AE187" s="412"/>
      <c r="AF187" s="412"/>
      <c r="AG187" s="412"/>
    </row>
    <row r="188" spans="1:33" x14ac:dyDescent="0.25">
      <c r="A188" s="378"/>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413"/>
      <c r="AB188" s="412"/>
      <c r="AC188" s="412"/>
      <c r="AD188" s="412"/>
      <c r="AE188" s="412"/>
      <c r="AF188" s="412"/>
      <c r="AG188" s="412"/>
    </row>
    <row r="189" spans="1:33" x14ac:dyDescent="0.25">
      <c r="A189" s="378"/>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413"/>
      <c r="AB189" s="412"/>
      <c r="AC189" s="412"/>
      <c r="AD189" s="412"/>
      <c r="AE189" s="412"/>
      <c r="AF189" s="412"/>
      <c r="AG189" s="412"/>
    </row>
    <row r="190" spans="1:33" x14ac:dyDescent="0.25">
      <c r="A190" s="378"/>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413"/>
      <c r="AB190" s="412"/>
      <c r="AC190" s="412"/>
      <c r="AD190" s="412"/>
      <c r="AE190" s="412"/>
      <c r="AF190" s="412"/>
      <c r="AG190" s="412"/>
    </row>
    <row r="191" spans="1:33" x14ac:dyDescent="0.25">
      <c r="A191" s="378"/>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413"/>
      <c r="AB191" s="412"/>
      <c r="AC191" s="412"/>
      <c r="AD191" s="412"/>
      <c r="AE191" s="412"/>
      <c r="AF191" s="412"/>
      <c r="AG191" s="412"/>
    </row>
    <row r="192" spans="1:33" x14ac:dyDescent="0.25">
      <c r="A192" s="378"/>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413"/>
      <c r="AB192" s="412"/>
      <c r="AC192" s="412"/>
      <c r="AD192" s="412"/>
      <c r="AE192" s="412"/>
      <c r="AF192" s="412"/>
      <c r="AG192" s="412"/>
    </row>
    <row r="193" spans="1:52" x14ac:dyDescent="0.25">
      <c r="A193" s="378"/>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413"/>
      <c r="AB193" s="412"/>
      <c r="AC193" s="412"/>
      <c r="AD193" s="412"/>
      <c r="AE193" s="412"/>
      <c r="AF193" s="412"/>
      <c r="AG193" s="412"/>
    </row>
    <row r="194" spans="1:52" x14ac:dyDescent="0.25">
      <c r="A194" s="378"/>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413"/>
      <c r="AB194" s="412"/>
      <c r="AC194" s="412"/>
      <c r="AD194" s="412"/>
      <c r="AE194" s="412"/>
      <c r="AF194" s="412"/>
      <c r="AG194" s="412"/>
    </row>
    <row r="195" spans="1:52" x14ac:dyDescent="0.25">
      <c r="A195" s="378"/>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413"/>
      <c r="AB195" s="412"/>
      <c r="AC195" s="412"/>
      <c r="AD195" s="412"/>
      <c r="AE195" s="412"/>
      <c r="AF195" s="412"/>
      <c r="AG195" s="412"/>
    </row>
    <row r="196" spans="1:52" x14ac:dyDescent="0.25">
      <c r="A196" s="378"/>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413"/>
      <c r="AB196" s="412"/>
      <c r="AC196" s="412"/>
      <c r="AD196" s="412"/>
      <c r="AE196" s="412"/>
      <c r="AF196" s="412"/>
      <c r="AG196" s="412"/>
      <c r="AY196" s="200"/>
      <c r="AZ196" s="200"/>
    </row>
    <row r="197" spans="1:52" x14ac:dyDescent="0.25">
      <c r="A197" s="378"/>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413"/>
      <c r="AB197" s="412"/>
      <c r="AC197" s="412"/>
      <c r="AD197" s="412"/>
      <c r="AE197" s="412"/>
      <c r="AF197" s="412"/>
      <c r="AG197" s="412"/>
      <c r="AY197" s="200"/>
      <c r="AZ197" s="200"/>
    </row>
    <row r="198" spans="1:52" x14ac:dyDescent="0.25">
      <c r="A198" s="378"/>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413"/>
      <c r="AB198" s="412"/>
      <c r="AC198" s="412"/>
      <c r="AD198" s="412"/>
      <c r="AE198" s="412"/>
      <c r="AF198" s="412"/>
      <c r="AG198" s="412"/>
      <c r="AY198" s="200"/>
      <c r="AZ198" s="200"/>
    </row>
    <row r="199" spans="1:52" x14ac:dyDescent="0.25">
      <c r="A199" s="378"/>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413"/>
      <c r="AB199" s="412"/>
      <c r="AC199" s="412"/>
      <c r="AD199" s="412"/>
      <c r="AE199" s="412"/>
      <c r="AF199" s="412"/>
      <c r="AG199" s="412"/>
      <c r="AY199" s="200"/>
      <c r="AZ199" s="200"/>
    </row>
    <row r="200" spans="1:52" x14ac:dyDescent="0.25">
      <c r="A200" s="378"/>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413"/>
      <c r="AB200" s="412"/>
      <c r="AC200" s="412"/>
      <c r="AD200" s="412"/>
      <c r="AE200" s="412"/>
      <c r="AF200" s="412"/>
      <c r="AG200" s="412"/>
      <c r="AY200" s="200"/>
      <c r="AZ200" s="200"/>
    </row>
    <row r="201" spans="1:52" x14ac:dyDescent="0.25">
      <c r="A201" s="378"/>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413"/>
      <c r="AB201" s="412"/>
      <c r="AC201" s="412"/>
      <c r="AD201" s="412"/>
      <c r="AE201" s="412"/>
      <c r="AF201" s="412"/>
      <c r="AG201" s="412"/>
      <c r="AY201" s="200"/>
      <c r="AZ201" s="200"/>
    </row>
    <row r="202" spans="1:52" x14ac:dyDescent="0.25">
      <c r="A202" s="378"/>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413"/>
      <c r="AB202" s="412"/>
      <c r="AC202" s="412"/>
      <c r="AD202" s="412"/>
      <c r="AE202" s="412"/>
      <c r="AF202" s="412"/>
      <c r="AG202" s="412"/>
      <c r="AZ202" s="200"/>
    </row>
    <row r="203" spans="1:52" x14ac:dyDescent="0.25">
      <c r="A203" s="378"/>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413"/>
      <c r="AB203" s="412"/>
      <c r="AC203" s="412"/>
      <c r="AD203" s="412"/>
      <c r="AE203" s="412"/>
      <c r="AF203" s="412"/>
      <c r="AG203" s="412"/>
      <c r="AZ203" s="200"/>
    </row>
    <row r="204" spans="1:52" x14ac:dyDescent="0.25">
      <c r="A204" s="378"/>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413"/>
      <c r="AB204" s="412"/>
      <c r="AC204" s="412"/>
      <c r="AD204" s="412"/>
      <c r="AE204" s="412"/>
      <c r="AF204" s="412"/>
      <c r="AG204" s="412"/>
      <c r="AZ204" s="200"/>
    </row>
    <row r="205" spans="1:52" x14ac:dyDescent="0.25">
      <c r="A205" s="378"/>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413"/>
      <c r="AB205" s="412"/>
      <c r="AC205" s="412"/>
      <c r="AD205" s="412"/>
      <c r="AE205" s="412"/>
      <c r="AF205" s="412"/>
      <c r="AG205" s="412"/>
      <c r="AZ205" s="200"/>
    </row>
    <row r="206" spans="1:52" x14ac:dyDescent="0.25">
      <c r="A206" s="378"/>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413"/>
      <c r="AB206" s="412"/>
      <c r="AC206" s="412"/>
      <c r="AD206" s="412"/>
      <c r="AE206" s="412"/>
      <c r="AF206" s="412"/>
      <c r="AG206" s="412"/>
      <c r="AZ206" s="200"/>
    </row>
    <row r="207" spans="1:52" x14ac:dyDescent="0.25">
      <c r="A207" s="378"/>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413"/>
      <c r="AB207" s="412"/>
      <c r="AC207" s="412"/>
      <c r="AD207" s="412"/>
      <c r="AE207" s="412"/>
      <c r="AF207" s="412"/>
      <c r="AG207" s="412"/>
      <c r="AZ207" s="200"/>
    </row>
    <row r="208" spans="1:52" x14ac:dyDescent="0.25">
      <c r="A208" s="378"/>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413"/>
      <c r="AB208" s="412"/>
      <c r="AC208" s="412"/>
      <c r="AD208" s="412"/>
      <c r="AE208" s="412"/>
      <c r="AF208" s="412"/>
      <c r="AG208" s="412"/>
    </row>
    <row r="209" spans="1:33" x14ac:dyDescent="0.25">
      <c r="A209" s="378"/>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413"/>
      <c r="AB209" s="412"/>
      <c r="AC209" s="412"/>
      <c r="AD209" s="412"/>
      <c r="AE209" s="412"/>
      <c r="AF209" s="412"/>
      <c r="AG209" s="412"/>
    </row>
    <row r="210" spans="1:33" x14ac:dyDescent="0.25">
      <c r="A210" s="378"/>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413"/>
      <c r="AB210" s="412"/>
      <c r="AC210" s="412"/>
      <c r="AD210" s="412"/>
      <c r="AE210" s="412"/>
      <c r="AF210" s="412"/>
      <c r="AG210" s="412"/>
    </row>
    <row r="211" spans="1:33" x14ac:dyDescent="0.25">
      <c r="A211" s="378"/>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413"/>
      <c r="AB211" s="412"/>
      <c r="AC211" s="412"/>
      <c r="AD211" s="412"/>
      <c r="AE211" s="412"/>
      <c r="AF211" s="412"/>
      <c r="AG211" s="412"/>
    </row>
    <row r="212" spans="1:33" x14ac:dyDescent="0.25">
      <c r="A212" s="378"/>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413"/>
      <c r="AB212" s="412"/>
      <c r="AC212" s="412"/>
      <c r="AD212" s="412"/>
      <c r="AE212" s="412"/>
      <c r="AF212" s="412"/>
      <c r="AG212" s="412"/>
    </row>
    <row r="213" spans="1:33" x14ac:dyDescent="0.25">
      <c r="A213" s="378"/>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413"/>
      <c r="AB213" s="412"/>
      <c r="AC213" s="412"/>
      <c r="AD213" s="412"/>
      <c r="AE213" s="412"/>
      <c r="AF213" s="412"/>
      <c r="AG213" s="412"/>
    </row>
    <row r="214" spans="1:33" x14ac:dyDescent="0.25">
      <c r="A214" s="378"/>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413"/>
      <c r="AB214" s="412"/>
      <c r="AC214" s="412"/>
      <c r="AD214" s="412"/>
      <c r="AE214" s="412"/>
      <c r="AF214" s="412"/>
      <c r="AG214" s="412"/>
    </row>
    <row r="215" spans="1:33" x14ac:dyDescent="0.25">
      <c r="A215" s="378"/>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413"/>
      <c r="AB215" s="412"/>
      <c r="AC215" s="412"/>
      <c r="AD215" s="412"/>
      <c r="AE215" s="412"/>
      <c r="AF215" s="412"/>
      <c r="AG215" s="412"/>
    </row>
    <row r="216" spans="1:33" x14ac:dyDescent="0.25">
      <c r="A216" s="378"/>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413"/>
      <c r="AB216" s="412"/>
      <c r="AC216" s="412"/>
      <c r="AD216" s="412"/>
      <c r="AE216" s="412"/>
      <c r="AF216" s="412"/>
      <c r="AG216" s="412"/>
    </row>
    <row r="217" spans="1:33" x14ac:dyDescent="0.25">
      <c r="A217" s="378"/>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413"/>
      <c r="AB217" s="412"/>
      <c r="AC217" s="412"/>
      <c r="AD217" s="412"/>
      <c r="AE217" s="412"/>
      <c r="AF217" s="412"/>
      <c r="AG217" s="412"/>
    </row>
    <row r="218" spans="1:33" x14ac:dyDescent="0.25">
      <c r="A218" s="378"/>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413"/>
      <c r="AB218" s="412"/>
      <c r="AC218" s="412"/>
      <c r="AD218" s="412"/>
      <c r="AE218" s="412"/>
      <c r="AF218" s="412"/>
      <c r="AG218" s="412"/>
    </row>
    <row r="219" spans="1:33" x14ac:dyDescent="0.25">
      <c r="A219" s="378"/>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413"/>
      <c r="AB219" s="412"/>
      <c r="AC219" s="412"/>
      <c r="AD219" s="412"/>
      <c r="AE219" s="412"/>
      <c r="AF219" s="412"/>
      <c r="AG219" s="412"/>
    </row>
    <row r="220" spans="1:33" x14ac:dyDescent="0.25">
      <c r="A220" s="378"/>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413"/>
      <c r="AB220" s="412"/>
      <c r="AC220" s="412"/>
      <c r="AD220" s="412"/>
      <c r="AE220" s="412"/>
      <c r="AF220" s="412"/>
      <c r="AG220" s="412"/>
    </row>
    <row r="221" spans="1:33" x14ac:dyDescent="0.25">
      <c r="A221" s="378"/>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413"/>
      <c r="AB221" s="412"/>
      <c r="AC221" s="412"/>
      <c r="AD221" s="412"/>
      <c r="AE221" s="412"/>
      <c r="AF221" s="412"/>
      <c r="AG221" s="412"/>
    </row>
    <row r="222" spans="1:33" x14ac:dyDescent="0.25">
      <c r="A222" s="378"/>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413"/>
      <c r="AB222" s="412"/>
      <c r="AC222" s="412"/>
      <c r="AD222" s="412"/>
      <c r="AE222" s="412"/>
      <c r="AF222" s="412"/>
      <c r="AG222" s="412"/>
    </row>
    <row r="223" spans="1:33" x14ac:dyDescent="0.25">
      <c r="A223" s="378"/>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413"/>
      <c r="AB223" s="412"/>
      <c r="AC223" s="412"/>
      <c r="AD223" s="412"/>
      <c r="AE223" s="412"/>
      <c r="AF223" s="412"/>
      <c r="AG223" s="412"/>
    </row>
    <row r="224" spans="1:33" x14ac:dyDescent="0.25">
      <c r="A224" s="378"/>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413"/>
      <c r="AB224" s="412"/>
      <c r="AC224" s="412"/>
      <c r="AD224" s="412"/>
      <c r="AE224" s="412"/>
      <c r="AF224" s="412"/>
      <c r="AG224" s="412"/>
    </row>
    <row r="225" spans="1:33" x14ac:dyDescent="0.25">
      <c r="A225" s="378"/>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413"/>
      <c r="AB225" s="412"/>
      <c r="AC225" s="412"/>
      <c r="AD225" s="412"/>
      <c r="AE225" s="412"/>
      <c r="AF225" s="412"/>
      <c r="AG225" s="412"/>
    </row>
    <row r="226" spans="1:33" x14ac:dyDescent="0.25">
      <c r="A226" s="378"/>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413"/>
      <c r="AB226" s="412"/>
      <c r="AC226" s="412"/>
      <c r="AD226" s="412"/>
      <c r="AE226" s="412"/>
      <c r="AF226" s="412"/>
      <c r="AG226" s="412"/>
    </row>
    <row r="227" spans="1:33" x14ac:dyDescent="0.25">
      <c r="A227" s="378"/>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413"/>
      <c r="AB227" s="412"/>
      <c r="AC227" s="412"/>
      <c r="AD227" s="412"/>
      <c r="AE227" s="412"/>
      <c r="AF227" s="412"/>
      <c r="AG227" s="412"/>
    </row>
    <row r="228" spans="1:33" x14ac:dyDescent="0.25">
      <c r="A228" s="378"/>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413"/>
      <c r="AB228" s="412"/>
      <c r="AC228" s="412"/>
      <c r="AD228" s="412"/>
      <c r="AE228" s="412"/>
      <c r="AF228" s="412"/>
      <c r="AG228" s="412"/>
    </row>
    <row r="229" spans="1:33" x14ac:dyDescent="0.25">
      <c r="A229" s="378"/>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413"/>
      <c r="AB229" s="412"/>
      <c r="AC229" s="412"/>
      <c r="AD229" s="412"/>
      <c r="AE229" s="412"/>
      <c r="AF229" s="412"/>
      <c r="AG229" s="412"/>
    </row>
    <row r="230" spans="1:33" x14ac:dyDescent="0.25">
      <c r="A230" s="378"/>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413"/>
      <c r="AB230" s="412"/>
      <c r="AC230" s="412"/>
      <c r="AD230" s="412"/>
      <c r="AE230" s="412"/>
      <c r="AF230" s="412"/>
      <c r="AG230" s="412"/>
    </row>
    <row r="231" spans="1:33" x14ac:dyDescent="0.25">
      <c r="A231" s="378"/>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413"/>
      <c r="AB231" s="412"/>
      <c r="AC231" s="412"/>
      <c r="AD231" s="412"/>
      <c r="AE231" s="412"/>
      <c r="AF231" s="412"/>
      <c r="AG231" s="412"/>
    </row>
    <row r="232" spans="1:33" x14ac:dyDescent="0.25">
      <c r="A232" s="378"/>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413"/>
      <c r="AB232" s="412"/>
      <c r="AC232" s="412"/>
      <c r="AD232" s="412"/>
      <c r="AE232" s="412"/>
      <c r="AF232" s="412"/>
      <c r="AG232" s="412"/>
    </row>
    <row r="233" spans="1:33" x14ac:dyDescent="0.25">
      <c r="A233" s="378"/>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413"/>
      <c r="AB233" s="412"/>
      <c r="AC233" s="412"/>
      <c r="AD233" s="412"/>
      <c r="AE233" s="412"/>
      <c r="AF233" s="412"/>
      <c r="AG233" s="412"/>
    </row>
    <row r="234" spans="1:33" x14ac:dyDescent="0.25">
      <c r="A234" s="378"/>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413"/>
      <c r="AB234" s="412"/>
      <c r="AC234" s="412"/>
      <c r="AD234" s="412"/>
      <c r="AE234" s="412"/>
      <c r="AF234" s="412"/>
      <c r="AG234" s="412"/>
    </row>
    <row r="235" spans="1:33" x14ac:dyDescent="0.25">
      <c r="A235" s="378"/>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413"/>
      <c r="AB235" s="412"/>
      <c r="AC235" s="412"/>
      <c r="AD235" s="412"/>
      <c r="AE235" s="412"/>
      <c r="AF235" s="412"/>
      <c r="AG235" s="412"/>
    </row>
    <row r="236" spans="1:33" x14ac:dyDescent="0.25">
      <c r="A236" s="378"/>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413"/>
      <c r="AB236" s="412"/>
      <c r="AC236" s="412"/>
      <c r="AD236" s="412"/>
      <c r="AE236" s="412"/>
      <c r="AF236" s="412"/>
      <c r="AG236" s="412"/>
    </row>
    <row r="237" spans="1:33" x14ac:dyDescent="0.25">
      <c r="A237" s="378"/>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413"/>
      <c r="AB237" s="412"/>
      <c r="AC237" s="412"/>
      <c r="AD237" s="412"/>
      <c r="AE237" s="412"/>
      <c r="AF237" s="412"/>
      <c r="AG237" s="412"/>
    </row>
    <row r="238" spans="1:33" x14ac:dyDescent="0.25">
      <c r="A238" s="378"/>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413"/>
      <c r="AB238" s="412"/>
      <c r="AC238" s="412"/>
      <c r="AD238" s="412"/>
      <c r="AE238" s="412"/>
      <c r="AF238" s="412"/>
      <c r="AG238" s="412"/>
    </row>
    <row r="239" spans="1:33" x14ac:dyDescent="0.25">
      <c r="A239" s="378"/>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413"/>
      <c r="AB239" s="412"/>
      <c r="AC239" s="412"/>
      <c r="AD239" s="412"/>
      <c r="AE239" s="412"/>
      <c r="AF239" s="412"/>
      <c r="AG239" s="412"/>
    </row>
    <row r="240" spans="1:33" x14ac:dyDescent="0.25">
      <c r="A240" s="378"/>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413"/>
      <c r="AB240" s="412"/>
      <c r="AC240" s="412"/>
      <c r="AD240" s="412"/>
      <c r="AE240" s="412"/>
      <c r="AF240" s="412"/>
      <c r="AG240" s="412"/>
    </row>
    <row r="241" spans="1:33" x14ac:dyDescent="0.25">
      <c r="A241" s="378"/>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413"/>
      <c r="AB241" s="412"/>
      <c r="AC241" s="412"/>
      <c r="AD241" s="412"/>
      <c r="AE241" s="412"/>
      <c r="AF241" s="412"/>
      <c r="AG241" s="412"/>
    </row>
    <row r="242" spans="1:33" x14ac:dyDescent="0.25">
      <c r="A242" s="378"/>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413"/>
      <c r="AB242" s="412"/>
      <c r="AC242" s="412"/>
      <c r="AD242" s="412"/>
      <c r="AE242" s="412"/>
      <c r="AF242" s="412"/>
      <c r="AG242" s="412"/>
    </row>
    <row r="243" spans="1:33" x14ac:dyDescent="0.25">
      <c r="A243" s="378"/>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413"/>
      <c r="AB243" s="412"/>
      <c r="AC243" s="412"/>
      <c r="AD243" s="412"/>
      <c r="AE243" s="412"/>
      <c r="AF243" s="412"/>
      <c r="AG243" s="412"/>
    </row>
    <row r="244" spans="1:33" x14ac:dyDescent="0.25">
      <c r="A244" s="378"/>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413"/>
      <c r="AB244" s="412"/>
      <c r="AC244" s="412"/>
      <c r="AD244" s="412"/>
      <c r="AE244" s="412"/>
      <c r="AF244" s="412"/>
      <c r="AG244" s="412"/>
    </row>
    <row r="245" spans="1:33" x14ac:dyDescent="0.25">
      <c r="A245" s="378"/>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413"/>
      <c r="AB245" s="412"/>
      <c r="AC245" s="412"/>
      <c r="AD245" s="412"/>
      <c r="AE245" s="412"/>
      <c r="AF245" s="412"/>
      <c r="AG245" s="412"/>
    </row>
    <row r="246" spans="1:33" x14ac:dyDescent="0.25">
      <c r="A246" s="378"/>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413"/>
      <c r="AB246" s="412"/>
      <c r="AC246" s="412"/>
      <c r="AD246" s="412"/>
      <c r="AE246" s="412"/>
      <c r="AF246" s="412"/>
      <c r="AG246" s="412"/>
    </row>
    <row r="247" spans="1:33" x14ac:dyDescent="0.25">
      <c r="A247" s="378"/>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413"/>
      <c r="AB247" s="412"/>
      <c r="AC247" s="412"/>
      <c r="AD247" s="412"/>
      <c r="AE247" s="412"/>
      <c r="AF247" s="412"/>
      <c r="AG247" s="412"/>
    </row>
    <row r="248" spans="1:33" x14ac:dyDescent="0.25">
      <c r="A248" s="378"/>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413"/>
      <c r="AB248" s="412"/>
      <c r="AC248" s="412"/>
      <c r="AD248" s="412"/>
      <c r="AE248" s="412"/>
      <c r="AF248" s="412"/>
      <c r="AG248" s="412"/>
    </row>
    <row r="249" spans="1:33" x14ac:dyDescent="0.25">
      <c r="A249" s="378"/>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413"/>
      <c r="AB249" s="412"/>
      <c r="AC249" s="412"/>
      <c r="AD249" s="412"/>
      <c r="AE249" s="412"/>
      <c r="AF249" s="412"/>
      <c r="AG249" s="412"/>
    </row>
    <row r="250" spans="1:33" x14ac:dyDescent="0.25">
      <c r="A250" s="378"/>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413"/>
      <c r="AB250" s="412"/>
      <c r="AC250" s="412"/>
      <c r="AD250" s="412"/>
      <c r="AE250" s="412"/>
      <c r="AF250" s="412"/>
      <c r="AG250" s="412"/>
    </row>
    <row r="251" spans="1:33" x14ac:dyDescent="0.25">
      <c r="A251" s="378"/>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413"/>
      <c r="AB251" s="412"/>
      <c r="AC251" s="412"/>
      <c r="AD251" s="412"/>
      <c r="AE251" s="412"/>
      <c r="AF251" s="412"/>
      <c r="AG251" s="412"/>
    </row>
    <row r="252" spans="1:33" x14ac:dyDescent="0.25">
      <c r="A252" s="378"/>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413"/>
      <c r="AB252" s="412"/>
      <c r="AC252" s="412"/>
      <c r="AD252" s="412"/>
      <c r="AE252" s="412"/>
      <c r="AF252" s="412"/>
      <c r="AG252" s="412"/>
    </row>
    <row r="253" spans="1:33" x14ac:dyDescent="0.25">
      <c r="A253" s="378"/>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413"/>
      <c r="AB253" s="412"/>
      <c r="AC253" s="412"/>
      <c r="AD253" s="412"/>
      <c r="AE253" s="412"/>
      <c r="AF253" s="412"/>
      <c r="AG253" s="412"/>
    </row>
    <row r="254" spans="1:33" x14ac:dyDescent="0.25">
      <c r="A254" s="378"/>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413"/>
      <c r="AB254" s="412"/>
      <c r="AC254" s="412"/>
      <c r="AD254" s="412"/>
      <c r="AE254" s="412"/>
      <c r="AF254" s="412"/>
      <c r="AG254" s="412"/>
    </row>
    <row r="255" spans="1:33" x14ac:dyDescent="0.25">
      <c r="A255" s="378"/>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413"/>
      <c r="AB255" s="412"/>
      <c r="AC255" s="412"/>
      <c r="AD255" s="412"/>
      <c r="AE255" s="412"/>
      <c r="AF255" s="412"/>
      <c r="AG255" s="412"/>
    </row>
    <row r="256" spans="1:33" x14ac:dyDescent="0.25">
      <c r="A256" s="378"/>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413"/>
      <c r="AB256" s="412"/>
      <c r="AC256" s="412"/>
      <c r="AD256" s="412"/>
      <c r="AE256" s="412"/>
      <c r="AF256" s="412"/>
      <c r="AG256" s="412"/>
    </row>
    <row r="257" spans="1:33" x14ac:dyDescent="0.25">
      <c r="A257" s="378"/>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413"/>
      <c r="AB257" s="412"/>
      <c r="AC257" s="412"/>
      <c r="AD257" s="412"/>
      <c r="AE257" s="412"/>
      <c r="AF257" s="412"/>
      <c r="AG257" s="412"/>
    </row>
  </sheetData>
  <sheetProtection algorithmName="SHA-512" hashValue="RLQO43TaPauHOnk99O6+kwNvGxaJ1E/cc4gYya4LqhnPeg3IadDi1yHEIoL2wZTkWKeqlO2KLtLZj+gLJeWkYg==" saltValue="AlFpyhGb6ZWd4zllZone9g==" spinCount="100000" sheet="1" objects="1" scenarios="1" formatCells="0"/>
  <sortState ref="BA89:BC101">
    <sortCondition ref="BA89:BA101"/>
  </sortState>
  <mergeCells count="228">
    <mergeCell ref="C160:J160"/>
    <mergeCell ref="R111:Y111"/>
    <mergeCell ref="B7:Z7"/>
    <mergeCell ref="B8:Z8"/>
    <mergeCell ref="M9:Q9"/>
    <mergeCell ref="B10:L10"/>
    <mergeCell ref="M10:Q10"/>
    <mergeCell ref="B12:D12"/>
    <mergeCell ref="E12:Z12"/>
    <mergeCell ref="C19:Z19"/>
    <mergeCell ref="C20:Z20"/>
    <mergeCell ref="C22:Z22"/>
    <mergeCell ref="B30:Z30"/>
    <mergeCell ref="B31:Z31"/>
    <mergeCell ref="B32:Z32"/>
    <mergeCell ref="B33:Z33"/>
    <mergeCell ref="C34:Z34"/>
    <mergeCell ref="F35:I35"/>
    <mergeCell ref="L35:O35"/>
    <mergeCell ref="Q35:Z35"/>
    <mergeCell ref="C23:Z23"/>
    <mergeCell ref="C24:P24"/>
    <mergeCell ref="Q24:R24"/>
    <mergeCell ref="B25:Z25"/>
    <mergeCell ref="B2:Z2"/>
    <mergeCell ref="B3:Z3"/>
    <mergeCell ref="B5:N5"/>
    <mergeCell ref="O5:Z5"/>
    <mergeCell ref="B6:L6"/>
    <mergeCell ref="O6:Z6"/>
    <mergeCell ref="B16:Z16"/>
    <mergeCell ref="B17:Z17"/>
    <mergeCell ref="C18:Z18"/>
    <mergeCell ref="B13:D13"/>
    <mergeCell ref="E13:Z13"/>
    <mergeCell ref="B14:D14"/>
    <mergeCell ref="E14:Z14"/>
    <mergeCell ref="B15:D15"/>
    <mergeCell ref="E15:Z15"/>
    <mergeCell ref="R9:Z10"/>
    <mergeCell ref="B26:Z26"/>
    <mergeCell ref="C27:Z27"/>
    <mergeCell ref="J40:T40"/>
    <mergeCell ref="B41:Z41"/>
    <mergeCell ref="C42:M42"/>
    <mergeCell ref="N42:T42"/>
    <mergeCell ref="U42:Z42"/>
    <mergeCell ref="C43:M43"/>
    <mergeCell ref="N43:T43"/>
    <mergeCell ref="U43:Z43"/>
    <mergeCell ref="C36:Z36"/>
    <mergeCell ref="C37:O37"/>
    <mergeCell ref="P37:Z37"/>
    <mergeCell ref="C38:O38"/>
    <mergeCell ref="P38:Z38"/>
    <mergeCell ref="C39:Z39"/>
    <mergeCell ref="C47:J47"/>
    <mergeCell ref="K47:T47"/>
    <mergeCell ref="U47:W47"/>
    <mergeCell ref="X47:Z47"/>
    <mergeCell ref="C48:J48"/>
    <mergeCell ref="K48:T48"/>
    <mergeCell ref="U48:W48"/>
    <mergeCell ref="X48:Z48"/>
    <mergeCell ref="B44:Z44"/>
    <mergeCell ref="C45:I45"/>
    <mergeCell ref="J45:R45"/>
    <mergeCell ref="S45:Z45"/>
    <mergeCell ref="C46:I46"/>
    <mergeCell ref="J46:R46"/>
    <mergeCell ref="S46:Z46"/>
    <mergeCell ref="C53:I53"/>
    <mergeCell ref="J53:R53"/>
    <mergeCell ref="S53:Z53"/>
    <mergeCell ref="C54:J54"/>
    <mergeCell ref="K54:T54"/>
    <mergeCell ref="U54:W54"/>
    <mergeCell ref="X54:Z54"/>
    <mergeCell ref="C49:O49"/>
    <mergeCell ref="P49:Z49"/>
    <mergeCell ref="C50:O50"/>
    <mergeCell ref="P50:Z50"/>
    <mergeCell ref="B51:Z51"/>
    <mergeCell ref="C52:I52"/>
    <mergeCell ref="J52:R52"/>
    <mergeCell ref="S52:Z52"/>
    <mergeCell ref="C57:O57"/>
    <mergeCell ref="P57:Z57"/>
    <mergeCell ref="V62:Y62"/>
    <mergeCell ref="B64:Z64"/>
    <mergeCell ref="C55:J55"/>
    <mergeCell ref="K55:T55"/>
    <mergeCell ref="U55:W55"/>
    <mergeCell ref="X55:Z55"/>
    <mergeCell ref="C56:O56"/>
    <mergeCell ref="P56:Z56"/>
    <mergeCell ref="C62:J62"/>
    <mergeCell ref="C135:Z135"/>
    <mergeCell ref="C136:Z136"/>
    <mergeCell ref="B70:B71"/>
    <mergeCell ref="C129:Z129"/>
    <mergeCell ref="C130:Z130"/>
    <mergeCell ref="C131:Z131"/>
    <mergeCell ref="B133:Z133"/>
    <mergeCell ref="C134:Z134"/>
    <mergeCell ref="C123:Z123"/>
    <mergeCell ref="C124:Z124"/>
    <mergeCell ref="C125:Z125"/>
    <mergeCell ref="C126:Z126"/>
    <mergeCell ref="C127:Z127"/>
    <mergeCell ref="C128:Z128"/>
    <mergeCell ref="B121:Z121"/>
    <mergeCell ref="C122:Z122"/>
    <mergeCell ref="B77:Z77"/>
    <mergeCell ref="B73:Z73"/>
    <mergeCell ref="C74:O74"/>
    <mergeCell ref="R74:W74"/>
    <mergeCell ref="R75:W75"/>
    <mergeCell ref="R76:Y76"/>
    <mergeCell ref="C70:M70"/>
    <mergeCell ref="C71:M71"/>
    <mergeCell ref="B67:Z67"/>
    <mergeCell ref="P78:U78"/>
    <mergeCell ref="C78:I78"/>
    <mergeCell ref="C92:Z92"/>
    <mergeCell ref="C93:Z93"/>
    <mergeCell ref="B94:Z94"/>
    <mergeCell ref="B85:Z85"/>
    <mergeCell ref="K83:N83"/>
    <mergeCell ref="W83:Y83"/>
    <mergeCell ref="B78:B83"/>
    <mergeCell ref="B74:B76"/>
    <mergeCell ref="C79:I79"/>
    <mergeCell ref="C80:I80"/>
    <mergeCell ref="C81:I81"/>
    <mergeCell ref="C82:I82"/>
    <mergeCell ref="C83:I83"/>
    <mergeCell ref="P79:U79"/>
    <mergeCell ref="P80:U80"/>
    <mergeCell ref="P81:U81"/>
    <mergeCell ref="P82:U82"/>
    <mergeCell ref="P83:U83"/>
    <mergeCell ref="C75:O75"/>
    <mergeCell ref="X71:Z71"/>
    <mergeCell ref="X70:Z70"/>
    <mergeCell ref="C86:O86"/>
    <mergeCell ref="P86:Z86"/>
    <mergeCell ref="B95:Z95"/>
    <mergeCell ref="B96:Z96"/>
    <mergeCell ref="B97:B99"/>
    <mergeCell ref="C97:O97"/>
    <mergeCell ref="P97:Z97"/>
    <mergeCell ref="C98:O98"/>
    <mergeCell ref="P98:Z98"/>
    <mergeCell ref="C99:O99"/>
    <mergeCell ref="P99:Z99"/>
    <mergeCell ref="I87:J87"/>
    <mergeCell ref="U87:V87"/>
    <mergeCell ref="B88:Z88"/>
    <mergeCell ref="B89:Z89"/>
    <mergeCell ref="B90:B92"/>
    <mergeCell ref="C90:O90"/>
    <mergeCell ref="P90:Z90"/>
    <mergeCell ref="C91:O91"/>
    <mergeCell ref="P91:Z91"/>
    <mergeCell ref="P109:Z109"/>
    <mergeCell ref="C104:O104"/>
    <mergeCell ref="P104:Z104"/>
    <mergeCell ref="F105:M105"/>
    <mergeCell ref="P105:Z105"/>
    <mergeCell ref="C106:O106"/>
    <mergeCell ref="P106:Z106"/>
    <mergeCell ref="F100:M100"/>
    <mergeCell ref="P100:Z100"/>
    <mergeCell ref="B101:Z101"/>
    <mergeCell ref="B102:B108"/>
    <mergeCell ref="C102:O102"/>
    <mergeCell ref="P102:Z102"/>
    <mergeCell ref="C103:O103"/>
    <mergeCell ref="P103:Z103"/>
    <mergeCell ref="V160:Y160"/>
    <mergeCell ref="B113:Z113"/>
    <mergeCell ref="B66:Z66"/>
    <mergeCell ref="B68:B69"/>
    <mergeCell ref="C68:C69"/>
    <mergeCell ref="D68:D69"/>
    <mergeCell ref="E68:E69"/>
    <mergeCell ref="T71:V71"/>
    <mergeCell ref="T70:V70"/>
    <mergeCell ref="O71:R71"/>
    <mergeCell ref="O70:R70"/>
    <mergeCell ref="N68:R69"/>
    <mergeCell ref="S68:V68"/>
    <mergeCell ref="B115:Z115"/>
    <mergeCell ref="B116:Z116"/>
    <mergeCell ref="C117:Z117"/>
    <mergeCell ref="C118:Z118"/>
    <mergeCell ref="B111:E111"/>
    <mergeCell ref="F111:G111"/>
    <mergeCell ref="C107:O107"/>
    <mergeCell ref="P107:Z107"/>
    <mergeCell ref="C108:O108"/>
    <mergeCell ref="P108:Z108"/>
    <mergeCell ref="F109:M109"/>
    <mergeCell ref="L68:L69"/>
    <mergeCell ref="M68:M69"/>
    <mergeCell ref="B72:Z72"/>
    <mergeCell ref="B84:Z84"/>
    <mergeCell ref="F68:F69"/>
    <mergeCell ref="G68:G69"/>
    <mergeCell ref="H68:H69"/>
    <mergeCell ref="I68:I69"/>
    <mergeCell ref="J68:J69"/>
    <mergeCell ref="K68:K69"/>
    <mergeCell ref="W68:Z68"/>
    <mergeCell ref="S69:V69"/>
    <mergeCell ref="W69:Z69"/>
    <mergeCell ref="K78:N78"/>
    <mergeCell ref="W78:Y78"/>
    <mergeCell ref="K79:N79"/>
    <mergeCell ref="K80:N80"/>
    <mergeCell ref="K81:N81"/>
    <mergeCell ref="K82:N82"/>
    <mergeCell ref="W79:Y79"/>
    <mergeCell ref="W80:Y80"/>
    <mergeCell ref="W81:Y81"/>
    <mergeCell ref="W82:Y82"/>
    <mergeCell ref="C76:O76"/>
  </mergeCells>
  <conditionalFormatting sqref="C23:Z23">
    <cfRule type="expression" dxfId="82" priority="124">
      <formula>BB24</formula>
    </cfRule>
  </conditionalFormatting>
  <conditionalFormatting sqref="C27:Z27">
    <cfRule type="expression" dxfId="81" priority="123">
      <formula>BB28</formula>
    </cfRule>
  </conditionalFormatting>
  <conditionalFormatting sqref="C37:O37">
    <cfRule type="expression" dxfId="80" priority="122">
      <formula>BB38</formula>
    </cfRule>
  </conditionalFormatting>
  <conditionalFormatting sqref="P37:Z37 R102:Z102">
    <cfRule type="expression" dxfId="79" priority="121">
      <formula>BB39</formula>
    </cfRule>
  </conditionalFormatting>
  <conditionalFormatting sqref="C42:M42">
    <cfRule type="expression" dxfId="78" priority="120">
      <formula>BB42</formula>
    </cfRule>
  </conditionalFormatting>
  <conditionalFormatting sqref="N42:T42">
    <cfRule type="expression" dxfId="77" priority="119">
      <formula>BB43</formula>
    </cfRule>
  </conditionalFormatting>
  <conditionalFormatting sqref="U42:Z42">
    <cfRule type="expression" dxfId="76" priority="118">
      <formula>BB44</formula>
    </cfRule>
  </conditionalFormatting>
  <conditionalFormatting sqref="C45:I45">
    <cfRule type="expression" dxfId="75" priority="116">
      <formula>BB45</formula>
    </cfRule>
    <cfRule type="expression" dxfId="74" priority="117">
      <formula>BB</formula>
    </cfRule>
  </conditionalFormatting>
  <conditionalFormatting sqref="J45:R45">
    <cfRule type="expression" dxfId="73" priority="115">
      <formula>BB46</formula>
    </cfRule>
  </conditionalFormatting>
  <conditionalFormatting sqref="S45:Z45">
    <cfRule type="expression" dxfId="72" priority="114">
      <formula>BB47</formula>
    </cfRule>
  </conditionalFormatting>
  <conditionalFormatting sqref="C47:J47">
    <cfRule type="expression" dxfId="71" priority="113">
      <formula>BB48</formula>
    </cfRule>
  </conditionalFormatting>
  <conditionalFormatting sqref="K47:T47">
    <cfRule type="expression" dxfId="70" priority="112">
      <formula>BB49</formula>
    </cfRule>
  </conditionalFormatting>
  <conditionalFormatting sqref="U47:W47">
    <cfRule type="expression" dxfId="69" priority="111">
      <formula>BB49</formula>
    </cfRule>
  </conditionalFormatting>
  <conditionalFormatting sqref="X47:Z47">
    <cfRule type="expression" dxfId="68" priority="110">
      <formula>BB49</formula>
    </cfRule>
  </conditionalFormatting>
  <conditionalFormatting sqref="C49:O49">
    <cfRule type="expression" dxfId="67" priority="109">
      <formula>BB50</formula>
    </cfRule>
  </conditionalFormatting>
  <conditionalFormatting sqref="P49:Z49">
    <cfRule type="expression" dxfId="66" priority="108">
      <formula>BB51</formula>
    </cfRule>
  </conditionalFormatting>
  <conditionalFormatting sqref="C52:I52">
    <cfRule type="expression" dxfId="65" priority="107">
      <formula>BB53</formula>
    </cfRule>
  </conditionalFormatting>
  <conditionalFormatting sqref="J52:R52">
    <cfRule type="expression" dxfId="64" priority="106">
      <formula>BB53</formula>
    </cfRule>
  </conditionalFormatting>
  <conditionalFormatting sqref="S52:Z52">
    <cfRule type="expression" dxfId="63" priority="105">
      <formula>BB53</formula>
    </cfRule>
  </conditionalFormatting>
  <conditionalFormatting sqref="C54:J54">
    <cfRule type="expression" dxfId="62" priority="104">
      <formula>BB53</formula>
    </cfRule>
  </conditionalFormatting>
  <conditionalFormatting sqref="K54:T54">
    <cfRule type="expression" dxfId="61" priority="103">
      <formula>BB53</formula>
    </cfRule>
  </conditionalFormatting>
  <conditionalFormatting sqref="U54:W54">
    <cfRule type="expression" dxfId="60" priority="102">
      <formula>BB53</formula>
    </cfRule>
  </conditionalFormatting>
  <conditionalFormatting sqref="X54:Z54">
    <cfRule type="expression" dxfId="59" priority="101">
      <formula>BB53</formula>
    </cfRule>
  </conditionalFormatting>
  <conditionalFormatting sqref="C56:O56">
    <cfRule type="expression" dxfId="58" priority="100">
      <formula>BB53</formula>
    </cfRule>
  </conditionalFormatting>
  <conditionalFormatting sqref="P56:Z56">
    <cfRule type="expression" dxfId="57" priority="99">
      <formula>BB53</formula>
    </cfRule>
  </conditionalFormatting>
  <conditionalFormatting sqref="C39:Z39">
    <cfRule type="expression" dxfId="56" priority="96">
      <formula>BB40</formula>
    </cfRule>
  </conditionalFormatting>
  <conditionalFormatting sqref="C20:Z20">
    <cfRule type="expression" dxfId="55" priority="94">
      <formula>BB21</formula>
    </cfRule>
  </conditionalFormatting>
  <conditionalFormatting sqref="P75 R106:Z106">
    <cfRule type="expression" dxfId="54" priority="90">
      <formula>BB73</formula>
    </cfRule>
  </conditionalFormatting>
  <conditionalFormatting sqref="P75">
    <cfRule type="expression" dxfId="53" priority="89">
      <formula>BB74</formula>
    </cfRule>
  </conditionalFormatting>
  <conditionalFormatting sqref="P76">
    <cfRule type="expression" dxfId="52" priority="88">
      <formula>BB75</formula>
    </cfRule>
  </conditionalFormatting>
  <conditionalFormatting sqref="E97:O97">
    <cfRule type="expression" dxfId="51" priority="47">
      <formula>BD103</formula>
    </cfRule>
  </conditionalFormatting>
  <conditionalFormatting sqref="R97:Z97">
    <cfRule type="expression" dxfId="50" priority="46">
      <formula>BD103</formula>
    </cfRule>
  </conditionalFormatting>
  <conditionalFormatting sqref="E102:O102">
    <cfRule type="expression" dxfId="49" priority="45">
      <formula>BD104</formula>
    </cfRule>
  </conditionalFormatting>
  <conditionalFormatting sqref="E106:O106">
    <cfRule type="expression" dxfId="48" priority="44">
      <formula>BD104</formula>
    </cfRule>
  </conditionalFormatting>
  <conditionalFormatting sqref="C97:D97">
    <cfRule type="expression" dxfId="47" priority="142">
      <formula>BB98</formula>
    </cfRule>
  </conditionalFormatting>
  <conditionalFormatting sqref="P97:Q97">
    <cfRule type="expression" dxfId="46" priority="144">
      <formula>BB98</formula>
    </cfRule>
  </conditionalFormatting>
  <conditionalFormatting sqref="C102:D102">
    <cfRule type="expression" dxfId="45" priority="146">
      <formula>BB99</formula>
    </cfRule>
  </conditionalFormatting>
  <conditionalFormatting sqref="C106:D106">
    <cfRule type="expression" dxfId="44" priority="148">
      <formula>BB99</formula>
    </cfRule>
  </conditionalFormatting>
  <conditionalFormatting sqref="P102:Q102">
    <cfRule type="expression" dxfId="43" priority="150">
      <formula>BB99</formula>
    </cfRule>
  </conditionalFormatting>
  <conditionalFormatting sqref="P106:Q106">
    <cfRule type="expression" dxfId="42" priority="152">
      <formula>BB99</formula>
    </cfRule>
  </conditionalFormatting>
  <conditionalFormatting sqref="J78">
    <cfRule type="expression" dxfId="41" priority="41">
      <formula>BB76</formula>
    </cfRule>
  </conditionalFormatting>
  <conditionalFormatting sqref="J78">
    <cfRule type="expression" dxfId="40" priority="40">
      <formula>BB77</formula>
    </cfRule>
  </conditionalFormatting>
  <conditionalFormatting sqref="J79">
    <cfRule type="expression" dxfId="39" priority="39">
      <formula>BB76</formula>
    </cfRule>
  </conditionalFormatting>
  <conditionalFormatting sqref="J79">
    <cfRule type="expression" dxfId="38" priority="38">
      <formula>BB77</formula>
    </cfRule>
  </conditionalFormatting>
  <conditionalFormatting sqref="J80">
    <cfRule type="expression" dxfId="37" priority="37">
      <formula>BB76</formula>
    </cfRule>
  </conditionalFormatting>
  <conditionalFormatting sqref="J80">
    <cfRule type="expression" dxfId="36" priority="36">
      <formula>BB77</formula>
    </cfRule>
  </conditionalFormatting>
  <conditionalFormatting sqref="J81">
    <cfRule type="expression" dxfId="35" priority="35">
      <formula>BB76</formula>
    </cfRule>
  </conditionalFormatting>
  <conditionalFormatting sqref="J81">
    <cfRule type="expression" dxfId="34" priority="34">
      <formula>BB77</formula>
    </cfRule>
  </conditionalFormatting>
  <conditionalFormatting sqref="J82">
    <cfRule type="expression" dxfId="33" priority="33">
      <formula>BB76</formula>
    </cfRule>
  </conditionalFormatting>
  <conditionalFormatting sqref="J82">
    <cfRule type="expression" dxfId="32" priority="32">
      <formula>BB77</formula>
    </cfRule>
  </conditionalFormatting>
  <conditionalFormatting sqref="J83">
    <cfRule type="expression" dxfId="31" priority="31">
      <formula>BB76</formula>
    </cfRule>
  </conditionalFormatting>
  <conditionalFormatting sqref="J83">
    <cfRule type="expression" dxfId="30" priority="30">
      <formula>BB77</formula>
    </cfRule>
  </conditionalFormatting>
  <conditionalFormatting sqref="V78">
    <cfRule type="expression" dxfId="29" priority="29">
      <formula>BB76</formula>
    </cfRule>
  </conditionalFormatting>
  <conditionalFormatting sqref="V78">
    <cfRule type="expression" dxfId="28" priority="28">
      <formula>BB77</formula>
    </cfRule>
  </conditionalFormatting>
  <conditionalFormatting sqref="V79">
    <cfRule type="expression" dxfId="27" priority="27">
      <formula>BB76</formula>
    </cfRule>
  </conditionalFormatting>
  <conditionalFormatting sqref="V79">
    <cfRule type="expression" dxfId="26" priority="26">
      <formula>BB77</formula>
    </cfRule>
  </conditionalFormatting>
  <conditionalFormatting sqref="V80">
    <cfRule type="expression" dxfId="25" priority="25">
      <formula>BB76</formula>
    </cfRule>
  </conditionalFormatting>
  <conditionalFormatting sqref="V80">
    <cfRule type="expression" dxfId="24" priority="24">
      <formula>BB77</formula>
    </cfRule>
  </conditionalFormatting>
  <conditionalFormatting sqref="V81">
    <cfRule type="expression" dxfId="23" priority="23">
      <formula>BB76</formula>
    </cfRule>
  </conditionalFormatting>
  <conditionalFormatting sqref="V81">
    <cfRule type="expression" dxfId="22" priority="22">
      <formula>BB77</formula>
    </cfRule>
  </conditionalFormatting>
  <conditionalFormatting sqref="V82">
    <cfRule type="expression" dxfId="21" priority="21">
      <formula>BB76</formula>
    </cfRule>
  </conditionalFormatting>
  <conditionalFormatting sqref="V82">
    <cfRule type="expression" dxfId="20" priority="20">
      <formula>BB77</formula>
    </cfRule>
  </conditionalFormatting>
  <conditionalFormatting sqref="V83">
    <cfRule type="expression" dxfId="19" priority="19">
      <formula>BB76</formula>
    </cfRule>
  </conditionalFormatting>
  <conditionalFormatting sqref="V83">
    <cfRule type="expression" dxfId="18" priority="18">
      <formula>BB77</formula>
    </cfRule>
  </conditionalFormatting>
  <conditionalFormatting sqref="J78">
    <cfRule type="expression" dxfId="17" priority="17">
      <formula>BB78</formula>
    </cfRule>
  </conditionalFormatting>
  <conditionalFormatting sqref="V78">
    <cfRule type="expression" dxfId="16" priority="16">
      <formula>BB79</formula>
    </cfRule>
  </conditionalFormatting>
  <conditionalFormatting sqref="J79">
    <cfRule type="expression" dxfId="15" priority="15">
      <formula>BB80</formula>
    </cfRule>
  </conditionalFormatting>
  <conditionalFormatting sqref="V79">
    <cfRule type="expression" dxfId="14" priority="14">
      <formula>BB81</formula>
    </cfRule>
  </conditionalFormatting>
  <conditionalFormatting sqref="J80">
    <cfRule type="expression" dxfId="13" priority="13">
      <formula>BB82</formula>
    </cfRule>
  </conditionalFormatting>
  <conditionalFormatting sqref="J81">
    <cfRule type="expression" dxfId="12" priority="12">
      <formula>BB84</formula>
    </cfRule>
  </conditionalFormatting>
  <conditionalFormatting sqref="J82">
    <cfRule type="expression" dxfId="11" priority="11">
      <formula>BB86</formula>
    </cfRule>
  </conditionalFormatting>
  <conditionalFormatting sqref="J83">
    <cfRule type="expression" dxfId="10" priority="10">
      <formula>BB88</formula>
    </cfRule>
  </conditionalFormatting>
  <conditionalFormatting sqref="V80">
    <cfRule type="expression" dxfId="9" priority="9">
      <formula>BB83</formula>
    </cfRule>
  </conditionalFormatting>
  <conditionalFormatting sqref="V81">
    <cfRule type="expression" dxfId="8" priority="8">
      <formula>BB85</formula>
    </cfRule>
  </conditionalFormatting>
  <conditionalFormatting sqref="V82">
    <cfRule type="expression" dxfId="7" priority="7">
      <formula>BB87</formula>
    </cfRule>
  </conditionalFormatting>
  <conditionalFormatting sqref="V83">
    <cfRule type="expression" dxfId="6" priority="6">
      <formula>BB89</formula>
    </cfRule>
  </conditionalFormatting>
  <conditionalFormatting sqref="C86:O86">
    <cfRule type="expression" dxfId="5" priority="5">
      <formula>BB91</formula>
    </cfRule>
  </conditionalFormatting>
  <conditionalFormatting sqref="P86:Z86">
    <cfRule type="expression" dxfId="4" priority="4">
      <formula>BB92</formula>
    </cfRule>
  </conditionalFormatting>
  <conditionalFormatting sqref="N70">
    <cfRule type="expression" dxfId="3" priority="3">
      <formula>BB70</formula>
    </cfRule>
  </conditionalFormatting>
  <conditionalFormatting sqref="N71">
    <cfRule type="expression" dxfId="2" priority="2">
      <formula>BB71</formula>
    </cfRule>
  </conditionalFormatting>
  <conditionalFormatting sqref="C34:Z34">
    <cfRule type="expression" dxfId="1" priority="182">
      <formula>#REF!</formula>
    </cfRule>
  </conditionalFormatting>
  <conditionalFormatting sqref="B5:N5">
    <cfRule type="expression" dxfId="0" priority="1">
      <formula>$AA$7</formula>
    </cfRule>
  </conditionalFormatting>
  <pageMargins left="0.59055118110236227" right="0.59055118110236227" top="0.59055118110236227" bottom="0.59055118110236227" header="0.31496062992125984" footer="0.31496062992125984"/>
  <pageSetup paperSize="9" orientation="portrait" horizontalDpi="4294967293" r:id="rId1"/>
  <rowBreaks count="2" manualBreakCount="2">
    <brk id="63" min="1" max="25" man="1"/>
    <brk id="112"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70" r:id="rId4" name="Scroll Bar 14">
              <controlPr defaultSize="0" print="0" autoPict="0">
                <anchor moveWithCells="1">
                  <from>
                    <xdr:col>18</xdr:col>
                    <xdr:colOff>45720</xdr:colOff>
                    <xdr:row>23</xdr:row>
                    <xdr:rowOff>7620</xdr:rowOff>
                  </from>
                  <to>
                    <xdr:col>19</xdr:col>
                    <xdr:colOff>53340</xdr:colOff>
                    <xdr:row>23</xdr:row>
                    <xdr:rowOff>182880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_ZDL1">
    <tabColor theme="9" tint="-0.249977111117893"/>
  </sheetPr>
  <dimension ref="A1:XFC2801"/>
  <sheetViews>
    <sheetView showGridLines="0" showRowColHeaders="0" view="pageBreakPreview" topLeftCell="B2" zoomScale="130" zoomScaleNormal="100" zoomScaleSheetLayoutView="130" workbookViewId="0">
      <selection activeCell="C6" sqref="C6:G6"/>
    </sheetView>
  </sheetViews>
  <sheetFormatPr defaultRowHeight="8.4" x14ac:dyDescent="0.25"/>
  <cols>
    <col min="1" max="1" width="6.33203125" style="63" hidden="1" customWidth="1"/>
    <col min="2" max="2" width="3.33203125" style="45" customWidth="1"/>
    <col min="3" max="3" width="11.77734375" style="45" customWidth="1"/>
    <col min="4" max="4" width="6.77734375" style="45" customWidth="1"/>
    <col min="5" max="5" width="9.33203125" style="45" customWidth="1"/>
    <col min="6" max="6" width="11" style="45" customWidth="1"/>
    <col min="7" max="8" width="17.77734375" style="45" customWidth="1"/>
    <col min="9" max="10" width="11" style="45" customWidth="1"/>
    <col min="11" max="11" width="17.77734375" style="45" customWidth="1"/>
    <col min="12" max="13" width="5.77734375" style="45" customWidth="1"/>
    <col min="14" max="14" width="11.77734375" style="45" customWidth="1"/>
    <col min="15" max="15" width="6.77734375" style="45" customWidth="1"/>
    <col min="16" max="16" width="5.33203125" style="45" hidden="1" customWidth="1"/>
    <col min="17" max="17" width="2.6640625" style="62" hidden="1" customWidth="1"/>
    <col min="18" max="19" width="13.33203125" style="45" hidden="1" customWidth="1"/>
    <col min="20" max="20" width="15.33203125" style="45" hidden="1" customWidth="1"/>
    <col min="21" max="25" width="13.33203125" style="45" hidden="1" customWidth="1"/>
    <col min="26" max="16383" width="8.88671875" style="45" hidden="1" customWidth="1"/>
    <col min="16384" max="16384" width="3.109375" style="45" customWidth="1"/>
  </cols>
  <sheetData>
    <row r="1" spans="1:33" hidden="1" x14ac:dyDescent="0.25">
      <c r="A1" s="380">
        <v>17</v>
      </c>
      <c r="B1" s="289">
        <v>2.5</v>
      </c>
      <c r="C1" s="289">
        <f>$A$1-D1</f>
        <v>11</v>
      </c>
      <c r="D1" s="289">
        <v>6</v>
      </c>
      <c r="E1" s="289">
        <f>$A$1*0.5</f>
        <v>8.5</v>
      </c>
      <c r="F1" s="289">
        <f>$A$1*0.6</f>
        <v>10.199999999999999</v>
      </c>
      <c r="G1" s="289">
        <f>$A$1</f>
        <v>17</v>
      </c>
      <c r="H1" s="289">
        <f>$A$1</f>
        <v>17</v>
      </c>
      <c r="I1" s="289">
        <f>$A$1*0.6</f>
        <v>10.199999999999999</v>
      </c>
      <c r="J1" s="289">
        <f>$A$1*0.6</f>
        <v>10.199999999999999</v>
      </c>
      <c r="K1" s="289">
        <f>$A$1</f>
        <v>17</v>
      </c>
      <c r="L1" s="289">
        <f>$A$1*0.3</f>
        <v>5.0999999999999996</v>
      </c>
      <c r="M1" s="289">
        <f>$A$1*0.3</f>
        <v>5.0999999999999996</v>
      </c>
      <c r="N1" s="289">
        <f>$A$1-O1</f>
        <v>11</v>
      </c>
      <c r="O1" s="289">
        <v>6</v>
      </c>
      <c r="P1" s="289"/>
      <c r="Q1" s="381"/>
      <c r="R1" s="289"/>
      <c r="S1" s="289"/>
      <c r="T1" s="289"/>
      <c r="U1" s="289"/>
      <c r="V1" s="289"/>
      <c r="W1" s="289"/>
      <c r="X1" s="289"/>
      <c r="Y1" s="289"/>
      <c r="Z1" s="289"/>
      <c r="AA1" s="289"/>
      <c r="AB1" s="289"/>
      <c r="AC1" s="289"/>
      <c r="AD1" s="289"/>
      <c r="AE1" s="289"/>
      <c r="AF1" s="289"/>
      <c r="AG1" s="289"/>
    </row>
    <row r="2" spans="1:33" ht="9" customHeight="1" x14ac:dyDescent="0.25">
      <c r="A2" s="382">
        <v>9</v>
      </c>
      <c r="B2" s="782" t="s">
        <v>182</v>
      </c>
      <c r="C2" s="782"/>
      <c r="D2" s="782"/>
      <c r="E2" s="782"/>
      <c r="F2" s="782"/>
      <c r="G2" s="782"/>
      <c r="H2" s="782"/>
      <c r="I2" s="782"/>
      <c r="J2" s="782"/>
      <c r="K2" s="782"/>
      <c r="L2" s="782"/>
      <c r="M2" s="782"/>
      <c r="N2" s="782"/>
      <c r="O2" s="782"/>
      <c r="P2" s="289"/>
      <c r="Q2" s="381"/>
      <c r="R2" s="289"/>
      <c r="S2" s="289"/>
      <c r="T2" s="289"/>
      <c r="U2" s="289"/>
      <c r="V2" s="289"/>
      <c r="W2" s="289"/>
      <c r="X2" s="289"/>
      <c r="Y2" s="289"/>
      <c r="Z2" s="289"/>
      <c r="AA2" s="289"/>
      <c r="AB2" s="289"/>
      <c r="AC2" s="289"/>
      <c r="AD2" s="289"/>
      <c r="AE2" s="289"/>
      <c r="AF2" s="289"/>
      <c r="AG2" s="289"/>
    </row>
    <row r="3" spans="1:33" ht="9" customHeight="1" x14ac:dyDescent="0.25">
      <c r="A3" s="380">
        <f>$A$2</f>
        <v>9</v>
      </c>
      <c r="B3" s="757" t="s">
        <v>0</v>
      </c>
      <c r="C3" s="757"/>
      <c r="D3" s="757"/>
      <c r="E3" s="757"/>
      <c r="F3" s="757"/>
      <c r="G3" s="757"/>
      <c r="H3" s="757"/>
      <c r="I3" s="757"/>
      <c r="J3" s="757"/>
      <c r="K3" s="757"/>
      <c r="L3" s="757"/>
      <c r="M3" s="757"/>
      <c r="N3" s="757"/>
      <c r="O3" s="757"/>
      <c r="P3" s="289"/>
      <c r="Q3" s="381"/>
      <c r="R3" s="289"/>
      <c r="S3" s="289"/>
      <c r="T3" s="289"/>
      <c r="U3" s="289"/>
      <c r="V3" s="289"/>
      <c r="W3" s="289"/>
      <c r="X3" s="289"/>
      <c r="Y3" s="289"/>
      <c r="Z3" s="289"/>
      <c r="AA3" s="289"/>
      <c r="AB3" s="289"/>
      <c r="AC3" s="289"/>
      <c r="AD3" s="289"/>
      <c r="AE3" s="289"/>
      <c r="AF3" s="289"/>
      <c r="AG3" s="289"/>
    </row>
    <row r="4" spans="1:33" ht="4.5" customHeight="1" x14ac:dyDescent="0.25">
      <c r="A4" s="382">
        <v>4.5</v>
      </c>
      <c r="B4" s="292"/>
      <c r="C4" s="289"/>
      <c r="D4" s="289"/>
      <c r="E4" s="289"/>
      <c r="F4" s="289"/>
      <c r="G4" s="289"/>
      <c r="H4" s="289"/>
      <c r="I4" s="289"/>
      <c r="J4" s="289"/>
      <c r="K4" s="289"/>
      <c r="L4" s="289"/>
      <c r="M4" s="289"/>
      <c r="N4" s="289"/>
      <c r="O4" s="289"/>
      <c r="P4" s="289"/>
      <c r="Q4" s="381"/>
      <c r="R4" s="289"/>
      <c r="S4" s="289"/>
      <c r="T4" s="289"/>
      <c r="U4" s="289"/>
      <c r="V4" s="289"/>
      <c r="W4" s="289"/>
      <c r="X4" s="289"/>
      <c r="Y4" s="289"/>
      <c r="Z4" s="289"/>
      <c r="AA4" s="289"/>
      <c r="AB4" s="289"/>
      <c r="AC4" s="289"/>
      <c r="AD4" s="289"/>
      <c r="AE4" s="289"/>
      <c r="AF4" s="289"/>
      <c r="AG4" s="289"/>
    </row>
    <row r="5" spans="1:33" ht="9" customHeight="1" x14ac:dyDescent="0.25">
      <c r="A5" s="380">
        <f>$A$2</f>
        <v>9</v>
      </c>
      <c r="B5" s="783" t="s">
        <v>475</v>
      </c>
      <c r="C5" s="766"/>
      <c r="D5" s="766"/>
      <c r="E5" s="766"/>
      <c r="F5" s="766"/>
      <c r="G5" s="766"/>
      <c r="H5" s="767"/>
      <c r="I5" s="666" t="s">
        <v>1</v>
      </c>
      <c r="J5" s="667"/>
      <c r="K5" s="667"/>
      <c r="L5" s="667"/>
      <c r="M5" s="667"/>
      <c r="N5" s="667"/>
      <c r="O5" s="668"/>
      <c r="P5" s="289"/>
      <c r="Q5" s="381"/>
      <c r="R5" s="289"/>
      <c r="S5" s="289"/>
      <c r="T5" s="289"/>
      <c r="U5" s="289"/>
      <c r="V5" s="289"/>
      <c r="W5" s="289"/>
      <c r="X5" s="289"/>
      <c r="Y5" s="289"/>
      <c r="Z5" s="289"/>
      <c r="AA5" s="289"/>
      <c r="AB5" s="289"/>
      <c r="AC5" s="289"/>
      <c r="AD5" s="289"/>
      <c r="AE5" s="289"/>
      <c r="AF5" s="289"/>
      <c r="AG5" s="289"/>
    </row>
    <row r="6" spans="1:33" ht="19.5" customHeight="1" x14ac:dyDescent="0.25">
      <c r="A6" s="382">
        <v>19.5</v>
      </c>
      <c r="B6" s="383"/>
      <c r="C6" s="784"/>
      <c r="D6" s="785"/>
      <c r="E6" s="785"/>
      <c r="F6" s="785"/>
      <c r="G6" s="785"/>
      <c r="H6" s="384"/>
      <c r="I6" s="672"/>
      <c r="J6" s="673"/>
      <c r="K6" s="673"/>
      <c r="L6" s="673"/>
      <c r="M6" s="673"/>
      <c r="N6" s="673"/>
      <c r="O6" s="674"/>
      <c r="P6" s="289"/>
      <c r="Q6" s="381"/>
      <c r="R6" s="289"/>
      <c r="S6" s="289"/>
      <c r="T6" s="289"/>
      <c r="U6" s="289"/>
      <c r="V6" s="289"/>
      <c r="W6" s="289"/>
      <c r="X6" s="289"/>
      <c r="Y6" s="289"/>
      <c r="Z6" s="289"/>
      <c r="AA6" s="289"/>
      <c r="AB6" s="289"/>
      <c r="AC6" s="289"/>
      <c r="AD6" s="289"/>
      <c r="AE6" s="289"/>
      <c r="AF6" s="289"/>
      <c r="AG6" s="289"/>
    </row>
    <row r="7" spans="1:33" ht="9" customHeight="1" x14ac:dyDescent="0.25">
      <c r="A7" s="380">
        <f t="shared" ref="A7" si="0">$A$2</f>
        <v>9</v>
      </c>
      <c r="B7" s="289"/>
      <c r="C7" s="289"/>
      <c r="D7" s="289"/>
      <c r="E7" s="289"/>
      <c r="F7" s="289"/>
      <c r="G7" s="289"/>
      <c r="H7" s="289"/>
      <c r="I7" s="289"/>
      <c r="J7" s="289"/>
      <c r="K7" s="289"/>
      <c r="L7" s="289"/>
      <c r="M7" s="289"/>
      <c r="N7" s="289"/>
      <c r="O7" s="289"/>
      <c r="P7" s="289"/>
      <c r="Q7" s="381"/>
      <c r="R7" s="289"/>
      <c r="S7" s="289"/>
      <c r="T7" s="289"/>
      <c r="U7" s="289"/>
      <c r="V7" s="289"/>
      <c r="W7" s="289"/>
      <c r="X7" s="289"/>
      <c r="Y7" s="289"/>
      <c r="Z7" s="289"/>
      <c r="AA7" s="289"/>
      <c r="AB7" s="289"/>
      <c r="AC7" s="289"/>
      <c r="AD7" s="289"/>
      <c r="AE7" s="289"/>
      <c r="AF7" s="289"/>
      <c r="AG7" s="289"/>
    </row>
    <row r="8" spans="1:33" ht="16.5" customHeight="1" x14ac:dyDescent="0.25">
      <c r="A8" s="382">
        <v>16.5</v>
      </c>
      <c r="B8" s="385" t="s">
        <v>578</v>
      </c>
      <c r="C8" s="289"/>
      <c r="D8" s="289"/>
      <c r="E8" s="289"/>
      <c r="F8" s="289"/>
      <c r="G8" s="289"/>
      <c r="H8" s="289"/>
      <c r="I8" s="289"/>
      <c r="J8" s="289"/>
      <c r="K8" s="289"/>
      <c r="L8" s="289"/>
      <c r="M8" s="289"/>
      <c r="N8" s="289"/>
      <c r="O8" s="289"/>
      <c r="P8" s="289"/>
      <c r="Q8" s="381"/>
      <c r="R8" s="289"/>
      <c r="S8" s="289"/>
      <c r="T8" s="289"/>
      <c r="U8" s="289"/>
      <c r="V8" s="289"/>
      <c r="W8" s="289"/>
      <c r="X8" s="289"/>
      <c r="Y8" s="289"/>
      <c r="Z8" s="289"/>
      <c r="AA8" s="289"/>
      <c r="AB8" s="289"/>
      <c r="AC8" s="289"/>
      <c r="AD8" s="289"/>
      <c r="AE8" s="289"/>
      <c r="AF8" s="289"/>
      <c r="AG8" s="289"/>
    </row>
    <row r="9" spans="1:33" ht="16.5" customHeight="1" x14ac:dyDescent="0.25">
      <c r="A9" s="386">
        <f>$A$8</f>
        <v>16.5</v>
      </c>
      <c r="B9" s="764" t="s">
        <v>686</v>
      </c>
      <c r="C9" s="764"/>
      <c r="D9" s="764"/>
      <c r="E9" s="764"/>
      <c r="F9" s="764"/>
      <c r="G9" s="764"/>
      <c r="H9" s="764"/>
      <c r="I9" s="764"/>
      <c r="J9" s="764"/>
      <c r="K9" s="764"/>
      <c r="L9" s="764"/>
      <c r="M9" s="764"/>
      <c r="N9" s="764"/>
      <c r="O9" s="289"/>
      <c r="P9" s="289"/>
      <c r="Q9" s="381"/>
      <c r="R9" s="289"/>
      <c r="S9" s="289"/>
      <c r="T9" s="289"/>
      <c r="U9" s="289"/>
      <c r="V9" s="289"/>
      <c r="W9" s="289"/>
      <c r="X9" s="289"/>
      <c r="Y9" s="289"/>
      <c r="Z9" s="289"/>
      <c r="AA9" s="289"/>
      <c r="AB9" s="289"/>
      <c r="AC9" s="289"/>
      <c r="AD9" s="289"/>
      <c r="AE9" s="289"/>
      <c r="AF9" s="289"/>
      <c r="AG9" s="289"/>
    </row>
    <row r="10" spans="1:33" ht="16.5" customHeight="1" x14ac:dyDescent="0.25">
      <c r="A10" s="386">
        <f>$A$8</f>
        <v>16.5</v>
      </c>
      <c r="B10" s="765" t="s">
        <v>564</v>
      </c>
      <c r="C10" s="764"/>
      <c r="D10" s="764"/>
      <c r="E10" s="764"/>
      <c r="F10" s="764"/>
      <c r="G10" s="764"/>
      <c r="H10" s="764"/>
      <c r="I10" s="764"/>
      <c r="J10" s="764"/>
      <c r="K10" s="764"/>
      <c r="L10" s="764"/>
      <c r="M10" s="764"/>
      <c r="N10" s="764"/>
      <c r="O10" s="289"/>
      <c r="P10" s="289"/>
      <c r="Q10" s="381"/>
      <c r="R10" s="289"/>
      <c r="S10" s="289"/>
      <c r="T10" s="289"/>
      <c r="U10" s="289"/>
      <c r="V10" s="289"/>
      <c r="W10" s="289"/>
      <c r="X10" s="289"/>
      <c r="Y10" s="289"/>
      <c r="Z10" s="289"/>
      <c r="AA10" s="289"/>
      <c r="AB10" s="289"/>
      <c r="AC10" s="289"/>
      <c r="AD10" s="289"/>
      <c r="AE10" s="289"/>
      <c r="AF10" s="289"/>
      <c r="AG10" s="289"/>
    </row>
    <row r="11" spans="1:33" ht="9" customHeight="1" x14ac:dyDescent="0.25">
      <c r="A11" s="380">
        <f>$A$2</f>
        <v>9</v>
      </c>
      <c r="B11" s="289"/>
      <c r="C11" s="387"/>
      <c r="D11" s="387"/>
      <c r="E11" s="387"/>
      <c r="F11" s="387"/>
      <c r="G11" s="387"/>
      <c r="H11" s="289"/>
      <c r="I11" s="289"/>
      <c r="J11" s="289"/>
      <c r="K11" s="289"/>
      <c r="L11" s="289"/>
      <c r="M11" s="289"/>
      <c r="N11" s="540" t="s">
        <v>877</v>
      </c>
      <c r="O11" s="1099"/>
      <c r="P11" s="289"/>
      <c r="Q11" s="381"/>
      <c r="R11" s="289"/>
      <c r="S11" s="289"/>
      <c r="T11" s="289"/>
      <c r="U11" s="289"/>
      <c r="V11" s="289"/>
      <c r="W11" s="289"/>
      <c r="X11" s="289"/>
      <c r="Y11" s="289"/>
      <c r="Z11" s="289"/>
      <c r="AA11" s="289"/>
      <c r="AB11" s="289"/>
      <c r="AC11" s="289"/>
      <c r="AD11" s="289"/>
      <c r="AE11" s="289"/>
      <c r="AF11" s="289"/>
      <c r="AG11" s="289"/>
    </row>
    <row r="12" spans="1:33" ht="19.5" customHeight="1" x14ac:dyDescent="0.25">
      <c r="A12" s="380">
        <f>$A$6</f>
        <v>19.5</v>
      </c>
      <c r="B12" s="289"/>
      <c r="C12" s="387"/>
      <c r="D12" s="387"/>
      <c r="E12" s="387"/>
      <c r="F12" s="387"/>
      <c r="G12" s="387"/>
      <c r="H12" s="289"/>
      <c r="I12" s="289"/>
      <c r="J12" s="289"/>
      <c r="K12" s="289"/>
      <c r="L12" s="289"/>
      <c r="M12" s="289"/>
      <c r="N12" s="388">
        <v>1</v>
      </c>
      <c r="O12" s="389"/>
      <c r="P12" s="381">
        <f>SUM(Q:Q)</f>
        <v>0</v>
      </c>
      <c r="Q12" s="381">
        <f>IF(COUNTA(C23:O30,C43:O50)=0,0,1)</f>
        <v>0</v>
      </c>
      <c r="R12" s="289"/>
      <c r="S12" s="289"/>
      <c r="T12" s="289"/>
      <c r="U12" s="289"/>
      <c r="V12" s="289"/>
      <c r="W12" s="289"/>
      <c r="X12" s="289"/>
      <c r="Y12" s="289"/>
      <c r="Z12" s="289"/>
      <c r="AA12" s="289"/>
      <c r="AB12" s="289"/>
      <c r="AC12" s="289"/>
      <c r="AD12" s="289"/>
      <c r="AE12" s="289"/>
      <c r="AF12" s="289"/>
      <c r="AG12" s="289"/>
    </row>
    <row r="13" spans="1:33" ht="4.5" customHeight="1" x14ac:dyDescent="0.25">
      <c r="A13" s="380">
        <f>$A$4</f>
        <v>4.5</v>
      </c>
      <c r="B13" s="387"/>
      <c r="C13" s="387"/>
      <c r="D13" s="387"/>
      <c r="E13" s="387"/>
      <c r="F13" s="387"/>
      <c r="G13" s="387"/>
      <c r="H13" s="289"/>
      <c r="I13" s="289"/>
      <c r="J13" s="289"/>
      <c r="K13" s="289"/>
      <c r="L13" s="289"/>
      <c r="M13" s="289"/>
      <c r="N13" s="289"/>
      <c r="O13" s="289"/>
      <c r="P13" s="289"/>
      <c r="Q13" s="381"/>
      <c r="R13" s="289"/>
      <c r="S13" s="289"/>
      <c r="T13" s="289"/>
      <c r="U13" s="289"/>
      <c r="V13" s="289"/>
      <c r="W13" s="289"/>
      <c r="X13" s="289"/>
      <c r="Y13" s="289"/>
      <c r="Z13" s="289"/>
      <c r="AA13" s="289"/>
      <c r="AB13" s="289"/>
      <c r="AC13" s="289"/>
      <c r="AD13" s="289"/>
      <c r="AE13" s="289"/>
      <c r="AF13" s="289"/>
      <c r="AG13" s="289"/>
    </row>
    <row r="14" spans="1:33" ht="4.5" customHeight="1" x14ac:dyDescent="0.25">
      <c r="A14" s="380">
        <f>$A$4</f>
        <v>4.5</v>
      </c>
      <c r="B14" s="770"/>
      <c r="C14" s="770"/>
      <c r="D14" s="770"/>
      <c r="E14" s="770"/>
      <c r="F14" s="770"/>
      <c r="G14" s="770"/>
      <c r="H14" s="770"/>
      <c r="I14" s="770"/>
      <c r="J14" s="770"/>
      <c r="K14" s="770"/>
      <c r="L14" s="770"/>
      <c r="M14" s="770"/>
      <c r="N14" s="770"/>
      <c r="O14" s="770"/>
      <c r="P14" s="289"/>
      <c r="Q14" s="381"/>
      <c r="R14" s="289"/>
      <c r="S14" s="289"/>
      <c r="T14" s="289"/>
      <c r="U14" s="289"/>
      <c r="V14" s="289"/>
      <c r="W14" s="289"/>
      <c r="X14" s="289"/>
      <c r="Y14" s="289"/>
      <c r="Z14" s="289"/>
      <c r="AA14" s="289"/>
      <c r="AB14" s="289"/>
      <c r="AC14" s="289"/>
      <c r="AD14" s="289"/>
      <c r="AE14" s="289"/>
      <c r="AF14" s="289"/>
      <c r="AG14" s="289"/>
    </row>
    <row r="15" spans="1:33" ht="24.75" customHeight="1" x14ac:dyDescent="0.25">
      <c r="A15" s="386">
        <f>$A$8*1.5</f>
        <v>24.75</v>
      </c>
      <c r="B15" s="771" t="s">
        <v>687</v>
      </c>
      <c r="C15" s="772"/>
      <c r="D15" s="772"/>
      <c r="E15" s="772"/>
      <c r="F15" s="772"/>
      <c r="G15" s="772"/>
      <c r="H15" s="772"/>
      <c r="I15" s="772"/>
      <c r="J15" s="772"/>
      <c r="K15" s="772"/>
      <c r="L15" s="772"/>
      <c r="M15" s="772"/>
      <c r="N15" s="772"/>
      <c r="O15" s="773"/>
      <c r="P15" s="289"/>
      <c r="Q15" s="381"/>
      <c r="R15" s="289"/>
      <c r="S15" s="289"/>
      <c r="T15" s="289"/>
      <c r="U15" s="289"/>
      <c r="V15" s="289"/>
      <c r="W15" s="289"/>
      <c r="X15" s="289"/>
      <c r="Y15" s="289"/>
      <c r="Z15" s="289"/>
      <c r="AA15" s="289"/>
      <c r="AB15" s="289"/>
      <c r="AC15" s="289"/>
      <c r="AD15" s="289"/>
      <c r="AE15" s="289"/>
      <c r="AF15" s="289"/>
      <c r="AG15" s="289"/>
    </row>
    <row r="16" spans="1:33" ht="9" customHeight="1" x14ac:dyDescent="0.25">
      <c r="A16" s="380">
        <f>$A$2</f>
        <v>9</v>
      </c>
      <c r="B16" s="390"/>
      <c r="C16" s="540" t="s">
        <v>158</v>
      </c>
      <c r="D16" s="541"/>
      <c r="E16" s="541"/>
      <c r="F16" s="541"/>
      <c r="G16" s="541"/>
      <c r="H16" s="542"/>
      <c r="I16" s="540" t="s">
        <v>159</v>
      </c>
      <c r="J16" s="541"/>
      <c r="K16" s="541"/>
      <c r="L16" s="541"/>
      <c r="M16" s="541"/>
      <c r="N16" s="541"/>
      <c r="O16" s="542"/>
      <c r="P16" s="289"/>
      <c r="Q16" s="381"/>
      <c r="R16" s="289"/>
      <c r="S16" s="289"/>
      <c r="T16" s="289"/>
      <c r="U16" s="289"/>
      <c r="V16" s="289"/>
      <c r="W16" s="289"/>
      <c r="X16" s="289"/>
      <c r="Y16" s="289"/>
      <c r="Z16" s="289"/>
      <c r="AA16" s="289"/>
      <c r="AB16" s="289"/>
      <c r="AC16" s="289"/>
      <c r="AD16" s="289"/>
      <c r="AE16" s="289"/>
      <c r="AF16" s="289"/>
      <c r="AG16" s="289"/>
    </row>
    <row r="17" spans="1:33" ht="19.5" customHeight="1" thickBot="1" x14ac:dyDescent="0.3">
      <c r="A17" s="380">
        <f>$A$6</f>
        <v>19.5</v>
      </c>
      <c r="B17" s="390"/>
      <c r="C17" s="1101"/>
      <c r="D17" s="1102"/>
      <c r="E17" s="1102"/>
      <c r="F17" s="1102"/>
      <c r="G17" s="1102"/>
      <c r="H17" s="1103"/>
      <c r="I17" s="1101"/>
      <c r="J17" s="1104"/>
      <c r="K17" s="1104"/>
      <c r="L17" s="1104"/>
      <c r="M17" s="1104"/>
      <c r="N17" s="1104"/>
      <c r="O17" s="1105"/>
      <c r="P17" s="289"/>
      <c r="Q17" s="381"/>
      <c r="R17" s="289"/>
      <c r="S17" s="289"/>
      <c r="T17" s="289"/>
      <c r="U17" s="289"/>
      <c r="V17" s="289"/>
      <c r="W17" s="289"/>
      <c r="X17" s="289"/>
      <c r="Y17" s="289"/>
      <c r="Z17" s="289"/>
      <c r="AA17" s="289"/>
      <c r="AB17" s="289"/>
      <c r="AC17" s="289"/>
      <c r="AD17" s="289"/>
      <c r="AE17" s="289"/>
      <c r="AF17" s="289"/>
      <c r="AG17" s="289"/>
    </row>
    <row r="18" spans="1:33" ht="4.5" customHeight="1" thickBot="1" x14ac:dyDescent="0.3">
      <c r="A18" s="380">
        <f>$A$4</f>
        <v>4.5</v>
      </c>
      <c r="B18" s="1106"/>
      <c r="C18" s="1097"/>
      <c r="D18" s="1097"/>
      <c r="E18" s="1097"/>
      <c r="F18" s="1097"/>
      <c r="G18" s="1097"/>
      <c r="H18" s="1097"/>
      <c r="I18" s="1097"/>
      <c r="J18" s="1097"/>
      <c r="K18" s="1097"/>
      <c r="L18" s="1097"/>
      <c r="M18" s="1097"/>
      <c r="N18" s="1097"/>
      <c r="O18" s="1107"/>
      <c r="P18" s="289"/>
      <c r="Q18" s="381"/>
      <c r="R18" s="289"/>
      <c r="S18" s="289"/>
      <c r="T18" s="289"/>
      <c r="U18" s="289"/>
      <c r="V18" s="289"/>
      <c r="W18" s="289"/>
      <c r="X18" s="289"/>
      <c r="Y18" s="289"/>
      <c r="Z18" s="289"/>
      <c r="AA18" s="289"/>
      <c r="AB18" s="289"/>
      <c r="AC18" s="289"/>
      <c r="AD18" s="289"/>
      <c r="AE18" s="289"/>
      <c r="AF18" s="289"/>
      <c r="AG18" s="289"/>
    </row>
    <row r="19" spans="1:33" ht="16.5" customHeight="1" x14ac:dyDescent="0.25">
      <c r="A19" s="386">
        <f t="shared" ref="A19:A20" si="1">$A$8</f>
        <v>16.5</v>
      </c>
      <c r="B19" s="1090" t="s">
        <v>160</v>
      </c>
      <c r="C19" s="1091"/>
      <c r="D19" s="1091"/>
      <c r="E19" s="1091"/>
      <c r="F19" s="1091"/>
      <c r="G19" s="1091"/>
      <c r="H19" s="1091"/>
      <c r="I19" s="1091"/>
      <c r="J19" s="1091"/>
      <c r="K19" s="1091"/>
      <c r="L19" s="1091"/>
      <c r="M19" s="1091"/>
      <c r="N19" s="1091"/>
      <c r="O19" s="1092"/>
      <c r="P19" s="289"/>
      <c r="Q19" s="381"/>
      <c r="R19" s="405">
        <f>SUMIF(P:P,"a",K:K)</f>
        <v>0</v>
      </c>
      <c r="S19" s="289"/>
      <c r="T19" s="289"/>
      <c r="U19" s="289"/>
      <c r="V19" s="289"/>
      <c r="W19" s="289"/>
      <c r="X19" s="289"/>
      <c r="Y19" s="289"/>
      <c r="Z19" s="289"/>
      <c r="AA19" s="289"/>
      <c r="AB19" s="289"/>
      <c r="AC19" s="289"/>
      <c r="AD19" s="289"/>
      <c r="AE19" s="289"/>
      <c r="AF19" s="289"/>
      <c r="AG19" s="289"/>
    </row>
    <row r="20" spans="1:33" ht="16.5" customHeight="1" x14ac:dyDescent="0.25">
      <c r="A20" s="386">
        <f t="shared" si="1"/>
        <v>16.5</v>
      </c>
      <c r="B20" s="758" t="s">
        <v>688</v>
      </c>
      <c r="C20" s="759"/>
      <c r="D20" s="759"/>
      <c r="E20" s="759"/>
      <c r="F20" s="759"/>
      <c r="G20" s="759"/>
      <c r="H20" s="759"/>
      <c r="I20" s="759"/>
      <c r="J20" s="759"/>
      <c r="K20" s="759"/>
      <c r="L20" s="759"/>
      <c r="M20" s="759"/>
      <c r="N20" s="759"/>
      <c r="O20" s="760"/>
      <c r="P20" s="289"/>
      <c r="Q20" s="381"/>
      <c r="R20" s="405">
        <f>SUMIF(P:P,"b",K:K)</f>
        <v>0</v>
      </c>
      <c r="S20" s="289"/>
      <c r="T20" s="289"/>
      <c r="U20" s="289"/>
      <c r="V20" s="289"/>
      <c r="W20" s="289"/>
      <c r="X20" s="289"/>
      <c r="Y20" s="289"/>
      <c r="Z20" s="289"/>
      <c r="AA20" s="289"/>
      <c r="AB20" s="289"/>
      <c r="AC20" s="289"/>
      <c r="AD20" s="289"/>
      <c r="AE20" s="289"/>
      <c r="AF20" s="289"/>
      <c r="AG20" s="289"/>
    </row>
    <row r="21" spans="1:33" ht="24.75" customHeight="1" x14ac:dyDescent="0.25">
      <c r="A21" s="386">
        <f>$A$8*1.5</f>
        <v>24.75</v>
      </c>
      <c r="B21" s="391" t="s">
        <v>162</v>
      </c>
      <c r="C21" s="777" t="s">
        <v>170</v>
      </c>
      <c r="D21" s="770"/>
      <c r="E21" s="770"/>
      <c r="F21" s="770"/>
      <c r="G21" s="778"/>
      <c r="H21" s="392" t="s">
        <v>171</v>
      </c>
      <c r="I21" s="392" t="s">
        <v>172</v>
      </c>
      <c r="J21" s="391" t="s">
        <v>163</v>
      </c>
      <c r="K21" s="393" t="s">
        <v>760</v>
      </c>
      <c r="L21" s="852" t="s">
        <v>932</v>
      </c>
      <c r="M21" s="770"/>
      <c r="N21" s="770"/>
      <c r="O21" s="778"/>
      <c r="P21" s="289"/>
      <c r="Q21" s="381"/>
      <c r="R21" s="289"/>
      <c r="S21" s="289"/>
      <c r="T21" s="289"/>
      <c r="U21" s="289"/>
      <c r="V21" s="289"/>
      <c r="W21" s="289"/>
      <c r="X21" s="289"/>
      <c r="Y21" s="289"/>
      <c r="Z21" s="289"/>
      <c r="AA21" s="289"/>
      <c r="AB21" s="289"/>
      <c r="AC21" s="289"/>
      <c r="AD21" s="289"/>
      <c r="AE21" s="289"/>
      <c r="AF21" s="289"/>
      <c r="AG21" s="289"/>
    </row>
    <row r="22" spans="1:33" ht="9" customHeight="1" x14ac:dyDescent="0.2">
      <c r="A22" s="380">
        <f>$A$2</f>
        <v>9</v>
      </c>
      <c r="B22" s="394"/>
      <c r="C22" s="779" t="s">
        <v>126</v>
      </c>
      <c r="D22" s="780"/>
      <c r="E22" s="780"/>
      <c r="F22" s="780"/>
      <c r="G22" s="781"/>
      <c r="H22" s="395" t="s">
        <v>164</v>
      </c>
      <c r="I22" s="395" t="s">
        <v>165</v>
      </c>
      <c r="J22" s="395" t="s">
        <v>143</v>
      </c>
      <c r="K22" s="395" t="s">
        <v>166</v>
      </c>
      <c r="L22" s="853" t="s">
        <v>167</v>
      </c>
      <c r="M22" s="885"/>
      <c r="N22" s="885"/>
      <c r="O22" s="862"/>
      <c r="P22" s="289"/>
      <c r="Q22" s="381"/>
      <c r="R22" s="289"/>
      <c r="S22" s="289"/>
      <c r="T22" s="289"/>
      <c r="U22" s="289"/>
      <c r="V22" s="289"/>
      <c r="W22" s="289"/>
      <c r="X22" s="289"/>
      <c r="Y22" s="289"/>
      <c r="Z22" s="289"/>
      <c r="AA22" s="289"/>
      <c r="AB22" s="289"/>
      <c r="AC22" s="289"/>
      <c r="AD22" s="289"/>
      <c r="AE22" s="289"/>
      <c r="AF22" s="289"/>
      <c r="AG22" s="289"/>
    </row>
    <row r="23" spans="1:33" ht="19.5" customHeight="1" x14ac:dyDescent="0.25">
      <c r="A23" s="380">
        <f t="shared" ref="A23:A30" si="2">$A$6</f>
        <v>19.5</v>
      </c>
      <c r="B23" s="396">
        <v>1</v>
      </c>
      <c r="C23" s="752"/>
      <c r="D23" s="752"/>
      <c r="E23" s="752"/>
      <c r="F23" s="752"/>
      <c r="G23" s="752"/>
      <c r="H23" s="406"/>
      <c r="I23" s="406"/>
      <c r="J23" s="407"/>
      <c r="K23" s="408"/>
      <c r="L23" s="1087"/>
      <c r="M23" s="1088"/>
      <c r="N23" s="1088"/>
      <c r="O23" s="1089"/>
      <c r="P23" s="289" t="s">
        <v>126</v>
      </c>
      <c r="Q23" s="381"/>
      <c r="R23" s="289"/>
      <c r="S23" s="289"/>
      <c r="T23" s="289"/>
      <c r="U23" s="289"/>
      <c r="V23" s="289"/>
      <c r="W23" s="289"/>
      <c r="X23" s="289"/>
      <c r="Y23" s="289"/>
      <c r="Z23" s="289"/>
      <c r="AA23" s="289"/>
      <c r="AB23" s="289"/>
      <c r="AC23" s="289"/>
      <c r="AD23" s="289"/>
      <c r="AE23" s="289"/>
      <c r="AF23" s="289"/>
      <c r="AG23" s="289"/>
    </row>
    <row r="24" spans="1:33" ht="19.5" customHeight="1" x14ac:dyDescent="0.25">
      <c r="A24" s="380">
        <f t="shared" si="2"/>
        <v>19.5</v>
      </c>
      <c r="B24" s="396">
        <v>2</v>
      </c>
      <c r="C24" s="752"/>
      <c r="D24" s="752"/>
      <c r="E24" s="752"/>
      <c r="F24" s="752"/>
      <c r="G24" s="752"/>
      <c r="H24" s="406"/>
      <c r="I24" s="406"/>
      <c r="J24" s="407"/>
      <c r="K24" s="408"/>
      <c r="L24" s="1087"/>
      <c r="M24" s="1088"/>
      <c r="N24" s="1088"/>
      <c r="O24" s="1089"/>
      <c r="P24" s="289" t="s">
        <v>126</v>
      </c>
      <c r="Q24" s="381"/>
      <c r="R24" s="289"/>
      <c r="S24" s="289"/>
      <c r="T24" s="289"/>
      <c r="U24" s="289"/>
      <c r="V24" s="289"/>
      <c r="W24" s="289"/>
      <c r="X24" s="289"/>
      <c r="Y24" s="289"/>
      <c r="Z24" s="289"/>
      <c r="AA24" s="289"/>
      <c r="AB24" s="289"/>
      <c r="AC24" s="289"/>
      <c r="AD24" s="289"/>
      <c r="AE24" s="289"/>
      <c r="AF24" s="289"/>
      <c r="AG24" s="289"/>
    </row>
    <row r="25" spans="1:33" ht="19.5" customHeight="1" x14ac:dyDescent="0.25">
      <c r="A25" s="380">
        <f t="shared" si="2"/>
        <v>19.5</v>
      </c>
      <c r="B25" s="396">
        <v>3</v>
      </c>
      <c r="C25" s="752"/>
      <c r="D25" s="752"/>
      <c r="E25" s="752"/>
      <c r="F25" s="752"/>
      <c r="G25" s="752"/>
      <c r="H25" s="406"/>
      <c r="I25" s="406"/>
      <c r="J25" s="407"/>
      <c r="K25" s="408"/>
      <c r="L25" s="1087"/>
      <c r="M25" s="1088"/>
      <c r="N25" s="1088"/>
      <c r="O25" s="1089"/>
      <c r="P25" s="289" t="s">
        <v>126</v>
      </c>
      <c r="Q25" s="381"/>
      <c r="R25" s="289"/>
      <c r="S25" s="289"/>
      <c r="T25" s="289"/>
      <c r="U25" s="289"/>
      <c r="V25" s="289"/>
      <c r="W25" s="289"/>
      <c r="X25" s="289"/>
      <c r="Y25" s="289"/>
      <c r="Z25" s="289"/>
      <c r="AA25" s="289"/>
      <c r="AB25" s="289"/>
      <c r="AC25" s="289"/>
      <c r="AD25" s="289"/>
      <c r="AE25" s="289"/>
      <c r="AF25" s="289"/>
      <c r="AG25" s="289"/>
    </row>
    <row r="26" spans="1:33" ht="19.5" customHeight="1" x14ac:dyDescent="0.25">
      <c r="A26" s="380">
        <f t="shared" si="2"/>
        <v>19.5</v>
      </c>
      <c r="B26" s="396">
        <v>4</v>
      </c>
      <c r="C26" s="752"/>
      <c r="D26" s="752"/>
      <c r="E26" s="752"/>
      <c r="F26" s="752"/>
      <c r="G26" s="752"/>
      <c r="H26" s="406"/>
      <c r="I26" s="406"/>
      <c r="J26" s="407"/>
      <c r="K26" s="408"/>
      <c r="L26" s="1087"/>
      <c r="M26" s="1088"/>
      <c r="N26" s="1088"/>
      <c r="O26" s="1089"/>
      <c r="P26" s="289" t="s">
        <v>126</v>
      </c>
      <c r="Q26" s="381"/>
      <c r="R26" s="289"/>
      <c r="S26" s="289"/>
      <c r="T26" s="289"/>
      <c r="U26" s="289"/>
      <c r="V26" s="289"/>
      <c r="W26" s="289"/>
      <c r="X26" s="289"/>
      <c r="Y26" s="289"/>
      <c r="Z26" s="289"/>
      <c r="AA26" s="289"/>
      <c r="AB26" s="289"/>
      <c r="AC26" s="289"/>
      <c r="AD26" s="289"/>
      <c r="AE26" s="289"/>
      <c r="AF26" s="289"/>
      <c r="AG26" s="289"/>
    </row>
    <row r="27" spans="1:33" ht="19.5" customHeight="1" x14ac:dyDescent="0.25">
      <c r="A27" s="380">
        <f t="shared" si="2"/>
        <v>19.5</v>
      </c>
      <c r="B27" s="396">
        <v>5</v>
      </c>
      <c r="C27" s="752"/>
      <c r="D27" s="752"/>
      <c r="E27" s="752"/>
      <c r="F27" s="752"/>
      <c r="G27" s="752"/>
      <c r="H27" s="406"/>
      <c r="I27" s="406"/>
      <c r="J27" s="407"/>
      <c r="K27" s="408"/>
      <c r="L27" s="1087"/>
      <c r="M27" s="1088"/>
      <c r="N27" s="1088"/>
      <c r="O27" s="1089"/>
      <c r="P27" s="289" t="s">
        <v>126</v>
      </c>
      <c r="Q27" s="381"/>
      <c r="R27" s="289"/>
      <c r="S27" s="289"/>
      <c r="T27" s="289"/>
      <c r="U27" s="289"/>
      <c r="V27" s="289"/>
      <c r="W27" s="289"/>
      <c r="X27" s="289"/>
      <c r="Y27" s="289"/>
      <c r="Z27" s="289"/>
      <c r="AA27" s="289"/>
      <c r="AB27" s="289"/>
      <c r="AC27" s="289"/>
      <c r="AD27" s="289"/>
      <c r="AE27" s="289"/>
      <c r="AF27" s="289"/>
      <c r="AG27" s="289"/>
    </row>
    <row r="28" spans="1:33" ht="19.5" customHeight="1" x14ac:dyDescent="0.25">
      <c r="A28" s="380">
        <f t="shared" si="2"/>
        <v>19.5</v>
      </c>
      <c r="B28" s="396">
        <v>6</v>
      </c>
      <c r="C28" s="752"/>
      <c r="D28" s="752"/>
      <c r="E28" s="752"/>
      <c r="F28" s="752"/>
      <c r="G28" s="752"/>
      <c r="H28" s="406"/>
      <c r="I28" s="406"/>
      <c r="J28" s="407"/>
      <c r="K28" s="408"/>
      <c r="L28" s="1087"/>
      <c r="M28" s="1088"/>
      <c r="N28" s="1088"/>
      <c r="O28" s="1089"/>
      <c r="P28" s="289" t="s">
        <v>126</v>
      </c>
      <c r="Q28" s="381"/>
      <c r="R28" s="289"/>
      <c r="S28" s="289"/>
      <c r="T28" s="289"/>
      <c r="U28" s="289"/>
      <c r="V28" s="289"/>
      <c r="W28" s="289"/>
      <c r="X28" s="289"/>
      <c r="Y28" s="289"/>
      <c r="Z28" s="289"/>
      <c r="AA28" s="289"/>
      <c r="AB28" s="289"/>
      <c r="AC28" s="289"/>
      <c r="AD28" s="289"/>
      <c r="AE28" s="289"/>
      <c r="AF28" s="289"/>
      <c r="AG28" s="289"/>
    </row>
    <row r="29" spans="1:33" ht="19.5" customHeight="1" x14ac:dyDescent="0.25">
      <c r="A29" s="380">
        <f t="shared" si="2"/>
        <v>19.5</v>
      </c>
      <c r="B29" s="396">
        <v>7</v>
      </c>
      <c r="C29" s="752"/>
      <c r="D29" s="752"/>
      <c r="E29" s="752"/>
      <c r="F29" s="752"/>
      <c r="G29" s="752"/>
      <c r="H29" s="406"/>
      <c r="I29" s="406"/>
      <c r="J29" s="407"/>
      <c r="K29" s="408"/>
      <c r="L29" s="1087"/>
      <c r="M29" s="1088"/>
      <c r="N29" s="1088"/>
      <c r="O29" s="1089"/>
      <c r="P29" s="289" t="s">
        <v>126</v>
      </c>
      <c r="Q29" s="381"/>
      <c r="R29" s="289"/>
      <c r="S29" s="289"/>
      <c r="T29" s="289"/>
      <c r="U29" s="289"/>
      <c r="V29" s="289"/>
      <c r="W29" s="289"/>
      <c r="X29" s="289"/>
      <c r="Y29" s="289"/>
      <c r="Z29" s="289"/>
      <c r="AA29" s="289"/>
      <c r="AB29" s="289"/>
      <c r="AC29" s="289"/>
      <c r="AD29" s="289"/>
      <c r="AE29" s="289"/>
      <c r="AF29" s="289"/>
      <c r="AG29" s="289"/>
    </row>
    <row r="30" spans="1:33" ht="19.5" customHeight="1" x14ac:dyDescent="0.25">
      <c r="A30" s="380">
        <f t="shared" si="2"/>
        <v>19.5</v>
      </c>
      <c r="B30" s="396">
        <v>8</v>
      </c>
      <c r="C30" s="752"/>
      <c r="D30" s="752"/>
      <c r="E30" s="752"/>
      <c r="F30" s="752"/>
      <c r="G30" s="752"/>
      <c r="H30" s="406"/>
      <c r="I30" s="406"/>
      <c r="J30" s="407"/>
      <c r="K30" s="408"/>
      <c r="L30" s="1087"/>
      <c r="M30" s="1088"/>
      <c r="N30" s="1088"/>
      <c r="O30" s="1089"/>
      <c r="P30" s="289" t="s">
        <v>126</v>
      </c>
      <c r="Q30" s="381"/>
      <c r="R30" s="289"/>
      <c r="S30" s="289"/>
      <c r="T30" s="289"/>
      <c r="U30" s="289"/>
      <c r="V30" s="289"/>
      <c r="W30" s="289"/>
      <c r="X30" s="289"/>
      <c r="Y30" s="289"/>
      <c r="Z30" s="289"/>
      <c r="AA30" s="289"/>
      <c r="AB30" s="289"/>
      <c r="AC30" s="289"/>
      <c r="AD30" s="289"/>
      <c r="AE30" s="289"/>
      <c r="AF30" s="289"/>
      <c r="AG30" s="289"/>
    </row>
    <row r="31" spans="1:33" ht="9" customHeight="1" x14ac:dyDescent="0.25">
      <c r="A31" s="380">
        <f>$A$2</f>
        <v>9</v>
      </c>
      <c r="B31" s="289"/>
      <c r="C31" s="289"/>
      <c r="D31" s="289"/>
      <c r="E31" s="289"/>
      <c r="F31" s="289"/>
      <c r="G31" s="289"/>
      <c r="H31" s="289"/>
      <c r="I31" s="289"/>
      <c r="J31" s="289"/>
      <c r="K31" s="289"/>
      <c r="L31" s="289"/>
      <c r="M31" s="289"/>
      <c r="N31" s="289"/>
      <c r="O31" s="289"/>
      <c r="P31" s="289"/>
      <c r="Q31" s="381"/>
      <c r="R31" s="289"/>
      <c r="S31" s="289"/>
      <c r="T31" s="289"/>
      <c r="U31" s="289"/>
      <c r="V31" s="289"/>
      <c r="W31" s="289"/>
      <c r="X31" s="289"/>
      <c r="Y31" s="289"/>
      <c r="Z31" s="289"/>
      <c r="AA31" s="289"/>
      <c r="AB31" s="289"/>
      <c r="AC31" s="289"/>
      <c r="AD31" s="289"/>
      <c r="AE31" s="289"/>
      <c r="AF31" s="289"/>
      <c r="AG31" s="289"/>
    </row>
    <row r="32" spans="1:33" ht="18" customHeight="1" x14ac:dyDescent="0.25">
      <c r="A32" s="380">
        <f>$A$2*2</f>
        <v>18</v>
      </c>
      <c r="B32" s="401" t="s">
        <v>100</v>
      </c>
      <c r="C32" s="558" t="s">
        <v>191</v>
      </c>
      <c r="D32" s="573"/>
      <c r="E32" s="573"/>
      <c r="F32" s="573"/>
      <c r="G32" s="573"/>
      <c r="H32" s="573"/>
      <c r="I32" s="573"/>
      <c r="J32" s="573"/>
      <c r="K32" s="573"/>
      <c r="L32" s="573"/>
      <c r="M32" s="573"/>
      <c r="N32" s="573"/>
      <c r="O32" s="573"/>
      <c r="P32" s="289"/>
      <c r="Q32" s="381"/>
      <c r="R32" s="289"/>
      <c r="S32" s="289"/>
      <c r="T32" s="289"/>
      <c r="U32" s="289"/>
      <c r="V32" s="289"/>
      <c r="W32" s="289"/>
      <c r="X32" s="289"/>
      <c r="Y32" s="289"/>
      <c r="Z32" s="289"/>
      <c r="AA32" s="289"/>
      <c r="AB32" s="289"/>
      <c r="AC32" s="289"/>
      <c r="AD32" s="289"/>
      <c r="AE32" s="289"/>
      <c r="AF32" s="289"/>
      <c r="AG32" s="289"/>
    </row>
    <row r="33" spans="1:33" ht="9" customHeight="1" x14ac:dyDescent="0.25">
      <c r="A33" s="380">
        <f>$A$2</f>
        <v>9</v>
      </c>
      <c r="B33" s="401" t="s">
        <v>101</v>
      </c>
      <c r="C33" s="573" t="s">
        <v>190</v>
      </c>
      <c r="D33" s="573"/>
      <c r="E33" s="573"/>
      <c r="F33" s="573"/>
      <c r="G33" s="573"/>
      <c r="H33" s="573"/>
      <c r="I33" s="573"/>
      <c r="J33" s="573"/>
      <c r="K33" s="573"/>
      <c r="L33" s="573"/>
      <c r="M33" s="573"/>
      <c r="N33" s="573"/>
      <c r="O33" s="573"/>
      <c r="P33" s="289"/>
      <c r="Q33" s="381"/>
      <c r="R33" s="289"/>
      <c r="S33" s="289"/>
      <c r="T33" s="289"/>
      <c r="U33" s="289"/>
      <c r="V33" s="289"/>
      <c r="W33" s="289"/>
      <c r="X33" s="289"/>
      <c r="Y33" s="289"/>
      <c r="Z33" s="289"/>
      <c r="AA33" s="289"/>
      <c r="AB33" s="289"/>
      <c r="AC33" s="289"/>
      <c r="AD33" s="289"/>
      <c r="AE33" s="289"/>
      <c r="AF33" s="289"/>
      <c r="AG33" s="289"/>
    </row>
    <row r="34" spans="1:33" s="62" customFormat="1" ht="9" customHeight="1" x14ac:dyDescent="0.25">
      <c r="A34" s="380">
        <f>$A$2</f>
        <v>9</v>
      </c>
      <c r="B34" s="401" t="s">
        <v>102</v>
      </c>
      <c r="C34" s="558" t="s">
        <v>500</v>
      </c>
      <c r="D34" s="573"/>
      <c r="E34" s="573"/>
      <c r="F34" s="573"/>
      <c r="G34" s="573"/>
      <c r="H34" s="573"/>
      <c r="I34" s="573"/>
      <c r="J34" s="573"/>
      <c r="K34" s="573"/>
      <c r="L34" s="573"/>
      <c r="M34" s="573"/>
      <c r="N34" s="573"/>
      <c r="O34" s="573"/>
      <c r="P34" s="289"/>
      <c r="Q34" s="381"/>
      <c r="R34" s="381"/>
      <c r="S34" s="381"/>
      <c r="T34" s="381"/>
      <c r="U34" s="381"/>
      <c r="V34" s="381"/>
      <c r="W34" s="381"/>
      <c r="X34" s="381"/>
      <c r="Y34" s="381"/>
      <c r="Z34" s="381"/>
      <c r="AA34" s="381"/>
      <c r="AB34" s="381"/>
      <c r="AC34" s="381"/>
      <c r="AD34" s="381"/>
      <c r="AE34" s="381"/>
      <c r="AF34" s="381"/>
      <c r="AG34" s="381"/>
    </row>
    <row r="35" spans="1:33" s="62" customFormat="1" ht="9" customHeight="1" x14ac:dyDescent="0.25">
      <c r="A35" s="380">
        <f>$A$2</f>
        <v>9</v>
      </c>
      <c r="B35" s="401" t="s">
        <v>105</v>
      </c>
      <c r="C35" s="558" t="s">
        <v>194</v>
      </c>
      <c r="D35" s="573"/>
      <c r="E35" s="573"/>
      <c r="F35" s="573"/>
      <c r="G35" s="573"/>
      <c r="H35" s="573"/>
      <c r="I35" s="573"/>
      <c r="J35" s="573"/>
      <c r="K35" s="573"/>
      <c r="L35" s="573"/>
      <c r="M35" s="573"/>
      <c r="N35" s="573"/>
      <c r="O35" s="573"/>
      <c r="P35" s="289"/>
      <c r="Q35" s="381"/>
      <c r="R35" s="381"/>
      <c r="S35" s="381"/>
      <c r="T35" s="381"/>
      <c r="U35" s="381"/>
      <c r="V35" s="381"/>
      <c r="W35" s="381"/>
      <c r="X35" s="381"/>
      <c r="Y35" s="381"/>
      <c r="Z35" s="381"/>
      <c r="AA35" s="381"/>
      <c r="AB35" s="381"/>
      <c r="AC35" s="381"/>
      <c r="AD35" s="381"/>
      <c r="AE35" s="381"/>
      <c r="AF35" s="381"/>
      <c r="AG35" s="381"/>
    </row>
    <row r="36" spans="1:33" s="62" customFormat="1" ht="16.5" customHeight="1" x14ac:dyDescent="0.25">
      <c r="A36" s="386">
        <f>$A$8</f>
        <v>16.5</v>
      </c>
      <c r="B36" s="289"/>
      <c r="C36" s="984" t="str">
        <f ca="1">Wersja</f>
        <v>2020..6.15.0.44055</v>
      </c>
      <c r="D36" s="984"/>
      <c r="E36" s="387"/>
      <c r="F36" s="387"/>
      <c r="G36" s="387"/>
      <c r="H36" s="387"/>
      <c r="I36" s="289"/>
      <c r="J36" s="289"/>
      <c r="K36" s="289"/>
      <c r="L36" s="289"/>
      <c r="M36" s="289"/>
      <c r="N36" s="402" t="s">
        <v>690</v>
      </c>
      <c r="O36" s="403" t="s">
        <v>187</v>
      </c>
      <c r="P36" s="289"/>
      <c r="Q36" s="381"/>
      <c r="R36" s="381"/>
      <c r="S36" s="381"/>
      <c r="T36" s="381"/>
      <c r="U36" s="381"/>
      <c r="V36" s="381"/>
      <c r="W36" s="381"/>
      <c r="X36" s="381"/>
      <c r="Y36" s="381"/>
      <c r="Z36" s="381"/>
      <c r="AA36" s="381"/>
      <c r="AB36" s="381"/>
      <c r="AC36" s="381"/>
      <c r="AD36" s="381"/>
      <c r="AE36" s="381"/>
      <c r="AF36" s="381"/>
      <c r="AG36" s="381"/>
    </row>
    <row r="37" spans="1:33" s="62" customFormat="1" ht="9" customHeight="1" x14ac:dyDescent="0.25">
      <c r="A37" s="380">
        <f>$A$2</f>
        <v>9</v>
      </c>
      <c r="B37" s="289"/>
      <c r="C37" s="289"/>
      <c r="D37" s="289"/>
      <c r="E37" s="289"/>
      <c r="F37" s="289"/>
      <c r="G37" s="289"/>
      <c r="H37" s="289"/>
      <c r="I37" s="289"/>
      <c r="J37" s="289"/>
      <c r="K37" s="289"/>
      <c r="L37" s="289"/>
      <c r="M37" s="289"/>
      <c r="N37" s="289"/>
      <c r="O37" s="289"/>
      <c r="P37" s="289"/>
      <c r="Q37" s="381"/>
      <c r="R37" s="381"/>
      <c r="S37" s="381"/>
      <c r="T37" s="381"/>
      <c r="U37" s="381"/>
      <c r="V37" s="381"/>
      <c r="W37" s="381"/>
      <c r="X37" s="381"/>
      <c r="Y37" s="381"/>
      <c r="Z37" s="381"/>
      <c r="AA37" s="381"/>
      <c r="AB37" s="381"/>
      <c r="AC37" s="381"/>
      <c r="AD37" s="381"/>
      <c r="AE37" s="381"/>
      <c r="AF37" s="381"/>
      <c r="AG37" s="381"/>
    </row>
    <row r="38" spans="1:33" s="62" customFormat="1" ht="9" customHeight="1" x14ac:dyDescent="0.25">
      <c r="A38" s="380">
        <f>$A$2</f>
        <v>9</v>
      </c>
      <c r="B38" s="757" t="s">
        <v>0</v>
      </c>
      <c r="C38" s="757"/>
      <c r="D38" s="757"/>
      <c r="E38" s="757"/>
      <c r="F38" s="757"/>
      <c r="G38" s="757"/>
      <c r="H38" s="757"/>
      <c r="I38" s="757"/>
      <c r="J38" s="757"/>
      <c r="K38" s="757"/>
      <c r="L38" s="757"/>
      <c r="M38" s="757"/>
      <c r="N38" s="757"/>
      <c r="O38" s="757"/>
      <c r="P38" s="289"/>
      <c r="Q38" s="381"/>
      <c r="R38" s="381"/>
      <c r="S38" s="381"/>
      <c r="T38" s="381"/>
      <c r="U38" s="381"/>
      <c r="V38" s="381"/>
      <c r="W38" s="381"/>
      <c r="X38" s="381"/>
      <c r="Y38" s="381"/>
      <c r="Z38" s="381"/>
      <c r="AA38" s="381"/>
      <c r="AB38" s="381"/>
      <c r="AC38" s="381"/>
      <c r="AD38" s="381"/>
      <c r="AE38" s="381"/>
      <c r="AF38" s="381"/>
      <c r="AG38" s="381"/>
    </row>
    <row r="39" spans="1:33" s="62" customFormat="1" ht="4.5" customHeight="1" x14ac:dyDescent="0.25">
      <c r="A39" s="386">
        <v>4.5</v>
      </c>
      <c r="B39" s="292"/>
      <c r="C39" s="289"/>
      <c r="D39" s="289"/>
      <c r="E39" s="289"/>
      <c r="F39" s="289"/>
      <c r="G39" s="289"/>
      <c r="H39" s="289"/>
      <c r="I39" s="289"/>
      <c r="J39" s="289"/>
      <c r="K39" s="289"/>
      <c r="L39" s="289"/>
      <c r="M39" s="289"/>
      <c r="N39" s="289"/>
      <c r="O39" s="289"/>
      <c r="P39" s="289"/>
      <c r="Q39" s="381"/>
      <c r="R39" s="381"/>
      <c r="S39" s="381"/>
      <c r="T39" s="381"/>
      <c r="U39" s="381"/>
      <c r="V39" s="381"/>
      <c r="W39" s="381"/>
      <c r="X39" s="381"/>
      <c r="Y39" s="381"/>
      <c r="Z39" s="381"/>
      <c r="AA39" s="381"/>
      <c r="AB39" s="381"/>
      <c r="AC39" s="381"/>
      <c r="AD39" s="381"/>
      <c r="AE39" s="381"/>
      <c r="AF39" s="381"/>
      <c r="AG39" s="381"/>
    </row>
    <row r="40" spans="1:33" s="62" customFormat="1" ht="16.5" customHeight="1" x14ac:dyDescent="0.25">
      <c r="A40" s="386">
        <f t="shared" ref="A40" si="3">$A$8</f>
        <v>16.5</v>
      </c>
      <c r="B40" s="758" t="s">
        <v>689</v>
      </c>
      <c r="C40" s="759"/>
      <c r="D40" s="759"/>
      <c r="E40" s="759"/>
      <c r="F40" s="759"/>
      <c r="G40" s="759"/>
      <c r="H40" s="759"/>
      <c r="I40" s="759"/>
      <c r="J40" s="759"/>
      <c r="K40" s="759"/>
      <c r="L40" s="759"/>
      <c r="M40" s="759"/>
      <c r="N40" s="759"/>
      <c r="O40" s="760"/>
      <c r="P40" s="289"/>
      <c r="Q40" s="381"/>
      <c r="R40" s="381"/>
      <c r="S40" s="381"/>
      <c r="T40" s="381"/>
      <c r="U40" s="381"/>
      <c r="V40" s="381"/>
      <c r="W40" s="381"/>
      <c r="X40" s="381"/>
      <c r="Y40" s="381"/>
      <c r="Z40" s="381"/>
      <c r="AA40" s="381"/>
      <c r="AB40" s="381"/>
      <c r="AC40" s="381"/>
      <c r="AD40" s="381"/>
      <c r="AE40" s="381"/>
      <c r="AF40" s="381"/>
      <c r="AG40" s="381"/>
    </row>
    <row r="41" spans="1:33" s="62" customFormat="1" ht="24.75" customHeight="1" x14ac:dyDescent="0.25">
      <c r="A41" s="386">
        <f>$A$8*1.5</f>
        <v>24.75</v>
      </c>
      <c r="B41" s="391" t="s">
        <v>162</v>
      </c>
      <c r="C41" s="1100" t="s">
        <v>184</v>
      </c>
      <c r="D41" s="1100"/>
      <c r="E41" s="1100"/>
      <c r="F41" s="1100"/>
      <c r="G41" s="1100"/>
      <c r="H41" s="392" t="s">
        <v>171</v>
      </c>
      <c r="I41" s="392" t="s">
        <v>172</v>
      </c>
      <c r="J41" s="391" t="s">
        <v>163</v>
      </c>
      <c r="K41" s="393" t="s">
        <v>760</v>
      </c>
      <c r="L41" s="852" t="s">
        <v>932</v>
      </c>
      <c r="M41" s="770"/>
      <c r="N41" s="770"/>
      <c r="O41" s="778"/>
      <c r="P41" s="289"/>
      <c r="Q41" s="381"/>
      <c r="R41" s="381"/>
      <c r="S41" s="381"/>
      <c r="T41" s="381"/>
      <c r="U41" s="381"/>
      <c r="V41" s="381"/>
      <c r="W41" s="381"/>
      <c r="X41" s="381"/>
      <c r="Y41" s="381"/>
      <c r="Z41" s="381"/>
      <c r="AA41" s="381"/>
      <c r="AB41" s="381"/>
      <c r="AC41" s="381"/>
      <c r="AD41" s="381"/>
      <c r="AE41" s="381"/>
      <c r="AF41" s="381"/>
      <c r="AG41" s="381"/>
    </row>
    <row r="42" spans="1:33" s="62" customFormat="1" ht="9" customHeight="1" x14ac:dyDescent="0.2">
      <c r="A42" s="380">
        <f>$A$2</f>
        <v>9</v>
      </c>
      <c r="B42" s="404"/>
      <c r="C42" s="755" t="s">
        <v>126</v>
      </c>
      <c r="D42" s="755"/>
      <c r="E42" s="755"/>
      <c r="F42" s="755"/>
      <c r="G42" s="755"/>
      <c r="H42" s="409" t="s">
        <v>164</v>
      </c>
      <c r="I42" s="409" t="s">
        <v>165</v>
      </c>
      <c r="J42" s="409" t="s">
        <v>143</v>
      </c>
      <c r="K42" s="409" t="s">
        <v>166</v>
      </c>
      <c r="L42" s="761" t="s">
        <v>167</v>
      </c>
      <c r="M42" s="904"/>
      <c r="N42" s="904"/>
      <c r="O42" s="762"/>
      <c r="P42" s="289"/>
      <c r="Q42" s="381"/>
      <c r="R42" s="381"/>
      <c r="S42" s="381"/>
      <c r="T42" s="381"/>
      <c r="U42" s="381"/>
      <c r="V42" s="381"/>
      <c r="W42" s="381"/>
      <c r="X42" s="381"/>
      <c r="Y42" s="381"/>
      <c r="Z42" s="381"/>
      <c r="AA42" s="381"/>
      <c r="AB42" s="381"/>
      <c r="AC42" s="381"/>
      <c r="AD42" s="381"/>
      <c r="AE42" s="381"/>
      <c r="AF42" s="381"/>
      <c r="AG42" s="381"/>
    </row>
    <row r="43" spans="1:33" s="62" customFormat="1" ht="19.5" customHeight="1" x14ac:dyDescent="0.25">
      <c r="A43" s="380">
        <f t="shared" ref="A43:A50" si="4">$A$6</f>
        <v>19.5</v>
      </c>
      <c r="B43" s="396">
        <v>1</v>
      </c>
      <c r="C43" s="752"/>
      <c r="D43" s="752"/>
      <c r="E43" s="752"/>
      <c r="F43" s="752"/>
      <c r="G43" s="752"/>
      <c r="H43" s="406"/>
      <c r="I43" s="406"/>
      <c r="J43" s="407"/>
      <c r="K43" s="410"/>
      <c r="L43" s="1087"/>
      <c r="M43" s="1088"/>
      <c r="N43" s="1088"/>
      <c r="O43" s="1089"/>
      <c r="P43" s="289" t="s">
        <v>164</v>
      </c>
      <c r="Q43" s="381"/>
      <c r="R43" s="381"/>
      <c r="S43" s="381"/>
      <c r="T43" s="381"/>
      <c r="U43" s="381"/>
      <c r="V43" s="381"/>
      <c r="W43" s="381"/>
      <c r="X43" s="381"/>
      <c r="Y43" s="381"/>
      <c r="Z43" s="381"/>
      <c r="AA43" s="381"/>
      <c r="AB43" s="381"/>
      <c r="AC43" s="381"/>
      <c r="AD43" s="381"/>
      <c r="AE43" s="381"/>
      <c r="AF43" s="381"/>
      <c r="AG43" s="381"/>
    </row>
    <row r="44" spans="1:33" s="62" customFormat="1" ht="19.5" customHeight="1" x14ac:dyDescent="0.25">
      <c r="A44" s="380">
        <f t="shared" si="4"/>
        <v>19.5</v>
      </c>
      <c r="B44" s="396">
        <v>2</v>
      </c>
      <c r="C44" s="752"/>
      <c r="D44" s="752"/>
      <c r="E44" s="752"/>
      <c r="F44" s="752"/>
      <c r="G44" s="752"/>
      <c r="H44" s="406"/>
      <c r="I44" s="406"/>
      <c r="J44" s="407"/>
      <c r="K44" s="410"/>
      <c r="L44" s="1087"/>
      <c r="M44" s="1088"/>
      <c r="N44" s="1088"/>
      <c r="O44" s="1089"/>
      <c r="P44" s="289" t="s">
        <v>164</v>
      </c>
      <c r="Q44" s="381"/>
      <c r="R44" s="381"/>
      <c r="S44" s="381"/>
      <c r="T44" s="381"/>
      <c r="U44" s="381"/>
      <c r="V44" s="381"/>
      <c r="W44" s="381"/>
      <c r="X44" s="381"/>
      <c r="Y44" s="381"/>
      <c r="Z44" s="381"/>
      <c r="AA44" s="381"/>
      <c r="AB44" s="381"/>
      <c r="AC44" s="381"/>
      <c r="AD44" s="381"/>
      <c r="AE44" s="381"/>
      <c r="AF44" s="381"/>
      <c r="AG44" s="381"/>
    </row>
    <row r="45" spans="1:33" s="62" customFormat="1" ht="19.5" customHeight="1" x14ac:dyDescent="0.25">
      <c r="A45" s="380">
        <f t="shared" si="4"/>
        <v>19.5</v>
      </c>
      <c r="B45" s="396">
        <v>3</v>
      </c>
      <c r="C45" s="752"/>
      <c r="D45" s="752"/>
      <c r="E45" s="752"/>
      <c r="F45" s="752"/>
      <c r="G45" s="752"/>
      <c r="H45" s="406"/>
      <c r="I45" s="406"/>
      <c r="J45" s="407"/>
      <c r="K45" s="410"/>
      <c r="L45" s="1087"/>
      <c r="M45" s="1088"/>
      <c r="N45" s="1088"/>
      <c r="O45" s="1089"/>
      <c r="P45" s="289" t="s">
        <v>164</v>
      </c>
      <c r="Q45" s="381"/>
      <c r="R45" s="381"/>
      <c r="S45" s="381"/>
      <c r="T45" s="381"/>
      <c r="U45" s="381"/>
      <c r="V45" s="381"/>
      <c r="W45" s="381"/>
      <c r="X45" s="381"/>
      <c r="Y45" s="381"/>
      <c r="Z45" s="381"/>
      <c r="AA45" s="381"/>
      <c r="AB45" s="381"/>
      <c r="AC45" s="381"/>
      <c r="AD45" s="381"/>
      <c r="AE45" s="381"/>
      <c r="AF45" s="381"/>
      <c r="AG45" s="381"/>
    </row>
    <row r="46" spans="1:33" s="62" customFormat="1" ht="19.5" customHeight="1" x14ac:dyDescent="0.25">
      <c r="A46" s="380">
        <f t="shared" si="4"/>
        <v>19.5</v>
      </c>
      <c r="B46" s="396">
        <v>4</v>
      </c>
      <c r="C46" s="752"/>
      <c r="D46" s="752"/>
      <c r="E46" s="752"/>
      <c r="F46" s="752"/>
      <c r="G46" s="752"/>
      <c r="H46" s="406"/>
      <c r="I46" s="406"/>
      <c r="J46" s="407"/>
      <c r="K46" s="410"/>
      <c r="L46" s="1087"/>
      <c r="M46" s="1088"/>
      <c r="N46" s="1088"/>
      <c r="O46" s="1089"/>
      <c r="P46" s="289" t="s">
        <v>164</v>
      </c>
      <c r="Q46" s="381"/>
      <c r="R46" s="381"/>
      <c r="S46" s="381"/>
      <c r="T46" s="381"/>
      <c r="U46" s="381"/>
      <c r="V46" s="381"/>
      <c r="W46" s="381"/>
      <c r="X46" s="381"/>
      <c r="Y46" s="381"/>
      <c r="Z46" s="381"/>
      <c r="AA46" s="381"/>
      <c r="AB46" s="381"/>
      <c r="AC46" s="381"/>
      <c r="AD46" s="381"/>
      <c r="AE46" s="381"/>
      <c r="AF46" s="381"/>
      <c r="AG46" s="381"/>
    </row>
    <row r="47" spans="1:33" s="62" customFormat="1" ht="19.5" customHeight="1" x14ac:dyDescent="0.25">
      <c r="A47" s="380">
        <f t="shared" si="4"/>
        <v>19.5</v>
      </c>
      <c r="B47" s="396">
        <v>5</v>
      </c>
      <c r="C47" s="752"/>
      <c r="D47" s="752"/>
      <c r="E47" s="752"/>
      <c r="F47" s="752"/>
      <c r="G47" s="752"/>
      <c r="H47" s="406"/>
      <c r="I47" s="406"/>
      <c r="J47" s="407"/>
      <c r="K47" s="410"/>
      <c r="L47" s="1087"/>
      <c r="M47" s="1088"/>
      <c r="N47" s="1088"/>
      <c r="O47" s="1089"/>
      <c r="P47" s="289" t="s">
        <v>164</v>
      </c>
      <c r="Q47" s="381"/>
      <c r="R47" s="381"/>
      <c r="S47" s="381"/>
      <c r="T47" s="381"/>
      <c r="U47" s="381"/>
      <c r="V47" s="381"/>
      <c r="W47" s="381"/>
      <c r="X47" s="381"/>
      <c r="Y47" s="381"/>
      <c r="Z47" s="381"/>
      <c r="AA47" s="381"/>
      <c r="AB47" s="381"/>
      <c r="AC47" s="381"/>
      <c r="AD47" s="381"/>
      <c r="AE47" s="381"/>
      <c r="AF47" s="381"/>
      <c r="AG47" s="381"/>
    </row>
    <row r="48" spans="1:33" s="62" customFormat="1" ht="19.5" customHeight="1" x14ac:dyDescent="0.25">
      <c r="A48" s="380">
        <f t="shared" si="4"/>
        <v>19.5</v>
      </c>
      <c r="B48" s="396">
        <v>6</v>
      </c>
      <c r="C48" s="752"/>
      <c r="D48" s="752"/>
      <c r="E48" s="752"/>
      <c r="F48" s="752"/>
      <c r="G48" s="752"/>
      <c r="H48" s="406"/>
      <c r="I48" s="406"/>
      <c r="J48" s="407"/>
      <c r="K48" s="410"/>
      <c r="L48" s="1087"/>
      <c r="M48" s="1088"/>
      <c r="N48" s="1088"/>
      <c r="O48" s="1089"/>
      <c r="P48" s="289" t="s">
        <v>164</v>
      </c>
      <c r="Q48" s="381"/>
      <c r="R48" s="381"/>
      <c r="S48" s="381"/>
      <c r="T48" s="381"/>
      <c r="U48" s="381"/>
      <c r="V48" s="381"/>
      <c r="W48" s="381"/>
      <c r="X48" s="381"/>
      <c r="Y48" s="381"/>
      <c r="Z48" s="381"/>
      <c r="AA48" s="381"/>
      <c r="AB48" s="381"/>
      <c r="AC48" s="381"/>
      <c r="AD48" s="381"/>
      <c r="AE48" s="381"/>
      <c r="AF48" s="381"/>
      <c r="AG48" s="381"/>
    </row>
    <row r="49" spans="1:33" s="62" customFormat="1" ht="19.5" customHeight="1" x14ac:dyDescent="0.25">
      <c r="A49" s="380">
        <f t="shared" si="4"/>
        <v>19.5</v>
      </c>
      <c r="B49" s="396">
        <v>7</v>
      </c>
      <c r="C49" s="752"/>
      <c r="D49" s="752"/>
      <c r="E49" s="752"/>
      <c r="F49" s="752"/>
      <c r="G49" s="752"/>
      <c r="H49" s="406"/>
      <c r="I49" s="406"/>
      <c r="J49" s="407"/>
      <c r="K49" s="410"/>
      <c r="L49" s="1087"/>
      <c r="M49" s="1088"/>
      <c r="N49" s="1088"/>
      <c r="O49" s="1089"/>
      <c r="P49" s="289" t="s">
        <v>164</v>
      </c>
      <c r="Q49" s="381"/>
      <c r="R49" s="381"/>
      <c r="S49" s="381"/>
      <c r="T49" s="381"/>
      <c r="U49" s="381"/>
      <c r="V49" s="381"/>
      <c r="W49" s="381"/>
      <c r="X49" s="381"/>
      <c r="Y49" s="381"/>
      <c r="Z49" s="381"/>
      <c r="AA49" s="381"/>
      <c r="AB49" s="381"/>
      <c r="AC49" s="381"/>
      <c r="AD49" s="381"/>
      <c r="AE49" s="381"/>
      <c r="AF49" s="381"/>
      <c r="AG49" s="381"/>
    </row>
    <row r="50" spans="1:33" s="62" customFormat="1" ht="19.5" customHeight="1" x14ac:dyDescent="0.25">
      <c r="A50" s="380">
        <f t="shared" si="4"/>
        <v>19.5</v>
      </c>
      <c r="B50" s="396">
        <v>8</v>
      </c>
      <c r="C50" s="752"/>
      <c r="D50" s="752"/>
      <c r="E50" s="752"/>
      <c r="F50" s="752"/>
      <c r="G50" s="752"/>
      <c r="H50" s="406"/>
      <c r="I50" s="406"/>
      <c r="J50" s="407"/>
      <c r="K50" s="410"/>
      <c r="L50" s="1087"/>
      <c r="M50" s="1088"/>
      <c r="N50" s="1088"/>
      <c r="O50" s="1089"/>
      <c r="P50" s="289" t="s">
        <v>164</v>
      </c>
      <c r="Q50" s="381"/>
      <c r="R50" s="381"/>
      <c r="S50" s="381"/>
      <c r="T50" s="381"/>
      <c r="U50" s="381"/>
      <c r="V50" s="381"/>
      <c r="W50" s="381"/>
      <c r="X50" s="381"/>
      <c r="Y50" s="381"/>
      <c r="Z50" s="381"/>
      <c r="AA50" s="381"/>
      <c r="AB50" s="381"/>
      <c r="AC50" s="381"/>
      <c r="AD50" s="381"/>
      <c r="AE50" s="381"/>
      <c r="AF50" s="381"/>
      <c r="AG50" s="381"/>
    </row>
    <row r="51" spans="1:33" s="62" customFormat="1" ht="9" customHeight="1" x14ac:dyDescent="0.25">
      <c r="A51" s="380">
        <f>$A$2</f>
        <v>9</v>
      </c>
      <c r="B51" s="289"/>
      <c r="C51" s="289"/>
      <c r="D51" s="289"/>
      <c r="E51" s="289"/>
      <c r="F51" s="289"/>
      <c r="G51" s="289"/>
      <c r="H51" s="289"/>
      <c r="I51" s="289"/>
      <c r="J51" s="289"/>
      <c r="K51" s="289"/>
      <c r="L51" s="289"/>
      <c r="M51" s="289"/>
      <c r="N51" s="289"/>
      <c r="O51" s="289"/>
      <c r="P51" s="289"/>
      <c r="Q51" s="381"/>
      <c r="R51" s="381"/>
      <c r="S51" s="381"/>
      <c r="T51" s="381"/>
      <c r="U51" s="381"/>
      <c r="V51" s="381"/>
      <c r="W51" s="381"/>
      <c r="X51" s="381"/>
      <c r="Y51" s="381"/>
      <c r="Z51" s="381"/>
      <c r="AA51" s="381"/>
      <c r="AB51" s="381"/>
      <c r="AC51" s="381"/>
      <c r="AD51" s="381"/>
      <c r="AE51" s="381"/>
      <c r="AF51" s="381"/>
      <c r="AG51" s="381"/>
    </row>
    <row r="52" spans="1:33" ht="9" customHeight="1" x14ac:dyDescent="0.25">
      <c r="A52" s="380">
        <f t="shared" ref="A52:A711" si="5">$A$2</f>
        <v>9</v>
      </c>
      <c r="B52" s="289"/>
      <c r="C52" s="289"/>
      <c r="D52" s="289"/>
      <c r="E52" s="289"/>
      <c r="F52" s="289"/>
      <c r="G52" s="289"/>
      <c r="H52" s="289"/>
      <c r="I52" s="289"/>
      <c r="J52" s="289"/>
      <c r="K52" s="289"/>
      <c r="L52" s="289"/>
      <c r="M52" s="289"/>
      <c r="N52" s="289"/>
      <c r="O52" s="289"/>
      <c r="P52" s="289"/>
      <c r="Q52" s="381"/>
      <c r="R52" s="289"/>
      <c r="S52" s="289"/>
      <c r="T52" s="289"/>
      <c r="U52" s="289"/>
      <c r="V52" s="289"/>
      <c r="W52" s="289"/>
      <c r="X52" s="289"/>
      <c r="Y52" s="289"/>
      <c r="Z52" s="289"/>
      <c r="AA52" s="289"/>
      <c r="AB52" s="289"/>
      <c r="AC52" s="289"/>
      <c r="AD52" s="289"/>
      <c r="AE52" s="289"/>
      <c r="AF52" s="289"/>
      <c r="AG52" s="289"/>
    </row>
    <row r="53" spans="1:33" ht="9" customHeight="1" x14ac:dyDescent="0.25">
      <c r="A53" s="380">
        <f t="shared" si="5"/>
        <v>9</v>
      </c>
      <c r="B53" s="289"/>
      <c r="C53" s="289"/>
      <c r="D53" s="289"/>
      <c r="E53" s="289"/>
      <c r="F53" s="289"/>
      <c r="G53" s="289"/>
      <c r="H53" s="289"/>
      <c r="I53" s="289"/>
      <c r="J53" s="289"/>
      <c r="K53" s="289"/>
      <c r="L53" s="289"/>
      <c r="M53" s="289"/>
      <c r="N53" s="289"/>
      <c r="O53" s="289"/>
      <c r="P53" s="289"/>
      <c r="Q53" s="381"/>
      <c r="R53" s="289"/>
      <c r="S53" s="289"/>
      <c r="T53" s="289"/>
      <c r="U53" s="289"/>
      <c r="V53" s="289"/>
      <c r="W53" s="289"/>
      <c r="X53" s="289"/>
      <c r="Y53" s="289"/>
      <c r="Z53" s="289"/>
      <c r="AA53" s="289"/>
      <c r="AB53" s="289"/>
      <c r="AC53" s="289"/>
      <c r="AD53" s="289"/>
      <c r="AE53" s="289"/>
      <c r="AF53" s="289"/>
      <c r="AG53" s="289"/>
    </row>
    <row r="54" spans="1:33" ht="9" customHeight="1" x14ac:dyDescent="0.25">
      <c r="A54" s="380">
        <f t="shared" si="5"/>
        <v>9</v>
      </c>
      <c r="B54" s="289"/>
      <c r="C54" s="289"/>
      <c r="D54" s="289"/>
      <c r="E54" s="289"/>
      <c r="F54" s="289"/>
      <c r="G54" s="289"/>
      <c r="H54" s="289"/>
      <c r="I54" s="289"/>
      <c r="J54" s="289"/>
      <c r="K54" s="289"/>
      <c r="L54" s="289"/>
      <c r="M54" s="289"/>
      <c r="N54" s="289"/>
      <c r="O54" s="289"/>
      <c r="P54" s="289"/>
      <c r="Q54" s="381"/>
      <c r="R54" s="289"/>
      <c r="S54" s="289"/>
      <c r="T54" s="289"/>
      <c r="U54" s="289"/>
      <c r="V54" s="289"/>
      <c r="W54" s="289"/>
      <c r="X54" s="289"/>
      <c r="Y54" s="289"/>
      <c r="Z54" s="289"/>
      <c r="AA54" s="289"/>
      <c r="AB54" s="289"/>
      <c r="AC54" s="289"/>
      <c r="AD54" s="289"/>
      <c r="AE54" s="289"/>
      <c r="AF54" s="289"/>
      <c r="AG54" s="289"/>
    </row>
    <row r="55" spans="1:33" ht="9" customHeight="1" x14ac:dyDescent="0.25">
      <c r="A55" s="380">
        <f t="shared" si="5"/>
        <v>9</v>
      </c>
      <c r="B55" s="289"/>
      <c r="C55" s="289"/>
      <c r="D55" s="289"/>
      <c r="E55" s="289"/>
      <c r="F55" s="289"/>
      <c r="G55" s="289"/>
      <c r="H55" s="289"/>
      <c r="I55" s="289"/>
      <c r="J55" s="289"/>
      <c r="K55" s="289"/>
      <c r="L55" s="289"/>
      <c r="M55" s="289"/>
      <c r="N55" s="289"/>
      <c r="O55" s="289"/>
      <c r="P55" s="289"/>
      <c r="Q55" s="381"/>
      <c r="R55" s="289"/>
      <c r="S55" s="289"/>
      <c r="T55" s="289"/>
      <c r="U55" s="289"/>
      <c r="V55" s="289"/>
      <c r="W55" s="289"/>
      <c r="X55" s="289"/>
      <c r="Y55" s="289"/>
      <c r="Z55" s="289"/>
      <c r="AA55" s="289"/>
      <c r="AB55" s="289"/>
      <c r="AC55" s="289"/>
      <c r="AD55" s="289"/>
      <c r="AE55" s="289"/>
      <c r="AF55" s="289"/>
      <c r="AG55" s="289"/>
    </row>
    <row r="56" spans="1:33" ht="9" customHeight="1" x14ac:dyDescent="0.25">
      <c r="A56" s="380">
        <f t="shared" si="5"/>
        <v>9</v>
      </c>
      <c r="B56" s="289"/>
      <c r="C56" s="289"/>
      <c r="D56" s="289"/>
      <c r="E56" s="289"/>
      <c r="F56" s="289"/>
      <c r="G56" s="289"/>
      <c r="H56" s="289"/>
      <c r="I56" s="289"/>
      <c r="J56" s="289"/>
      <c r="K56" s="289"/>
      <c r="L56" s="289"/>
      <c r="M56" s="289"/>
      <c r="N56" s="289"/>
      <c r="O56" s="289"/>
      <c r="P56" s="289"/>
      <c r="Q56" s="381"/>
      <c r="R56" s="289"/>
      <c r="S56" s="289"/>
      <c r="T56" s="289"/>
      <c r="U56" s="289"/>
      <c r="V56" s="289"/>
      <c r="W56" s="289"/>
      <c r="X56" s="289"/>
      <c r="Y56" s="289"/>
      <c r="Z56" s="289"/>
      <c r="AA56" s="289"/>
      <c r="AB56" s="289"/>
      <c r="AC56" s="289"/>
      <c r="AD56" s="289"/>
      <c r="AE56" s="289"/>
      <c r="AF56" s="289"/>
      <c r="AG56" s="289"/>
    </row>
    <row r="57" spans="1:33" ht="9" customHeight="1" x14ac:dyDescent="0.25">
      <c r="A57" s="380">
        <f t="shared" si="5"/>
        <v>9</v>
      </c>
      <c r="B57" s="289"/>
      <c r="C57" s="289"/>
      <c r="D57" s="289"/>
      <c r="E57" s="289"/>
      <c r="F57" s="289"/>
      <c r="G57" s="289"/>
      <c r="H57" s="289"/>
      <c r="I57" s="289"/>
      <c r="J57" s="289"/>
      <c r="K57" s="289"/>
      <c r="L57" s="289"/>
      <c r="M57" s="289"/>
      <c r="N57" s="289"/>
      <c r="O57" s="289"/>
      <c r="P57" s="289"/>
      <c r="Q57" s="381"/>
      <c r="R57" s="289"/>
      <c r="S57" s="289"/>
      <c r="T57" s="289"/>
      <c r="U57" s="289"/>
      <c r="V57" s="289"/>
      <c r="W57" s="289"/>
      <c r="X57" s="289"/>
      <c r="Y57" s="289"/>
      <c r="Z57" s="289"/>
      <c r="AA57" s="289"/>
      <c r="AB57" s="289"/>
      <c r="AC57" s="289"/>
      <c r="AD57" s="289"/>
      <c r="AE57" s="289"/>
      <c r="AF57" s="289"/>
      <c r="AG57" s="289"/>
    </row>
    <row r="58" spans="1:33" ht="9" customHeight="1" x14ac:dyDescent="0.25">
      <c r="A58" s="380">
        <f t="shared" si="5"/>
        <v>9</v>
      </c>
      <c r="B58" s="289"/>
      <c r="C58" s="289"/>
      <c r="D58" s="289"/>
      <c r="E58" s="289"/>
      <c r="F58" s="289"/>
      <c r="G58" s="289"/>
      <c r="H58" s="289"/>
      <c r="I58" s="289"/>
      <c r="J58" s="289"/>
      <c r="K58" s="289"/>
      <c r="L58" s="289"/>
      <c r="M58" s="289"/>
      <c r="N58" s="289"/>
      <c r="O58" s="289"/>
      <c r="P58" s="289"/>
      <c r="Q58" s="381"/>
      <c r="R58" s="289"/>
      <c r="S58" s="289"/>
      <c r="T58" s="289"/>
      <c r="U58" s="289"/>
      <c r="V58" s="289"/>
      <c r="W58" s="289"/>
      <c r="X58" s="289"/>
      <c r="Y58" s="289"/>
      <c r="Z58" s="289"/>
      <c r="AA58" s="289"/>
      <c r="AB58" s="289"/>
      <c r="AC58" s="289"/>
      <c r="AD58" s="289"/>
      <c r="AE58" s="289"/>
      <c r="AF58" s="289"/>
      <c r="AG58" s="289"/>
    </row>
    <row r="59" spans="1:33" ht="9" customHeight="1" x14ac:dyDescent="0.25">
      <c r="A59" s="380">
        <f t="shared" si="5"/>
        <v>9</v>
      </c>
      <c r="B59" s="289"/>
      <c r="C59" s="289"/>
      <c r="D59" s="289"/>
      <c r="E59" s="289"/>
      <c r="F59" s="289"/>
      <c r="G59" s="289"/>
      <c r="H59" s="289"/>
      <c r="I59" s="289"/>
      <c r="J59" s="289"/>
      <c r="K59" s="289"/>
      <c r="L59" s="289"/>
      <c r="M59" s="289"/>
      <c r="N59" s="289"/>
      <c r="O59" s="289"/>
      <c r="P59" s="289"/>
      <c r="Q59" s="381"/>
      <c r="R59" s="289"/>
      <c r="S59" s="289"/>
      <c r="T59" s="289"/>
      <c r="U59" s="289"/>
      <c r="V59" s="289"/>
      <c r="W59" s="289"/>
      <c r="X59" s="289"/>
      <c r="Y59" s="289"/>
      <c r="Z59" s="289"/>
      <c r="AA59" s="289"/>
      <c r="AB59" s="289"/>
      <c r="AC59" s="289"/>
      <c r="AD59" s="289"/>
      <c r="AE59" s="289"/>
      <c r="AF59" s="289"/>
      <c r="AG59" s="289"/>
    </row>
    <row r="60" spans="1:33" ht="9" customHeight="1" x14ac:dyDescent="0.25">
      <c r="A60" s="380">
        <f t="shared" si="5"/>
        <v>9</v>
      </c>
      <c r="B60" s="289"/>
      <c r="C60" s="289"/>
      <c r="D60" s="289"/>
      <c r="E60" s="289"/>
      <c r="F60" s="289"/>
      <c r="G60" s="289"/>
      <c r="H60" s="289"/>
      <c r="I60" s="289"/>
      <c r="J60" s="289"/>
      <c r="K60" s="289"/>
      <c r="L60" s="289"/>
      <c r="M60" s="289"/>
      <c r="N60" s="289"/>
      <c r="O60" s="289"/>
      <c r="P60" s="289"/>
      <c r="Q60" s="381"/>
      <c r="R60" s="289"/>
      <c r="S60" s="289"/>
      <c r="T60" s="289"/>
      <c r="U60" s="289"/>
      <c r="V60" s="289"/>
      <c r="W60" s="289"/>
      <c r="X60" s="289"/>
      <c r="Y60" s="289"/>
      <c r="Z60" s="289"/>
      <c r="AA60" s="289"/>
      <c r="AB60" s="289"/>
      <c r="AC60" s="289"/>
      <c r="AD60" s="289"/>
      <c r="AE60" s="289"/>
      <c r="AF60" s="289"/>
      <c r="AG60" s="289"/>
    </row>
    <row r="61" spans="1:33" ht="9" customHeight="1" x14ac:dyDescent="0.25">
      <c r="A61" s="380">
        <f t="shared" si="5"/>
        <v>9</v>
      </c>
      <c r="B61" s="289"/>
      <c r="C61" s="289"/>
      <c r="D61" s="289"/>
      <c r="E61" s="289"/>
      <c r="F61" s="289"/>
      <c r="G61" s="289"/>
      <c r="H61" s="289"/>
      <c r="I61" s="289"/>
      <c r="J61" s="289"/>
      <c r="K61" s="289"/>
      <c r="L61" s="289"/>
      <c r="M61" s="289"/>
      <c r="N61" s="289"/>
      <c r="O61" s="289"/>
      <c r="P61" s="289"/>
      <c r="Q61" s="381"/>
      <c r="R61" s="289"/>
      <c r="S61" s="289"/>
      <c r="T61" s="289"/>
      <c r="U61" s="289"/>
      <c r="V61" s="289"/>
      <c r="W61" s="289"/>
      <c r="X61" s="289"/>
      <c r="Y61" s="289"/>
      <c r="Z61" s="289"/>
      <c r="AA61" s="289"/>
      <c r="AB61" s="289"/>
      <c r="AC61" s="289"/>
      <c r="AD61" s="289"/>
      <c r="AE61" s="289"/>
      <c r="AF61" s="289"/>
      <c r="AG61" s="289"/>
    </row>
    <row r="62" spans="1:33" ht="9" customHeight="1" x14ac:dyDescent="0.25">
      <c r="A62" s="380">
        <f t="shared" si="5"/>
        <v>9</v>
      </c>
      <c r="B62" s="289"/>
      <c r="C62" s="289"/>
      <c r="D62" s="289"/>
      <c r="E62" s="289"/>
      <c r="F62" s="289"/>
      <c r="G62" s="289"/>
      <c r="H62" s="289"/>
      <c r="I62" s="289"/>
      <c r="J62" s="289"/>
      <c r="K62" s="289"/>
      <c r="L62" s="289"/>
      <c r="M62" s="289"/>
      <c r="N62" s="289"/>
      <c r="O62" s="289"/>
      <c r="P62" s="289"/>
      <c r="Q62" s="381"/>
      <c r="R62" s="289"/>
      <c r="S62" s="289"/>
      <c r="T62" s="289"/>
      <c r="U62" s="289"/>
      <c r="V62" s="289"/>
      <c r="W62" s="289"/>
      <c r="X62" s="289"/>
      <c r="Y62" s="289"/>
      <c r="Z62" s="289"/>
      <c r="AA62" s="289"/>
      <c r="AB62" s="289"/>
      <c r="AC62" s="289"/>
      <c r="AD62" s="289"/>
      <c r="AE62" s="289"/>
      <c r="AF62" s="289"/>
      <c r="AG62" s="289"/>
    </row>
    <row r="63" spans="1:33" ht="9" customHeight="1" x14ac:dyDescent="0.25">
      <c r="A63" s="380">
        <f t="shared" si="5"/>
        <v>9</v>
      </c>
      <c r="B63" s="289"/>
      <c r="C63" s="289"/>
      <c r="D63" s="289"/>
      <c r="E63" s="289"/>
      <c r="F63" s="289"/>
      <c r="G63" s="289"/>
      <c r="H63" s="289"/>
      <c r="I63" s="289"/>
      <c r="J63" s="289"/>
      <c r="K63" s="289"/>
      <c r="L63" s="289"/>
      <c r="M63" s="289"/>
      <c r="N63" s="289"/>
      <c r="O63" s="289"/>
      <c r="P63" s="289"/>
      <c r="Q63" s="381"/>
      <c r="R63" s="289"/>
      <c r="S63" s="289"/>
      <c r="T63" s="289"/>
      <c r="U63" s="289"/>
      <c r="V63" s="289"/>
      <c r="W63" s="289"/>
      <c r="X63" s="289"/>
      <c r="Y63" s="289"/>
      <c r="Z63" s="289"/>
      <c r="AA63" s="289"/>
      <c r="AB63" s="289"/>
      <c r="AC63" s="289"/>
      <c r="AD63" s="289"/>
      <c r="AE63" s="289"/>
      <c r="AF63" s="289"/>
      <c r="AG63" s="289"/>
    </row>
    <row r="64" spans="1:33" ht="9" customHeight="1" x14ac:dyDescent="0.25">
      <c r="A64" s="380">
        <f t="shared" si="5"/>
        <v>9</v>
      </c>
      <c r="B64" s="289"/>
      <c r="C64" s="289"/>
      <c r="D64" s="289"/>
      <c r="E64" s="289"/>
      <c r="F64" s="289"/>
      <c r="G64" s="289"/>
      <c r="H64" s="289"/>
      <c r="I64" s="289"/>
      <c r="J64" s="289"/>
      <c r="K64" s="289"/>
      <c r="L64" s="289"/>
      <c r="M64" s="289"/>
      <c r="N64" s="289"/>
      <c r="O64" s="289"/>
      <c r="P64" s="289"/>
      <c r="Q64" s="381"/>
      <c r="R64" s="289"/>
      <c r="S64" s="289"/>
      <c r="T64" s="289"/>
      <c r="U64" s="289"/>
      <c r="V64" s="289"/>
      <c r="W64" s="289"/>
      <c r="X64" s="289"/>
      <c r="Y64" s="289"/>
      <c r="Z64" s="289"/>
      <c r="AA64" s="289"/>
      <c r="AB64" s="289"/>
      <c r="AC64" s="289"/>
      <c r="AD64" s="289"/>
      <c r="AE64" s="289"/>
      <c r="AF64" s="289"/>
      <c r="AG64" s="289"/>
    </row>
    <row r="65" spans="1:33" ht="9" customHeight="1" x14ac:dyDescent="0.25">
      <c r="A65" s="380">
        <f t="shared" si="5"/>
        <v>9</v>
      </c>
      <c r="B65" s="289"/>
      <c r="C65" s="289"/>
      <c r="D65" s="289"/>
      <c r="E65" s="289"/>
      <c r="F65" s="289"/>
      <c r="G65" s="289"/>
      <c r="H65" s="289"/>
      <c r="I65" s="289"/>
      <c r="J65" s="289"/>
      <c r="K65" s="289"/>
      <c r="L65" s="289"/>
      <c r="M65" s="289"/>
      <c r="N65" s="289"/>
      <c r="O65" s="289"/>
      <c r="P65" s="289"/>
      <c r="Q65" s="381"/>
      <c r="R65" s="289"/>
      <c r="S65" s="289"/>
      <c r="T65" s="289"/>
      <c r="U65" s="289"/>
      <c r="V65" s="289"/>
      <c r="W65" s="289"/>
      <c r="X65" s="289"/>
      <c r="Y65" s="289"/>
      <c r="Z65" s="289"/>
      <c r="AA65" s="289"/>
      <c r="AB65" s="289"/>
      <c r="AC65" s="289"/>
      <c r="AD65" s="289"/>
      <c r="AE65" s="289"/>
      <c r="AF65" s="289"/>
      <c r="AG65" s="289"/>
    </row>
    <row r="66" spans="1:33" ht="9" customHeight="1" x14ac:dyDescent="0.25">
      <c r="A66" s="380">
        <f t="shared" si="5"/>
        <v>9</v>
      </c>
      <c r="B66" s="289"/>
      <c r="C66" s="289"/>
      <c r="D66" s="289"/>
      <c r="E66" s="289"/>
      <c r="F66" s="289"/>
      <c r="G66" s="289"/>
      <c r="H66" s="289"/>
      <c r="I66" s="289"/>
      <c r="J66" s="289"/>
      <c r="K66" s="289"/>
      <c r="L66" s="289"/>
      <c r="M66" s="289"/>
      <c r="N66" s="289"/>
      <c r="O66" s="289"/>
      <c r="P66" s="289"/>
      <c r="Q66" s="381"/>
      <c r="R66" s="289"/>
      <c r="S66" s="289"/>
      <c r="T66" s="289"/>
      <c r="U66" s="289"/>
      <c r="V66" s="289"/>
      <c r="W66" s="289"/>
      <c r="X66" s="289"/>
      <c r="Y66" s="289"/>
      <c r="Z66" s="289"/>
      <c r="AA66" s="289"/>
      <c r="AB66" s="289"/>
      <c r="AC66" s="289"/>
      <c r="AD66" s="289"/>
      <c r="AE66" s="289"/>
      <c r="AF66" s="289"/>
      <c r="AG66" s="289"/>
    </row>
    <row r="67" spans="1:33" ht="9" customHeight="1" x14ac:dyDescent="0.25">
      <c r="A67" s="380">
        <f t="shared" si="5"/>
        <v>9</v>
      </c>
      <c r="B67" s="289"/>
      <c r="C67" s="289"/>
      <c r="D67" s="289"/>
      <c r="E67" s="289"/>
      <c r="F67" s="289"/>
      <c r="G67" s="289"/>
      <c r="H67" s="289"/>
      <c r="I67" s="289"/>
      <c r="J67" s="289"/>
      <c r="K67" s="289"/>
      <c r="L67" s="289"/>
      <c r="M67" s="289"/>
      <c r="N67" s="289"/>
      <c r="O67" s="289"/>
      <c r="P67" s="289"/>
      <c r="Q67" s="381"/>
      <c r="R67" s="289"/>
      <c r="S67" s="289"/>
      <c r="T67" s="289"/>
      <c r="U67" s="289"/>
      <c r="V67" s="289"/>
      <c r="W67" s="289"/>
      <c r="X67" s="289"/>
      <c r="Y67" s="289"/>
      <c r="Z67" s="289"/>
      <c r="AA67" s="289"/>
      <c r="AB67" s="289"/>
      <c r="AC67" s="289"/>
      <c r="AD67" s="289"/>
      <c r="AE67" s="289"/>
      <c r="AF67" s="289"/>
      <c r="AG67" s="289"/>
    </row>
    <row r="68" spans="1:33" ht="9" customHeight="1" x14ac:dyDescent="0.25">
      <c r="A68" s="380">
        <f t="shared" si="5"/>
        <v>9</v>
      </c>
      <c r="B68" s="289"/>
      <c r="C68" s="289"/>
      <c r="D68" s="289"/>
      <c r="E68" s="289"/>
      <c r="F68" s="289"/>
      <c r="G68" s="289"/>
      <c r="H68" s="289"/>
      <c r="I68" s="289"/>
      <c r="J68" s="289"/>
      <c r="K68" s="289"/>
      <c r="L68" s="289"/>
      <c r="M68" s="289"/>
      <c r="N68" s="289"/>
      <c r="O68" s="289"/>
      <c r="P68" s="289"/>
      <c r="Q68" s="381"/>
      <c r="R68" s="289"/>
      <c r="S68" s="289"/>
      <c r="T68" s="289"/>
      <c r="U68" s="289"/>
      <c r="V68" s="289"/>
      <c r="W68" s="289"/>
      <c r="X68" s="289"/>
      <c r="Y68" s="289"/>
      <c r="Z68" s="289"/>
      <c r="AA68" s="289"/>
      <c r="AB68" s="289"/>
      <c r="AC68" s="289"/>
      <c r="AD68" s="289"/>
      <c r="AE68" s="289"/>
      <c r="AF68" s="289"/>
      <c r="AG68" s="289"/>
    </row>
    <row r="69" spans="1:33" ht="9" customHeight="1" x14ac:dyDescent="0.25">
      <c r="A69" s="380">
        <f t="shared" si="5"/>
        <v>9</v>
      </c>
      <c r="B69" s="289"/>
      <c r="C69" s="289"/>
      <c r="D69" s="289"/>
      <c r="E69" s="289"/>
      <c r="F69" s="289"/>
      <c r="G69" s="289"/>
      <c r="H69" s="289"/>
      <c r="I69" s="289"/>
      <c r="J69" s="289"/>
      <c r="K69" s="289"/>
      <c r="L69" s="289"/>
      <c r="M69" s="289"/>
      <c r="N69" s="289"/>
      <c r="O69" s="289"/>
      <c r="P69" s="289"/>
      <c r="Q69" s="381"/>
      <c r="R69" s="289"/>
      <c r="S69" s="289"/>
      <c r="T69" s="289"/>
      <c r="U69" s="289"/>
      <c r="V69" s="289"/>
      <c r="W69" s="289"/>
      <c r="X69" s="289"/>
      <c r="Y69" s="289"/>
      <c r="Z69" s="289"/>
      <c r="AA69" s="289"/>
      <c r="AB69" s="289"/>
      <c r="AC69" s="289"/>
      <c r="AD69" s="289"/>
      <c r="AE69" s="289"/>
      <c r="AF69" s="289"/>
      <c r="AG69" s="289"/>
    </row>
    <row r="70" spans="1:33" ht="9" customHeight="1" x14ac:dyDescent="0.25">
      <c r="A70" s="380">
        <f t="shared" si="5"/>
        <v>9</v>
      </c>
      <c r="B70" s="289"/>
      <c r="C70" s="289"/>
      <c r="D70" s="289"/>
      <c r="E70" s="289"/>
      <c r="F70" s="289"/>
      <c r="G70" s="289"/>
      <c r="H70" s="289"/>
      <c r="I70" s="289"/>
      <c r="J70" s="289"/>
      <c r="K70" s="289"/>
      <c r="L70" s="289"/>
      <c r="M70" s="289"/>
      <c r="N70" s="289"/>
      <c r="O70" s="289"/>
      <c r="P70" s="289"/>
      <c r="Q70" s="381"/>
      <c r="R70" s="289"/>
      <c r="S70" s="289"/>
      <c r="T70" s="289"/>
      <c r="U70" s="289"/>
      <c r="V70" s="289"/>
      <c r="W70" s="289"/>
      <c r="X70" s="289"/>
      <c r="Y70" s="289"/>
      <c r="Z70" s="289"/>
      <c r="AA70" s="289"/>
      <c r="AB70" s="289"/>
      <c r="AC70" s="289"/>
      <c r="AD70" s="289"/>
      <c r="AE70" s="289"/>
      <c r="AF70" s="289"/>
      <c r="AG70" s="289"/>
    </row>
    <row r="71" spans="1:33" ht="9" customHeight="1" x14ac:dyDescent="0.25">
      <c r="A71" s="380">
        <f t="shared" si="5"/>
        <v>9</v>
      </c>
      <c r="B71" s="289"/>
      <c r="C71" s="289"/>
      <c r="D71" s="289"/>
      <c r="E71" s="289"/>
      <c r="F71" s="289"/>
      <c r="G71" s="289"/>
      <c r="H71" s="289"/>
      <c r="I71" s="289"/>
      <c r="J71" s="289"/>
      <c r="K71" s="289"/>
      <c r="L71" s="289"/>
      <c r="M71" s="289"/>
      <c r="N71" s="289"/>
      <c r="O71" s="289"/>
      <c r="P71" s="289"/>
      <c r="Q71" s="381"/>
      <c r="R71" s="289"/>
      <c r="S71" s="289"/>
      <c r="T71" s="289"/>
      <c r="U71" s="289"/>
      <c r="V71" s="289"/>
      <c r="W71" s="289"/>
      <c r="X71" s="289"/>
      <c r="Y71" s="289"/>
      <c r="Z71" s="289"/>
      <c r="AA71" s="289"/>
      <c r="AB71" s="289"/>
      <c r="AC71" s="289"/>
      <c r="AD71" s="289"/>
      <c r="AE71" s="289"/>
      <c r="AF71" s="289"/>
      <c r="AG71" s="289"/>
    </row>
    <row r="72" spans="1:33" ht="9" customHeight="1" x14ac:dyDescent="0.25">
      <c r="A72" s="380">
        <f t="shared" si="5"/>
        <v>9</v>
      </c>
      <c r="B72" s="289"/>
      <c r="C72" s="289"/>
      <c r="D72" s="289"/>
      <c r="E72" s="289"/>
      <c r="F72" s="289"/>
      <c r="G72" s="289"/>
      <c r="H72" s="289"/>
      <c r="I72" s="289"/>
      <c r="J72" s="289"/>
      <c r="K72" s="289"/>
      <c r="L72" s="289"/>
      <c r="M72" s="289"/>
      <c r="N72" s="289"/>
      <c r="O72" s="289"/>
      <c r="P72" s="289"/>
      <c r="Q72" s="381"/>
      <c r="R72" s="289"/>
      <c r="S72" s="289"/>
      <c r="T72" s="289"/>
      <c r="U72" s="289"/>
      <c r="V72" s="289"/>
      <c r="W72" s="289"/>
      <c r="X72" s="289"/>
      <c r="Y72" s="289"/>
      <c r="Z72" s="289"/>
      <c r="AA72" s="289"/>
      <c r="AB72" s="289"/>
      <c r="AC72" s="289"/>
      <c r="AD72" s="289"/>
      <c r="AE72" s="289"/>
      <c r="AF72" s="289"/>
      <c r="AG72" s="289"/>
    </row>
    <row r="73" spans="1:33" ht="9" customHeight="1" x14ac:dyDescent="0.25">
      <c r="A73" s="380">
        <f t="shared" si="5"/>
        <v>9</v>
      </c>
      <c r="B73" s="289"/>
      <c r="C73" s="289"/>
      <c r="D73" s="289"/>
      <c r="E73" s="289"/>
      <c r="F73" s="289"/>
      <c r="G73" s="289"/>
      <c r="H73" s="289"/>
      <c r="I73" s="289"/>
      <c r="J73" s="289"/>
      <c r="K73" s="289"/>
      <c r="L73" s="289"/>
      <c r="M73" s="289"/>
      <c r="N73" s="289"/>
      <c r="O73" s="289"/>
      <c r="P73" s="289"/>
      <c r="Q73" s="381"/>
      <c r="R73" s="289"/>
      <c r="S73" s="289"/>
      <c r="T73" s="289"/>
      <c r="U73" s="289"/>
      <c r="V73" s="289"/>
      <c r="W73" s="289"/>
      <c r="X73" s="289"/>
      <c r="Y73" s="289"/>
      <c r="Z73" s="289"/>
      <c r="AA73" s="289"/>
      <c r="AB73" s="289"/>
      <c r="AC73" s="289"/>
      <c r="AD73" s="289"/>
      <c r="AE73" s="289"/>
      <c r="AF73" s="289"/>
      <c r="AG73" s="289"/>
    </row>
    <row r="74" spans="1:33" ht="9" customHeight="1" x14ac:dyDescent="0.25">
      <c r="A74" s="380">
        <f t="shared" si="5"/>
        <v>9</v>
      </c>
      <c r="B74" s="289"/>
      <c r="C74" s="289"/>
      <c r="D74" s="289"/>
      <c r="E74" s="289"/>
      <c r="F74" s="289"/>
      <c r="G74" s="289"/>
      <c r="H74" s="289"/>
      <c r="I74" s="289"/>
      <c r="J74" s="289"/>
      <c r="K74" s="289"/>
      <c r="L74" s="289"/>
      <c r="M74" s="289"/>
      <c r="N74" s="289"/>
      <c r="O74" s="289"/>
      <c r="P74" s="289"/>
      <c r="Q74" s="381"/>
      <c r="R74" s="289"/>
      <c r="S74" s="289"/>
      <c r="T74" s="289"/>
      <c r="U74" s="289"/>
      <c r="V74" s="289"/>
      <c r="W74" s="289"/>
      <c r="X74" s="289"/>
      <c r="Y74" s="289"/>
      <c r="Z74" s="289"/>
      <c r="AA74" s="289"/>
      <c r="AB74" s="289"/>
      <c r="AC74" s="289"/>
      <c r="AD74" s="289"/>
      <c r="AE74" s="289"/>
      <c r="AF74" s="289"/>
      <c r="AG74" s="289"/>
    </row>
    <row r="75" spans="1:33" ht="9" customHeight="1" x14ac:dyDescent="0.25">
      <c r="A75" s="380">
        <f t="shared" si="5"/>
        <v>9</v>
      </c>
      <c r="B75" s="289"/>
      <c r="C75" s="289"/>
      <c r="D75" s="289"/>
      <c r="E75" s="289"/>
      <c r="F75" s="289"/>
      <c r="G75" s="289"/>
      <c r="H75" s="289"/>
      <c r="I75" s="289"/>
      <c r="J75" s="289"/>
      <c r="K75" s="289"/>
      <c r="L75" s="289"/>
      <c r="M75" s="289"/>
      <c r="N75" s="289"/>
      <c r="O75" s="289"/>
      <c r="P75" s="289"/>
      <c r="Q75" s="381"/>
      <c r="R75" s="289"/>
      <c r="S75" s="289"/>
      <c r="T75" s="289"/>
      <c r="U75" s="289"/>
      <c r="V75" s="289"/>
      <c r="W75" s="289"/>
      <c r="X75" s="289"/>
      <c r="Y75" s="289"/>
      <c r="Z75" s="289"/>
      <c r="AA75" s="289"/>
      <c r="AB75" s="289"/>
      <c r="AC75" s="289"/>
      <c r="AD75" s="289"/>
      <c r="AE75" s="289"/>
      <c r="AF75" s="289"/>
      <c r="AG75" s="289"/>
    </row>
    <row r="76" spans="1:33" ht="9" customHeight="1" x14ac:dyDescent="0.25">
      <c r="A76" s="380">
        <f t="shared" si="5"/>
        <v>9</v>
      </c>
      <c r="B76" s="289"/>
      <c r="C76" s="289"/>
      <c r="D76" s="289"/>
      <c r="E76" s="289"/>
      <c r="F76" s="289"/>
      <c r="G76" s="289"/>
      <c r="H76" s="289"/>
      <c r="I76" s="289"/>
      <c r="J76" s="289"/>
      <c r="K76" s="289"/>
      <c r="L76" s="289"/>
      <c r="M76" s="289"/>
      <c r="N76" s="289"/>
      <c r="O76" s="289"/>
      <c r="P76" s="289"/>
      <c r="Q76" s="381"/>
      <c r="R76" s="289"/>
      <c r="S76" s="289"/>
      <c r="T76" s="289"/>
      <c r="U76" s="289"/>
      <c r="V76" s="289"/>
      <c r="W76" s="289"/>
      <c r="X76" s="289"/>
      <c r="Y76" s="289"/>
      <c r="Z76" s="289"/>
      <c r="AA76" s="289"/>
      <c r="AB76" s="289"/>
      <c r="AC76" s="289"/>
      <c r="AD76" s="289"/>
      <c r="AE76" s="289"/>
      <c r="AF76" s="289"/>
      <c r="AG76" s="289"/>
    </row>
    <row r="77" spans="1:33" ht="9" customHeight="1" x14ac:dyDescent="0.25">
      <c r="A77" s="380">
        <f t="shared" si="5"/>
        <v>9</v>
      </c>
      <c r="B77" s="289"/>
      <c r="C77" s="289"/>
      <c r="D77" s="289"/>
      <c r="E77" s="289"/>
      <c r="F77" s="289"/>
      <c r="G77" s="289"/>
      <c r="H77" s="289"/>
      <c r="I77" s="289"/>
      <c r="J77" s="289"/>
      <c r="K77" s="289"/>
      <c r="L77" s="289"/>
      <c r="M77" s="289"/>
      <c r="N77" s="289"/>
      <c r="O77" s="289"/>
      <c r="P77" s="289"/>
      <c r="Q77" s="381"/>
      <c r="R77" s="289"/>
      <c r="S77" s="289"/>
      <c r="T77" s="289"/>
      <c r="U77" s="289"/>
      <c r="V77" s="289"/>
      <c r="W77" s="289"/>
      <c r="X77" s="289"/>
      <c r="Y77" s="289"/>
      <c r="Z77" s="289"/>
      <c r="AA77" s="289"/>
      <c r="AB77" s="289"/>
      <c r="AC77" s="289"/>
      <c r="AD77" s="289"/>
      <c r="AE77" s="289"/>
      <c r="AF77" s="289"/>
      <c r="AG77" s="289"/>
    </row>
    <row r="78" spans="1:33" ht="9" customHeight="1" x14ac:dyDescent="0.25">
      <c r="A78" s="380">
        <f t="shared" si="5"/>
        <v>9</v>
      </c>
      <c r="B78" s="289"/>
      <c r="C78" s="289"/>
      <c r="D78" s="289"/>
      <c r="E78" s="289"/>
      <c r="F78" s="289"/>
      <c r="G78" s="289"/>
      <c r="H78" s="289"/>
      <c r="I78" s="289"/>
      <c r="J78" s="289"/>
      <c r="K78" s="289"/>
      <c r="L78" s="289"/>
      <c r="M78" s="289"/>
      <c r="N78" s="289"/>
      <c r="O78" s="289"/>
      <c r="P78" s="289"/>
      <c r="Q78" s="381"/>
      <c r="R78" s="289"/>
      <c r="S78" s="289"/>
      <c r="T78" s="289"/>
      <c r="U78" s="289"/>
      <c r="V78" s="289"/>
      <c r="W78" s="289"/>
      <c r="X78" s="289"/>
      <c r="Y78" s="289"/>
      <c r="Z78" s="289"/>
      <c r="AA78" s="289"/>
      <c r="AB78" s="289"/>
      <c r="AC78" s="289"/>
      <c r="AD78" s="289"/>
      <c r="AE78" s="289"/>
      <c r="AF78" s="289"/>
      <c r="AG78" s="289"/>
    </row>
    <row r="79" spans="1:33" ht="9" customHeight="1" x14ac:dyDescent="0.25">
      <c r="A79" s="380">
        <f t="shared" si="5"/>
        <v>9</v>
      </c>
      <c r="B79" s="289"/>
      <c r="C79" s="289"/>
      <c r="D79" s="289"/>
      <c r="E79" s="289"/>
      <c r="F79" s="289"/>
      <c r="G79" s="289"/>
      <c r="H79" s="289"/>
      <c r="I79" s="289"/>
      <c r="J79" s="289"/>
      <c r="K79" s="289"/>
      <c r="L79" s="289"/>
      <c r="M79" s="289"/>
      <c r="N79" s="289"/>
      <c r="O79" s="289"/>
      <c r="P79" s="289"/>
      <c r="Q79" s="381"/>
      <c r="R79" s="289"/>
      <c r="S79" s="289"/>
      <c r="T79" s="289"/>
      <c r="U79" s="289"/>
      <c r="V79" s="289"/>
      <c r="W79" s="289"/>
      <c r="X79" s="289"/>
      <c r="Y79" s="289"/>
      <c r="Z79" s="289"/>
      <c r="AA79" s="289"/>
      <c r="AB79" s="289"/>
      <c r="AC79" s="289"/>
      <c r="AD79" s="289"/>
      <c r="AE79" s="289"/>
      <c r="AF79" s="289"/>
      <c r="AG79" s="289"/>
    </row>
    <row r="80" spans="1:33" ht="9" customHeight="1" x14ac:dyDescent="0.25">
      <c r="A80" s="380">
        <f t="shared" si="5"/>
        <v>9</v>
      </c>
      <c r="B80" s="289"/>
      <c r="C80" s="289"/>
      <c r="D80" s="289"/>
      <c r="E80" s="289"/>
      <c r="F80" s="289"/>
      <c r="G80" s="289"/>
      <c r="H80" s="289"/>
      <c r="I80" s="289"/>
      <c r="J80" s="289"/>
      <c r="K80" s="289"/>
      <c r="L80" s="289"/>
      <c r="M80" s="289"/>
      <c r="N80" s="289"/>
      <c r="O80" s="289"/>
      <c r="P80" s="289"/>
      <c r="Q80" s="381"/>
      <c r="R80" s="289"/>
      <c r="S80" s="289"/>
      <c r="T80" s="289"/>
      <c r="U80" s="289"/>
      <c r="V80" s="289"/>
      <c r="W80" s="289"/>
      <c r="X80" s="289"/>
      <c r="Y80" s="289"/>
      <c r="Z80" s="289"/>
      <c r="AA80" s="289"/>
      <c r="AB80" s="289"/>
      <c r="AC80" s="289"/>
      <c r="AD80" s="289"/>
      <c r="AE80" s="289"/>
      <c r="AF80" s="289"/>
      <c r="AG80" s="289"/>
    </row>
    <row r="81" spans="1:33" ht="15.75" customHeight="1" x14ac:dyDescent="0.25">
      <c r="A81" s="386">
        <f>$A$8</f>
        <v>16.5</v>
      </c>
      <c r="B81" s="289"/>
      <c r="C81" s="402" t="s">
        <v>690</v>
      </c>
      <c r="D81" s="403" t="s">
        <v>189</v>
      </c>
      <c r="E81" s="289"/>
      <c r="F81" s="289"/>
      <c r="G81" s="289"/>
      <c r="H81" s="289"/>
      <c r="I81" s="289"/>
      <c r="J81" s="289"/>
      <c r="K81" s="289"/>
      <c r="L81" s="289"/>
      <c r="M81" s="1006" t="str">
        <f ca="1">Wersja</f>
        <v>2020..6.15.0.44055</v>
      </c>
      <c r="N81" s="1006"/>
      <c r="O81" s="289"/>
      <c r="P81" s="289"/>
      <c r="Q81" s="381"/>
      <c r="R81" s="289"/>
      <c r="S81" s="289"/>
      <c r="T81" s="289"/>
      <c r="U81" s="289"/>
      <c r="V81" s="289"/>
      <c r="W81" s="289"/>
      <c r="X81" s="289"/>
      <c r="Y81" s="289"/>
      <c r="Z81" s="289"/>
      <c r="AA81" s="289"/>
      <c r="AB81" s="289"/>
      <c r="AC81" s="289"/>
      <c r="AD81" s="289"/>
      <c r="AE81" s="289"/>
      <c r="AF81" s="289"/>
      <c r="AG81" s="289"/>
    </row>
    <row r="82" spans="1:33" ht="9" customHeight="1" x14ac:dyDescent="0.25">
      <c r="A82" s="382">
        <v>9</v>
      </c>
      <c r="B82" s="782" t="s">
        <v>182</v>
      </c>
      <c r="C82" s="782"/>
      <c r="D82" s="782"/>
      <c r="E82" s="782"/>
      <c r="F82" s="782"/>
      <c r="G82" s="782"/>
      <c r="H82" s="782"/>
      <c r="I82" s="782"/>
      <c r="J82" s="782"/>
      <c r="K82" s="782"/>
      <c r="L82" s="782"/>
      <c r="M82" s="782"/>
      <c r="N82" s="782"/>
      <c r="O82" s="782"/>
      <c r="P82" s="289"/>
      <c r="Q82" s="381"/>
      <c r="R82" s="289"/>
      <c r="S82" s="289"/>
      <c r="T82" s="289"/>
      <c r="U82" s="289"/>
      <c r="V82" s="289"/>
      <c r="W82" s="289"/>
      <c r="X82" s="289"/>
      <c r="Y82" s="289"/>
      <c r="Z82" s="289"/>
      <c r="AA82" s="289"/>
      <c r="AB82" s="289"/>
      <c r="AC82" s="289"/>
      <c r="AD82" s="289"/>
      <c r="AE82" s="289"/>
      <c r="AF82" s="289"/>
      <c r="AG82" s="289"/>
    </row>
    <row r="83" spans="1:33" ht="9" customHeight="1" x14ac:dyDescent="0.25">
      <c r="A83" s="380">
        <f>$A$2</f>
        <v>9</v>
      </c>
      <c r="B83" s="757" t="s">
        <v>0</v>
      </c>
      <c r="C83" s="757"/>
      <c r="D83" s="757"/>
      <c r="E83" s="757"/>
      <c r="F83" s="757"/>
      <c r="G83" s="757"/>
      <c r="H83" s="757"/>
      <c r="I83" s="757"/>
      <c r="J83" s="757"/>
      <c r="K83" s="757"/>
      <c r="L83" s="757"/>
      <c r="M83" s="757"/>
      <c r="N83" s="757"/>
      <c r="O83" s="757"/>
      <c r="P83" s="289"/>
      <c r="Q83" s="381"/>
      <c r="R83" s="289"/>
      <c r="S83" s="289"/>
      <c r="T83" s="289"/>
      <c r="U83" s="289"/>
      <c r="V83" s="289"/>
      <c r="W83" s="289"/>
      <c r="X83" s="289"/>
      <c r="Y83" s="289"/>
      <c r="Z83" s="289"/>
      <c r="AA83" s="289"/>
      <c r="AB83" s="289"/>
      <c r="AC83" s="289"/>
      <c r="AD83" s="289"/>
      <c r="AE83" s="289"/>
      <c r="AF83" s="289"/>
      <c r="AG83" s="289"/>
    </row>
    <row r="84" spans="1:33" ht="4.5" customHeight="1" x14ac:dyDescent="0.25">
      <c r="A84" s="382">
        <v>4.5</v>
      </c>
      <c r="B84" s="292"/>
      <c r="C84" s="289"/>
      <c r="D84" s="289"/>
      <c r="E84" s="289"/>
      <c r="F84" s="289"/>
      <c r="G84" s="289"/>
      <c r="H84" s="289"/>
      <c r="I84" s="289"/>
      <c r="J84" s="289"/>
      <c r="K84" s="289"/>
      <c r="L84" s="289"/>
      <c r="M84" s="289"/>
      <c r="N84" s="289"/>
      <c r="O84" s="289"/>
      <c r="P84" s="289"/>
      <c r="Q84" s="381"/>
      <c r="R84" s="289"/>
      <c r="S84" s="289"/>
      <c r="T84" s="289"/>
      <c r="U84" s="289"/>
      <c r="V84" s="289"/>
      <c r="W84" s="289"/>
      <c r="X84" s="289"/>
      <c r="Y84" s="289"/>
      <c r="Z84" s="289"/>
      <c r="AA84" s="289"/>
      <c r="AB84" s="289"/>
      <c r="AC84" s="289"/>
      <c r="AD84" s="289"/>
      <c r="AE84" s="289"/>
      <c r="AF84" s="289"/>
      <c r="AG84" s="289"/>
    </row>
    <row r="85" spans="1:33" ht="9" customHeight="1" x14ac:dyDescent="0.25">
      <c r="A85" s="380">
        <f>$A$2</f>
        <v>9</v>
      </c>
      <c r="B85" s="783" t="s">
        <v>475</v>
      </c>
      <c r="C85" s="766"/>
      <c r="D85" s="766"/>
      <c r="E85" s="766"/>
      <c r="F85" s="766"/>
      <c r="G85" s="766"/>
      <c r="H85" s="767"/>
      <c r="I85" s="666" t="s">
        <v>1</v>
      </c>
      <c r="J85" s="667"/>
      <c r="K85" s="667"/>
      <c r="L85" s="667"/>
      <c r="M85" s="667"/>
      <c r="N85" s="667"/>
      <c r="O85" s="668"/>
      <c r="P85" s="289"/>
      <c r="Q85" s="381"/>
      <c r="R85" s="289"/>
      <c r="S85" s="289"/>
      <c r="T85" s="289"/>
      <c r="U85" s="289"/>
      <c r="V85" s="289"/>
      <c r="W85" s="289"/>
      <c r="X85" s="289"/>
      <c r="Y85" s="289"/>
      <c r="Z85" s="289"/>
      <c r="AA85" s="289"/>
      <c r="AB85" s="289"/>
      <c r="AC85" s="289"/>
      <c r="AD85" s="289"/>
      <c r="AE85" s="289"/>
      <c r="AF85" s="289"/>
      <c r="AG85" s="289"/>
    </row>
    <row r="86" spans="1:33" ht="19.5" customHeight="1" x14ac:dyDescent="0.25">
      <c r="A86" s="382">
        <v>19.5</v>
      </c>
      <c r="B86" s="383"/>
      <c r="C86" s="1002">
        <f>$C$6</f>
        <v>0</v>
      </c>
      <c r="D86" s="1002"/>
      <c r="E86" s="1002"/>
      <c r="F86" s="1002"/>
      <c r="G86" s="1002"/>
      <c r="H86" s="384"/>
      <c r="I86" s="672"/>
      <c r="J86" s="673"/>
      <c r="K86" s="673"/>
      <c r="L86" s="673"/>
      <c r="M86" s="673"/>
      <c r="N86" s="673"/>
      <c r="O86" s="674"/>
      <c r="P86" s="289"/>
      <c r="Q86" s="381"/>
      <c r="R86" s="289"/>
      <c r="S86" s="289"/>
      <c r="T86" s="289"/>
      <c r="U86" s="289"/>
      <c r="V86" s="289"/>
      <c r="W86" s="289"/>
      <c r="X86" s="289"/>
      <c r="Y86" s="289"/>
      <c r="Z86" s="289"/>
      <c r="AA86" s="289"/>
      <c r="AB86" s="289"/>
      <c r="AC86" s="289"/>
      <c r="AD86" s="289"/>
      <c r="AE86" s="289"/>
      <c r="AF86" s="289"/>
      <c r="AG86" s="289"/>
    </row>
    <row r="87" spans="1:33" ht="9" customHeight="1" x14ac:dyDescent="0.25">
      <c r="A87" s="380">
        <f t="shared" ref="A87" si="6">$A$2</f>
        <v>9</v>
      </c>
      <c r="B87" s="289"/>
      <c r="C87" s="289"/>
      <c r="D87" s="289"/>
      <c r="E87" s="289"/>
      <c r="F87" s="289"/>
      <c r="G87" s="289"/>
      <c r="H87" s="289"/>
      <c r="I87" s="289"/>
      <c r="J87" s="289"/>
      <c r="K87" s="289"/>
      <c r="L87" s="289"/>
      <c r="M87" s="289"/>
      <c r="N87" s="289"/>
      <c r="O87" s="289"/>
      <c r="P87" s="289"/>
      <c r="Q87" s="381"/>
      <c r="R87" s="289"/>
      <c r="S87" s="289"/>
      <c r="T87" s="289"/>
      <c r="U87" s="289"/>
      <c r="V87" s="289"/>
      <c r="W87" s="289"/>
      <c r="X87" s="289"/>
      <c r="Y87" s="289"/>
      <c r="Z87" s="289"/>
      <c r="AA87" s="289"/>
      <c r="AB87" s="289"/>
      <c r="AC87" s="289"/>
      <c r="AD87" s="289"/>
      <c r="AE87" s="289"/>
      <c r="AF87" s="289"/>
      <c r="AG87" s="289"/>
    </row>
    <row r="88" spans="1:33" ht="16.5" customHeight="1" x14ac:dyDescent="0.25">
      <c r="A88" s="382">
        <v>16.5</v>
      </c>
      <c r="B88" s="385" t="s">
        <v>578</v>
      </c>
      <c r="C88" s="289"/>
      <c r="D88" s="289"/>
      <c r="E88" s="289"/>
      <c r="F88" s="289"/>
      <c r="G88" s="289"/>
      <c r="H88" s="289"/>
      <c r="I88" s="289"/>
      <c r="J88" s="289"/>
      <c r="K88" s="289"/>
      <c r="L88" s="289"/>
      <c r="M88" s="289"/>
      <c r="N88" s="289"/>
      <c r="O88" s="289"/>
      <c r="P88" s="289"/>
      <c r="Q88" s="381"/>
      <c r="R88" s="289"/>
      <c r="S88" s="289"/>
      <c r="T88" s="289"/>
      <c r="U88" s="289"/>
      <c r="V88" s="289"/>
      <c r="W88" s="289"/>
      <c r="X88" s="289"/>
      <c r="Y88" s="289"/>
      <c r="Z88" s="289"/>
      <c r="AA88" s="289"/>
      <c r="AB88" s="289"/>
      <c r="AC88" s="289"/>
      <c r="AD88" s="289"/>
      <c r="AE88" s="289"/>
      <c r="AF88" s="289"/>
      <c r="AG88" s="289"/>
    </row>
    <row r="89" spans="1:33" ht="16.5" customHeight="1" x14ac:dyDescent="0.25">
      <c r="A89" s="386">
        <f>$A$8</f>
        <v>16.5</v>
      </c>
      <c r="B89" s="764" t="s">
        <v>686</v>
      </c>
      <c r="C89" s="764"/>
      <c r="D89" s="764"/>
      <c r="E89" s="764"/>
      <c r="F89" s="764"/>
      <c r="G89" s="764"/>
      <c r="H89" s="764"/>
      <c r="I89" s="764"/>
      <c r="J89" s="764"/>
      <c r="K89" s="764"/>
      <c r="L89" s="764"/>
      <c r="M89" s="764"/>
      <c r="N89" s="764"/>
      <c r="O89" s="289"/>
      <c r="P89" s="289"/>
      <c r="Q89" s="381"/>
      <c r="R89" s="289"/>
      <c r="S89" s="289"/>
      <c r="T89" s="289"/>
      <c r="U89" s="289"/>
      <c r="V89" s="289"/>
      <c r="W89" s="289"/>
      <c r="X89" s="289"/>
      <c r="Y89" s="289"/>
      <c r="Z89" s="289"/>
      <c r="AA89" s="289"/>
      <c r="AB89" s="289"/>
      <c r="AC89" s="289"/>
      <c r="AD89" s="289"/>
      <c r="AE89" s="289"/>
      <c r="AF89" s="289"/>
      <c r="AG89" s="289"/>
    </row>
    <row r="90" spans="1:33" ht="16.5" customHeight="1" x14ac:dyDescent="0.25">
      <c r="A90" s="386">
        <f>$A$8</f>
        <v>16.5</v>
      </c>
      <c r="B90" s="765" t="s">
        <v>564</v>
      </c>
      <c r="C90" s="764"/>
      <c r="D90" s="764"/>
      <c r="E90" s="764"/>
      <c r="F90" s="764"/>
      <c r="G90" s="764"/>
      <c r="H90" s="764"/>
      <c r="I90" s="764"/>
      <c r="J90" s="764"/>
      <c r="K90" s="764"/>
      <c r="L90" s="764"/>
      <c r="M90" s="764"/>
      <c r="N90" s="764"/>
      <c r="O90" s="289"/>
      <c r="P90" s="289"/>
      <c r="Q90" s="381"/>
      <c r="R90" s="289"/>
      <c r="S90" s="289"/>
      <c r="T90" s="289"/>
      <c r="U90" s="289"/>
      <c r="V90" s="289"/>
      <c r="W90" s="289"/>
      <c r="X90" s="289"/>
      <c r="Y90" s="289"/>
      <c r="Z90" s="289"/>
      <c r="AA90" s="289"/>
      <c r="AB90" s="289"/>
      <c r="AC90" s="289"/>
      <c r="AD90" s="289"/>
      <c r="AE90" s="289"/>
      <c r="AF90" s="289"/>
      <c r="AG90" s="289"/>
    </row>
    <row r="91" spans="1:33" ht="9" customHeight="1" x14ac:dyDescent="0.25">
      <c r="A91" s="380">
        <f>$A$2</f>
        <v>9</v>
      </c>
      <c r="B91" s="289"/>
      <c r="C91" s="387"/>
      <c r="D91" s="387"/>
      <c r="E91" s="387"/>
      <c r="F91" s="387"/>
      <c r="G91" s="387"/>
      <c r="H91" s="289"/>
      <c r="I91" s="289"/>
      <c r="J91" s="289"/>
      <c r="K91" s="289"/>
      <c r="L91" s="289"/>
      <c r="M91" s="289"/>
      <c r="N91" s="540" t="s">
        <v>877</v>
      </c>
      <c r="O91" s="1099"/>
      <c r="P91" s="289"/>
      <c r="Q91" s="381"/>
      <c r="R91" s="289"/>
      <c r="S91" s="289"/>
      <c r="T91" s="289"/>
      <c r="U91" s="289"/>
      <c r="V91" s="289"/>
      <c r="W91" s="289"/>
      <c r="X91" s="289"/>
      <c r="Y91" s="289"/>
      <c r="Z91" s="289"/>
      <c r="AA91" s="289"/>
      <c r="AB91" s="289"/>
      <c r="AC91" s="289"/>
      <c r="AD91" s="289"/>
      <c r="AE91" s="289"/>
      <c r="AF91" s="289"/>
      <c r="AG91" s="289"/>
    </row>
    <row r="92" spans="1:33" ht="19.5" customHeight="1" x14ac:dyDescent="0.25">
      <c r="A92" s="380">
        <f>$A$6</f>
        <v>19.5</v>
      </c>
      <c r="B92" s="289"/>
      <c r="C92" s="387"/>
      <c r="D92" s="387"/>
      <c r="E92" s="387"/>
      <c r="F92" s="387"/>
      <c r="G92" s="387"/>
      <c r="H92" s="289"/>
      <c r="I92" s="289"/>
      <c r="J92" s="289"/>
      <c r="K92" s="289"/>
      <c r="L92" s="289"/>
      <c r="M92" s="289"/>
      <c r="N92" s="388">
        <f>N12+1</f>
        <v>2</v>
      </c>
      <c r="O92" s="389"/>
      <c r="P92" s="381">
        <f>SUM(Q:Q)</f>
        <v>0</v>
      </c>
      <c r="Q92" s="381">
        <f>IF(COUNTA(C103:O110,C123:O130)=0,0,1)</f>
        <v>0</v>
      </c>
      <c r="R92" s="289"/>
      <c r="S92" s="289"/>
      <c r="T92" s="289"/>
      <c r="U92" s="289"/>
      <c r="V92" s="289"/>
      <c r="W92" s="289"/>
      <c r="X92" s="289"/>
      <c r="Y92" s="289"/>
      <c r="Z92" s="289"/>
      <c r="AA92" s="289"/>
      <c r="AB92" s="289"/>
      <c r="AC92" s="289"/>
      <c r="AD92" s="289"/>
      <c r="AE92" s="289"/>
      <c r="AF92" s="289"/>
      <c r="AG92" s="289"/>
    </row>
    <row r="93" spans="1:33" ht="4.5" customHeight="1" x14ac:dyDescent="0.25">
      <c r="A93" s="380">
        <f>$A$4</f>
        <v>4.5</v>
      </c>
      <c r="B93" s="387"/>
      <c r="C93" s="387"/>
      <c r="D93" s="387"/>
      <c r="E93" s="387"/>
      <c r="F93" s="387"/>
      <c r="G93" s="387"/>
      <c r="H93" s="289"/>
      <c r="I93" s="289"/>
      <c r="J93" s="289"/>
      <c r="K93" s="289"/>
      <c r="L93" s="289"/>
      <c r="M93" s="289"/>
      <c r="N93" s="289"/>
      <c r="O93" s="289"/>
      <c r="P93" s="289"/>
      <c r="Q93" s="381"/>
      <c r="R93" s="289"/>
      <c r="S93" s="289"/>
      <c r="T93" s="289"/>
      <c r="U93" s="289"/>
      <c r="V93" s="289"/>
      <c r="W93" s="289"/>
      <c r="X93" s="289"/>
      <c r="Y93" s="289"/>
      <c r="Z93" s="289"/>
      <c r="AA93" s="289"/>
      <c r="AB93" s="289"/>
      <c r="AC93" s="289"/>
      <c r="AD93" s="289"/>
      <c r="AE93" s="289"/>
      <c r="AF93" s="289"/>
      <c r="AG93" s="289"/>
    </row>
    <row r="94" spans="1:33" ht="4.5" customHeight="1" x14ac:dyDescent="0.25">
      <c r="A94" s="380">
        <f>$A$4</f>
        <v>4.5</v>
      </c>
      <c r="B94" s="770"/>
      <c r="C94" s="770"/>
      <c r="D94" s="770"/>
      <c r="E94" s="770"/>
      <c r="F94" s="770"/>
      <c r="G94" s="770"/>
      <c r="H94" s="770"/>
      <c r="I94" s="770"/>
      <c r="J94" s="770"/>
      <c r="K94" s="770"/>
      <c r="L94" s="770"/>
      <c r="M94" s="770"/>
      <c r="N94" s="770"/>
      <c r="O94" s="770"/>
      <c r="P94" s="289"/>
      <c r="Q94" s="381"/>
      <c r="R94" s="289"/>
      <c r="S94" s="289"/>
      <c r="T94" s="289"/>
      <c r="U94" s="289"/>
      <c r="V94" s="289"/>
      <c r="W94" s="289"/>
      <c r="X94" s="289"/>
      <c r="Y94" s="289"/>
      <c r="Z94" s="289"/>
      <c r="AA94" s="289"/>
      <c r="AB94" s="289"/>
      <c r="AC94" s="289"/>
      <c r="AD94" s="289"/>
      <c r="AE94" s="289"/>
      <c r="AF94" s="289"/>
      <c r="AG94" s="289"/>
    </row>
    <row r="95" spans="1:33" ht="24.75" customHeight="1" x14ac:dyDescent="0.25">
      <c r="A95" s="386">
        <f>$A$8*1.5</f>
        <v>24.75</v>
      </c>
      <c r="B95" s="771" t="s">
        <v>687</v>
      </c>
      <c r="C95" s="772"/>
      <c r="D95" s="772"/>
      <c r="E95" s="772"/>
      <c r="F95" s="772"/>
      <c r="G95" s="772"/>
      <c r="H95" s="772"/>
      <c r="I95" s="772"/>
      <c r="J95" s="772"/>
      <c r="K95" s="772"/>
      <c r="L95" s="772"/>
      <c r="M95" s="772"/>
      <c r="N95" s="772"/>
      <c r="O95" s="773"/>
      <c r="P95" s="289"/>
      <c r="Q95" s="381"/>
      <c r="R95" s="289"/>
      <c r="S95" s="289"/>
      <c r="T95" s="289"/>
      <c r="U95" s="289"/>
      <c r="V95" s="289"/>
      <c r="W95" s="289"/>
      <c r="X95" s="289"/>
      <c r="Y95" s="289"/>
      <c r="Z95" s="289"/>
      <c r="AA95" s="289"/>
      <c r="AB95" s="289"/>
      <c r="AC95" s="289"/>
      <c r="AD95" s="289"/>
      <c r="AE95" s="289"/>
      <c r="AF95" s="289"/>
      <c r="AG95" s="289"/>
    </row>
    <row r="96" spans="1:33" ht="9" customHeight="1" x14ac:dyDescent="0.25">
      <c r="A96" s="380">
        <f>$A$2</f>
        <v>9</v>
      </c>
      <c r="B96" s="390"/>
      <c r="C96" s="540" t="s">
        <v>158</v>
      </c>
      <c r="D96" s="541"/>
      <c r="E96" s="541"/>
      <c r="F96" s="541"/>
      <c r="G96" s="541"/>
      <c r="H96" s="542"/>
      <c r="I96" s="540" t="s">
        <v>159</v>
      </c>
      <c r="J96" s="541"/>
      <c r="K96" s="541"/>
      <c r="L96" s="541"/>
      <c r="M96" s="541"/>
      <c r="N96" s="541"/>
      <c r="O96" s="542"/>
      <c r="P96" s="289"/>
      <c r="Q96" s="381"/>
      <c r="R96" s="289"/>
      <c r="S96" s="289"/>
      <c r="T96" s="289"/>
      <c r="U96" s="289"/>
      <c r="V96" s="289"/>
      <c r="W96" s="289"/>
      <c r="X96" s="289"/>
      <c r="Y96" s="289"/>
      <c r="Z96" s="289"/>
      <c r="AA96" s="289"/>
      <c r="AB96" s="289"/>
      <c r="AC96" s="289"/>
      <c r="AD96" s="289"/>
      <c r="AE96" s="289"/>
      <c r="AF96" s="289"/>
      <c r="AG96" s="289"/>
    </row>
    <row r="97" spans="1:33" ht="19.5" customHeight="1" thickBot="1" x14ac:dyDescent="0.3">
      <c r="A97" s="380">
        <f>$A$6</f>
        <v>19.5</v>
      </c>
      <c r="B97" s="390"/>
      <c r="C97" s="1093" t="str">
        <f>""&amp;$C$17</f>
        <v/>
      </c>
      <c r="D97" s="1094"/>
      <c r="E97" s="1094"/>
      <c r="F97" s="1094"/>
      <c r="G97" s="1094"/>
      <c r="H97" s="1095"/>
      <c r="I97" s="1093" t="str">
        <f>""&amp;$I$17</f>
        <v/>
      </c>
      <c r="J97" s="1094"/>
      <c r="K97" s="1094"/>
      <c r="L97" s="1094"/>
      <c r="M97" s="1094"/>
      <c r="N97" s="1094"/>
      <c r="O97" s="1095"/>
      <c r="P97" s="289"/>
      <c r="Q97" s="381"/>
      <c r="R97" s="289"/>
      <c r="S97" s="289"/>
      <c r="T97" s="289"/>
      <c r="U97" s="289"/>
      <c r="V97" s="289"/>
      <c r="W97" s="289"/>
      <c r="X97" s="289"/>
      <c r="Y97" s="289"/>
      <c r="Z97" s="289"/>
      <c r="AA97" s="289"/>
      <c r="AB97" s="289"/>
      <c r="AC97" s="289"/>
      <c r="AD97" s="289"/>
      <c r="AE97" s="289"/>
      <c r="AF97" s="289"/>
      <c r="AG97" s="289"/>
    </row>
    <row r="98" spans="1:33" ht="4.5" customHeight="1" thickBot="1" x14ac:dyDescent="0.3">
      <c r="A98" s="380">
        <f>$A$4</f>
        <v>4.5</v>
      </c>
      <c r="B98" s="1096"/>
      <c r="C98" s="1097"/>
      <c r="D98" s="1097"/>
      <c r="E98" s="1097"/>
      <c r="F98" s="1097"/>
      <c r="G98" s="1097"/>
      <c r="H98" s="1097"/>
      <c r="I98" s="1097"/>
      <c r="J98" s="1097"/>
      <c r="K98" s="1097"/>
      <c r="L98" s="1097"/>
      <c r="M98" s="1097"/>
      <c r="N98" s="1097"/>
      <c r="O98" s="1098"/>
      <c r="P98" s="289"/>
      <c r="Q98" s="381"/>
      <c r="R98" s="289"/>
      <c r="S98" s="289"/>
      <c r="T98" s="289"/>
      <c r="U98" s="289"/>
      <c r="V98" s="289"/>
      <c r="W98" s="289"/>
      <c r="X98" s="289"/>
      <c r="Y98" s="289"/>
      <c r="Z98" s="289"/>
      <c r="AA98" s="289"/>
      <c r="AB98" s="289"/>
      <c r="AC98" s="289"/>
      <c r="AD98" s="289"/>
      <c r="AE98" s="289"/>
      <c r="AF98" s="289"/>
      <c r="AG98" s="289"/>
    </row>
    <row r="99" spans="1:33" ht="16.5" customHeight="1" x14ac:dyDescent="0.25">
      <c r="A99" s="386">
        <f t="shared" ref="A99:A100" si="7">$A$8</f>
        <v>16.5</v>
      </c>
      <c r="B99" s="1090" t="s">
        <v>160</v>
      </c>
      <c r="C99" s="1091"/>
      <c r="D99" s="1091"/>
      <c r="E99" s="1091"/>
      <c r="F99" s="1091"/>
      <c r="G99" s="1091"/>
      <c r="H99" s="1091"/>
      <c r="I99" s="1091"/>
      <c r="J99" s="1091"/>
      <c r="K99" s="1091"/>
      <c r="L99" s="1091"/>
      <c r="M99" s="1091"/>
      <c r="N99" s="1091"/>
      <c r="O99" s="1092"/>
      <c r="P99" s="289"/>
      <c r="Q99" s="381"/>
      <c r="R99" s="289"/>
      <c r="S99" s="289"/>
      <c r="T99" s="289"/>
      <c r="U99" s="289"/>
      <c r="V99" s="289"/>
      <c r="W99" s="289"/>
      <c r="X99" s="289"/>
      <c r="Y99" s="289"/>
      <c r="Z99" s="289"/>
      <c r="AA99" s="289"/>
      <c r="AB99" s="289"/>
      <c r="AC99" s="289"/>
      <c r="AD99" s="289"/>
      <c r="AE99" s="289"/>
      <c r="AF99" s="289"/>
      <c r="AG99" s="289"/>
    </row>
    <row r="100" spans="1:33" ht="16.5" customHeight="1" x14ac:dyDescent="0.25">
      <c r="A100" s="386">
        <f t="shared" si="7"/>
        <v>16.5</v>
      </c>
      <c r="B100" s="758" t="s">
        <v>688</v>
      </c>
      <c r="C100" s="759"/>
      <c r="D100" s="759"/>
      <c r="E100" s="759"/>
      <c r="F100" s="759"/>
      <c r="G100" s="759"/>
      <c r="H100" s="759"/>
      <c r="I100" s="759"/>
      <c r="J100" s="759"/>
      <c r="K100" s="759"/>
      <c r="L100" s="759"/>
      <c r="M100" s="759"/>
      <c r="N100" s="759"/>
      <c r="O100" s="760"/>
      <c r="P100" s="289"/>
      <c r="Q100" s="381"/>
      <c r="R100" s="289"/>
      <c r="S100" s="289"/>
      <c r="T100" s="289"/>
      <c r="U100" s="289"/>
      <c r="V100" s="289"/>
      <c r="W100" s="289"/>
      <c r="X100" s="289"/>
      <c r="Y100" s="289"/>
      <c r="Z100" s="289"/>
      <c r="AA100" s="289"/>
      <c r="AB100" s="289"/>
      <c r="AC100" s="289"/>
      <c r="AD100" s="289"/>
      <c r="AE100" s="289"/>
      <c r="AF100" s="289"/>
      <c r="AG100" s="289"/>
    </row>
    <row r="101" spans="1:33" ht="24.75" customHeight="1" x14ac:dyDescent="0.25">
      <c r="A101" s="386">
        <f>$A$8*1.5</f>
        <v>24.75</v>
      </c>
      <c r="B101" s="391" t="s">
        <v>162</v>
      </c>
      <c r="C101" s="777" t="s">
        <v>170</v>
      </c>
      <c r="D101" s="770"/>
      <c r="E101" s="770"/>
      <c r="F101" s="770"/>
      <c r="G101" s="778"/>
      <c r="H101" s="392" t="s">
        <v>171</v>
      </c>
      <c r="I101" s="392" t="s">
        <v>172</v>
      </c>
      <c r="J101" s="391" t="s">
        <v>163</v>
      </c>
      <c r="K101" s="393" t="s">
        <v>760</v>
      </c>
      <c r="L101" s="777" t="s">
        <v>175</v>
      </c>
      <c r="M101" s="770"/>
      <c r="N101" s="770"/>
      <c r="O101" s="778"/>
      <c r="P101" s="289"/>
      <c r="Q101" s="381"/>
      <c r="R101" s="289"/>
      <c r="S101" s="289"/>
      <c r="T101" s="289"/>
      <c r="U101" s="289"/>
      <c r="V101" s="289"/>
      <c r="W101" s="289"/>
      <c r="X101" s="289"/>
      <c r="Y101" s="289"/>
      <c r="Z101" s="289"/>
      <c r="AA101" s="289"/>
      <c r="AB101" s="289"/>
      <c r="AC101" s="289"/>
      <c r="AD101" s="289"/>
      <c r="AE101" s="289"/>
      <c r="AF101" s="289"/>
      <c r="AG101" s="289"/>
    </row>
    <row r="102" spans="1:33" ht="9" customHeight="1" x14ac:dyDescent="0.2">
      <c r="A102" s="380">
        <f>$A$2</f>
        <v>9</v>
      </c>
      <c r="B102" s="394"/>
      <c r="C102" s="779" t="s">
        <v>126</v>
      </c>
      <c r="D102" s="780"/>
      <c r="E102" s="780"/>
      <c r="F102" s="780"/>
      <c r="G102" s="781"/>
      <c r="H102" s="395" t="s">
        <v>164</v>
      </c>
      <c r="I102" s="395" t="s">
        <v>165</v>
      </c>
      <c r="J102" s="395" t="s">
        <v>143</v>
      </c>
      <c r="K102" s="395" t="s">
        <v>166</v>
      </c>
      <c r="L102" s="853" t="s">
        <v>167</v>
      </c>
      <c r="M102" s="885"/>
      <c r="N102" s="885"/>
      <c r="O102" s="862"/>
      <c r="P102" s="289"/>
      <c r="Q102" s="381"/>
      <c r="R102" s="289"/>
      <c r="S102" s="289"/>
      <c r="T102" s="289"/>
      <c r="U102" s="289"/>
      <c r="V102" s="289"/>
      <c r="W102" s="289"/>
      <c r="X102" s="289"/>
      <c r="Y102" s="289"/>
      <c r="Z102" s="289"/>
      <c r="AA102" s="289"/>
      <c r="AB102" s="289"/>
      <c r="AC102" s="289"/>
      <c r="AD102" s="289"/>
      <c r="AE102" s="289"/>
      <c r="AF102" s="289"/>
      <c r="AG102" s="289"/>
    </row>
    <row r="103" spans="1:33" ht="19.5" customHeight="1" x14ac:dyDescent="0.25">
      <c r="A103" s="380">
        <f t="shared" ref="A103:A110" si="8">$A$6</f>
        <v>19.5</v>
      </c>
      <c r="B103" s="396">
        <v>1</v>
      </c>
      <c r="C103" s="752"/>
      <c r="D103" s="752"/>
      <c r="E103" s="752"/>
      <c r="F103" s="752"/>
      <c r="G103" s="752"/>
      <c r="H103" s="406"/>
      <c r="I103" s="406"/>
      <c r="J103" s="407"/>
      <c r="K103" s="408"/>
      <c r="L103" s="1087"/>
      <c r="M103" s="1088"/>
      <c r="N103" s="1088"/>
      <c r="O103" s="1089"/>
      <c r="P103" s="289" t="s">
        <v>126</v>
      </c>
      <c r="Q103" s="381"/>
      <c r="R103" s="289"/>
      <c r="S103" s="289"/>
      <c r="T103" s="289"/>
      <c r="U103" s="289"/>
      <c r="V103" s="289"/>
      <c r="W103" s="289"/>
      <c r="X103" s="289"/>
      <c r="Y103" s="289"/>
      <c r="Z103" s="289"/>
      <c r="AA103" s="289"/>
      <c r="AB103" s="289"/>
      <c r="AC103" s="289"/>
      <c r="AD103" s="289"/>
      <c r="AE103" s="289"/>
      <c r="AF103" s="289"/>
      <c r="AG103" s="289"/>
    </row>
    <row r="104" spans="1:33" ht="19.5" customHeight="1" x14ac:dyDescent="0.25">
      <c r="A104" s="380">
        <f t="shared" si="8"/>
        <v>19.5</v>
      </c>
      <c r="B104" s="396">
        <v>2</v>
      </c>
      <c r="C104" s="752"/>
      <c r="D104" s="752"/>
      <c r="E104" s="752"/>
      <c r="F104" s="752"/>
      <c r="G104" s="752"/>
      <c r="H104" s="406"/>
      <c r="I104" s="406"/>
      <c r="J104" s="407"/>
      <c r="K104" s="408"/>
      <c r="L104" s="1087"/>
      <c r="M104" s="1088"/>
      <c r="N104" s="1088"/>
      <c r="O104" s="1089"/>
      <c r="P104" s="289" t="s">
        <v>126</v>
      </c>
      <c r="Q104" s="381"/>
      <c r="R104" s="289"/>
      <c r="S104" s="289"/>
      <c r="T104" s="289"/>
      <c r="U104" s="289"/>
      <c r="V104" s="289"/>
      <c r="W104" s="289"/>
      <c r="X104" s="289"/>
      <c r="Y104" s="289"/>
      <c r="Z104" s="289"/>
      <c r="AA104" s="289"/>
      <c r="AB104" s="289"/>
      <c r="AC104" s="289"/>
      <c r="AD104" s="289"/>
      <c r="AE104" s="289"/>
      <c r="AF104" s="289"/>
      <c r="AG104" s="289"/>
    </row>
    <row r="105" spans="1:33" ht="19.5" customHeight="1" x14ac:dyDescent="0.25">
      <c r="A105" s="380">
        <f t="shared" si="8"/>
        <v>19.5</v>
      </c>
      <c r="B105" s="396">
        <v>3</v>
      </c>
      <c r="C105" s="752"/>
      <c r="D105" s="752"/>
      <c r="E105" s="752"/>
      <c r="F105" s="752"/>
      <c r="G105" s="752"/>
      <c r="H105" s="406"/>
      <c r="I105" s="406"/>
      <c r="J105" s="407"/>
      <c r="K105" s="408"/>
      <c r="L105" s="1087"/>
      <c r="M105" s="1088"/>
      <c r="N105" s="1088"/>
      <c r="O105" s="1089"/>
      <c r="P105" s="289" t="s">
        <v>126</v>
      </c>
      <c r="Q105" s="381"/>
      <c r="R105" s="289"/>
      <c r="S105" s="289"/>
      <c r="T105" s="289"/>
      <c r="U105" s="289"/>
      <c r="V105" s="289"/>
      <c r="W105" s="289"/>
      <c r="X105" s="289"/>
      <c r="Y105" s="289"/>
      <c r="Z105" s="289"/>
      <c r="AA105" s="289"/>
      <c r="AB105" s="289"/>
      <c r="AC105" s="289"/>
      <c r="AD105" s="289"/>
      <c r="AE105" s="289"/>
      <c r="AF105" s="289"/>
      <c r="AG105" s="289"/>
    </row>
    <row r="106" spans="1:33" ht="19.5" customHeight="1" x14ac:dyDescent="0.25">
      <c r="A106" s="380">
        <f t="shared" si="8"/>
        <v>19.5</v>
      </c>
      <c r="B106" s="396">
        <v>4</v>
      </c>
      <c r="C106" s="752"/>
      <c r="D106" s="752"/>
      <c r="E106" s="752"/>
      <c r="F106" s="752"/>
      <c r="G106" s="752"/>
      <c r="H106" s="406"/>
      <c r="I106" s="406"/>
      <c r="J106" s="407"/>
      <c r="K106" s="408"/>
      <c r="L106" s="1087"/>
      <c r="M106" s="1088"/>
      <c r="N106" s="1088"/>
      <c r="O106" s="1089"/>
      <c r="P106" s="289" t="s">
        <v>126</v>
      </c>
      <c r="Q106" s="381"/>
      <c r="R106" s="289"/>
      <c r="S106" s="289"/>
      <c r="T106" s="289"/>
      <c r="U106" s="289"/>
      <c r="V106" s="289"/>
      <c r="W106" s="289"/>
      <c r="X106" s="289"/>
      <c r="Y106" s="289"/>
      <c r="Z106" s="289"/>
      <c r="AA106" s="289"/>
      <c r="AB106" s="289"/>
      <c r="AC106" s="289"/>
      <c r="AD106" s="289"/>
      <c r="AE106" s="289"/>
      <c r="AF106" s="289"/>
      <c r="AG106" s="289"/>
    </row>
    <row r="107" spans="1:33" ht="19.5" customHeight="1" x14ac:dyDescent="0.25">
      <c r="A107" s="380">
        <f t="shared" si="8"/>
        <v>19.5</v>
      </c>
      <c r="B107" s="396">
        <v>5</v>
      </c>
      <c r="C107" s="752"/>
      <c r="D107" s="752"/>
      <c r="E107" s="752"/>
      <c r="F107" s="752"/>
      <c r="G107" s="752"/>
      <c r="H107" s="406"/>
      <c r="I107" s="406"/>
      <c r="J107" s="407"/>
      <c r="K107" s="408"/>
      <c r="L107" s="1087"/>
      <c r="M107" s="1088"/>
      <c r="N107" s="1088"/>
      <c r="O107" s="1089"/>
      <c r="P107" s="289" t="s">
        <v>126</v>
      </c>
      <c r="Q107" s="381"/>
      <c r="R107" s="289"/>
      <c r="S107" s="289"/>
      <c r="T107" s="289"/>
      <c r="U107" s="289"/>
      <c r="V107" s="289"/>
      <c r="W107" s="289"/>
      <c r="X107" s="289"/>
      <c r="Y107" s="289"/>
      <c r="Z107" s="289"/>
      <c r="AA107" s="289"/>
      <c r="AB107" s="289"/>
      <c r="AC107" s="289"/>
      <c r="AD107" s="289"/>
      <c r="AE107" s="289"/>
      <c r="AF107" s="289"/>
      <c r="AG107" s="289"/>
    </row>
    <row r="108" spans="1:33" ht="19.5" customHeight="1" x14ac:dyDescent="0.25">
      <c r="A108" s="380">
        <f t="shared" si="8"/>
        <v>19.5</v>
      </c>
      <c r="B108" s="396">
        <v>6</v>
      </c>
      <c r="C108" s="752"/>
      <c r="D108" s="752"/>
      <c r="E108" s="752"/>
      <c r="F108" s="752"/>
      <c r="G108" s="752"/>
      <c r="H108" s="406"/>
      <c r="I108" s="406"/>
      <c r="J108" s="407"/>
      <c r="K108" s="408"/>
      <c r="L108" s="1087"/>
      <c r="M108" s="1088"/>
      <c r="N108" s="1088"/>
      <c r="O108" s="1089"/>
      <c r="P108" s="289" t="s">
        <v>126</v>
      </c>
      <c r="Q108" s="381"/>
      <c r="R108" s="289"/>
      <c r="S108" s="289"/>
      <c r="T108" s="289"/>
      <c r="U108" s="289"/>
      <c r="V108" s="289"/>
      <c r="W108" s="289"/>
      <c r="X108" s="289"/>
      <c r="Y108" s="289"/>
      <c r="Z108" s="289"/>
      <c r="AA108" s="289"/>
      <c r="AB108" s="289"/>
      <c r="AC108" s="289"/>
      <c r="AD108" s="289"/>
      <c r="AE108" s="289"/>
      <c r="AF108" s="289"/>
      <c r="AG108" s="289"/>
    </row>
    <row r="109" spans="1:33" ht="19.5" customHeight="1" x14ac:dyDescent="0.25">
      <c r="A109" s="380">
        <f t="shared" si="8"/>
        <v>19.5</v>
      </c>
      <c r="B109" s="396">
        <v>7</v>
      </c>
      <c r="C109" s="752"/>
      <c r="D109" s="752"/>
      <c r="E109" s="752"/>
      <c r="F109" s="752"/>
      <c r="G109" s="752"/>
      <c r="H109" s="406"/>
      <c r="I109" s="406"/>
      <c r="J109" s="407"/>
      <c r="K109" s="408"/>
      <c r="L109" s="1087"/>
      <c r="M109" s="1088"/>
      <c r="N109" s="1088"/>
      <c r="O109" s="1089"/>
      <c r="P109" s="289" t="s">
        <v>126</v>
      </c>
      <c r="Q109" s="381"/>
      <c r="R109" s="289"/>
      <c r="S109" s="289"/>
      <c r="T109" s="289"/>
      <c r="U109" s="289"/>
      <c r="V109" s="289"/>
      <c r="W109" s="289"/>
      <c r="X109" s="289"/>
      <c r="Y109" s="289"/>
      <c r="Z109" s="289"/>
      <c r="AA109" s="289"/>
      <c r="AB109" s="289"/>
      <c r="AC109" s="289"/>
      <c r="AD109" s="289"/>
      <c r="AE109" s="289"/>
      <c r="AF109" s="289"/>
      <c r="AG109" s="289"/>
    </row>
    <row r="110" spans="1:33" ht="19.5" customHeight="1" x14ac:dyDescent="0.25">
      <c r="A110" s="380">
        <f t="shared" si="8"/>
        <v>19.5</v>
      </c>
      <c r="B110" s="396">
        <v>8</v>
      </c>
      <c r="C110" s="752"/>
      <c r="D110" s="752"/>
      <c r="E110" s="752"/>
      <c r="F110" s="752"/>
      <c r="G110" s="752"/>
      <c r="H110" s="406"/>
      <c r="I110" s="406"/>
      <c r="J110" s="407"/>
      <c r="K110" s="408"/>
      <c r="L110" s="1087"/>
      <c r="M110" s="1088"/>
      <c r="N110" s="1088"/>
      <c r="O110" s="1089"/>
      <c r="P110" s="289" t="s">
        <v>126</v>
      </c>
      <c r="Q110" s="381"/>
      <c r="R110" s="289"/>
      <c r="S110" s="289"/>
      <c r="T110" s="289"/>
      <c r="U110" s="289"/>
      <c r="V110" s="289"/>
      <c r="W110" s="289"/>
      <c r="X110" s="289"/>
      <c r="Y110" s="289"/>
      <c r="Z110" s="289"/>
      <c r="AA110" s="289"/>
      <c r="AB110" s="289"/>
      <c r="AC110" s="289"/>
      <c r="AD110" s="289"/>
      <c r="AE110" s="289"/>
      <c r="AF110" s="289"/>
      <c r="AG110" s="289"/>
    </row>
    <row r="111" spans="1:33" ht="9" customHeight="1" x14ac:dyDescent="0.25">
      <c r="A111" s="380">
        <f>$A$2</f>
        <v>9</v>
      </c>
      <c r="B111" s="289"/>
      <c r="C111" s="289"/>
      <c r="D111" s="289"/>
      <c r="E111" s="289"/>
      <c r="F111" s="289"/>
      <c r="G111" s="289"/>
      <c r="H111" s="289"/>
      <c r="I111" s="289"/>
      <c r="J111" s="289"/>
      <c r="K111" s="289"/>
      <c r="L111" s="289"/>
      <c r="M111" s="289"/>
      <c r="N111" s="289"/>
      <c r="O111" s="289"/>
      <c r="P111" s="289"/>
      <c r="Q111" s="381"/>
      <c r="R111" s="289"/>
      <c r="S111" s="289"/>
      <c r="T111" s="289"/>
      <c r="U111" s="289"/>
      <c r="V111" s="289"/>
      <c r="W111" s="289"/>
      <c r="X111" s="289"/>
      <c r="Y111" s="289"/>
      <c r="Z111" s="289"/>
      <c r="AA111" s="289"/>
      <c r="AB111" s="289"/>
      <c r="AC111" s="289"/>
      <c r="AD111" s="289"/>
      <c r="AE111" s="289"/>
      <c r="AF111" s="289"/>
      <c r="AG111" s="289"/>
    </row>
    <row r="112" spans="1:33" ht="18" customHeight="1" x14ac:dyDescent="0.25">
      <c r="A112" s="380">
        <f>$A$2*2</f>
        <v>18</v>
      </c>
      <c r="B112" s="401" t="s">
        <v>100</v>
      </c>
      <c r="C112" s="558" t="s">
        <v>191</v>
      </c>
      <c r="D112" s="573"/>
      <c r="E112" s="573"/>
      <c r="F112" s="573"/>
      <c r="G112" s="573"/>
      <c r="H112" s="573"/>
      <c r="I112" s="573"/>
      <c r="J112" s="573"/>
      <c r="K112" s="573"/>
      <c r="L112" s="573"/>
      <c r="M112" s="573"/>
      <c r="N112" s="573"/>
      <c r="O112" s="573"/>
      <c r="P112" s="289"/>
      <c r="Q112" s="381"/>
      <c r="R112" s="289"/>
      <c r="S112" s="289"/>
      <c r="T112" s="289"/>
      <c r="U112" s="289"/>
      <c r="V112" s="289"/>
      <c r="W112" s="289"/>
      <c r="X112" s="289"/>
      <c r="Y112" s="289"/>
      <c r="Z112" s="289"/>
      <c r="AA112" s="289"/>
      <c r="AB112" s="289"/>
      <c r="AC112" s="289"/>
      <c r="AD112" s="289"/>
      <c r="AE112" s="289"/>
      <c r="AF112" s="289"/>
      <c r="AG112" s="289"/>
    </row>
    <row r="113" spans="1:33" ht="9" customHeight="1" x14ac:dyDescent="0.25">
      <c r="A113" s="380">
        <f>$A$2</f>
        <v>9</v>
      </c>
      <c r="B113" s="401" t="s">
        <v>101</v>
      </c>
      <c r="C113" s="573" t="s">
        <v>190</v>
      </c>
      <c r="D113" s="573"/>
      <c r="E113" s="573"/>
      <c r="F113" s="573"/>
      <c r="G113" s="573"/>
      <c r="H113" s="573"/>
      <c r="I113" s="573"/>
      <c r="J113" s="573"/>
      <c r="K113" s="573"/>
      <c r="L113" s="573"/>
      <c r="M113" s="573"/>
      <c r="N113" s="573"/>
      <c r="O113" s="573"/>
      <c r="P113" s="289"/>
      <c r="Q113" s="381"/>
      <c r="R113" s="289"/>
      <c r="S113" s="289"/>
      <c r="T113" s="289"/>
      <c r="U113" s="289"/>
      <c r="V113" s="289"/>
      <c r="W113" s="289"/>
      <c r="X113" s="289"/>
      <c r="Y113" s="289"/>
      <c r="Z113" s="289"/>
      <c r="AA113" s="289"/>
      <c r="AB113" s="289"/>
      <c r="AC113" s="289"/>
      <c r="AD113" s="289"/>
      <c r="AE113" s="289"/>
      <c r="AF113" s="289"/>
      <c r="AG113" s="289"/>
    </row>
    <row r="114" spans="1:33" s="62" customFormat="1" ht="9" customHeight="1" x14ac:dyDescent="0.25">
      <c r="A114" s="380">
        <f>$A$2</f>
        <v>9</v>
      </c>
      <c r="B114" s="401" t="s">
        <v>102</v>
      </c>
      <c r="C114" s="558" t="s">
        <v>500</v>
      </c>
      <c r="D114" s="573"/>
      <c r="E114" s="573"/>
      <c r="F114" s="573"/>
      <c r="G114" s="573"/>
      <c r="H114" s="573"/>
      <c r="I114" s="573"/>
      <c r="J114" s="573"/>
      <c r="K114" s="573"/>
      <c r="L114" s="573"/>
      <c r="M114" s="573"/>
      <c r="N114" s="573"/>
      <c r="O114" s="573"/>
      <c r="P114" s="289"/>
      <c r="Q114" s="381"/>
      <c r="R114" s="381"/>
      <c r="S114" s="381"/>
      <c r="T114" s="381"/>
      <c r="U114" s="381"/>
      <c r="V114" s="381"/>
      <c r="W114" s="381"/>
      <c r="X114" s="381"/>
      <c r="Y114" s="381"/>
      <c r="Z114" s="381"/>
      <c r="AA114" s="381"/>
      <c r="AB114" s="381"/>
      <c r="AC114" s="381"/>
      <c r="AD114" s="381"/>
      <c r="AE114" s="381"/>
      <c r="AF114" s="381"/>
      <c r="AG114" s="381"/>
    </row>
    <row r="115" spans="1:33" s="62" customFormat="1" ht="9" customHeight="1" x14ac:dyDescent="0.25">
      <c r="A115" s="380">
        <f>$A$2</f>
        <v>9</v>
      </c>
      <c r="B115" s="401" t="s">
        <v>105</v>
      </c>
      <c r="C115" s="558" t="s">
        <v>194</v>
      </c>
      <c r="D115" s="573"/>
      <c r="E115" s="573"/>
      <c r="F115" s="573"/>
      <c r="G115" s="573"/>
      <c r="H115" s="573"/>
      <c r="I115" s="573"/>
      <c r="J115" s="573"/>
      <c r="K115" s="573"/>
      <c r="L115" s="573"/>
      <c r="M115" s="573"/>
      <c r="N115" s="573"/>
      <c r="O115" s="573"/>
      <c r="P115" s="289"/>
      <c r="Q115" s="381"/>
      <c r="R115" s="381"/>
      <c r="S115" s="381"/>
      <c r="T115" s="381"/>
      <c r="U115" s="381"/>
      <c r="V115" s="381"/>
      <c r="W115" s="381"/>
      <c r="X115" s="381"/>
      <c r="Y115" s="381"/>
      <c r="Z115" s="381"/>
      <c r="AA115" s="381"/>
      <c r="AB115" s="381"/>
      <c r="AC115" s="381"/>
      <c r="AD115" s="381"/>
      <c r="AE115" s="381"/>
      <c r="AF115" s="381"/>
      <c r="AG115" s="381"/>
    </row>
    <row r="116" spans="1:33" s="62" customFormat="1" ht="16.5" customHeight="1" x14ac:dyDescent="0.25">
      <c r="A116" s="386">
        <f>$A$8</f>
        <v>16.5</v>
      </c>
      <c r="B116" s="289"/>
      <c r="C116" s="984" t="str">
        <f ca="1">Wersja</f>
        <v>2020..6.15.0.44055</v>
      </c>
      <c r="D116" s="984"/>
      <c r="E116" s="387"/>
      <c r="F116" s="387"/>
      <c r="G116" s="387"/>
      <c r="H116" s="387"/>
      <c r="I116" s="289"/>
      <c r="J116" s="289"/>
      <c r="K116" s="289"/>
      <c r="L116" s="289"/>
      <c r="M116" s="289"/>
      <c r="N116" s="402" t="s">
        <v>690</v>
      </c>
      <c r="O116" s="403" t="s">
        <v>187</v>
      </c>
      <c r="P116" s="289"/>
      <c r="Q116" s="381"/>
      <c r="R116" s="381"/>
      <c r="S116" s="381"/>
      <c r="T116" s="381"/>
      <c r="U116" s="381"/>
      <c r="V116" s="381"/>
      <c r="W116" s="381"/>
      <c r="X116" s="381"/>
      <c r="Y116" s="381"/>
      <c r="Z116" s="381"/>
      <c r="AA116" s="381"/>
      <c r="AB116" s="381"/>
      <c r="AC116" s="381"/>
      <c r="AD116" s="381"/>
      <c r="AE116" s="381"/>
      <c r="AF116" s="381"/>
      <c r="AG116" s="381"/>
    </row>
    <row r="117" spans="1:33" s="62" customFormat="1" ht="9" customHeight="1" x14ac:dyDescent="0.25">
      <c r="A117" s="380">
        <f>$A$2</f>
        <v>9</v>
      </c>
      <c r="B117" s="289"/>
      <c r="C117" s="289"/>
      <c r="D117" s="289"/>
      <c r="E117" s="289"/>
      <c r="F117" s="289"/>
      <c r="G117" s="289"/>
      <c r="H117" s="289"/>
      <c r="I117" s="289"/>
      <c r="J117" s="289"/>
      <c r="K117" s="289"/>
      <c r="L117" s="289"/>
      <c r="M117" s="289"/>
      <c r="N117" s="289"/>
      <c r="O117" s="289"/>
      <c r="P117" s="289"/>
      <c r="Q117" s="381"/>
      <c r="R117" s="381"/>
      <c r="S117" s="381"/>
      <c r="T117" s="381"/>
      <c r="U117" s="381"/>
      <c r="V117" s="381"/>
      <c r="W117" s="381"/>
      <c r="X117" s="381"/>
      <c r="Y117" s="381"/>
      <c r="Z117" s="381"/>
      <c r="AA117" s="381"/>
      <c r="AB117" s="381"/>
      <c r="AC117" s="381"/>
      <c r="AD117" s="381"/>
      <c r="AE117" s="381"/>
      <c r="AF117" s="381"/>
      <c r="AG117" s="381"/>
    </row>
    <row r="118" spans="1:33" s="62" customFormat="1" ht="9" customHeight="1" x14ac:dyDescent="0.25">
      <c r="A118" s="380">
        <f>$A$2</f>
        <v>9</v>
      </c>
      <c r="B118" s="757" t="s">
        <v>0</v>
      </c>
      <c r="C118" s="757"/>
      <c r="D118" s="757"/>
      <c r="E118" s="757"/>
      <c r="F118" s="757"/>
      <c r="G118" s="757"/>
      <c r="H118" s="757"/>
      <c r="I118" s="757"/>
      <c r="J118" s="757"/>
      <c r="K118" s="757"/>
      <c r="L118" s="757"/>
      <c r="M118" s="757"/>
      <c r="N118" s="757"/>
      <c r="O118" s="757"/>
      <c r="P118" s="289"/>
      <c r="Q118" s="381"/>
      <c r="R118" s="381"/>
      <c r="S118" s="381"/>
      <c r="T118" s="381"/>
      <c r="U118" s="381"/>
      <c r="V118" s="381"/>
      <c r="W118" s="381"/>
      <c r="X118" s="381"/>
      <c r="Y118" s="381"/>
      <c r="Z118" s="381"/>
      <c r="AA118" s="381"/>
      <c r="AB118" s="381"/>
      <c r="AC118" s="381"/>
      <c r="AD118" s="381"/>
      <c r="AE118" s="381"/>
      <c r="AF118" s="381"/>
      <c r="AG118" s="381"/>
    </row>
    <row r="119" spans="1:33" s="62" customFormat="1" ht="4.5" customHeight="1" x14ac:dyDescent="0.25">
      <c r="A119" s="386">
        <v>4.5</v>
      </c>
      <c r="B119" s="292"/>
      <c r="C119" s="289"/>
      <c r="D119" s="289"/>
      <c r="E119" s="289"/>
      <c r="F119" s="289"/>
      <c r="G119" s="289"/>
      <c r="H119" s="289"/>
      <c r="I119" s="289"/>
      <c r="J119" s="289"/>
      <c r="K119" s="289"/>
      <c r="L119" s="289"/>
      <c r="M119" s="289"/>
      <c r="N119" s="289"/>
      <c r="O119" s="289"/>
      <c r="P119" s="289"/>
      <c r="Q119" s="381"/>
      <c r="R119" s="381"/>
      <c r="S119" s="381"/>
      <c r="T119" s="381"/>
      <c r="U119" s="381"/>
      <c r="V119" s="381"/>
      <c r="W119" s="381"/>
      <c r="X119" s="381"/>
      <c r="Y119" s="381"/>
      <c r="Z119" s="381"/>
      <c r="AA119" s="381"/>
      <c r="AB119" s="381"/>
      <c r="AC119" s="381"/>
      <c r="AD119" s="381"/>
      <c r="AE119" s="381"/>
      <c r="AF119" s="381"/>
      <c r="AG119" s="381"/>
    </row>
    <row r="120" spans="1:33" s="62" customFormat="1" ht="16.5" customHeight="1" x14ac:dyDescent="0.25">
      <c r="A120" s="386">
        <f t="shared" ref="A120" si="9">$A$8</f>
        <v>16.5</v>
      </c>
      <c r="B120" s="758" t="s">
        <v>689</v>
      </c>
      <c r="C120" s="759"/>
      <c r="D120" s="759"/>
      <c r="E120" s="759"/>
      <c r="F120" s="759"/>
      <c r="G120" s="759"/>
      <c r="H120" s="759"/>
      <c r="I120" s="759"/>
      <c r="J120" s="759"/>
      <c r="K120" s="759"/>
      <c r="L120" s="759"/>
      <c r="M120" s="759"/>
      <c r="N120" s="759"/>
      <c r="O120" s="760"/>
      <c r="P120" s="289"/>
      <c r="Q120" s="381"/>
      <c r="R120" s="381"/>
      <c r="S120" s="381"/>
      <c r="T120" s="381"/>
      <c r="U120" s="381"/>
      <c r="V120" s="381"/>
      <c r="W120" s="381"/>
      <c r="X120" s="381"/>
      <c r="Y120" s="381"/>
      <c r="Z120" s="381"/>
      <c r="AA120" s="381"/>
      <c r="AB120" s="381"/>
      <c r="AC120" s="381"/>
      <c r="AD120" s="381"/>
      <c r="AE120" s="381"/>
      <c r="AF120" s="381"/>
      <c r="AG120" s="381"/>
    </row>
    <row r="121" spans="1:33" s="62" customFormat="1" ht="24.75" customHeight="1" x14ac:dyDescent="0.25">
      <c r="A121" s="386">
        <f>$A$8*1.5</f>
        <v>24.75</v>
      </c>
      <c r="B121" s="391" t="s">
        <v>162</v>
      </c>
      <c r="C121" s="1100" t="s">
        <v>184</v>
      </c>
      <c r="D121" s="1100"/>
      <c r="E121" s="1100"/>
      <c r="F121" s="1100"/>
      <c r="G121" s="1100"/>
      <c r="H121" s="392" t="s">
        <v>171</v>
      </c>
      <c r="I121" s="392" t="s">
        <v>172</v>
      </c>
      <c r="J121" s="391" t="s">
        <v>163</v>
      </c>
      <c r="K121" s="393" t="s">
        <v>760</v>
      </c>
      <c r="L121" s="777" t="s">
        <v>175</v>
      </c>
      <c r="M121" s="770"/>
      <c r="N121" s="770"/>
      <c r="O121" s="778"/>
      <c r="P121" s="289"/>
      <c r="Q121" s="381"/>
      <c r="R121" s="381"/>
      <c r="S121" s="381"/>
      <c r="T121" s="381"/>
      <c r="U121" s="381"/>
      <c r="V121" s="381"/>
      <c r="W121" s="381"/>
      <c r="X121" s="381"/>
      <c r="Y121" s="381"/>
      <c r="Z121" s="381"/>
      <c r="AA121" s="381"/>
      <c r="AB121" s="381"/>
      <c r="AC121" s="381"/>
      <c r="AD121" s="381"/>
      <c r="AE121" s="381"/>
      <c r="AF121" s="381"/>
      <c r="AG121" s="381"/>
    </row>
    <row r="122" spans="1:33" s="62" customFormat="1" ht="9" customHeight="1" x14ac:dyDescent="0.2">
      <c r="A122" s="380">
        <f>$A$2</f>
        <v>9</v>
      </c>
      <c r="B122" s="404"/>
      <c r="C122" s="755" t="s">
        <v>126</v>
      </c>
      <c r="D122" s="755"/>
      <c r="E122" s="755"/>
      <c r="F122" s="755"/>
      <c r="G122" s="755"/>
      <c r="H122" s="409" t="s">
        <v>164</v>
      </c>
      <c r="I122" s="409" t="s">
        <v>165</v>
      </c>
      <c r="J122" s="409" t="s">
        <v>143</v>
      </c>
      <c r="K122" s="409" t="s">
        <v>166</v>
      </c>
      <c r="L122" s="761" t="s">
        <v>167</v>
      </c>
      <c r="M122" s="904"/>
      <c r="N122" s="904"/>
      <c r="O122" s="762"/>
      <c r="P122" s="289"/>
      <c r="Q122" s="381"/>
      <c r="R122" s="381"/>
      <c r="S122" s="381"/>
      <c r="T122" s="381"/>
      <c r="U122" s="381"/>
      <c r="V122" s="381"/>
      <c r="W122" s="381"/>
      <c r="X122" s="381"/>
      <c r="Y122" s="381"/>
      <c r="Z122" s="381"/>
      <c r="AA122" s="381"/>
      <c r="AB122" s="381"/>
      <c r="AC122" s="381"/>
      <c r="AD122" s="381"/>
      <c r="AE122" s="381"/>
      <c r="AF122" s="381"/>
      <c r="AG122" s="381"/>
    </row>
    <row r="123" spans="1:33" s="62" customFormat="1" ht="19.5" customHeight="1" x14ac:dyDescent="0.25">
      <c r="A123" s="380">
        <f t="shared" ref="A123:A130" si="10">$A$6</f>
        <v>19.5</v>
      </c>
      <c r="B123" s="396">
        <v>1</v>
      </c>
      <c r="C123" s="752"/>
      <c r="D123" s="752"/>
      <c r="E123" s="752"/>
      <c r="F123" s="752"/>
      <c r="G123" s="752"/>
      <c r="H123" s="406"/>
      <c r="I123" s="406"/>
      <c r="J123" s="407"/>
      <c r="K123" s="410"/>
      <c r="L123" s="1087"/>
      <c r="M123" s="1088"/>
      <c r="N123" s="1088"/>
      <c r="O123" s="1089"/>
      <c r="P123" s="289" t="s">
        <v>164</v>
      </c>
      <c r="Q123" s="381"/>
      <c r="R123" s="381"/>
      <c r="S123" s="381"/>
      <c r="T123" s="381"/>
      <c r="U123" s="381"/>
      <c r="V123" s="381"/>
      <c r="W123" s="381"/>
      <c r="X123" s="381"/>
      <c r="Y123" s="381"/>
      <c r="Z123" s="381"/>
      <c r="AA123" s="381"/>
      <c r="AB123" s="381"/>
      <c r="AC123" s="381"/>
      <c r="AD123" s="381"/>
      <c r="AE123" s="381"/>
      <c r="AF123" s="381"/>
      <c r="AG123" s="381"/>
    </row>
    <row r="124" spans="1:33" s="62" customFormat="1" ht="19.5" customHeight="1" x14ac:dyDescent="0.25">
      <c r="A124" s="380">
        <f t="shared" si="10"/>
        <v>19.5</v>
      </c>
      <c r="B124" s="396">
        <v>2</v>
      </c>
      <c r="C124" s="752"/>
      <c r="D124" s="752"/>
      <c r="E124" s="752"/>
      <c r="F124" s="752"/>
      <c r="G124" s="752"/>
      <c r="H124" s="406"/>
      <c r="I124" s="406"/>
      <c r="J124" s="407"/>
      <c r="K124" s="410"/>
      <c r="L124" s="1087"/>
      <c r="M124" s="1088"/>
      <c r="N124" s="1088"/>
      <c r="O124" s="1089"/>
      <c r="P124" s="289" t="s">
        <v>164</v>
      </c>
      <c r="Q124" s="381"/>
      <c r="R124" s="381"/>
      <c r="S124" s="381"/>
      <c r="T124" s="381"/>
      <c r="U124" s="381"/>
      <c r="V124" s="381"/>
      <c r="W124" s="381"/>
      <c r="X124" s="381"/>
      <c r="Y124" s="381"/>
      <c r="Z124" s="381"/>
      <c r="AA124" s="381"/>
      <c r="AB124" s="381"/>
      <c r="AC124" s="381"/>
      <c r="AD124" s="381"/>
      <c r="AE124" s="381"/>
      <c r="AF124" s="381"/>
      <c r="AG124" s="381"/>
    </row>
    <row r="125" spans="1:33" s="62" customFormat="1" ht="19.5" customHeight="1" x14ac:dyDescent="0.25">
      <c r="A125" s="380">
        <f t="shared" si="10"/>
        <v>19.5</v>
      </c>
      <c r="B125" s="396">
        <v>3</v>
      </c>
      <c r="C125" s="752"/>
      <c r="D125" s="752"/>
      <c r="E125" s="752"/>
      <c r="F125" s="752"/>
      <c r="G125" s="752"/>
      <c r="H125" s="406"/>
      <c r="I125" s="406"/>
      <c r="J125" s="407"/>
      <c r="K125" s="410"/>
      <c r="L125" s="1087"/>
      <c r="M125" s="1088"/>
      <c r="N125" s="1088"/>
      <c r="O125" s="1089"/>
      <c r="P125" s="289" t="s">
        <v>164</v>
      </c>
      <c r="Q125" s="381"/>
      <c r="R125" s="381"/>
      <c r="S125" s="381"/>
      <c r="T125" s="381"/>
      <c r="U125" s="381"/>
      <c r="V125" s="381"/>
      <c r="W125" s="381"/>
      <c r="X125" s="381"/>
      <c r="Y125" s="381"/>
      <c r="Z125" s="381"/>
      <c r="AA125" s="381"/>
      <c r="AB125" s="381"/>
      <c r="AC125" s="381"/>
      <c r="AD125" s="381"/>
      <c r="AE125" s="381"/>
      <c r="AF125" s="381"/>
      <c r="AG125" s="381"/>
    </row>
    <row r="126" spans="1:33" s="62" customFormat="1" ht="19.5" customHeight="1" x14ac:dyDescent="0.25">
      <c r="A126" s="380">
        <f t="shared" si="10"/>
        <v>19.5</v>
      </c>
      <c r="B126" s="396">
        <v>4</v>
      </c>
      <c r="C126" s="752"/>
      <c r="D126" s="752"/>
      <c r="E126" s="752"/>
      <c r="F126" s="752"/>
      <c r="G126" s="752"/>
      <c r="H126" s="406"/>
      <c r="I126" s="406"/>
      <c r="J126" s="407"/>
      <c r="K126" s="410"/>
      <c r="L126" s="1087"/>
      <c r="M126" s="1088"/>
      <c r="N126" s="1088"/>
      <c r="O126" s="1089"/>
      <c r="P126" s="289" t="s">
        <v>164</v>
      </c>
      <c r="Q126" s="381"/>
      <c r="R126" s="381"/>
      <c r="S126" s="381"/>
      <c r="T126" s="381"/>
      <c r="U126" s="381"/>
      <c r="V126" s="381"/>
      <c r="W126" s="381"/>
      <c r="X126" s="381"/>
      <c r="Y126" s="381"/>
      <c r="Z126" s="381"/>
      <c r="AA126" s="381"/>
      <c r="AB126" s="381"/>
      <c r="AC126" s="381"/>
      <c r="AD126" s="381"/>
      <c r="AE126" s="381"/>
      <c r="AF126" s="381"/>
      <c r="AG126" s="381"/>
    </row>
    <row r="127" spans="1:33" s="62" customFormat="1" ht="19.5" customHeight="1" x14ac:dyDescent="0.25">
      <c r="A127" s="380">
        <f t="shared" si="10"/>
        <v>19.5</v>
      </c>
      <c r="B127" s="396">
        <v>5</v>
      </c>
      <c r="C127" s="752"/>
      <c r="D127" s="752"/>
      <c r="E127" s="752"/>
      <c r="F127" s="752"/>
      <c r="G127" s="752"/>
      <c r="H127" s="406"/>
      <c r="I127" s="406"/>
      <c r="J127" s="407"/>
      <c r="K127" s="410"/>
      <c r="L127" s="1087"/>
      <c r="M127" s="1088"/>
      <c r="N127" s="1088"/>
      <c r="O127" s="1089"/>
      <c r="P127" s="289" t="s">
        <v>164</v>
      </c>
      <c r="Q127" s="381"/>
      <c r="R127" s="381"/>
      <c r="S127" s="381"/>
      <c r="T127" s="381"/>
      <c r="U127" s="381"/>
      <c r="V127" s="381"/>
      <c r="W127" s="381"/>
      <c r="X127" s="381"/>
      <c r="Y127" s="381"/>
      <c r="Z127" s="381"/>
      <c r="AA127" s="381"/>
      <c r="AB127" s="381"/>
      <c r="AC127" s="381"/>
      <c r="AD127" s="381"/>
      <c r="AE127" s="381"/>
      <c r="AF127" s="381"/>
      <c r="AG127" s="381"/>
    </row>
    <row r="128" spans="1:33" s="62" customFormat="1" ht="19.5" customHeight="1" x14ac:dyDescent="0.25">
      <c r="A128" s="380">
        <f t="shared" si="10"/>
        <v>19.5</v>
      </c>
      <c r="B128" s="396">
        <v>6</v>
      </c>
      <c r="C128" s="752"/>
      <c r="D128" s="752"/>
      <c r="E128" s="752"/>
      <c r="F128" s="752"/>
      <c r="G128" s="752"/>
      <c r="H128" s="406"/>
      <c r="I128" s="406"/>
      <c r="J128" s="407"/>
      <c r="K128" s="410"/>
      <c r="L128" s="1087"/>
      <c r="M128" s="1088"/>
      <c r="N128" s="1088"/>
      <c r="O128" s="1089"/>
      <c r="P128" s="289" t="s">
        <v>164</v>
      </c>
      <c r="Q128" s="381"/>
      <c r="R128" s="381"/>
      <c r="S128" s="381"/>
      <c r="T128" s="381"/>
      <c r="U128" s="381"/>
      <c r="V128" s="381"/>
      <c r="W128" s="381"/>
      <c r="X128" s="381"/>
      <c r="Y128" s="381"/>
      <c r="Z128" s="381"/>
      <c r="AA128" s="381"/>
      <c r="AB128" s="381"/>
      <c r="AC128" s="381"/>
      <c r="AD128" s="381"/>
      <c r="AE128" s="381"/>
      <c r="AF128" s="381"/>
      <c r="AG128" s="381"/>
    </row>
    <row r="129" spans="1:33" s="62" customFormat="1" ht="19.5" customHeight="1" x14ac:dyDescent="0.25">
      <c r="A129" s="380">
        <f t="shared" si="10"/>
        <v>19.5</v>
      </c>
      <c r="B129" s="396">
        <v>7</v>
      </c>
      <c r="C129" s="752"/>
      <c r="D129" s="752"/>
      <c r="E129" s="752"/>
      <c r="F129" s="752"/>
      <c r="G129" s="752"/>
      <c r="H129" s="406"/>
      <c r="I129" s="406"/>
      <c r="J129" s="407"/>
      <c r="K129" s="410"/>
      <c r="L129" s="1087"/>
      <c r="M129" s="1088"/>
      <c r="N129" s="1088"/>
      <c r="O129" s="1089"/>
      <c r="P129" s="289" t="s">
        <v>164</v>
      </c>
      <c r="Q129" s="381"/>
      <c r="R129" s="381"/>
      <c r="S129" s="381"/>
      <c r="T129" s="381"/>
      <c r="U129" s="381"/>
      <c r="V129" s="381"/>
      <c r="W129" s="381"/>
      <c r="X129" s="381"/>
      <c r="Y129" s="381"/>
      <c r="Z129" s="381"/>
      <c r="AA129" s="381"/>
      <c r="AB129" s="381"/>
      <c r="AC129" s="381"/>
      <c r="AD129" s="381"/>
      <c r="AE129" s="381"/>
      <c r="AF129" s="381"/>
      <c r="AG129" s="381"/>
    </row>
    <row r="130" spans="1:33" s="62" customFormat="1" ht="19.5" customHeight="1" x14ac:dyDescent="0.25">
      <c r="A130" s="380">
        <f t="shared" si="10"/>
        <v>19.5</v>
      </c>
      <c r="B130" s="396">
        <v>8</v>
      </c>
      <c r="C130" s="752"/>
      <c r="D130" s="752"/>
      <c r="E130" s="752"/>
      <c r="F130" s="752"/>
      <c r="G130" s="752"/>
      <c r="H130" s="406"/>
      <c r="I130" s="406"/>
      <c r="J130" s="407"/>
      <c r="K130" s="410"/>
      <c r="L130" s="1087"/>
      <c r="M130" s="1088"/>
      <c r="N130" s="1088"/>
      <c r="O130" s="1089"/>
      <c r="P130" s="289" t="s">
        <v>164</v>
      </c>
      <c r="Q130" s="381"/>
      <c r="R130" s="381"/>
      <c r="S130" s="381"/>
      <c r="T130" s="381"/>
      <c r="U130" s="381"/>
      <c r="V130" s="381"/>
      <c r="W130" s="381"/>
      <c r="X130" s="381"/>
      <c r="Y130" s="381"/>
      <c r="Z130" s="381"/>
      <c r="AA130" s="381"/>
      <c r="AB130" s="381"/>
      <c r="AC130" s="381"/>
      <c r="AD130" s="381"/>
      <c r="AE130" s="381"/>
      <c r="AF130" s="381"/>
      <c r="AG130" s="381"/>
    </row>
    <row r="131" spans="1:33" s="62" customFormat="1" ht="9" customHeight="1" x14ac:dyDescent="0.25">
      <c r="A131" s="380">
        <f>$A$2</f>
        <v>9</v>
      </c>
      <c r="B131" s="289"/>
      <c r="C131" s="289"/>
      <c r="D131" s="289"/>
      <c r="E131" s="289"/>
      <c r="F131" s="289"/>
      <c r="G131" s="289"/>
      <c r="H131" s="289"/>
      <c r="I131" s="289"/>
      <c r="J131" s="289"/>
      <c r="K131" s="289"/>
      <c r="L131" s="289"/>
      <c r="M131" s="289"/>
      <c r="N131" s="289"/>
      <c r="O131" s="289"/>
      <c r="P131" s="289"/>
      <c r="Q131" s="381"/>
      <c r="R131" s="381"/>
      <c r="S131" s="381"/>
      <c r="T131" s="381"/>
      <c r="U131" s="381"/>
      <c r="V131" s="381"/>
      <c r="W131" s="381"/>
      <c r="X131" s="381"/>
      <c r="Y131" s="381"/>
      <c r="Z131" s="381"/>
      <c r="AA131" s="381"/>
      <c r="AB131" s="381"/>
      <c r="AC131" s="381"/>
      <c r="AD131" s="381"/>
      <c r="AE131" s="381"/>
      <c r="AF131" s="381"/>
      <c r="AG131" s="381"/>
    </row>
    <row r="132" spans="1:33" ht="9" customHeight="1" x14ac:dyDescent="0.25">
      <c r="A132" s="380">
        <f t="shared" si="5"/>
        <v>9</v>
      </c>
      <c r="B132" s="289"/>
      <c r="C132" s="289"/>
      <c r="D132" s="289"/>
      <c r="E132" s="289"/>
      <c r="F132" s="289"/>
      <c r="G132" s="289"/>
      <c r="H132" s="289"/>
      <c r="I132" s="289"/>
      <c r="J132" s="289"/>
      <c r="K132" s="289"/>
      <c r="L132" s="289"/>
      <c r="M132" s="289"/>
      <c r="N132" s="289"/>
      <c r="O132" s="289"/>
      <c r="P132" s="289"/>
      <c r="Q132" s="381"/>
      <c r="R132" s="289"/>
      <c r="S132" s="289"/>
      <c r="T132" s="289"/>
      <c r="U132" s="289"/>
      <c r="V132" s="289"/>
      <c r="W132" s="289"/>
      <c r="X132" s="289"/>
      <c r="Y132" s="289"/>
      <c r="Z132" s="289"/>
      <c r="AA132" s="289"/>
      <c r="AB132" s="289"/>
      <c r="AC132" s="289"/>
      <c r="AD132" s="289"/>
      <c r="AE132" s="289"/>
      <c r="AF132" s="289"/>
      <c r="AG132" s="289"/>
    </row>
    <row r="133" spans="1:33" ht="9" customHeight="1" x14ac:dyDescent="0.25">
      <c r="A133" s="380">
        <f t="shared" si="5"/>
        <v>9</v>
      </c>
      <c r="B133" s="289"/>
      <c r="C133" s="289"/>
      <c r="D133" s="289"/>
      <c r="E133" s="289"/>
      <c r="F133" s="289"/>
      <c r="G133" s="289"/>
      <c r="H133" s="289"/>
      <c r="I133" s="289"/>
      <c r="J133" s="289"/>
      <c r="K133" s="289"/>
      <c r="L133" s="289"/>
      <c r="M133" s="289"/>
      <c r="N133" s="289"/>
      <c r="O133" s="289"/>
      <c r="P133" s="289"/>
      <c r="Q133" s="381"/>
      <c r="R133" s="289"/>
      <c r="S133" s="289"/>
      <c r="T133" s="289"/>
      <c r="U133" s="289"/>
      <c r="V133" s="289"/>
      <c r="W133" s="289"/>
      <c r="X133" s="289"/>
      <c r="Y133" s="289"/>
      <c r="Z133" s="289"/>
      <c r="AA133" s="289"/>
      <c r="AB133" s="289"/>
      <c r="AC133" s="289"/>
      <c r="AD133" s="289"/>
      <c r="AE133" s="289"/>
      <c r="AF133" s="289"/>
      <c r="AG133" s="289"/>
    </row>
    <row r="134" spans="1:33" ht="9" customHeight="1" x14ac:dyDescent="0.25">
      <c r="A134" s="380">
        <f t="shared" si="5"/>
        <v>9</v>
      </c>
      <c r="B134" s="289"/>
      <c r="C134" s="289"/>
      <c r="D134" s="289"/>
      <c r="E134" s="289"/>
      <c r="F134" s="289"/>
      <c r="G134" s="289"/>
      <c r="H134" s="289"/>
      <c r="I134" s="289"/>
      <c r="J134" s="289"/>
      <c r="K134" s="289"/>
      <c r="L134" s="289"/>
      <c r="M134" s="289"/>
      <c r="N134" s="289"/>
      <c r="O134" s="289"/>
      <c r="P134" s="289"/>
      <c r="Q134" s="381"/>
      <c r="R134" s="289"/>
      <c r="S134" s="289"/>
      <c r="T134" s="289"/>
      <c r="U134" s="289"/>
      <c r="V134" s="289"/>
      <c r="W134" s="289"/>
      <c r="X134" s="289"/>
      <c r="Y134" s="289"/>
      <c r="Z134" s="289"/>
      <c r="AA134" s="289"/>
      <c r="AB134" s="289"/>
      <c r="AC134" s="289"/>
      <c r="AD134" s="289"/>
      <c r="AE134" s="289"/>
      <c r="AF134" s="289"/>
      <c r="AG134" s="289"/>
    </row>
    <row r="135" spans="1:33" ht="9" customHeight="1" x14ac:dyDescent="0.25">
      <c r="A135" s="380">
        <f t="shared" si="5"/>
        <v>9</v>
      </c>
      <c r="B135" s="289"/>
      <c r="C135" s="289"/>
      <c r="D135" s="289"/>
      <c r="E135" s="289"/>
      <c r="F135" s="289"/>
      <c r="G135" s="289"/>
      <c r="H135" s="289"/>
      <c r="I135" s="289"/>
      <c r="J135" s="289"/>
      <c r="K135" s="289"/>
      <c r="L135" s="289"/>
      <c r="M135" s="289"/>
      <c r="N135" s="289"/>
      <c r="O135" s="289"/>
      <c r="P135" s="289"/>
      <c r="Q135" s="381"/>
      <c r="R135" s="289"/>
      <c r="S135" s="289"/>
      <c r="T135" s="289"/>
      <c r="U135" s="289"/>
      <c r="V135" s="289"/>
      <c r="W135" s="289"/>
      <c r="X135" s="289"/>
      <c r="Y135" s="289"/>
      <c r="Z135" s="289"/>
      <c r="AA135" s="289"/>
      <c r="AB135" s="289"/>
      <c r="AC135" s="289"/>
      <c r="AD135" s="289"/>
      <c r="AE135" s="289"/>
      <c r="AF135" s="289"/>
      <c r="AG135" s="289"/>
    </row>
    <row r="136" spans="1:33" ht="9" customHeight="1" x14ac:dyDescent="0.25">
      <c r="A136" s="380">
        <f t="shared" si="5"/>
        <v>9</v>
      </c>
      <c r="B136" s="289"/>
      <c r="C136" s="289"/>
      <c r="D136" s="289"/>
      <c r="E136" s="289"/>
      <c r="F136" s="289"/>
      <c r="G136" s="289"/>
      <c r="H136" s="289"/>
      <c r="I136" s="289"/>
      <c r="J136" s="289"/>
      <c r="K136" s="289"/>
      <c r="L136" s="289"/>
      <c r="M136" s="289"/>
      <c r="N136" s="289"/>
      <c r="O136" s="289"/>
      <c r="P136" s="289"/>
      <c r="Q136" s="381"/>
      <c r="R136" s="289"/>
      <c r="S136" s="289"/>
      <c r="T136" s="289"/>
      <c r="U136" s="289"/>
      <c r="V136" s="289"/>
      <c r="W136" s="289"/>
      <c r="X136" s="289"/>
      <c r="Y136" s="289"/>
      <c r="Z136" s="289"/>
      <c r="AA136" s="289"/>
      <c r="AB136" s="289"/>
      <c r="AC136" s="289"/>
      <c r="AD136" s="289"/>
      <c r="AE136" s="289"/>
      <c r="AF136" s="289"/>
      <c r="AG136" s="289"/>
    </row>
    <row r="137" spans="1:33" ht="9" customHeight="1" x14ac:dyDescent="0.25">
      <c r="A137" s="380">
        <f t="shared" si="5"/>
        <v>9</v>
      </c>
      <c r="B137" s="289"/>
      <c r="C137" s="289"/>
      <c r="D137" s="289"/>
      <c r="E137" s="289"/>
      <c r="F137" s="289"/>
      <c r="G137" s="289"/>
      <c r="H137" s="289"/>
      <c r="I137" s="289"/>
      <c r="J137" s="289"/>
      <c r="K137" s="289"/>
      <c r="L137" s="289"/>
      <c r="M137" s="289"/>
      <c r="N137" s="289"/>
      <c r="O137" s="289"/>
      <c r="P137" s="289"/>
      <c r="Q137" s="381"/>
      <c r="R137" s="289"/>
      <c r="S137" s="289"/>
      <c r="T137" s="289"/>
      <c r="U137" s="289"/>
      <c r="V137" s="289"/>
      <c r="W137" s="289"/>
      <c r="X137" s="289"/>
      <c r="Y137" s="289"/>
      <c r="Z137" s="289"/>
      <c r="AA137" s="289"/>
      <c r="AB137" s="289"/>
      <c r="AC137" s="289"/>
      <c r="AD137" s="289"/>
      <c r="AE137" s="289"/>
      <c r="AF137" s="289"/>
      <c r="AG137" s="289"/>
    </row>
    <row r="138" spans="1:33" ht="9" customHeight="1" x14ac:dyDescent="0.25">
      <c r="A138" s="380">
        <f t="shared" si="5"/>
        <v>9</v>
      </c>
      <c r="B138" s="289"/>
      <c r="C138" s="289"/>
      <c r="D138" s="289"/>
      <c r="E138" s="289"/>
      <c r="F138" s="289"/>
      <c r="G138" s="289"/>
      <c r="H138" s="289"/>
      <c r="I138" s="289"/>
      <c r="J138" s="289"/>
      <c r="K138" s="289"/>
      <c r="L138" s="289"/>
      <c r="M138" s="289"/>
      <c r="N138" s="289"/>
      <c r="O138" s="289"/>
      <c r="P138" s="289"/>
      <c r="Q138" s="381"/>
      <c r="R138" s="289"/>
      <c r="S138" s="289"/>
      <c r="T138" s="289"/>
      <c r="U138" s="289"/>
      <c r="V138" s="289"/>
      <c r="W138" s="289"/>
      <c r="X138" s="289"/>
      <c r="Y138" s="289"/>
      <c r="Z138" s="289"/>
      <c r="AA138" s="289"/>
      <c r="AB138" s="289"/>
      <c r="AC138" s="289"/>
      <c r="AD138" s="289"/>
      <c r="AE138" s="289"/>
      <c r="AF138" s="289"/>
      <c r="AG138" s="289"/>
    </row>
    <row r="139" spans="1:33" ht="9" customHeight="1" x14ac:dyDescent="0.25">
      <c r="A139" s="380">
        <f t="shared" si="5"/>
        <v>9</v>
      </c>
      <c r="B139" s="289"/>
      <c r="C139" s="289"/>
      <c r="D139" s="289"/>
      <c r="E139" s="289"/>
      <c r="F139" s="289"/>
      <c r="G139" s="289"/>
      <c r="H139" s="289"/>
      <c r="I139" s="289"/>
      <c r="J139" s="289"/>
      <c r="K139" s="289"/>
      <c r="L139" s="289"/>
      <c r="M139" s="289"/>
      <c r="N139" s="289"/>
      <c r="O139" s="289"/>
      <c r="P139" s="289"/>
      <c r="Q139" s="381"/>
      <c r="R139" s="289"/>
      <c r="S139" s="289"/>
      <c r="T139" s="289"/>
      <c r="U139" s="289"/>
      <c r="V139" s="289"/>
      <c r="W139" s="289"/>
      <c r="X139" s="289"/>
      <c r="Y139" s="289"/>
      <c r="Z139" s="289"/>
      <c r="AA139" s="289"/>
      <c r="AB139" s="289"/>
      <c r="AC139" s="289"/>
      <c r="AD139" s="289"/>
      <c r="AE139" s="289"/>
      <c r="AF139" s="289"/>
      <c r="AG139" s="289"/>
    </row>
    <row r="140" spans="1:33" ht="9" customHeight="1" x14ac:dyDescent="0.25">
      <c r="A140" s="380">
        <f t="shared" si="5"/>
        <v>9</v>
      </c>
      <c r="B140" s="289"/>
      <c r="C140" s="289"/>
      <c r="D140" s="289"/>
      <c r="E140" s="289"/>
      <c r="F140" s="289"/>
      <c r="G140" s="289"/>
      <c r="H140" s="289"/>
      <c r="I140" s="289"/>
      <c r="J140" s="289"/>
      <c r="K140" s="289"/>
      <c r="L140" s="289"/>
      <c r="M140" s="289"/>
      <c r="N140" s="289"/>
      <c r="O140" s="289"/>
      <c r="P140" s="289"/>
      <c r="Q140" s="381"/>
      <c r="R140" s="289"/>
      <c r="S140" s="289"/>
      <c r="T140" s="289"/>
      <c r="U140" s="289"/>
      <c r="V140" s="289"/>
      <c r="W140" s="289"/>
      <c r="X140" s="289"/>
      <c r="Y140" s="289"/>
      <c r="Z140" s="289"/>
      <c r="AA140" s="289"/>
      <c r="AB140" s="289"/>
      <c r="AC140" s="289"/>
      <c r="AD140" s="289"/>
      <c r="AE140" s="289"/>
      <c r="AF140" s="289"/>
      <c r="AG140" s="289"/>
    </row>
    <row r="141" spans="1:33" ht="9" customHeight="1" x14ac:dyDescent="0.25">
      <c r="A141" s="380">
        <f t="shared" si="5"/>
        <v>9</v>
      </c>
      <c r="B141" s="289"/>
      <c r="C141" s="289"/>
      <c r="D141" s="289"/>
      <c r="E141" s="289"/>
      <c r="F141" s="289"/>
      <c r="G141" s="289"/>
      <c r="H141" s="289"/>
      <c r="I141" s="289"/>
      <c r="J141" s="289"/>
      <c r="K141" s="289"/>
      <c r="L141" s="289"/>
      <c r="M141" s="289"/>
      <c r="N141" s="289"/>
      <c r="O141" s="289"/>
      <c r="P141" s="289"/>
      <c r="Q141" s="381"/>
      <c r="R141" s="289"/>
      <c r="S141" s="289"/>
      <c r="T141" s="289"/>
      <c r="U141" s="289"/>
      <c r="V141" s="289"/>
      <c r="W141" s="289"/>
      <c r="X141" s="289"/>
      <c r="Y141" s="289"/>
      <c r="Z141" s="289"/>
      <c r="AA141" s="289"/>
      <c r="AB141" s="289"/>
      <c r="AC141" s="289"/>
      <c r="AD141" s="289"/>
      <c r="AE141" s="289"/>
      <c r="AF141" s="289"/>
      <c r="AG141" s="289"/>
    </row>
    <row r="142" spans="1:33" ht="9" customHeight="1" x14ac:dyDescent="0.25">
      <c r="A142" s="380">
        <f t="shared" si="5"/>
        <v>9</v>
      </c>
      <c r="B142" s="289"/>
      <c r="C142" s="289"/>
      <c r="D142" s="289"/>
      <c r="E142" s="289"/>
      <c r="F142" s="289"/>
      <c r="G142" s="289"/>
      <c r="H142" s="289"/>
      <c r="I142" s="289"/>
      <c r="J142" s="289"/>
      <c r="K142" s="289"/>
      <c r="L142" s="289"/>
      <c r="M142" s="289"/>
      <c r="N142" s="289"/>
      <c r="O142" s="289"/>
      <c r="P142" s="289"/>
      <c r="Q142" s="381"/>
      <c r="R142" s="289"/>
      <c r="S142" s="289"/>
      <c r="T142" s="289"/>
      <c r="U142" s="289"/>
      <c r="V142" s="289"/>
      <c r="W142" s="289"/>
      <c r="X142" s="289"/>
      <c r="Y142" s="289"/>
      <c r="Z142" s="289"/>
      <c r="AA142" s="289"/>
      <c r="AB142" s="289"/>
      <c r="AC142" s="289"/>
      <c r="AD142" s="289"/>
      <c r="AE142" s="289"/>
      <c r="AF142" s="289"/>
      <c r="AG142" s="289"/>
    </row>
    <row r="143" spans="1:33" ht="9" customHeight="1" x14ac:dyDescent="0.25">
      <c r="A143" s="380">
        <f t="shared" si="5"/>
        <v>9</v>
      </c>
      <c r="B143" s="289"/>
      <c r="C143" s="289"/>
      <c r="D143" s="289"/>
      <c r="E143" s="289"/>
      <c r="F143" s="289"/>
      <c r="G143" s="289"/>
      <c r="H143" s="289"/>
      <c r="I143" s="289"/>
      <c r="J143" s="289"/>
      <c r="K143" s="289"/>
      <c r="L143" s="289"/>
      <c r="M143" s="289"/>
      <c r="N143" s="289"/>
      <c r="O143" s="289"/>
      <c r="P143" s="289"/>
      <c r="Q143" s="381"/>
      <c r="R143" s="289"/>
      <c r="S143" s="289"/>
      <c r="T143" s="289"/>
      <c r="U143" s="289"/>
      <c r="V143" s="289"/>
      <c r="W143" s="289"/>
      <c r="X143" s="289"/>
      <c r="Y143" s="289"/>
      <c r="Z143" s="289"/>
      <c r="AA143" s="289"/>
      <c r="AB143" s="289"/>
      <c r="AC143" s="289"/>
      <c r="AD143" s="289"/>
      <c r="AE143" s="289"/>
      <c r="AF143" s="289"/>
      <c r="AG143" s="289"/>
    </row>
    <row r="144" spans="1:33" ht="9" customHeight="1" x14ac:dyDescent="0.25">
      <c r="A144" s="380">
        <f t="shared" si="5"/>
        <v>9</v>
      </c>
      <c r="B144" s="289"/>
      <c r="C144" s="289"/>
      <c r="D144" s="289"/>
      <c r="E144" s="289"/>
      <c r="F144" s="289"/>
      <c r="G144" s="289"/>
      <c r="H144" s="289"/>
      <c r="I144" s="289"/>
      <c r="J144" s="289"/>
      <c r="K144" s="289"/>
      <c r="L144" s="289"/>
      <c r="M144" s="289"/>
      <c r="N144" s="289"/>
      <c r="O144" s="289"/>
      <c r="P144" s="289"/>
      <c r="Q144" s="381"/>
      <c r="R144" s="289"/>
      <c r="S144" s="289"/>
      <c r="T144" s="289"/>
      <c r="U144" s="289"/>
      <c r="V144" s="289"/>
      <c r="W144" s="289"/>
      <c r="X144" s="289"/>
      <c r="Y144" s="289"/>
      <c r="Z144" s="289"/>
      <c r="AA144" s="289"/>
      <c r="AB144" s="289"/>
      <c r="AC144" s="289"/>
      <c r="AD144" s="289"/>
      <c r="AE144" s="289"/>
      <c r="AF144" s="289"/>
      <c r="AG144" s="289"/>
    </row>
    <row r="145" spans="1:33" ht="9" customHeight="1" x14ac:dyDescent="0.25">
      <c r="A145" s="380">
        <f t="shared" si="5"/>
        <v>9</v>
      </c>
      <c r="B145" s="289"/>
      <c r="C145" s="289"/>
      <c r="D145" s="289"/>
      <c r="E145" s="289"/>
      <c r="F145" s="289"/>
      <c r="G145" s="289"/>
      <c r="H145" s="289"/>
      <c r="I145" s="289"/>
      <c r="J145" s="289"/>
      <c r="K145" s="289"/>
      <c r="L145" s="289"/>
      <c r="M145" s="289"/>
      <c r="N145" s="289"/>
      <c r="O145" s="289"/>
      <c r="P145" s="289"/>
      <c r="Q145" s="381"/>
      <c r="R145" s="289"/>
      <c r="S145" s="289"/>
      <c r="T145" s="289"/>
      <c r="U145" s="289"/>
      <c r="V145" s="289"/>
      <c r="W145" s="289"/>
      <c r="X145" s="289"/>
      <c r="Y145" s="289"/>
      <c r="Z145" s="289"/>
      <c r="AA145" s="289"/>
      <c r="AB145" s="289"/>
      <c r="AC145" s="289"/>
      <c r="AD145" s="289"/>
      <c r="AE145" s="289"/>
      <c r="AF145" s="289"/>
      <c r="AG145" s="289"/>
    </row>
    <row r="146" spans="1:33" ht="9" customHeight="1" x14ac:dyDescent="0.25">
      <c r="A146" s="380">
        <f t="shared" si="5"/>
        <v>9</v>
      </c>
      <c r="B146" s="289"/>
      <c r="C146" s="289"/>
      <c r="D146" s="289"/>
      <c r="E146" s="289"/>
      <c r="F146" s="289"/>
      <c r="G146" s="289"/>
      <c r="H146" s="289"/>
      <c r="I146" s="289"/>
      <c r="J146" s="289"/>
      <c r="K146" s="289"/>
      <c r="L146" s="289"/>
      <c r="M146" s="289"/>
      <c r="N146" s="289"/>
      <c r="O146" s="289"/>
      <c r="P146" s="289"/>
      <c r="Q146" s="381"/>
      <c r="R146" s="289"/>
      <c r="S146" s="289"/>
      <c r="T146" s="289"/>
      <c r="U146" s="289"/>
      <c r="V146" s="289"/>
      <c r="W146" s="289"/>
      <c r="X146" s="289"/>
      <c r="Y146" s="289"/>
      <c r="Z146" s="289"/>
      <c r="AA146" s="289"/>
      <c r="AB146" s="289"/>
      <c r="AC146" s="289"/>
      <c r="AD146" s="289"/>
      <c r="AE146" s="289"/>
      <c r="AF146" s="289"/>
      <c r="AG146" s="289"/>
    </row>
    <row r="147" spans="1:33" ht="9" customHeight="1" x14ac:dyDescent="0.25">
      <c r="A147" s="380">
        <f t="shared" si="5"/>
        <v>9</v>
      </c>
      <c r="B147" s="289"/>
      <c r="C147" s="289"/>
      <c r="D147" s="289"/>
      <c r="E147" s="289"/>
      <c r="F147" s="289"/>
      <c r="G147" s="289"/>
      <c r="H147" s="289"/>
      <c r="I147" s="289"/>
      <c r="J147" s="289"/>
      <c r="K147" s="289"/>
      <c r="L147" s="289"/>
      <c r="M147" s="289"/>
      <c r="N147" s="289"/>
      <c r="O147" s="289"/>
      <c r="P147" s="289"/>
      <c r="Q147" s="381"/>
      <c r="R147" s="289"/>
      <c r="S147" s="289"/>
      <c r="T147" s="289"/>
      <c r="U147" s="289"/>
      <c r="V147" s="289"/>
      <c r="W147" s="289"/>
      <c r="X147" s="289"/>
      <c r="Y147" s="289"/>
      <c r="Z147" s="289"/>
      <c r="AA147" s="289"/>
      <c r="AB147" s="289"/>
      <c r="AC147" s="289"/>
      <c r="AD147" s="289"/>
      <c r="AE147" s="289"/>
      <c r="AF147" s="289"/>
      <c r="AG147" s="289"/>
    </row>
    <row r="148" spans="1:33" ht="9" customHeight="1" x14ac:dyDescent="0.25">
      <c r="A148" s="380">
        <f t="shared" si="5"/>
        <v>9</v>
      </c>
      <c r="B148" s="289"/>
      <c r="C148" s="289"/>
      <c r="D148" s="289"/>
      <c r="E148" s="289"/>
      <c r="F148" s="289"/>
      <c r="G148" s="289"/>
      <c r="H148" s="289"/>
      <c r="I148" s="289"/>
      <c r="J148" s="289"/>
      <c r="K148" s="289"/>
      <c r="L148" s="289"/>
      <c r="M148" s="289"/>
      <c r="N148" s="289"/>
      <c r="O148" s="289"/>
      <c r="P148" s="289"/>
      <c r="Q148" s="381"/>
      <c r="R148" s="289"/>
      <c r="S148" s="289"/>
      <c r="T148" s="289"/>
      <c r="U148" s="289"/>
      <c r="V148" s="289"/>
      <c r="W148" s="289"/>
      <c r="X148" s="289"/>
      <c r="Y148" s="289"/>
      <c r="Z148" s="289"/>
      <c r="AA148" s="289"/>
      <c r="AB148" s="289"/>
      <c r="AC148" s="289"/>
      <c r="AD148" s="289"/>
      <c r="AE148" s="289"/>
      <c r="AF148" s="289"/>
      <c r="AG148" s="289"/>
    </row>
    <row r="149" spans="1:33" ht="9" customHeight="1" x14ac:dyDescent="0.25">
      <c r="A149" s="380">
        <f t="shared" si="5"/>
        <v>9</v>
      </c>
      <c r="B149" s="289"/>
      <c r="C149" s="289"/>
      <c r="D149" s="289"/>
      <c r="E149" s="289"/>
      <c r="F149" s="289"/>
      <c r="G149" s="289"/>
      <c r="H149" s="289"/>
      <c r="I149" s="289"/>
      <c r="J149" s="289"/>
      <c r="K149" s="289"/>
      <c r="L149" s="289"/>
      <c r="M149" s="289"/>
      <c r="N149" s="289"/>
      <c r="O149" s="289"/>
      <c r="P149" s="289"/>
      <c r="Q149" s="381"/>
      <c r="R149" s="289"/>
      <c r="S149" s="289"/>
      <c r="T149" s="289"/>
      <c r="U149" s="289"/>
      <c r="V149" s="289"/>
      <c r="W149" s="289"/>
      <c r="X149" s="289"/>
      <c r="Y149" s="289"/>
      <c r="Z149" s="289"/>
      <c r="AA149" s="289"/>
      <c r="AB149" s="289"/>
      <c r="AC149" s="289"/>
      <c r="AD149" s="289"/>
      <c r="AE149" s="289"/>
      <c r="AF149" s="289"/>
      <c r="AG149" s="289"/>
    </row>
    <row r="150" spans="1:33" ht="9" customHeight="1" x14ac:dyDescent="0.25">
      <c r="A150" s="380">
        <f t="shared" si="5"/>
        <v>9</v>
      </c>
      <c r="B150" s="289"/>
      <c r="C150" s="289"/>
      <c r="D150" s="289"/>
      <c r="E150" s="289"/>
      <c r="F150" s="289"/>
      <c r="G150" s="289"/>
      <c r="H150" s="289"/>
      <c r="I150" s="289"/>
      <c r="J150" s="289"/>
      <c r="K150" s="289"/>
      <c r="L150" s="289"/>
      <c r="M150" s="289"/>
      <c r="N150" s="289"/>
      <c r="O150" s="289"/>
      <c r="P150" s="289"/>
      <c r="Q150" s="381"/>
      <c r="R150" s="289"/>
      <c r="S150" s="289"/>
      <c r="T150" s="289"/>
      <c r="U150" s="289"/>
      <c r="V150" s="289"/>
      <c r="W150" s="289"/>
      <c r="X150" s="289"/>
      <c r="Y150" s="289"/>
      <c r="Z150" s="289"/>
      <c r="AA150" s="289"/>
      <c r="AB150" s="289"/>
      <c r="AC150" s="289"/>
      <c r="AD150" s="289"/>
      <c r="AE150" s="289"/>
      <c r="AF150" s="289"/>
      <c r="AG150" s="289"/>
    </row>
    <row r="151" spans="1:33" ht="9" customHeight="1" x14ac:dyDescent="0.25">
      <c r="A151" s="380">
        <f t="shared" si="5"/>
        <v>9</v>
      </c>
      <c r="B151" s="289"/>
      <c r="C151" s="289"/>
      <c r="D151" s="289"/>
      <c r="E151" s="289"/>
      <c r="F151" s="289"/>
      <c r="G151" s="289"/>
      <c r="H151" s="289"/>
      <c r="I151" s="289"/>
      <c r="J151" s="289"/>
      <c r="K151" s="289"/>
      <c r="L151" s="289"/>
      <c r="M151" s="289"/>
      <c r="N151" s="289"/>
      <c r="O151" s="289"/>
      <c r="P151" s="289"/>
      <c r="Q151" s="381"/>
      <c r="R151" s="289"/>
      <c r="S151" s="289"/>
      <c r="T151" s="289"/>
      <c r="U151" s="289"/>
      <c r="V151" s="289"/>
      <c r="W151" s="289"/>
      <c r="X151" s="289"/>
      <c r="Y151" s="289"/>
      <c r="Z151" s="289"/>
      <c r="AA151" s="289"/>
      <c r="AB151" s="289"/>
      <c r="AC151" s="289"/>
      <c r="AD151" s="289"/>
      <c r="AE151" s="289"/>
      <c r="AF151" s="289"/>
      <c r="AG151" s="289"/>
    </row>
    <row r="152" spans="1:33" ht="9" customHeight="1" x14ac:dyDescent="0.25">
      <c r="A152" s="380">
        <f t="shared" si="5"/>
        <v>9</v>
      </c>
      <c r="B152" s="289"/>
      <c r="C152" s="289"/>
      <c r="D152" s="289"/>
      <c r="E152" s="289"/>
      <c r="F152" s="289"/>
      <c r="G152" s="289"/>
      <c r="H152" s="289"/>
      <c r="I152" s="289"/>
      <c r="J152" s="289"/>
      <c r="K152" s="289"/>
      <c r="L152" s="289"/>
      <c r="M152" s="289"/>
      <c r="N152" s="289"/>
      <c r="O152" s="289"/>
      <c r="P152" s="289"/>
      <c r="Q152" s="381"/>
      <c r="R152" s="289"/>
      <c r="S152" s="289"/>
      <c r="T152" s="289"/>
      <c r="U152" s="289"/>
      <c r="V152" s="289"/>
      <c r="W152" s="289"/>
      <c r="X152" s="289"/>
      <c r="Y152" s="289"/>
      <c r="Z152" s="289"/>
      <c r="AA152" s="289"/>
      <c r="AB152" s="289"/>
      <c r="AC152" s="289"/>
      <c r="AD152" s="289"/>
      <c r="AE152" s="289"/>
      <c r="AF152" s="289"/>
      <c r="AG152" s="289"/>
    </row>
    <row r="153" spans="1:33" ht="9" customHeight="1" x14ac:dyDescent="0.25">
      <c r="A153" s="380">
        <f t="shared" si="5"/>
        <v>9</v>
      </c>
      <c r="B153" s="289"/>
      <c r="C153" s="289"/>
      <c r="D153" s="289"/>
      <c r="E153" s="289"/>
      <c r="F153" s="289"/>
      <c r="G153" s="289"/>
      <c r="H153" s="289"/>
      <c r="I153" s="289"/>
      <c r="J153" s="289"/>
      <c r="K153" s="289"/>
      <c r="L153" s="289"/>
      <c r="M153" s="289"/>
      <c r="N153" s="289"/>
      <c r="O153" s="289"/>
      <c r="P153" s="289"/>
      <c r="Q153" s="381"/>
      <c r="R153" s="289"/>
      <c r="S153" s="289"/>
      <c r="T153" s="289"/>
      <c r="U153" s="289"/>
      <c r="V153" s="289"/>
      <c r="W153" s="289"/>
      <c r="X153" s="289"/>
      <c r="Y153" s="289"/>
      <c r="Z153" s="289"/>
      <c r="AA153" s="289"/>
      <c r="AB153" s="289"/>
      <c r="AC153" s="289"/>
      <c r="AD153" s="289"/>
      <c r="AE153" s="289"/>
      <c r="AF153" s="289"/>
      <c r="AG153" s="289"/>
    </row>
    <row r="154" spans="1:33" ht="9" customHeight="1" x14ac:dyDescent="0.25">
      <c r="A154" s="380">
        <f t="shared" si="5"/>
        <v>9</v>
      </c>
      <c r="B154" s="289"/>
      <c r="C154" s="289"/>
      <c r="D154" s="289"/>
      <c r="E154" s="289"/>
      <c r="F154" s="289"/>
      <c r="G154" s="289"/>
      <c r="H154" s="289"/>
      <c r="I154" s="289"/>
      <c r="J154" s="289"/>
      <c r="K154" s="289"/>
      <c r="L154" s="289"/>
      <c r="M154" s="289"/>
      <c r="N154" s="289"/>
      <c r="O154" s="289"/>
      <c r="P154" s="289"/>
      <c r="Q154" s="381"/>
      <c r="R154" s="289"/>
      <c r="S154" s="289"/>
      <c r="T154" s="289"/>
      <c r="U154" s="289"/>
      <c r="V154" s="289"/>
      <c r="W154" s="289"/>
      <c r="X154" s="289"/>
      <c r="Y154" s="289"/>
      <c r="Z154" s="289"/>
      <c r="AA154" s="289"/>
      <c r="AB154" s="289"/>
      <c r="AC154" s="289"/>
      <c r="AD154" s="289"/>
      <c r="AE154" s="289"/>
      <c r="AF154" s="289"/>
      <c r="AG154" s="289"/>
    </row>
    <row r="155" spans="1:33" ht="9" customHeight="1" x14ac:dyDescent="0.25">
      <c r="A155" s="380">
        <f t="shared" si="5"/>
        <v>9</v>
      </c>
      <c r="B155" s="289"/>
      <c r="C155" s="289"/>
      <c r="D155" s="289"/>
      <c r="E155" s="289"/>
      <c r="F155" s="289"/>
      <c r="G155" s="289"/>
      <c r="H155" s="289"/>
      <c r="I155" s="289"/>
      <c r="J155" s="289"/>
      <c r="K155" s="289"/>
      <c r="L155" s="289"/>
      <c r="M155" s="289"/>
      <c r="N155" s="289"/>
      <c r="O155" s="289"/>
      <c r="P155" s="289"/>
      <c r="Q155" s="381"/>
      <c r="R155" s="289"/>
      <c r="S155" s="289"/>
      <c r="T155" s="289"/>
      <c r="U155" s="289"/>
      <c r="V155" s="289"/>
      <c r="W155" s="289"/>
      <c r="X155" s="289"/>
      <c r="Y155" s="289"/>
      <c r="Z155" s="289"/>
      <c r="AA155" s="289"/>
      <c r="AB155" s="289"/>
      <c r="AC155" s="289"/>
      <c r="AD155" s="289"/>
      <c r="AE155" s="289"/>
      <c r="AF155" s="289"/>
      <c r="AG155" s="289"/>
    </row>
    <row r="156" spans="1:33" ht="9" customHeight="1" x14ac:dyDescent="0.25">
      <c r="A156" s="380">
        <f t="shared" si="5"/>
        <v>9</v>
      </c>
      <c r="B156" s="289"/>
      <c r="C156" s="289"/>
      <c r="D156" s="289"/>
      <c r="E156" s="289"/>
      <c r="F156" s="289"/>
      <c r="G156" s="289"/>
      <c r="H156" s="289"/>
      <c r="I156" s="289"/>
      <c r="J156" s="289"/>
      <c r="K156" s="289"/>
      <c r="L156" s="289"/>
      <c r="M156" s="289"/>
      <c r="N156" s="289"/>
      <c r="O156" s="289"/>
      <c r="P156" s="289"/>
      <c r="Q156" s="381"/>
      <c r="R156" s="289"/>
      <c r="S156" s="289"/>
      <c r="T156" s="289"/>
      <c r="U156" s="289"/>
      <c r="V156" s="289"/>
      <c r="W156" s="289"/>
      <c r="X156" s="289"/>
      <c r="Y156" s="289"/>
      <c r="Z156" s="289"/>
      <c r="AA156" s="289"/>
      <c r="AB156" s="289"/>
      <c r="AC156" s="289"/>
      <c r="AD156" s="289"/>
      <c r="AE156" s="289"/>
      <c r="AF156" s="289"/>
      <c r="AG156" s="289"/>
    </row>
    <row r="157" spans="1:33" ht="9" customHeight="1" x14ac:dyDescent="0.25">
      <c r="A157" s="380">
        <f t="shared" si="5"/>
        <v>9</v>
      </c>
      <c r="B157" s="289"/>
      <c r="C157" s="289"/>
      <c r="D157" s="289"/>
      <c r="E157" s="289"/>
      <c r="F157" s="289"/>
      <c r="G157" s="289"/>
      <c r="H157" s="289"/>
      <c r="I157" s="289"/>
      <c r="J157" s="289"/>
      <c r="K157" s="289"/>
      <c r="L157" s="289"/>
      <c r="M157" s="289"/>
      <c r="N157" s="289"/>
      <c r="O157" s="289"/>
      <c r="P157" s="289"/>
      <c r="Q157" s="381"/>
      <c r="R157" s="289"/>
      <c r="S157" s="289"/>
      <c r="T157" s="289"/>
      <c r="U157" s="289"/>
      <c r="V157" s="289"/>
      <c r="W157" s="289"/>
      <c r="X157" s="289"/>
      <c r="Y157" s="289"/>
      <c r="Z157" s="289"/>
      <c r="AA157" s="289"/>
      <c r="AB157" s="289"/>
      <c r="AC157" s="289"/>
      <c r="AD157" s="289"/>
      <c r="AE157" s="289"/>
      <c r="AF157" s="289"/>
      <c r="AG157" s="289"/>
    </row>
    <row r="158" spans="1:33" ht="9" customHeight="1" x14ac:dyDescent="0.25">
      <c r="A158" s="380">
        <f t="shared" si="5"/>
        <v>9</v>
      </c>
      <c r="B158" s="289"/>
      <c r="C158" s="289"/>
      <c r="D158" s="289"/>
      <c r="E158" s="289"/>
      <c r="F158" s="289"/>
      <c r="G158" s="289"/>
      <c r="H158" s="289"/>
      <c r="I158" s="289"/>
      <c r="J158" s="289"/>
      <c r="K158" s="289"/>
      <c r="L158" s="289"/>
      <c r="M158" s="289"/>
      <c r="N158" s="289"/>
      <c r="O158" s="289"/>
      <c r="P158" s="289"/>
      <c r="Q158" s="381"/>
      <c r="R158" s="289"/>
      <c r="S158" s="289"/>
      <c r="T158" s="289"/>
      <c r="U158" s="289"/>
      <c r="V158" s="289"/>
      <c r="W158" s="289"/>
      <c r="X158" s="289"/>
      <c r="Y158" s="289"/>
      <c r="Z158" s="289"/>
      <c r="AA158" s="289"/>
      <c r="AB158" s="289"/>
      <c r="AC158" s="289"/>
      <c r="AD158" s="289"/>
      <c r="AE158" s="289"/>
      <c r="AF158" s="289"/>
      <c r="AG158" s="289"/>
    </row>
    <row r="159" spans="1:33" ht="9" customHeight="1" x14ac:dyDescent="0.25">
      <c r="A159" s="380">
        <f t="shared" si="5"/>
        <v>9</v>
      </c>
      <c r="B159" s="289"/>
      <c r="C159" s="289"/>
      <c r="D159" s="289"/>
      <c r="E159" s="289"/>
      <c r="F159" s="289"/>
      <c r="G159" s="289"/>
      <c r="H159" s="289"/>
      <c r="I159" s="289"/>
      <c r="J159" s="289"/>
      <c r="K159" s="289"/>
      <c r="L159" s="289"/>
      <c r="M159" s="289"/>
      <c r="N159" s="289"/>
      <c r="O159" s="289"/>
      <c r="P159" s="289"/>
      <c r="Q159" s="381"/>
      <c r="R159" s="289"/>
      <c r="S159" s="289"/>
      <c r="T159" s="289"/>
      <c r="U159" s="289"/>
      <c r="V159" s="289"/>
      <c r="W159" s="289"/>
      <c r="X159" s="289"/>
      <c r="Y159" s="289"/>
      <c r="Z159" s="289"/>
      <c r="AA159" s="289"/>
      <c r="AB159" s="289"/>
      <c r="AC159" s="289"/>
      <c r="AD159" s="289"/>
      <c r="AE159" s="289"/>
      <c r="AF159" s="289"/>
      <c r="AG159" s="289"/>
    </row>
    <row r="160" spans="1:33" ht="9" customHeight="1" x14ac:dyDescent="0.25">
      <c r="A160" s="380">
        <f t="shared" si="5"/>
        <v>9</v>
      </c>
      <c r="B160" s="289"/>
      <c r="C160" s="289"/>
      <c r="D160" s="289"/>
      <c r="E160" s="289"/>
      <c r="F160" s="289"/>
      <c r="G160" s="289"/>
      <c r="H160" s="289"/>
      <c r="I160" s="289"/>
      <c r="J160" s="289"/>
      <c r="K160" s="289"/>
      <c r="L160" s="289"/>
      <c r="M160" s="289"/>
      <c r="N160" s="289"/>
      <c r="O160" s="289"/>
      <c r="P160" s="289"/>
      <c r="Q160" s="381"/>
      <c r="R160" s="289"/>
      <c r="S160" s="289"/>
      <c r="T160" s="289"/>
      <c r="U160" s="289"/>
      <c r="V160" s="289"/>
      <c r="W160" s="289"/>
      <c r="X160" s="289"/>
      <c r="Y160" s="289"/>
      <c r="Z160" s="289"/>
      <c r="AA160" s="289"/>
      <c r="AB160" s="289"/>
      <c r="AC160" s="289"/>
      <c r="AD160" s="289"/>
      <c r="AE160" s="289"/>
      <c r="AF160" s="289"/>
      <c r="AG160" s="289"/>
    </row>
    <row r="161" spans="1:33" ht="15.75" customHeight="1" x14ac:dyDescent="0.25">
      <c r="A161" s="386">
        <f>$A$8</f>
        <v>16.5</v>
      </c>
      <c r="B161" s="289"/>
      <c r="C161" s="402" t="s">
        <v>690</v>
      </c>
      <c r="D161" s="403" t="s">
        <v>189</v>
      </c>
      <c r="E161" s="289"/>
      <c r="F161" s="289"/>
      <c r="G161" s="289"/>
      <c r="H161" s="289"/>
      <c r="I161" s="289"/>
      <c r="J161" s="289"/>
      <c r="K161" s="289"/>
      <c r="L161" s="289"/>
      <c r="M161" s="1006" t="str">
        <f ca="1">Wersja</f>
        <v>2020..6.15.0.44055</v>
      </c>
      <c r="N161" s="1006"/>
      <c r="O161" s="289"/>
      <c r="P161" s="289"/>
      <c r="Q161" s="381"/>
      <c r="R161" s="289"/>
      <c r="S161" s="289"/>
      <c r="T161" s="289"/>
      <c r="U161" s="289"/>
      <c r="V161" s="289"/>
      <c r="W161" s="289"/>
      <c r="X161" s="289"/>
      <c r="Y161" s="289"/>
      <c r="Z161" s="289"/>
      <c r="AA161" s="289"/>
      <c r="AB161" s="289"/>
      <c r="AC161" s="289"/>
      <c r="AD161" s="289"/>
      <c r="AE161" s="289"/>
      <c r="AF161" s="289"/>
      <c r="AG161" s="289"/>
    </row>
    <row r="162" spans="1:33" ht="9" customHeight="1" x14ac:dyDescent="0.25">
      <c r="A162" s="382">
        <v>9</v>
      </c>
      <c r="B162" s="782" t="s">
        <v>182</v>
      </c>
      <c r="C162" s="782"/>
      <c r="D162" s="782"/>
      <c r="E162" s="782"/>
      <c r="F162" s="782"/>
      <c r="G162" s="782"/>
      <c r="H162" s="782"/>
      <c r="I162" s="782"/>
      <c r="J162" s="782"/>
      <c r="K162" s="782"/>
      <c r="L162" s="782"/>
      <c r="M162" s="782"/>
      <c r="N162" s="782"/>
      <c r="O162" s="782"/>
      <c r="P162" s="289"/>
      <c r="Q162" s="381"/>
      <c r="R162" s="289"/>
      <c r="S162" s="289"/>
      <c r="T162" s="289"/>
      <c r="U162" s="289"/>
      <c r="V162" s="289"/>
      <c r="W162" s="289"/>
      <c r="X162" s="289"/>
      <c r="Y162" s="289"/>
      <c r="Z162" s="289"/>
      <c r="AA162" s="289"/>
      <c r="AB162" s="289"/>
      <c r="AC162" s="289"/>
      <c r="AD162" s="289"/>
      <c r="AE162" s="289"/>
      <c r="AF162" s="289"/>
      <c r="AG162" s="289"/>
    </row>
    <row r="163" spans="1:33" ht="9" customHeight="1" x14ac:dyDescent="0.25">
      <c r="A163" s="380">
        <f>$A$2</f>
        <v>9</v>
      </c>
      <c r="B163" s="757" t="s">
        <v>0</v>
      </c>
      <c r="C163" s="757"/>
      <c r="D163" s="757"/>
      <c r="E163" s="757"/>
      <c r="F163" s="757"/>
      <c r="G163" s="757"/>
      <c r="H163" s="757"/>
      <c r="I163" s="757"/>
      <c r="J163" s="757"/>
      <c r="K163" s="757"/>
      <c r="L163" s="757"/>
      <c r="M163" s="757"/>
      <c r="N163" s="757"/>
      <c r="O163" s="757"/>
      <c r="P163" s="289"/>
      <c r="Q163" s="381"/>
      <c r="R163" s="289"/>
      <c r="S163" s="289"/>
      <c r="T163" s="289"/>
      <c r="U163" s="289"/>
      <c r="V163" s="289"/>
      <c r="W163" s="289"/>
      <c r="X163" s="289"/>
      <c r="Y163" s="289"/>
      <c r="Z163" s="289"/>
      <c r="AA163" s="289"/>
      <c r="AB163" s="289"/>
      <c r="AC163" s="289"/>
      <c r="AD163" s="289"/>
      <c r="AE163" s="289"/>
      <c r="AF163" s="289"/>
      <c r="AG163" s="289"/>
    </row>
    <row r="164" spans="1:33" ht="4.5" customHeight="1" x14ac:dyDescent="0.25">
      <c r="A164" s="382">
        <v>4.5</v>
      </c>
      <c r="B164" s="292"/>
      <c r="C164" s="289"/>
      <c r="D164" s="289"/>
      <c r="E164" s="289"/>
      <c r="F164" s="289"/>
      <c r="G164" s="289"/>
      <c r="H164" s="289"/>
      <c r="I164" s="289"/>
      <c r="J164" s="289"/>
      <c r="K164" s="289"/>
      <c r="L164" s="289"/>
      <c r="M164" s="289"/>
      <c r="N164" s="289"/>
      <c r="O164" s="289"/>
      <c r="P164" s="289"/>
      <c r="Q164" s="381"/>
      <c r="R164" s="289"/>
      <c r="S164" s="289"/>
      <c r="T164" s="289"/>
      <c r="U164" s="289"/>
      <c r="V164" s="289"/>
      <c r="W164" s="289"/>
      <c r="X164" s="289"/>
      <c r="Y164" s="289"/>
      <c r="Z164" s="289"/>
      <c r="AA164" s="289"/>
      <c r="AB164" s="289"/>
      <c r="AC164" s="289"/>
      <c r="AD164" s="289"/>
      <c r="AE164" s="289"/>
      <c r="AF164" s="289"/>
      <c r="AG164" s="289"/>
    </row>
    <row r="165" spans="1:33" ht="9" customHeight="1" x14ac:dyDescent="0.25">
      <c r="A165" s="380">
        <f>$A$2</f>
        <v>9</v>
      </c>
      <c r="B165" s="783" t="s">
        <v>475</v>
      </c>
      <c r="C165" s="766"/>
      <c r="D165" s="766"/>
      <c r="E165" s="766"/>
      <c r="F165" s="766"/>
      <c r="G165" s="766"/>
      <c r="H165" s="767"/>
      <c r="I165" s="666" t="s">
        <v>1</v>
      </c>
      <c r="J165" s="667"/>
      <c r="K165" s="667"/>
      <c r="L165" s="667"/>
      <c r="M165" s="667"/>
      <c r="N165" s="667"/>
      <c r="O165" s="668"/>
      <c r="P165" s="289"/>
      <c r="Q165" s="381"/>
      <c r="R165" s="289"/>
      <c r="S165" s="289"/>
      <c r="T165" s="289"/>
      <c r="U165" s="289"/>
      <c r="V165" s="289"/>
      <c r="W165" s="289"/>
      <c r="X165" s="289"/>
      <c r="Y165" s="289"/>
      <c r="Z165" s="289"/>
      <c r="AA165" s="289"/>
      <c r="AB165" s="289"/>
      <c r="AC165" s="289"/>
      <c r="AD165" s="289"/>
      <c r="AE165" s="289"/>
      <c r="AF165" s="289"/>
      <c r="AG165" s="289"/>
    </row>
    <row r="166" spans="1:33" ht="19.5" customHeight="1" x14ac:dyDescent="0.25">
      <c r="A166" s="382">
        <v>19.5</v>
      </c>
      <c r="B166" s="383"/>
      <c r="C166" s="1002">
        <f>$C$6</f>
        <v>0</v>
      </c>
      <c r="D166" s="1002"/>
      <c r="E166" s="1002"/>
      <c r="F166" s="1002"/>
      <c r="G166" s="1002"/>
      <c r="H166" s="384"/>
      <c r="I166" s="672"/>
      <c r="J166" s="673"/>
      <c r="K166" s="673"/>
      <c r="L166" s="673"/>
      <c r="M166" s="673"/>
      <c r="N166" s="673"/>
      <c r="O166" s="674"/>
      <c r="P166" s="289"/>
      <c r="Q166" s="381"/>
      <c r="R166" s="289"/>
      <c r="S166" s="289"/>
      <c r="T166" s="289"/>
      <c r="U166" s="289"/>
      <c r="V166" s="289"/>
      <c r="W166" s="289"/>
      <c r="X166" s="289"/>
      <c r="Y166" s="289"/>
      <c r="Z166" s="289"/>
      <c r="AA166" s="289"/>
      <c r="AB166" s="289"/>
      <c r="AC166" s="289"/>
      <c r="AD166" s="289"/>
      <c r="AE166" s="289"/>
      <c r="AF166" s="289"/>
      <c r="AG166" s="289"/>
    </row>
    <row r="167" spans="1:33" ht="9" customHeight="1" x14ac:dyDescent="0.25">
      <c r="A167" s="380">
        <f t="shared" ref="A167" si="11">$A$2</f>
        <v>9</v>
      </c>
      <c r="B167" s="289"/>
      <c r="C167" s="289"/>
      <c r="D167" s="289"/>
      <c r="E167" s="289"/>
      <c r="F167" s="289"/>
      <c r="G167" s="289"/>
      <c r="H167" s="289"/>
      <c r="I167" s="289"/>
      <c r="J167" s="289"/>
      <c r="K167" s="289"/>
      <c r="L167" s="289"/>
      <c r="M167" s="289"/>
      <c r="N167" s="289"/>
      <c r="O167" s="289"/>
      <c r="P167" s="289"/>
      <c r="Q167" s="381"/>
      <c r="R167" s="289"/>
      <c r="S167" s="289"/>
      <c r="T167" s="289"/>
      <c r="U167" s="289"/>
      <c r="V167" s="289"/>
      <c r="W167" s="289"/>
      <c r="X167" s="289"/>
      <c r="Y167" s="289"/>
      <c r="Z167" s="289"/>
      <c r="AA167" s="289"/>
      <c r="AB167" s="289"/>
      <c r="AC167" s="289"/>
      <c r="AD167" s="289"/>
      <c r="AE167" s="289"/>
      <c r="AF167" s="289"/>
      <c r="AG167" s="289"/>
    </row>
    <row r="168" spans="1:33" ht="16.5" customHeight="1" x14ac:dyDescent="0.25">
      <c r="A168" s="382">
        <v>16.5</v>
      </c>
      <c r="B168" s="385" t="s">
        <v>578</v>
      </c>
      <c r="C168" s="289"/>
      <c r="D168" s="289"/>
      <c r="E168" s="289"/>
      <c r="F168" s="289"/>
      <c r="G168" s="289"/>
      <c r="H168" s="289"/>
      <c r="I168" s="289"/>
      <c r="J168" s="289"/>
      <c r="K168" s="289"/>
      <c r="L168" s="289"/>
      <c r="M168" s="289"/>
      <c r="N168" s="289"/>
      <c r="O168" s="289"/>
      <c r="P168" s="289"/>
      <c r="Q168" s="381"/>
      <c r="R168" s="289"/>
      <c r="S168" s="289"/>
      <c r="T168" s="289"/>
      <c r="U168" s="289"/>
      <c r="V168" s="289"/>
      <c r="W168" s="289"/>
      <c r="X168" s="289"/>
      <c r="Y168" s="289"/>
      <c r="Z168" s="289"/>
      <c r="AA168" s="289"/>
      <c r="AB168" s="289"/>
      <c r="AC168" s="289"/>
      <c r="AD168" s="289"/>
      <c r="AE168" s="289"/>
      <c r="AF168" s="289"/>
      <c r="AG168" s="289"/>
    </row>
    <row r="169" spans="1:33" ht="16.5" customHeight="1" x14ac:dyDescent="0.25">
      <c r="A169" s="386">
        <f>$A$8</f>
        <v>16.5</v>
      </c>
      <c r="B169" s="764" t="s">
        <v>686</v>
      </c>
      <c r="C169" s="764"/>
      <c r="D169" s="764"/>
      <c r="E169" s="764"/>
      <c r="F169" s="764"/>
      <c r="G169" s="764"/>
      <c r="H169" s="764"/>
      <c r="I169" s="764"/>
      <c r="J169" s="764"/>
      <c r="K169" s="764"/>
      <c r="L169" s="764"/>
      <c r="M169" s="764"/>
      <c r="N169" s="764"/>
      <c r="O169" s="289"/>
      <c r="P169" s="289"/>
      <c r="Q169" s="381"/>
      <c r="R169" s="289"/>
      <c r="S169" s="289"/>
      <c r="T169" s="289"/>
      <c r="U169" s="289"/>
      <c r="V169" s="289"/>
      <c r="W169" s="289"/>
      <c r="X169" s="289"/>
      <c r="Y169" s="289"/>
      <c r="Z169" s="289"/>
      <c r="AA169" s="289"/>
      <c r="AB169" s="289"/>
      <c r="AC169" s="289"/>
      <c r="AD169" s="289"/>
      <c r="AE169" s="289"/>
      <c r="AF169" s="289"/>
      <c r="AG169" s="289"/>
    </row>
    <row r="170" spans="1:33" ht="16.5" customHeight="1" x14ac:dyDescent="0.25">
      <c r="A170" s="386">
        <f>$A$8</f>
        <v>16.5</v>
      </c>
      <c r="B170" s="765" t="s">
        <v>564</v>
      </c>
      <c r="C170" s="764"/>
      <c r="D170" s="764"/>
      <c r="E170" s="764"/>
      <c r="F170" s="764"/>
      <c r="G170" s="764"/>
      <c r="H170" s="764"/>
      <c r="I170" s="764"/>
      <c r="J170" s="764"/>
      <c r="K170" s="764"/>
      <c r="L170" s="764"/>
      <c r="M170" s="764"/>
      <c r="N170" s="764"/>
      <c r="O170" s="289"/>
      <c r="P170" s="289"/>
      <c r="Q170" s="381"/>
      <c r="R170" s="289"/>
      <c r="S170" s="289"/>
      <c r="T170" s="289"/>
      <c r="U170" s="289"/>
      <c r="V170" s="289"/>
      <c r="W170" s="289"/>
      <c r="X170" s="289"/>
      <c r="Y170" s="289"/>
      <c r="Z170" s="289"/>
      <c r="AA170" s="289"/>
      <c r="AB170" s="289"/>
      <c r="AC170" s="289"/>
      <c r="AD170" s="289"/>
      <c r="AE170" s="289"/>
      <c r="AF170" s="289"/>
      <c r="AG170" s="289"/>
    </row>
    <row r="171" spans="1:33" ht="9" customHeight="1" x14ac:dyDescent="0.25">
      <c r="A171" s="380">
        <f>$A$2</f>
        <v>9</v>
      </c>
      <c r="B171" s="289"/>
      <c r="C171" s="387"/>
      <c r="D171" s="387"/>
      <c r="E171" s="387"/>
      <c r="F171" s="387"/>
      <c r="G171" s="387"/>
      <c r="H171" s="289"/>
      <c r="I171" s="289"/>
      <c r="J171" s="289"/>
      <c r="K171" s="289"/>
      <c r="L171" s="289"/>
      <c r="M171" s="289"/>
      <c r="N171" s="540" t="s">
        <v>877</v>
      </c>
      <c r="O171" s="1099"/>
      <c r="P171" s="289"/>
      <c r="Q171" s="381"/>
      <c r="R171" s="289"/>
      <c r="S171" s="289"/>
      <c r="T171" s="289"/>
      <c r="U171" s="289"/>
      <c r="V171" s="289"/>
      <c r="W171" s="289"/>
      <c r="X171" s="289"/>
      <c r="Y171" s="289"/>
      <c r="Z171" s="289"/>
      <c r="AA171" s="289"/>
      <c r="AB171" s="289"/>
      <c r="AC171" s="289"/>
      <c r="AD171" s="289"/>
      <c r="AE171" s="289"/>
      <c r="AF171" s="289"/>
      <c r="AG171" s="289"/>
    </row>
    <row r="172" spans="1:33" ht="19.5" customHeight="1" x14ac:dyDescent="0.25">
      <c r="A172" s="380">
        <f>$A$6</f>
        <v>19.5</v>
      </c>
      <c r="B172" s="289"/>
      <c r="C172" s="387"/>
      <c r="D172" s="387"/>
      <c r="E172" s="387"/>
      <c r="F172" s="387"/>
      <c r="G172" s="387"/>
      <c r="H172" s="289"/>
      <c r="I172" s="289"/>
      <c r="J172" s="289"/>
      <c r="K172" s="289"/>
      <c r="L172" s="289"/>
      <c r="M172" s="289"/>
      <c r="N172" s="388">
        <f>N92+1</f>
        <v>3</v>
      </c>
      <c r="O172" s="389"/>
      <c r="P172" s="381">
        <f>SUM(Q:Q)</f>
        <v>0</v>
      </c>
      <c r="Q172" s="381">
        <f>IF(COUNTA(C183:O190,C203:O210)=0,0,1)</f>
        <v>0</v>
      </c>
      <c r="R172" s="289"/>
      <c r="S172" s="289"/>
      <c r="T172" s="289"/>
      <c r="U172" s="289"/>
      <c r="V172" s="289"/>
      <c r="W172" s="289"/>
      <c r="X172" s="289"/>
      <c r="Y172" s="289"/>
      <c r="Z172" s="289"/>
      <c r="AA172" s="289"/>
      <c r="AB172" s="289"/>
      <c r="AC172" s="289"/>
      <c r="AD172" s="289"/>
      <c r="AE172" s="289"/>
      <c r="AF172" s="289"/>
      <c r="AG172" s="289"/>
    </row>
    <row r="173" spans="1:33" ht="4.5" customHeight="1" x14ac:dyDescent="0.25">
      <c r="A173" s="380">
        <f>$A$4</f>
        <v>4.5</v>
      </c>
      <c r="B173" s="387"/>
      <c r="C173" s="387"/>
      <c r="D173" s="387"/>
      <c r="E173" s="387"/>
      <c r="F173" s="387"/>
      <c r="G173" s="387"/>
      <c r="H173" s="289"/>
      <c r="I173" s="289"/>
      <c r="J173" s="289"/>
      <c r="K173" s="289"/>
      <c r="L173" s="289"/>
      <c r="M173" s="289"/>
      <c r="N173" s="289"/>
      <c r="O173" s="289"/>
      <c r="P173" s="289"/>
      <c r="Q173" s="381"/>
      <c r="R173" s="289"/>
      <c r="S173" s="289"/>
      <c r="T173" s="289"/>
      <c r="U173" s="289"/>
      <c r="V173" s="289"/>
      <c r="W173" s="289"/>
      <c r="X173" s="289"/>
      <c r="Y173" s="289"/>
      <c r="Z173" s="289"/>
      <c r="AA173" s="289"/>
      <c r="AB173" s="289"/>
      <c r="AC173" s="289"/>
      <c r="AD173" s="289"/>
      <c r="AE173" s="289"/>
      <c r="AF173" s="289"/>
      <c r="AG173" s="289"/>
    </row>
    <row r="174" spans="1:33" ht="4.5" customHeight="1" x14ac:dyDescent="0.25">
      <c r="A174" s="380">
        <f>$A$4</f>
        <v>4.5</v>
      </c>
      <c r="B174" s="770"/>
      <c r="C174" s="770"/>
      <c r="D174" s="770"/>
      <c r="E174" s="770"/>
      <c r="F174" s="770"/>
      <c r="G174" s="770"/>
      <c r="H174" s="770"/>
      <c r="I174" s="770"/>
      <c r="J174" s="770"/>
      <c r="K174" s="770"/>
      <c r="L174" s="770"/>
      <c r="M174" s="770"/>
      <c r="N174" s="770"/>
      <c r="O174" s="770"/>
      <c r="P174" s="289"/>
      <c r="Q174" s="381"/>
      <c r="R174" s="289"/>
      <c r="S174" s="289"/>
      <c r="T174" s="289"/>
      <c r="U174" s="289"/>
      <c r="V174" s="289"/>
      <c r="W174" s="289"/>
      <c r="X174" s="289"/>
      <c r="Y174" s="289"/>
      <c r="Z174" s="289"/>
      <c r="AA174" s="289"/>
      <c r="AB174" s="289"/>
      <c r="AC174" s="289"/>
      <c r="AD174" s="289"/>
      <c r="AE174" s="289"/>
      <c r="AF174" s="289"/>
      <c r="AG174" s="289"/>
    </row>
    <row r="175" spans="1:33" ht="24.75" customHeight="1" x14ac:dyDescent="0.25">
      <c r="A175" s="386">
        <f>$A$8*1.5</f>
        <v>24.75</v>
      </c>
      <c r="B175" s="771" t="s">
        <v>687</v>
      </c>
      <c r="C175" s="772"/>
      <c r="D175" s="772"/>
      <c r="E175" s="772"/>
      <c r="F175" s="772"/>
      <c r="G175" s="772"/>
      <c r="H175" s="772"/>
      <c r="I175" s="772"/>
      <c r="J175" s="772"/>
      <c r="K175" s="772"/>
      <c r="L175" s="772"/>
      <c r="M175" s="772"/>
      <c r="N175" s="772"/>
      <c r="O175" s="773"/>
      <c r="P175" s="289"/>
      <c r="Q175" s="381"/>
      <c r="R175" s="289"/>
      <c r="S175" s="289"/>
      <c r="T175" s="289"/>
      <c r="U175" s="289"/>
      <c r="V175" s="289"/>
      <c r="W175" s="289"/>
      <c r="X175" s="289"/>
      <c r="Y175" s="289"/>
      <c r="Z175" s="289"/>
      <c r="AA175" s="289"/>
      <c r="AB175" s="289"/>
      <c r="AC175" s="289"/>
      <c r="AD175" s="289"/>
      <c r="AE175" s="289"/>
      <c r="AF175" s="289"/>
      <c r="AG175" s="289"/>
    </row>
    <row r="176" spans="1:33" ht="9" customHeight="1" x14ac:dyDescent="0.25">
      <c r="A176" s="380">
        <f>$A$2</f>
        <v>9</v>
      </c>
      <c r="B176" s="390"/>
      <c r="C176" s="540" t="s">
        <v>158</v>
      </c>
      <c r="D176" s="541"/>
      <c r="E176" s="541"/>
      <c r="F176" s="541"/>
      <c r="G176" s="541"/>
      <c r="H176" s="542"/>
      <c r="I176" s="540" t="s">
        <v>159</v>
      </c>
      <c r="J176" s="541"/>
      <c r="K176" s="541"/>
      <c r="L176" s="541"/>
      <c r="M176" s="541"/>
      <c r="N176" s="541"/>
      <c r="O176" s="542"/>
      <c r="P176" s="289"/>
      <c r="Q176" s="381"/>
      <c r="R176" s="289"/>
      <c r="S176" s="289"/>
      <c r="T176" s="289"/>
      <c r="U176" s="289"/>
      <c r="V176" s="289"/>
      <c r="W176" s="289"/>
      <c r="X176" s="289"/>
      <c r="Y176" s="289"/>
      <c r="Z176" s="289"/>
      <c r="AA176" s="289"/>
      <c r="AB176" s="289"/>
      <c r="AC176" s="289"/>
      <c r="AD176" s="289"/>
      <c r="AE176" s="289"/>
      <c r="AF176" s="289"/>
      <c r="AG176" s="289"/>
    </row>
    <row r="177" spans="1:33" ht="19.5" customHeight="1" thickBot="1" x14ac:dyDescent="0.3">
      <c r="A177" s="380">
        <f>$A$6</f>
        <v>19.5</v>
      </c>
      <c r="B177" s="390"/>
      <c r="C177" s="1093" t="str">
        <f>""&amp;$C$17</f>
        <v/>
      </c>
      <c r="D177" s="1094"/>
      <c r="E177" s="1094"/>
      <c r="F177" s="1094"/>
      <c r="G177" s="1094"/>
      <c r="H177" s="1095"/>
      <c r="I177" s="1093" t="str">
        <f>""&amp;$I$17</f>
        <v/>
      </c>
      <c r="J177" s="1094"/>
      <c r="K177" s="1094"/>
      <c r="L177" s="1094"/>
      <c r="M177" s="1094"/>
      <c r="N177" s="1094"/>
      <c r="O177" s="1095"/>
      <c r="P177" s="289"/>
      <c r="Q177" s="381"/>
      <c r="R177" s="289"/>
      <c r="S177" s="289"/>
      <c r="T177" s="289"/>
      <c r="U177" s="289"/>
      <c r="V177" s="289"/>
      <c r="W177" s="289"/>
      <c r="X177" s="289"/>
      <c r="Y177" s="289"/>
      <c r="Z177" s="289"/>
      <c r="AA177" s="289"/>
      <c r="AB177" s="289"/>
      <c r="AC177" s="289"/>
      <c r="AD177" s="289"/>
      <c r="AE177" s="289"/>
      <c r="AF177" s="289"/>
      <c r="AG177" s="289"/>
    </row>
    <row r="178" spans="1:33" ht="4.5" customHeight="1" thickBot="1" x14ac:dyDescent="0.3">
      <c r="A178" s="380">
        <f>$A$4</f>
        <v>4.5</v>
      </c>
      <c r="B178" s="1096"/>
      <c r="C178" s="1097"/>
      <c r="D178" s="1097"/>
      <c r="E178" s="1097"/>
      <c r="F178" s="1097"/>
      <c r="G178" s="1097"/>
      <c r="H178" s="1097"/>
      <c r="I178" s="1097"/>
      <c r="J178" s="1097"/>
      <c r="K178" s="1097"/>
      <c r="L178" s="1097"/>
      <c r="M178" s="1097"/>
      <c r="N178" s="1097"/>
      <c r="O178" s="1098"/>
      <c r="P178" s="289"/>
      <c r="Q178" s="381"/>
      <c r="R178" s="289"/>
      <c r="S178" s="289"/>
      <c r="T178" s="289"/>
      <c r="U178" s="289"/>
      <c r="V178" s="289"/>
      <c r="W178" s="289"/>
      <c r="X178" s="289"/>
      <c r="Y178" s="289"/>
      <c r="Z178" s="289"/>
      <c r="AA178" s="289"/>
      <c r="AB178" s="289"/>
      <c r="AC178" s="289"/>
      <c r="AD178" s="289"/>
      <c r="AE178" s="289"/>
      <c r="AF178" s="289"/>
      <c r="AG178" s="289"/>
    </row>
    <row r="179" spans="1:33" ht="16.5" customHeight="1" x14ac:dyDescent="0.25">
      <c r="A179" s="386">
        <f t="shared" ref="A179:A180" si="12">$A$8</f>
        <v>16.5</v>
      </c>
      <c r="B179" s="1090" t="s">
        <v>160</v>
      </c>
      <c r="C179" s="1091"/>
      <c r="D179" s="1091"/>
      <c r="E179" s="1091"/>
      <c r="F179" s="1091"/>
      <c r="G179" s="1091"/>
      <c r="H179" s="1091"/>
      <c r="I179" s="1091"/>
      <c r="J179" s="1091"/>
      <c r="K179" s="1091"/>
      <c r="L179" s="1091"/>
      <c r="M179" s="1091"/>
      <c r="N179" s="1091"/>
      <c r="O179" s="1092"/>
      <c r="P179" s="289"/>
      <c r="Q179" s="381"/>
      <c r="R179" s="289"/>
      <c r="S179" s="289"/>
      <c r="T179" s="289"/>
      <c r="U179" s="289"/>
      <c r="V179" s="289"/>
      <c r="W179" s="289"/>
      <c r="X179" s="289"/>
      <c r="Y179" s="289"/>
      <c r="Z179" s="289"/>
      <c r="AA179" s="289"/>
      <c r="AB179" s="289"/>
      <c r="AC179" s="289"/>
      <c r="AD179" s="289"/>
      <c r="AE179" s="289"/>
      <c r="AF179" s="289"/>
      <c r="AG179" s="289"/>
    </row>
    <row r="180" spans="1:33" ht="16.5" customHeight="1" x14ac:dyDescent="0.25">
      <c r="A180" s="386">
        <f t="shared" si="12"/>
        <v>16.5</v>
      </c>
      <c r="B180" s="758" t="s">
        <v>688</v>
      </c>
      <c r="C180" s="759"/>
      <c r="D180" s="759"/>
      <c r="E180" s="759"/>
      <c r="F180" s="759"/>
      <c r="G180" s="759"/>
      <c r="H180" s="759"/>
      <c r="I180" s="759"/>
      <c r="J180" s="759"/>
      <c r="K180" s="759"/>
      <c r="L180" s="759"/>
      <c r="M180" s="759"/>
      <c r="N180" s="759"/>
      <c r="O180" s="760"/>
      <c r="P180" s="289"/>
      <c r="Q180" s="381"/>
      <c r="R180" s="289"/>
      <c r="S180" s="289"/>
      <c r="T180" s="289"/>
      <c r="U180" s="289"/>
      <c r="V180" s="289"/>
      <c r="W180" s="289"/>
      <c r="X180" s="289"/>
      <c r="Y180" s="289"/>
      <c r="Z180" s="289"/>
      <c r="AA180" s="289"/>
      <c r="AB180" s="289"/>
      <c r="AC180" s="289"/>
      <c r="AD180" s="289"/>
      <c r="AE180" s="289"/>
      <c r="AF180" s="289"/>
      <c r="AG180" s="289"/>
    </row>
    <row r="181" spans="1:33" ht="24.75" customHeight="1" x14ac:dyDescent="0.25">
      <c r="A181" s="386">
        <f>$A$8*1.5</f>
        <v>24.75</v>
      </c>
      <c r="B181" s="391" t="s">
        <v>162</v>
      </c>
      <c r="C181" s="777" t="s">
        <v>170</v>
      </c>
      <c r="D181" s="770"/>
      <c r="E181" s="770"/>
      <c r="F181" s="770"/>
      <c r="G181" s="778"/>
      <c r="H181" s="392" t="s">
        <v>171</v>
      </c>
      <c r="I181" s="392" t="s">
        <v>172</v>
      </c>
      <c r="J181" s="391" t="s">
        <v>163</v>
      </c>
      <c r="K181" s="393" t="s">
        <v>760</v>
      </c>
      <c r="L181" s="777" t="s">
        <v>175</v>
      </c>
      <c r="M181" s="770"/>
      <c r="N181" s="770"/>
      <c r="O181" s="778"/>
      <c r="P181" s="289"/>
      <c r="Q181" s="381"/>
      <c r="R181" s="289"/>
      <c r="S181" s="289"/>
      <c r="T181" s="289"/>
      <c r="U181" s="289"/>
      <c r="V181" s="289"/>
      <c r="W181" s="289"/>
      <c r="X181" s="289"/>
      <c r="Y181" s="289"/>
      <c r="Z181" s="289"/>
      <c r="AA181" s="289"/>
      <c r="AB181" s="289"/>
      <c r="AC181" s="289"/>
      <c r="AD181" s="289"/>
      <c r="AE181" s="289"/>
      <c r="AF181" s="289"/>
      <c r="AG181" s="289"/>
    </row>
    <row r="182" spans="1:33" ht="9" customHeight="1" x14ac:dyDescent="0.2">
      <c r="A182" s="380">
        <f>$A$2</f>
        <v>9</v>
      </c>
      <c r="B182" s="394"/>
      <c r="C182" s="779" t="s">
        <v>126</v>
      </c>
      <c r="D182" s="780"/>
      <c r="E182" s="780"/>
      <c r="F182" s="780"/>
      <c r="G182" s="781"/>
      <c r="H182" s="395" t="s">
        <v>164</v>
      </c>
      <c r="I182" s="395" t="s">
        <v>165</v>
      </c>
      <c r="J182" s="395" t="s">
        <v>143</v>
      </c>
      <c r="K182" s="395" t="s">
        <v>166</v>
      </c>
      <c r="L182" s="853" t="s">
        <v>167</v>
      </c>
      <c r="M182" s="885"/>
      <c r="N182" s="885"/>
      <c r="O182" s="862"/>
      <c r="P182" s="289"/>
      <c r="Q182" s="381"/>
      <c r="R182" s="289"/>
      <c r="S182" s="289"/>
      <c r="T182" s="289"/>
      <c r="U182" s="289"/>
      <c r="V182" s="289"/>
      <c r="W182" s="289"/>
      <c r="X182" s="289"/>
      <c r="Y182" s="289"/>
      <c r="Z182" s="289"/>
      <c r="AA182" s="289"/>
      <c r="AB182" s="289"/>
      <c r="AC182" s="289"/>
      <c r="AD182" s="289"/>
      <c r="AE182" s="289"/>
      <c r="AF182" s="289"/>
      <c r="AG182" s="289"/>
    </row>
    <row r="183" spans="1:33" ht="19.5" customHeight="1" x14ac:dyDescent="0.25">
      <c r="A183" s="380">
        <f t="shared" ref="A183:A190" si="13">$A$6</f>
        <v>19.5</v>
      </c>
      <c r="B183" s="396">
        <v>1</v>
      </c>
      <c r="C183" s="752"/>
      <c r="D183" s="752"/>
      <c r="E183" s="752"/>
      <c r="F183" s="752"/>
      <c r="G183" s="752"/>
      <c r="H183" s="406"/>
      <c r="I183" s="406"/>
      <c r="J183" s="407"/>
      <c r="K183" s="408"/>
      <c r="L183" s="1087"/>
      <c r="M183" s="1088"/>
      <c r="N183" s="1088"/>
      <c r="O183" s="1089"/>
      <c r="P183" s="289" t="s">
        <v>126</v>
      </c>
      <c r="Q183" s="381"/>
      <c r="R183" s="289"/>
      <c r="S183" s="289"/>
      <c r="T183" s="289"/>
      <c r="U183" s="289"/>
      <c r="V183" s="289"/>
      <c r="W183" s="289"/>
      <c r="X183" s="289"/>
      <c r="Y183" s="289"/>
      <c r="Z183" s="289"/>
      <c r="AA183" s="289"/>
      <c r="AB183" s="289"/>
      <c r="AC183" s="289"/>
      <c r="AD183" s="289"/>
      <c r="AE183" s="289"/>
      <c r="AF183" s="289"/>
      <c r="AG183" s="289"/>
    </row>
    <row r="184" spans="1:33" ht="19.5" customHeight="1" x14ac:dyDescent="0.25">
      <c r="A184" s="380">
        <f t="shared" si="13"/>
        <v>19.5</v>
      </c>
      <c r="B184" s="396">
        <v>2</v>
      </c>
      <c r="C184" s="752"/>
      <c r="D184" s="752"/>
      <c r="E184" s="752"/>
      <c r="F184" s="752"/>
      <c r="G184" s="752"/>
      <c r="H184" s="406"/>
      <c r="I184" s="406"/>
      <c r="J184" s="407"/>
      <c r="K184" s="408"/>
      <c r="L184" s="1087"/>
      <c r="M184" s="1088"/>
      <c r="N184" s="1088"/>
      <c r="O184" s="1089"/>
      <c r="P184" s="289" t="s">
        <v>126</v>
      </c>
      <c r="Q184" s="381"/>
      <c r="R184" s="289"/>
      <c r="S184" s="289"/>
      <c r="T184" s="289"/>
      <c r="U184" s="289"/>
      <c r="V184" s="289"/>
      <c r="W184" s="289"/>
      <c r="X184" s="289"/>
      <c r="Y184" s="289"/>
      <c r="Z184" s="289"/>
      <c r="AA184" s="289"/>
      <c r="AB184" s="289"/>
      <c r="AC184" s="289"/>
      <c r="AD184" s="289"/>
      <c r="AE184" s="289"/>
      <c r="AF184" s="289"/>
      <c r="AG184" s="289"/>
    </row>
    <row r="185" spans="1:33" ht="19.5" customHeight="1" x14ac:dyDescent="0.25">
      <c r="A185" s="380">
        <f t="shared" si="13"/>
        <v>19.5</v>
      </c>
      <c r="B185" s="396">
        <v>3</v>
      </c>
      <c r="C185" s="752"/>
      <c r="D185" s="752"/>
      <c r="E185" s="752"/>
      <c r="F185" s="752"/>
      <c r="G185" s="752"/>
      <c r="H185" s="406"/>
      <c r="I185" s="406"/>
      <c r="J185" s="407"/>
      <c r="K185" s="408"/>
      <c r="L185" s="1087"/>
      <c r="M185" s="1088"/>
      <c r="N185" s="1088"/>
      <c r="O185" s="1089"/>
      <c r="P185" s="289" t="s">
        <v>126</v>
      </c>
      <c r="Q185" s="381"/>
      <c r="R185" s="289"/>
      <c r="S185" s="289"/>
      <c r="T185" s="289"/>
      <c r="U185" s="289"/>
      <c r="V185" s="289"/>
      <c r="W185" s="289"/>
      <c r="X185" s="289"/>
      <c r="Y185" s="289"/>
      <c r="Z185" s="289"/>
      <c r="AA185" s="289"/>
      <c r="AB185" s="289"/>
      <c r="AC185" s="289"/>
      <c r="AD185" s="289"/>
      <c r="AE185" s="289"/>
      <c r="AF185" s="289"/>
      <c r="AG185" s="289"/>
    </row>
    <row r="186" spans="1:33" ht="19.5" customHeight="1" x14ac:dyDescent="0.25">
      <c r="A186" s="380">
        <f t="shared" si="13"/>
        <v>19.5</v>
      </c>
      <c r="B186" s="396">
        <v>4</v>
      </c>
      <c r="C186" s="752"/>
      <c r="D186" s="752"/>
      <c r="E186" s="752"/>
      <c r="F186" s="752"/>
      <c r="G186" s="752"/>
      <c r="H186" s="406"/>
      <c r="I186" s="406"/>
      <c r="J186" s="407"/>
      <c r="K186" s="408"/>
      <c r="L186" s="1087"/>
      <c r="M186" s="1088"/>
      <c r="N186" s="1088"/>
      <c r="O186" s="1089"/>
      <c r="P186" s="289" t="s">
        <v>126</v>
      </c>
      <c r="Q186" s="381"/>
      <c r="R186" s="289"/>
      <c r="S186" s="289"/>
      <c r="T186" s="289"/>
      <c r="U186" s="289"/>
      <c r="V186" s="289"/>
      <c r="W186" s="289"/>
      <c r="X186" s="289"/>
      <c r="Y186" s="289"/>
      <c r="Z186" s="289"/>
      <c r="AA186" s="289"/>
      <c r="AB186" s="289"/>
      <c r="AC186" s="289"/>
      <c r="AD186" s="289"/>
      <c r="AE186" s="289"/>
      <c r="AF186" s="289"/>
      <c r="AG186" s="289"/>
    </row>
    <row r="187" spans="1:33" ht="19.5" customHeight="1" x14ac:dyDescent="0.25">
      <c r="A187" s="380">
        <f t="shared" si="13"/>
        <v>19.5</v>
      </c>
      <c r="B187" s="396">
        <v>5</v>
      </c>
      <c r="C187" s="752"/>
      <c r="D187" s="752"/>
      <c r="E187" s="752"/>
      <c r="F187" s="752"/>
      <c r="G187" s="752"/>
      <c r="H187" s="406"/>
      <c r="I187" s="406"/>
      <c r="J187" s="407"/>
      <c r="K187" s="408"/>
      <c r="L187" s="1087"/>
      <c r="M187" s="1088"/>
      <c r="N187" s="1088"/>
      <c r="O187" s="1089"/>
      <c r="P187" s="289" t="s">
        <v>126</v>
      </c>
      <c r="Q187" s="381"/>
      <c r="R187" s="289"/>
      <c r="S187" s="289"/>
      <c r="T187" s="289"/>
      <c r="U187" s="289"/>
      <c r="V187" s="289"/>
      <c r="W187" s="289"/>
      <c r="X187" s="289"/>
      <c r="Y187" s="289"/>
      <c r="Z187" s="289"/>
      <c r="AA187" s="289"/>
      <c r="AB187" s="289"/>
      <c r="AC187" s="289"/>
      <c r="AD187" s="289"/>
      <c r="AE187" s="289"/>
      <c r="AF187" s="289"/>
      <c r="AG187" s="289"/>
    </row>
    <row r="188" spans="1:33" ht="19.5" customHeight="1" x14ac:dyDescent="0.25">
      <c r="A188" s="380">
        <f t="shared" si="13"/>
        <v>19.5</v>
      </c>
      <c r="B188" s="396">
        <v>6</v>
      </c>
      <c r="C188" s="752"/>
      <c r="D188" s="752"/>
      <c r="E188" s="752"/>
      <c r="F188" s="752"/>
      <c r="G188" s="752"/>
      <c r="H188" s="406"/>
      <c r="I188" s="406"/>
      <c r="J188" s="407"/>
      <c r="K188" s="408"/>
      <c r="L188" s="1087"/>
      <c r="M188" s="1088"/>
      <c r="N188" s="1088"/>
      <c r="O188" s="1089"/>
      <c r="P188" s="289" t="s">
        <v>126</v>
      </c>
      <c r="Q188" s="381"/>
      <c r="R188" s="289"/>
      <c r="S188" s="289"/>
      <c r="T188" s="289"/>
      <c r="U188" s="289"/>
      <c r="V188" s="289"/>
      <c r="W188" s="289"/>
      <c r="X188" s="289"/>
      <c r="Y188" s="289"/>
      <c r="Z188" s="289"/>
      <c r="AA188" s="289"/>
      <c r="AB188" s="289"/>
      <c r="AC188" s="289"/>
      <c r="AD188" s="289"/>
      <c r="AE188" s="289"/>
      <c r="AF188" s="289"/>
      <c r="AG188" s="289"/>
    </row>
    <row r="189" spans="1:33" ht="19.5" customHeight="1" x14ac:dyDescent="0.25">
      <c r="A189" s="380">
        <f t="shared" si="13"/>
        <v>19.5</v>
      </c>
      <c r="B189" s="396">
        <v>7</v>
      </c>
      <c r="C189" s="752"/>
      <c r="D189" s="752"/>
      <c r="E189" s="752"/>
      <c r="F189" s="752"/>
      <c r="G189" s="752"/>
      <c r="H189" s="406"/>
      <c r="I189" s="406"/>
      <c r="J189" s="407"/>
      <c r="K189" s="408"/>
      <c r="L189" s="1087"/>
      <c r="M189" s="1088"/>
      <c r="N189" s="1088"/>
      <c r="O189" s="1089"/>
      <c r="P189" s="289" t="s">
        <v>126</v>
      </c>
      <c r="Q189" s="381"/>
      <c r="R189" s="289"/>
      <c r="S189" s="289"/>
      <c r="T189" s="289"/>
      <c r="U189" s="289"/>
      <c r="V189" s="289"/>
      <c r="W189" s="289"/>
      <c r="X189" s="289"/>
      <c r="Y189" s="289"/>
      <c r="Z189" s="289"/>
      <c r="AA189" s="289"/>
      <c r="AB189" s="289"/>
      <c r="AC189" s="289"/>
      <c r="AD189" s="289"/>
      <c r="AE189" s="289"/>
      <c r="AF189" s="289"/>
      <c r="AG189" s="289"/>
    </row>
    <row r="190" spans="1:33" ht="19.5" customHeight="1" x14ac:dyDescent="0.25">
      <c r="A190" s="380">
        <f t="shared" si="13"/>
        <v>19.5</v>
      </c>
      <c r="B190" s="396">
        <v>8</v>
      </c>
      <c r="C190" s="752"/>
      <c r="D190" s="752"/>
      <c r="E190" s="752"/>
      <c r="F190" s="752"/>
      <c r="G190" s="752"/>
      <c r="H190" s="406"/>
      <c r="I190" s="406"/>
      <c r="J190" s="407"/>
      <c r="K190" s="408"/>
      <c r="L190" s="1087"/>
      <c r="M190" s="1088"/>
      <c r="N190" s="1088"/>
      <c r="O190" s="1089"/>
      <c r="P190" s="289" t="s">
        <v>126</v>
      </c>
      <c r="Q190" s="381"/>
      <c r="R190" s="289"/>
      <c r="S190" s="289"/>
      <c r="T190" s="289"/>
      <c r="U190" s="289"/>
      <c r="V190" s="289"/>
      <c r="W190" s="289"/>
      <c r="X190" s="289"/>
      <c r="Y190" s="289"/>
      <c r="Z190" s="289"/>
      <c r="AA190" s="289"/>
      <c r="AB190" s="289"/>
      <c r="AC190" s="289"/>
      <c r="AD190" s="289"/>
      <c r="AE190" s="289"/>
      <c r="AF190" s="289"/>
      <c r="AG190" s="289"/>
    </row>
    <row r="191" spans="1:33" ht="9" customHeight="1" x14ac:dyDescent="0.25">
      <c r="A191" s="380">
        <f>$A$2</f>
        <v>9</v>
      </c>
      <c r="B191" s="289"/>
      <c r="C191" s="289"/>
      <c r="D191" s="289"/>
      <c r="E191" s="289"/>
      <c r="F191" s="289"/>
      <c r="G191" s="289"/>
      <c r="H191" s="289"/>
      <c r="I191" s="289"/>
      <c r="J191" s="289"/>
      <c r="K191" s="289"/>
      <c r="L191" s="289"/>
      <c r="M191" s="289"/>
      <c r="N191" s="289"/>
      <c r="O191" s="289"/>
      <c r="P191" s="289"/>
      <c r="Q191" s="381"/>
      <c r="R191" s="289"/>
      <c r="S191" s="289"/>
      <c r="T191" s="289"/>
      <c r="U191" s="289"/>
      <c r="V191" s="289"/>
      <c r="W191" s="289"/>
      <c r="X191" s="289"/>
      <c r="Y191" s="289"/>
      <c r="Z191" s="289"/>
      <c r="AA191" s="289"/>
      <c r="AB191" s="289"/>
      <c r="AC191" s="289"/>
      <c r="AD191" s="289"/>
      <c r="AE191" s="289"/>
      <c r="AF191" s="289"/>
      <c r="AG191" s="289"/>
    </row>
    <row r="192" spans="1:33" ht="18" customHeight="1" x14ac:dyDescent="0.25">
      <c r="A192" s="380">
        <f>$A$2*2</f>
        <v>18</v>
      </c>
      <c r="B192" s="401" t="s">
        <v>100</v>
      </c>
      <c r="C192" s="558" t="s">
        <v>191</v>
      </c>
      <c r="D192" s="573"/>
      <c r="E192" s="573"/>
      <c r="F192" s="573"/>
      <c r="G192" s="573"/>
      <c r="H192" s="573"/>
      <c r="I192" s="573"/>
      <c r="J192" s="573"/>
      <c r="K192" s="573"/>
      <c r="L192" s="573"/>
      <c r="M192" s="573"/>
      <c r="N192" s="573"/>
      <c r="O192" s="573"/>
      <c r="P192" s="289"/>
      <c r="Q192" s="381"/>
      <c r="R192" s="289"/>
      <c r="S192" s="289"/>
      <c r="T192" s="289"/>
      <c r="U192" s="289"/>
      <c r="V192" s="289"/>
      <c r="W192" s="289"/>
      <c r="X192" s="289"/>
      <c r="Y192" s="289"/>
      <c r="Z192" s="289"/>
      <c r="AA192" s="289"/>
      <c r="AB192" s="289"/>
      <c r="AC192" s="289"/>
      <c r="AD192" s="289"/>
      <c r="AE192" s="289"/>
      <c r="AF192" s="289"/>
      <c r="AG192" s="289"/>
    </row>
    <row r="193" spans="1:33" ht="9" customHeight="1" x14ac:dyDescent="0.25">
      <c r="A193" s="380">
        <f>$A$2</f>
        <v>9</v>
      </c>
      <c r="B193" s="401" t="s">
        <v>101</v>
      </c>
      <c r="C193" s="573" t="s">
        <v>190</v>
      </c>
      <c r="D193" s="573"/>
      <c r="E193" s="573"/>
      <c r="F193" s="573"/>
      <c r="G193" s="573"/>
      <c r="H193" s="573"/>
      <c r="I193" s="573"/>
      <c r="J193" s="573"/>
      <c r="K193" s="573"/>
      <c r="L193" s="573"/>
      <c r="M193" s="573"/>
      <c r="N193" s="573"/>
      <c r="O193" s="573"/>
      <c r="P193" s="289"/>
      <c r="Q193" s="381"/>
      <c r="R193" s="289"/>
      <c r="S193" s="289"/>
      <c r="T193" s="289"/>
      <c r="U193" s="289"/>
      <c r="V193" s="289"/>
      <c r="W193" s="289"/>
      <c r="X193" s="289"/>
      <c r="Y193" s="289"/>
      <c r="Z193" s="289"/>
      <c r="AA193" s="289"/>
      <c r="AB193" s="289"/>
      <c r="AC193" s="289"/>
      <c r="AD193" s="289"/>
      <c r="AE193" s="289"/>
      <c r="AF193" s="289"/>
      <c r="AG193" s="289"/>
    </row>
    <row r="194" spans="1:33" s="62" customFormat="1" ht="9" customHeight="1" x14ac:dyDescent="0.25">
      <c r="A194" s="380">
        <f>$A$2</f>
        <v>9</v>
      </c>
      <c r="B194" s="401" t="s">
        <v>102</v>
      </c>
      <c r="C194" s="558" t="s">
        <v>500</v>
      </c>
      <c r="D194" s="573"/>
      <c r="E194" s="573"/>
      <c r="F194" s="573"/>
      <c r="G194" s="573"/>
      <c r="H194" s="573"/>
      <c r="I194" s="573"/>
      <c r="J194" s="573"/>
      <c r="K194" s="573"/>
      <c r="L194" s="573"/>
      <c r="M194" s="573"/>
      <c r="N194" s="573"/>
      <c r="O194" s="573"/>
      <c r="P194" s="289"/>
      <c r="Q194" s="381"/>
      <c r="R194" s="381"/>
      <c r="S194" s="381"/>
      <c r="T194" s="381"/>
      <c r="U194" s="381"/>
      <c r="V194" s="381"/>
      <c r="W194" s="381"/>
      <c r="X194" s="381"/>
      <c r="Y194" s="381"/>
      <c r="Z194" s="381"/>
      <c r="AA194" s="381"/>
      <c r="AB194" s="381"/>
      <c r="AC194" s="381"/>
      <c r="AD194" s="381"/>
      <c r="AE194" s="381"/>
      <c r="AF194" s="381"/>
      <c r="AG194" s="381"/>
    </row>
    <row r="195" spans="1:33" s="62" customFormat="1" ht="9" customHeight="1" x14ac:dyDescent="0.25">
      <c r="A195" s="380">
        <f>$A$2</f>
        <v>9</v>
      </c>
      <c r="B195" s="401" t="s">
        <v>105</v>
      </c>
      <c r="C195" s="558" t="s">
        <v>194</v>
      </c>
      <c r="D195" s="573"/>
      <c r="E195" s="573"/>
      <c r="F195" s="573"/>
      <c r="G195" s="573"/>
      <c r="H195" s="573"/>
      <c r="I195" s="573"/>
      <c r="J195" s="573"/>
      <c r="K195" s="573"/>
      <c r="L195" s="573"/>
      <c r="M195" s="573"/>
      <c r="N195" s="573"/>
      <c r="O195" s="573"/>
      <c r="P195" s="289"/>
      <c r="Q195" s="381"/>
      <c r="R195" s="381"/>
      <c r="S195" s="381"/>
      <c r="T195" s="381"/>
      <c r="U195" s="381"/>
      <c r="V195" s="381"/>
      <c r="W195" s="381"/>
      <c r="X195" s="381"/>
      <c r="Y195" s="381"/>
      <c r="Z195" s="381"/>
      <c r="AA195" s="381"/>
      <c r="AB195" s="381"/>
      <c r="AC195" s="381"/>
      <c r="AD195" s="381"/>
      <c r="AE195" s="381"/>
      <c r="AF195" s="381"/>
      <c r="AG195" s="381"/>
    </row>
    <row r="196" spans="1:33" s="62" customFormat="1" ht="16.5" customHeight="1" x14ac:dyDescent="0.25">
      <c r="A196" s="386">
        <f>$A$8</f>
        <v>16.5</v>
      </c>
      <c r="B196" s="289"/>
      <c r="C196" s="984" t="str">
        <f ca="1">Wersja</f>
        <v>2020..6.15.0.44055</v>
      </c>
      <c r="D196" s="984"/>
      <c r="E196" s="387"/>
      <c r="F196" s="387"/>
      <c r="G196" s="387"/>
      <c r="H196" s="387"/>
      <c r="I196" s="289"/>
      <c r="J196" s="289"/>
      <c r="K196" s="289"/>
      <c r="L196" s="289"/>
      <c r="M196" s="289"/>
      <c r="N196" s="402" t="s">
        <v>690</v>
      </c>
      <c r="O196" s="403" t="s">
        <v>187</v>
      </c>
      <c r="P196" s="289"/>
      <c r="Q196" s="381"/>
      <c r="R196" s="381"/>
      <c r="S196" s="381"/>
      <c r="T196" s="381"/>
      <c r="U196" s="381"/>
      <c r="V196" s="381"/>
      <c r="W196" s="381"/>
      <c r="X196" s="381"/>
      <c r="Y196" s="381"/>
      <c r="Z196" s="381"/>
      <c r="AA196" s="381"/>
      <c r="AB196" s="381"/>
      <c r="AC196" s="381"/>
      <c r="AD196" s="381"/>
      <c r="AE196" s="381"/>
      <c r="AF196" s="381"/>
      <c r="AG196" s="381"/>
    </row>
    <row r="197" spans="1:33" s="62" customFormat="1" ht="9" customHeight="1" x14ac:dyDescent="0.25">
      <c r="A197" s="380">
        <f>$A$2</f>
        <v>9</v>
      </c>
      <c r="B197" s="289"/>
      <c r="C197" s="289"/>
      <c r="D197" s="289"/>
      <c r="E197" s="289"/>
      <c r="F197" s="289"/>
      <c r="G197" s="289"/>
      <c r="H197" s="289"/>
      <c r="I197" s="289"/>
      <c r="J197" s="289"/>
      <c r="K197" s="289"/>
      <c r="L197" s="289"/>
      <c r="M197" s="289"/>
      <c r="N197" s="289"/>
      <c r="O197" s="289"/>
      <c r="P197" s="289"/>
      <c r="Q197" s="381"/>
      <c r="R197" s="381"/>
      <c r="S197" s="381"/>
      <c r="T197" s="381"/>
      <c r="U197" s="381"/>
      <c r="V197" s="381"/>
      <c r="W197" s="381"/>
      <c r="X197" s="381"/>
      <c r="Y197" s="381"/>
      <c r="Z197" s="381"/>
      <c r="AA197" s="381"/>
      <c r="AB197" s="381"/>
      <c r="AC197" s="381"/>
      <c r="AD197" s="381"/>
      <c r="AE197" s="381"/>
      <c r="AF197" s="381"/>
      <c r="AG197" s="381"/>
    </row>
    <row r="198" spans="1:33" s="62" customFormat="1" ht="9" customHeight="1" x14ac:dyDescent="0.25">
      <c r="A198" s="380">
        <f>$A$2</f>
        <v>9</v>
      </c>
      <c r="B198" s="757" t="s">
        <v>0</v>
      </c>
      <c r="C198" s="757"/>
      <c r="D198" s="757"/>
      <c r="E198" s="757"/>
      <c r="F198" s="757"/>
      <c r="G198" s="757"/>
      <c r="H198" s="757"/>
      <c r="I198" s="757"/>
      <c r="J198" s="757"/>
      <c r="K198" s="757"/>
      <c r="L198" s="757"/>
      <c r="M198" s="757"/>
      <c r="N198" s="757"/>
      <c r="O198" s="757"/>
      <c r="P198" s="289"/>
      <c r="Q198" s="381"/>
      <c r="R198" s="381"/>
      <c r="S198" s="381"/>
      <c r="T198" s="381"/>
      <c r="U198" s="381"/>
      <c r="V198" s="381"/>
      <c r="W198" s="381"/>
      <c r="X198" s="381"/>
      <c r="Y198" s="381"/>
      <c r="Z198" s="381"/>
      <c r="AA198" s="381"/>
      <c r="AB198" s="381"/>
      <c r="AC198" s="381"/>
      <c r="AD198" s="381"/>
      <c r="AE198" s="381"/>
      <c r="AF198" s="381"/>
      <c r="AG198" s="381"/>
    </row>
    <row r="199" spans="1:33" s="62" customFormat="1" ht="4.5" customHeight="1" x14ac:dyDescent="0.25">
      <c r="A199" s="386">
        <v>4.5</v>
      </c>
      <c r="B199" s="292"/>
      <c r="C199" s="289"/>
      <c r="D199" s="289"/>
      <c r="E199" s="289"/>
      <c r="F199" s="289"/>
      <c r="G199" s="289"/>
      <c r="H199" s="289"/>
      <c r="I199" s="289"/>
      <c r="J199" s="289"/>
      <c r="K199" s="289"/>
      <c r="L199" s="289"/>
      <c r="M199" s="289"/>
      <c r="N199" s="289"/>
      <c r="O199" s="289"/>
      <c r="P199" s="289"/>
      <c r="Q199" s="381"/>
      <c r="R199" s="381"/>
      <c r="S199" s="381"/>
      <c r="T199" s="381"/>
      <c r="U199" s="381"/>
      <c r="V199" s="381"/>
      <c r="W199" s="381"/>
      <c r="X199" s="381"/>
      <c r="Y199" s="381"/>
      <c r="Z199" s="381"/>
      <c r="AA199" s="381"/>
      <c r="AB199" s="381"/>
      <c r="AC199" s="381"/>
      <c r="AD199" s="381"/>
      <c r="AE199" s="381"/>
      <c r="AF199" s="381"/>
      <c r="AG199" s="381"/>
    </row>
    <row r="200" spans="1:33" s="62" customFormat="1" ht="16.5" customHeight="1" x14ac:dyDescent="0.25">
      <c r="A200" s="386">
        <f t="shared" ref="A200" si="14">$A$8</f>
        <v>16.5</v>
      </c>
      <c r="B200" s="758" t="s">
        <v>689</v>
      </c>
      <c r="C200" s="759"/>
      <c r="D200" s="759"/>
      <c r="E200" s="759"/>
      <c r="F200" s="759"/>
      <c r="G200" s="759"/>
      <c r="H200" s="759"/>
      <c r="I200" s="759"/>
      <c r="J200" s="759"/>
      <c r="K200" s="759"/>
      <c r="L200" s="759"/>
      <c r="M200" s="759"/>
      <c r="N200" s="759"/>
      <c r="O200" s="760"/>
      <c r="P200" s="289"/>
      <c r="Q200" s="381"/>
      <c r="R200" s="381"/>
      <c r="S200" s="381"/>
      <c r="T200" s="381"/>
      <c r="U200" s="381"/>
      <c r="V200" s="381"/>
      <c r="W200" s="381"/>
      <c r="X200" s="381"/>
      <c r="Y200" s="381"/>
      <c r="Z200" s="381"/>
      <c r="AA200" s="381"/>
      <c r="AB200" s="381"/>
      <c r="AC200" s="381"/>
      <c r="AD200" s="381"/>
      <c r="AE200" s="381"/>
      <c r="AF200" s="381"/>
      <c r="AG200" s="381"/>
    </row>
    <row r="201" spans="1:33" s="62" customFormat="1" ht="24.75" customHeight="1" x14ac:dyDescent="0.25">
      <c r="A201" s="386">
        <f>$A$8*1.5</f>
        <v>24.75</v>
      </c>
      <c r="B201" s="391" t="s">
        <v>162</v>
      </c>
      <c r="C201" s="1100" t="s">
        <v>184</v>
      </c>
      <c r="D201" s="1100"/>
      <c r="E201" s="1100"/>
      <c r="F201" s="1100"/>
      <c r="G201" s="1100"/>
      <c r="H201" s="392" t="s">
        <v>171</v>
      </c>
      <c r="I201" s="392" t="s">
        <v>172</v>
      </c>
      <c r="J201" s="391" t="s">
        <v>163</v>
      </c>
      <c r="K201" s="393" t="s">
        <v>760</v>
      </c>
      <c r="L201" s="777" t="s">
        <v>175</v>
      </c>
      <c r="M201" s="770"/>
      <c r="N201" s="770"/>
      <c r="O201" s="778"/>
      <c r="P201" s="289"/>
      <c r="Q201" s="381"/>
      <c r="R201" s="381"/>
      <c r="S201" s="381"/>
      <c r="T201" s="381"/>
      <c r="U201" s="381"/>
      <c r="V201" s="381"/>
      <c r="W201" s="381"/>
      <c r="X201" s="381"/>
      <c r="Y201" s="381"/>
      <c r="Z201" s="381"/>
      <c r="AA201" s="381"/>
      <c r="AB201" s="381"/>
      <c r="AC201" s="381"/>
      <c r="AD201" s="381"/>
      <c r="AE201" s="381"/>
      <c r="AF201" s="381"/>
      <c r="AG201" s="381"/>
    </row>
    <row r="202" spans="1:33" s="62" customFormat="1" ht="9" customHeight="1" x14ac:dyDescent="0.2">
      <c r="A202" s="380">
        <f>$A$2</f>
        <v>9</v>
      </c>
      <c r="B202" s="404"/>
      <c r="C202" s="755" t="s">
        <v>126</v>
      </c>
      <c r="D202" s="755"/>
      <c r="E202" s="755"/>
      <c r="F202" s="755"/>
      <c r="G202" s="755"/>
      <c r="H202" s="409" t="s">
        <v>164</v>
      </c>
      <c r="I202" s="409" t="s">
        <v>165</v>
      </c>
      <c r="J202" s="409" t="s">
        <v>143</v>
      </c>
      <c r="K202" s="409" t="s">
        <v>166</v>
      </c>
      <c r="L202" s="761" t="s">
        <v>167</v>
      </c>
      <c r="M202" s="904"/>
      <c r="N202" s="904"/>
      <c r="O202" s="762"/>
      <c r="P202" s="289"/>
      <c r="Q202" s="381"/>
      <c r="R202" s="381"/>
      <c r="S202" s="381"/>
      <c r="T202" s="381"/>
      <c r="U202" s="381"/>
      <c r="V202" s="381"/>
      <c r="W202" s="381"/>
      <c r="X202" s="381"/>
      <c r="Y202" s="381"/>
      <c r="Z202" s="381"/>
      <c r="AA202" s="381"/>
      <c r="AB202" s="381"/>
      <c r="AC202" s="381"/>
      <c r="AD202" s="381"/>
      <c r="AE202" s="381"/>
      <c r="AF202" s="381"/>
      <c r="AG202" s="381"/>
    </row>
    <row r="203" spans="1:33" s="62" customFormat="1" ht="19.5" customHeight="1" x14ac:dyDescent="0.25">
      <c r="A203" s="380">
        <f t="shared" ref="A203:A210" si="15">$A$6</f>
        <v>19.5</v>
      </c>
      <c r="B203" s="396">
        <v>1</v>
      </c>
      <c r="C203" s="752"/>
      <c r="D203" s="752"/>
      <c r="E203" s="752"/>
      <c r="F203" s="752"/>
      <c r="G203" s="752"/>
      <c r="H203" s="406"/>
      <c r="I203" s="406"/>
      <c r="J203" s="407"/>
      <c r="K203" s="410"/>
      <c r="L203" s="1087"/>
      <c r="M203" s="1088"/>
      <c r="N203" s="1088"/>
      <c r="O203" s="1089"/>
      <c r="P203" s="289" t="s">
        <v>164</v>
      </c>
      <c r="Q203" s="381"/>
      <c r="R203" s="381"/>
      <c r="S203" s="381"/>
      <c r="T203" s="381"/>
      <c r="U203" s="381"/>
      <c r="V203" s="381"/>
      <c r="W203" s="381"/>
      <c r="X203" s="381"/>
      <c r="Y203" s="381"/>
      <c r="Z203" s="381"/>
      <c r="AA203" s="381"/>
      <c r="AB203" s="381"/>
      <c r="AC203" s="381"/>
      <c r="AD203" s="381"/>
      <c r="AE203" s="381"/>
      <c r="AF203" s="381"/>
      <c r="AG203" s="381"/>
    </row>
    <row r="204" spans="1:33" s="62" customFormat="1" ht="19.5" customHeight="1" x14ac:dyDescent="0.25">
      <c r="A204" s="380">
        <f t="shared" si="15"/>
        <v>19.5</v>
      </c>
      <c r="B204" s="396">
        <v>2</v>
      </c>
      <c r="C204" s="752"/>
      <c r="D204" s="752"/>
      <c r="E204" s="752"/>
      <c r="F204" s="752"/>
      <c r="G204" s="752"/>
      <c r="H204" s="406"/>
      <c r="I204" s="406"/>
      <c r="J204" s="407"/>
      <c r="K204" s="410"/>
      <c r="L204" s="1087"/>
      <c r="M204" s="1088"/>
      <c r="N204" s="1088"/>
      <c r="O204" s="1089"/>
      <c r="P204" s="289" t="s">
        <v>164</v>
      </c>
      <c r="Q204" s="381"/>
      <c r="R204" s="381"/>
      <c r="S204" s="381"/>
      <c r="T204" s="381"/>
      <c r="U204" s="381"/>
      <c r="V204" s="381"/>
      <c r="W204" s="381"/>
      <c r="X204" s="381"/>
      <c r="Y204" s="381"/>
      <c r="Z204" s="381"/>
      <c r="AA204" s="381"/>
      <c r="AB204" s="381"/>
      <c r="AC204" s="381"/>
      <c r="AD204" s="381"/>
      <c r="AE204" s="381"/>
      <c r="AF204" s="381"/>
      <c r="AG204" s="381"/>
    </row>
    <row r="205" spans="1:33" s="62" customFormat="1" ht="19.5" customHeight="1" x14ac:dyDescent="0.25">
      <c r="A205" s="380">
        <f t="shared" si="15"/>
        <v>19.5</v>
      </c>
      <c r="B205" s="396">
        <v>3</v>
      </c>
      <c r="C205" s="752"/>
      <c r="D205" s="752"/>
      <c r="E205" s="752"/>
      <c r="F205" s="752"/>
      <c r="G205" s="752"/>
      <c r="H205" s="406"/>
      <c r="I205" s="406"/>
      <c r="J205" s="407"/>
      <c r="K205" s="410"/>
      <c r="L205" s="1087"/>
      <c r="M205" s="1088"/>
      <c r="N205" s="1088"/>
      <c r="O205" s="1089"/>
      <c r="P205" s="289" t="s">
        <v>164</v>
      </c>
      <c r="Q205" s="381"/>
      <c r="R205" s="381"/>
      <c r="S205" s="381"/>
      <c r="T205" s="381"/>
      <c r="U205" s="381"/>
      <c r="V205" s="381"/>
      <c r="W205" s="381"/>
      <c r="X205" s="381"/>
      <c r="Y205" s="381"/>
      <c r="Z205" s="381"/>
      <c r="AA205" s="381"/>
      <c r="AB205" s="381"/>
      <c r="AC205" s="381"/>
      <c r="AD205" s="381"/>
      <c r="AE205" s="381"/>
      <c r="AF205" s="381"/>
      <c r="AG205" s="381"/>
    </row>
    <row r="206" spans="1:33" s="62" customFormat="1" ht="19.5" customHeight="1" x14ac:dyDescent="0.25">
      <c r="A206" s="380">
        <f t="shared" si="15"/>
        <v>19.5</v>
      </c>
      <c r="B206" s="396">
        <v>4</v>
      </c>
      <c r="C206" s="752"/>
      <c r="D206" s="752"/>
      <c r="E206" s="752"/>
      <c r="F206" s="752"/>
      <c r="G206" s="752"/>
      <c r="H206" s="406"/>
      <c r="I206" s="406"/>
      <c r="J206" s="407"/>
      <c r="K206" s="410"/>
      <c r="L206" s="1087"/>
      <c r="M206" s="1088"/>
      <c r="N206" s="1088"/>
      <c r="O206" s="1089"/>
      <c r="P206" s="289" t="s">
        <v>164</v>
      </c>
      <c r="Q206" s="381"/>
      <c r="R206" s="381"/>
      <c r="S206" s="381"/>
      <c r="T206" s="381"/>
      <c r="U206" s="381"/>
      <c r="V206" s="381"/>
      <c r="W206" s="381"/>
      <c r="X206" s="381"/>
      <c r="Y206" s="381"/>
      <c r="Z206" s="381"/>
      <c r="AA206" s="381"/>
      <c r="AB206" s="381"/>
      <c r="AC206" s="381"/>
      <c r="AD206" s="381"/>
      <c r="AE206" s="381"/>
      <c r="AF206" s="381"/>
      <c r="AG206" s="381"/>
    </row>
    <row r="207" spans="1:33" s="62" customFormat="1" ht="19.5" customHeight="1" x14ac:dyDescent="0.25">
      <c r="A207" s="380">
        <f t="shared" si="15"/>
        <v>19.5</v>
      </c>
      <c r="B207" s="396">
        <v>5</v>
      </c>
      <c r="C207" s="752"/>
      <c r="D207" s="752"/>
      <c r="E207" s="752"/>
      <c r="F207" s="752"/>
      <c r="G207" s="752"/>
      <c r="H207" s="406"/>
      <c r="I207" s="406"/>
      <c r="J207" s="407"/>
      <c r="K207" s="410"/>
      <c r="L207" s="1087"/>
      <c r="M207" s="1088"/>
      <c r="N207" s="1088"/>
      <c r="O207" s="1089"/>
      <c r="P207" s="289" t="s">
        <v>164</v>
      </c>
      <c r="Q207" s="381"/>
      <c r="R207" s="381"/>
      <c r="S207" s="381"/>
      <c r="T207" s="381"/>
      <c r="U207" s="381"/>
      <c r="V207" s="381"/>
      <c r="W207" s="381"/>
      <c r="X207" s="381"/>
      <c r="Y207" s="381"/>
      <c r="Z207" s="381"/>
      <c r="AA207" s="381"/>
      <c r="AB207" s="381"/>
      <c r="AC207" s="381"/>
      <c r="AD207" s="381"/>
      <c r="AE207" s="381"/>
      <c r="AF207" s="381"/>
      <c r="AG207" s="381"/>
    </row>
    <row r="208" spans="1:33" s="62" customFormat="1" ht="19.5" customHeight="1" x14ac:dyDescent="0.25">
      <c r="A208" s="380">
        <f t="shared" si="15"/>
        <v>19.5</v>
      </c>
      <c r="B208" s="396">
        <v>6</v>
      </c>
      <c r="C208" s="752"/>
      <c r="D208" s="752"/>
      <c r="E208" s="752"/>
      <c r="F208" s="752"/>
      <c r="G208" s="752"/>
      <c r="H208" s="406"/>
      <c r="I208" s="406"/>
      <c r="J208" s="407"/>
      <c r="K208" s="410"/>
      <c r="L208" s="1087"/>
      <c r="M208" s="1088"/>
      <c r="N208" s="1088"/>
      <c r="O208" s="1089"/>
      <c r="P208" s="289" t="s">
        <v>164</v>
      </c>
      <c r="Q208" s="381"/>
      <c r="R208" s="381"/>
      <c r="S208" s="381"/>
      <c r="T208" s="381"/>
      <c r="U208" s="381"/>
      <c r="V208" s="381"/>
      <c r="W208" s="381"/>
      <c r="X208" s="381"/>
      <c r="Y208" s="381"/>
      <c r="Z208" s="381"/>
      <c r="AA208" s="381"/>
      <c r="AB208" s="381"/>
      <c r="AC208" s="381"/>
      <c r="AD208" s="381"/>
      <c r="AE208" s="381"/>
      <c r="AF208" s="381"/>
      <c r="AG208" s="381"/>
    </row>
    <row r="209" spans="1:33" s="62" customFormat="1" ht="19.5" customHeight="1" x14ac:dyDescent="0.25">
      <c r="A209" s="380">
        <f t="shared" si="15"/>
        <v>19.5</v>
      </c>
      <c r="B209" s="396">
        <v>7</v>
      </c>
      <c r="C209" s="752"/>
      <c r="D209" s="752"/>
      <c r="E209" s="752"/>
      <c r="F209" s="752"/>
      <c r="G209" s="752"/>
      <c r="H209" s="406"/>
      <c r="I209" s="406"/>
      <c r="J209" s="407"/>
      <c r="K209" s="410"/>
      <c r="L209" s="1087"/>
      <c r="M209" s="1088"/>
      <c r="N209" s="1088"/>
      <c r="O209" s="1089"/>
      <c r="P209" s="289" t="s">
        <v>164</v>
      </c>
      <c r="Q209" s="381"/>
      <c r="R209" s="381"/>
      <c r="S209" s="381"/>
      <c r="T209" s="381"/>
      <c r="U209" s="381"/>
      <c r="V209" s="381"/>
      <c r="W209" s="381"/>
      <c r="X209" s="381"/>
      <c r="Y209" s="381"/>
      <c r="Z209" s="381"/>
      <c r="AA209" s="381"/>
      <c r="AB209" s="381"/>
      <c r="AC209" s="381"/>
      <c r="AD209" s="381"/>
      <c r="AE209" s="381"/>
      <c r="AF209" s="381"/>
      <c r="AG209" s="381"/>
    </row>
    <row r="210" spans="1:33" s="62" customFormat="1" ht="19.5" customHeight="1" x14ac:dyDescent="0.25">
      <c r="A210" s="380">
        <f t="shared" si="15"/>
        <v>19.5</v>
      </c>
      <c r="B210" s="396">
        <v>8</v>
      </c>
      <c r="C210" s="752"/>
      <c r="D210" s="752"/>
      <c r="E210" s="752"/>
      <c r="F210" s="752"/>
      <c r="G210" s="752"/>
      <c r="H210" s="406"/>
      <c r="I210" s="406"/>
      <c r="J210" s="407"/>
      <c r="K210" s="410"/>
      <c r="L210" s="1087"/>
      <c r="M210" s="1088"/>
      <c r="N210" s="1088"/>
      <c r="O210" s="1089"/>
      <c r="P210" s="289" t="s">
        <v>164</v>
      </c>
      <c r="Q210" s="381"/>
      <c r="R210" s="381"/>
      <c r="S210" s="381"/>
      <c r="T210" s="381"/>
      <c r="U210" s="381"/>
      <c r="V210" s="381"/>
      <c r="W210" s="381"/>
      <c r="X210" s="381"/>
      <c r="Y210" s="381"/>
      <c r="Z210" s="381"/>
      <c r="AA210" s="381"/>
      <c r="AB210" s="381"/>
      <c r="AC210" s="381"/>
      <c r="AD210" s="381"/>
      <c r="AE210" s="381"/>
      <c r="AF210" s="381"/>
      <c r="AG210" s="381"/>
    </row>
    <row r="211" spans="1:33" s="62" customFormat="1" ht="9" customHeight="1" x14ac:dyDescent="0.25">
      <c r="A211" s="380">
        <f>$A$2</f>
        <v>9</v>
      </c>
      <c r="B211" s="289"/>
      <c r="C211" s="289"/>
      <c r="D211" s="289"/>
      <c r="E211" s="289"/>
      <c r="F211" s="289"/>
      <c r="G211" s="289"/>
      <c r="H211" s="289"/>
      <c r="I211" s="289"/>
      <c r="J211" s="289"/>
      <c r="K211" s="289"/>
      <c r="L211" s="289"/>
      <c r="M211" s="289"/>
      <c r="N211" s="289"/>
      <c r="O211" s="289"/>
      <c r="P211" s="289"/>
      <c r="Q211" s="381"/>
      <c r="R211" s="381"/>
      <c r="S211" s="381"/>
      <c r="T211" s="381"/>
      <c r="U211" s="381"/>
      <c r="V211" s="381"/>
      <c r="W211" s="381"/>
      <c r="X211" s="381"/>
      <c r="Y211" s="381"/>
      <c r="Z211" s="381"/>
      <c r="AA211" s="381"/>
      <c r="AB211" s="381"/>
      <c r="AC211" s="381"/>
      <c r="AD211" s="381"/>
      <c r="AE211" s="381"/>
      <c r="AF211" s="381"/>
      <c r="AG211" s="381"/>
    </row>
    <row r="212" spans="1:33" ht="9" customHeight="1" x14ac:dyDescent="0.25">
      <c r="A212" s="380">
        <f t="shared" si="5"/>
        <v>9</v>
      </c>
      <c r="B212" s="289"/>
      <c r="C212" s="289"/>
      <c r="D212" s="289"/>
      <c r="E212" s="289"/>
      <c r="F212" s="289"/>
      <c r="G212" s="289"/>
      <c r="H212" s="289"/>
      <c r="I212" s="289"/>
      <c r="J212" s="289"/>
      <c r="K212" s="289"/>
      <c r="L212" s="289"/>
      <c r="M212" s="289"/>
      <c r="N212" s="289"/>
      <c r="O212" s="289"/>
      <c r="P212" s="289"/>
      <c r="Q212" s="381"/>
      <c r="R212" s="289"/>
      <c r="S212" s="289"/>
      <c r="T212" s="289"/>
      <c r="U212" s="289"/>
      <c r="V212" s="289"/>
      <c r="W212" s="289"/>
      <c r="X212" s="289"/>
      <c r="Y212" s="289"/>
      <c r="Z212" s="289"/>
      <c r="AA212" s="289"/>
      <c r="AB212" s="289"/>
      <c r="AC212" s="289"/>
      <c r="AD212" s="289"/>
      <c r="AE212" s="289"/>
      <c r="AF212" s="289"/>
      <c r="AG212" s="289"/>
    </row>
    <row r="213" spans="1:33" ht="9" customHeight="1" x14ac:dyDescent="0.25">
      <c r="A213" s="380">
        <f t="shared" si="5"/>
        <v>9</v>
      </c>
      <c r="B213" s="289"/>
      <c r="C213" s="289"/>
      <c r="D213" s="289"/>
      <c r="E213" s="289"/>
      <c r="F213" s="289"/>
      <c r="G213" s="289"/>
      <c r="H213" s="289"/>
      <c r="I213" s="289"/>
      <c r="J213" s="289"/>
      <c r="K213" s="289"/>
      <c r="L213" s="289"/>
      <c r="M213" s="289"/>
      <c r="N213" s="289"/>
      <c r="O213" s="289"/>
      <c r="P213" s="289"/>
      <c r="Q213" s="381"/>
      <c r="R213" s="289"/>
      <c r="S213" s="289"/>
      <c r="T213" s="289"/>
      <c r="U213" s="289"/>
      <c r="V213" s="289"/>
      <c r="W213" s="289"/>
      <c r="X213" s="289"/>
      <c r="Y213" s="289"/>
      <c r="Z213" s="289"/>
      <c r="AA213" s="289"/>
      <c r="AB213" s="289"/>
      <c r="AC213" s="289"/>
      <c r="AD213" s="289"/>
      <c r="AE213" s="289"/>
      <c r="AF213" s="289"/>
      <c r="AG213" s="289"/>
    </row>
    <row r="214" spans="1:33" ht="9" customHeight="1" x14ac:dyDescent="0.25">
      <c r="A214" s="380">
        <f t="shared" si="5"/>
        <v>9</v>
      </c>
      <c r="B214" s="289"/>
      <c r="C214" s="289"/>
      <c r="D214" s="289"/>
      <c r="E214" s="289"/>
      <c r="F214" s="289"/>
      <c r="G214" s="289"/>
      <c r="H214" s="289"/>
      <c r="I214" s="289"/>
      <c r="J214" s="289"/>
      <c r="K214" s="289"/>
      <c r="L214" s="289"/>
      <c r="M214" s="289"/>
      <c r="N214" s="289"/>
      <c r="O214" s="289"/>
      <c r="P214" s="289"/>
      <c r="Q214" s="381"/>
      <c r="R214" s="289"/>
      <c r="S214" s="289"/>
      <c r="T214" s="289"/>
      <c r="U214" s="289"/>
      <c r="V214" s="289"/>
      <c r="W214" s="289"/>
      <c r="X214" s="289"/>
      <c r="Y214" s="289"/>
      <c r="Z214" s="289"/>
      <c r="AA214" s="289"/>
      <c r="AB214" s="289"/>
      <c r="AC214" s="289"/>
      <c r="AD214" s="289"/>
      <c r="AE214" s="289"/>
      <c r="AF214" s="289"/>
      <c r="AG214" s="289"/>
    </row>
    <row r="215" spans="1:33" ht="9" customHeight="1" x14ac:dyDescent="0.25">
      <c r="A215" s="380">
        <f t="shared" si="5"/>
        <v>9</v>
      </c>
      <c r="B215" s="289"/>
      <c r="C215" s="289"/>
      <c r="D215" s="289"/>
      <c r="E215" s="289"/>
      <c r="F215" s="289"/>
      <c r="G215" s="289"/>
      <c r="H215" s="289"/>
      <c r="I215" s="289"/>
      <c r="J215" s="289"/>
      <c r="K215" s="289"/>
      <c r="L215" s="289"/>
      <c r="M215" s="289"/>
      <c r="N215" s="289"/>
      <c r="O215" s="289"/>
      <c r="P215" s="289"/>
      <c r="Q215" s="381"/>
      <c r="R215" s="289"/>
      <c r="S215" s="289"/>
      <c r="T215" s="289"/>
      <c r="U215" s="289"/>
      <c r="V215" s="289"/>
      <c r="W215" s="289"/>
      <c r="X215" s="289"/>
      <c r="Y215" s="289"/>
      <c r="Z215" s="289"/>
      <c r="AA215" s="289"/>
      <c r="AB215" s="289"/>
      <c r="AC215" s="289"/>
      <c r="AD215" s="289"/>
      <c r="AE215" s="289"/>
      <c r="AF215" s="289"/>
      <c r="AG215" s="289"/>
    </row>
    <row r="216" spans="1:33" ht="9" customHeight="1" x14ac:dyDescent="0.25">
      <c r="A216" s="380">
        <f t="shared" si="5"/>
        <v>9</v>
      </c>
      <c r="B216" s="289"/>
      <c r="C216" s="289"/>
      <c r="D216" s="289"/>
      <c r="E216" s="289"/>
      <c r="F216" s="289"/>
      <c r="G216" s="289"/>
      <c r="H216" s="289"/>
      <c r="I216" s="289"/>
      <c r="J216" s="289"/>
      <c r="K216" s="289"/>
      <c r="L216" s="289"/>
      <c r="M216" s="289"/>
      <c r="N216" s="289"/>
      <c r="O216" s="289"/>
      <c r="P216" s="289"/>
      <c r="Q216" s="381"/>
      <c r="R216" s="289"/>
      <c r="S216" s="289"/>
      <c r="T216" s="289"/>
      <c r="U216" s="289"/>
      <c r="V216" s="289"/>
      <c r="W216" s="289"/>
      <c r="X216" s="289"/>
      <c r="Y216" s="289"/>
      <c r="Z216" s="289"/>
      <c r="AA216" s="289"/>
      <c r="AB216" s="289"/>
      <c r="AC216" s="289"/>
      <c r="AD216" s="289"/>
      <c r="AE216" s="289"/>
      <c r="AF216" s="289"/>
      <c r="AG216" s="289"/>
    </row>
    <row r="217" spans="1:33" ht="9" customHeight="1" x14ac:dyDescent="0.25">
      <c r="A217" s="380">
        <f t="shared" si="5"/>
        <v>9</v>
      </c>
      <c r="B217" s="289"/>
      <c r="C217" s="289"/>
      <c r="D217" s="289"/>
      <c r="E217" s="289"/>
      <c r="F217" s="289"/>
      <c r="G217" s="289"/>
      <c r="H217" s="289"/>
      <c r="I217" s="289"/>
      <c r="J217" s="289"/>
      <c r="K217" s="289"/>
      <c r="L217" s="289"/>
      <c r="M217" s="289"/>
      <c r="N217" s="289"/>
      <c r="O217" s="289"/>
      <c r="P217" s="289"/>
      <c r="Q217" s="381"/>
      <c r="R217" s="289"/>
      <c r="S217" s="289"/>
      <c r="T217" s="289"/>
      <c r="U217" s="289"/>
      <c r="V217" s="289"/>
      <c r="W217" s="289"/>
      <c r="X217" s="289"/>
      <c r="Y217" s="289"/>
      <c r="Z217" s="289"/>
      <c r="AA217" s="289"/>
      <c r="AB217" s="289"/>
      <c r="AC217" s="289"/>
      <c r="AD217" s="289"/>
      <c r="AE217" s="289"/>
      <c r="AF217" s="289"/>
      <c r="AG217" s="289"/>
    </row>
    <row r="218" spans="1:33" ht="9" customHeight="1" x14ac:dyDescent="0.25">
      <c r="A218" s="380">
        <f t="shared" si="5"/>
        <v>9</v>
      </c>
      <c r="B218" s="289"/>
      <c r="C218" s="289"/>
      <c r="D218" s="289"/>
      <c r="E218" s="289"/>
      <c r="F218" s="289"/>
      <c r="G218" s="289"/>
      <c r="H218" s="289"/>
      <c r="I218" s="289"/>
      <c r="J218" s="289"/>
      <c r="K218" s="289"/>
      <c r="L218" s="289"/>
      <c r="M218" s="289"/>
      <c r="N218" s="289"/>
      <c r="O218" s="289"/>
      <c r="P218" s="289"/>
      <c r="Q218" s="381"/>
      <c r="R218" s="289"/>
      <c r="S218" s="289"/>
      <c r="T218" s="289"/>
      <c r="U218" s="289"/>
      <c r="V218" s="289"/>
      <c r="W218" s="289"/>
      <c r="X218" s="289"/>
      <c r="Y218" s="289"/>
      <c r="Z218" s="289"/>
      <c r="AA218" s="289"/>
      <c r="AB218" s="289"/>
      <c r="AC218" s="289"/>
      <c r="AD218" s="289"/>
      <c r="AE218" s="289"/>
      <c r="AF218" s="289"/>
      <c r="AG218" s="289"/>
    </row>
    <row r="219" spans="1:33" ht="9" customHeight="1" x14ac:dyDescent="0.25">
      <c r="A219" s="380">
        <f t="shared" si="5"/>
        <v>9</v>
      </c>
      <c r="B219" s="289"/>
      <c r="C219" s="289"/>
      <c r="D219" s="289"/>
      <c r="E219" s="289"/>
      <c r="F219" s="289"/>
      <c r="G219" s="289"/>
      <c r="H219" s="289"/>
      <c r="I219" s="289"/>
      <c r="J219" s="289"/>
      <c r="K219" s="289"/>
      <c r="L219" s="289"/>
      <c r="M219" s="289"/>
      <c r="N219" s="289"/>
      <c r="O219" s="289"/>
      <c r="P219" s="289"/>
      <c r="Q219" s="381"/>
      <c r="R219" s="289"/>
      <c r="S219" s="289"/>
      <c r="T219" s="289"/>
      <c r="U219" s="289"/>
      <c r="V219" s="289"/>
      <c r="W219" s="289"/>
      <c r="X219" s="289"/>
      <c r="Y219" s="289"/>
      <c r="Z219" s="289"/>
      <c r="AA219" s="289"/>
      <c r="AB219" s="289"/>
      <c r="AC219" s="289"/>
      <c r="AD219" s="289"/>
      <c r="AE219" s="289"/>
      <c r="AF219" s="289"/>
      <c r="AG219" s="289"/>
    </row>
    <row r="220" spans="1:33" ht="9" customHeight="1" x14ac:dyDescent="0.25">
      <c r="A220" s="380">
        <f t="shared" si="5"/>
        <v>9</v>
      </c>
      <c r="B220" s="289"/>
      <c r="C220" s="289"/>
      <c r="D220" s="289"/>
      <c r="E220" s="289"/>
      <c r="F220" s="289"/>
      <c r="G220" s="289"/>
      <c r="H220" s="289"/>
      <c r="I220" s="289"/>
      <c r="J220" s="289"/>
      <c r="K220" s="289"/>
      <c r="L220" s="289"/>
      <c r="M220" s="289"/>
      <c r="N220" s="289"/>
      <c r="O220" s="289"/>
      <c r="P220" s="289"/>
      <c r="Q220" s="381"/>
      <c r="R220" s="289"/>
      <c r="S220" s="289"/>
      <c r="T220" s="289"/>
      <c r="U220" s="289"/>
      <c r="V220" s="289"/>
      <c r="W220" s="289"/>
      <c r="X220" s="289"/>
      <c r="Y220" s="289"/>
      <c r="Z220" s="289"/>
      <c r="AA220" s="289"/>
      <c r="AB220" s="289"/>
      <c r="AC220" s="289"/>
      <c r="AD220" s="289"/>
      <c r="AE220" s="289"/>
      <c r="AF220" s="289"/>
      <c r="AG220" s="289"/>
    </row>
    <row r="221" spans="1:33" ht="9" customHeight="1" x14ac:dyDescent="0.25">
      <c r="A221" s="380">
        <f t="shared" si="5"/>
        <v>9</v>
      </c>
      <c r="B221" s="289"/>
      <c r="C221" s="289"/>
      <c r="D221" s="289"/>
      <c r="E221" s="289"/>
      <c r="F221" s="289"/>
      <c r="G221" s="289"/>
      <c r="H221" s="289"/>
      <c r="I221" s="289"/>
      <c r="J221" s="289"/>
      <c r="K221" s="289"/>
      <c r="L221" s="289"/>
      <c r="M221" s="289"/>
      <c r="N221" s="289"/>
      <c r="O221" s="289"/>
      <c r="P221" s="289"/>
      <c r="Q221" s="381"/>
      <c r="R221" s="289"/>
      <c r="S221" s="289"/>
      <c r="T221" s="289"/>
      <c r="U221" s="289"/>
      <c r="V221" s="289"/>
      <c r="W221" s="289"/>
      <c r="X221" s="289"/>
      <c r="Y221" s="289"/>
      <c r="Z221" s="289"/>
      <c r="AA221" s="289"/>
      <c r="AB221" s="289"/>
      <c r="AC221" s="289"/>
      <c r="AD221" s="289"/>
      <c r="AE221" s="289"/>
      <c r="AF221" s="289"/>
      <c r="AG221" s="289"/>
    </row>
    <row r="222" spans="1:33" ht="9" customHeight="1" x14ac:dyDescent="0.25">
      <c r="A222" s="380">
        <f t="shared" si="5"/>
        <v>9</v>
      </c>
      <c r="B222" s="289"/>
      <c r="C222" s="289"/>
      <c r="D222" s="289"/>
      <c r="E222" s="289"/>
      <c r="F222" s="289"/>
      <c r="G222" s="289"/>
      <c r="H222" s="289"/>
      <c r="I222" s="289"/>
      <c r="J222" s="289"/>
      <c r="K222" s="289"/>
      <c r="L222" s="289"/>
      <c r="M222" s="289"/>
      <c r="N222" s="289"/>
      <c r="O222" s="289"/>
      <c r="P222" s="289"/>
      <c r="Q222" s="381"/>
      <c r="R222" s="289"/>
      <c r="S222" s="289"/>
      <c r="T222" s="289"/>
      <c r="U222" s="289"/>
      <c r="V222" s="289"/>
      <c r="W222" s="289"/>
      <c r="X222" s="289"/>
      <c r="Y222" s="289"/>
      <c r="Z222" s="289"/>
      <c r="AA222" s="289"/>
      <c r="AB222" s="289"/>
      <c r="AC222" s="289"/>
      <c r="AD222" s="289"/>
      <c r="AE222" s="289"/>
      <c r="AF222" s="289"/>
      <c r="AG222" s="289"/>
    </row>
    <row r="223" spans="1:33" ht="9" customHeight="1" x14ac:dyDescent="0.25">
      <c r="A223" s="380">
        <f t="shared" si="5"/>
        <v>9</v>
      </c>
      <c r="B223" s="289"/>
      <c r="C223" s="289"/>
      <c r="D223" s="289"/>
      <c r="E223" s="289"/>
      <c r="F223" s="289"/>
      <c r="G223" s="289"/>
      <c r="H223" s="289"/>
      <c r="I223" s="289"/>
      <c r="J223" s="289"/>
      <c r="K223" s="289"/>
      <c r="L223" s="289"/>
      <c r="M223" s="289"/>
      <c r="N223" s="289"/>
      <c r="O223" s="289"/>
      <c r="P223" s="289"/>
      <c r="Q223" s="381"/>
      <c r="R223" s="289"/>
      <c r="S223" s="289"/>
      <c r="T223" s="289"/>
      <c r="U223" s="289"/>
      <c r="V223" s="289"/>
      <c r="W223" s="289"/>
      <c r="X223" s="289"/>
      <c r="Y223" s="289"/>
      <c r="Z223" s="289"/>
      <c r="AA223" s="289"/>
      <c r="AB223" s="289"/>
      <c r="AC223" s="289"/>
      <c r="AD223" s="289"/>
      <c r="AE223" s="289"/>
      <c r="AF223" s="289"/>
      <c r="AG223" s="289"/>
    </row>
    <row r="224" spans="1:33" ht="9" customHeight="1" x14ac:dyDescent="0.25">
      <c r="A224" s="380">
        <f t="shared" si="5"/>
        <v>9</v>
      </c>
      <c r="B224" s="289"/>
      <c r="C224" s="289"/>
      <c r="D224" s="289"/>
      <c r="E224" s="289"/>
      <c r="F224" s="289"/>
      <c r="G224" s="289"/>
      <c r="H224" s="289"/>
      <c r="I224" s="289"/>
      <c r="J224" s="289"/>
      <c r="K224" s="289"/>
      <c r="L224" s="289"/>
      <c r="M224" s="289"/>
      <c r="N224" s="289"/>
      <c r="O224" s="289"/>
      <c r="P224" s="289"/>
      <c r="Q224" s="381"/>
      <c r="R224" s="289"/>
      <c r="S224" s="289"/>
      <c r="T224" s="289"/>
      <c r="U224" s="289"/>
      <c r="V224" s="289"/>
      <c r="W224" s="289"/>
      <c r="X224" s="289"/>
      <c r="Y224" s="289"/>
      <c r="Z224" s="289"/>
      <c r="AA224" s="289"/>
      <c r="AB224" s="289"/>
      <c r="AC224" s="289"/>
      <c r="AD224" s="289"/>
      <c r="AE224" s="289"/>
      <c r="AF224" s="289"/>
      <c r="AG224" s="289"/>
    </row>
    <row r="225" spans="1:33" ht="9" customHeight="1" x14ac:dyDescent="0.25">
      <c r="A225" s="380">
        <f t="shared" si="5"/>
        <v>9</v>
      </c>
      <c r="B225" s="289"/>
      <c r="C225" s="289"/>
      <c r="D225" s="289"/>
      <c r="E225" s="289"/>
      <c r="F225" s="289"/>
      <c r="G225" s="289"/>
      <c r="H225" s="289"/>
      <c r="I225" s="289"/>
      <c r="J225" s="289"/>
      <c r="K225" s="289"/>
      <c r="L225" s="289"/>
      <c r="M225" s="289"/>
      <c r="N225" s="289"/>
      <c r="O225" s="289"/>
      <c r="P225" s="289"/>
      <c r="Q225" s="381"/>
      <c r="R225" s="289"/>
      <c r="S225" s="289"/>
      <c r="T225" s="289"/>
      <c r="U225" s="289"/>
      <c r="V225" s="289"/>
      <c r="W225" s="289"/>
      <c r="X225" s="289"/>
      <c r="Y225" s="289"/>
      <c r="Z225" s="289"/>
      <c r="AA225" s="289"/>
      <c r="AB225" s="289"/>
      <c r="AC225" s="289"/>
      <c r="AD225" s="289"/>
      <c r="AE225" s="289"/>
      <c r="AF225" s="289"/>
      <c r="AG225" s="289"/>
    </row>
    <row r="226" spans="1:33" ht="9" customHeight="1" x14ac:dyDescent="0.25">
      <c r="A226" s="380">
        <f t="shared" si="5"/>
        <v>9</v>
      </c>
      <c r="B226" s="289"/>
      <c r="C226" s="289"/>
      <c r="D226" s="289"/>
      <c r="E226" s="289"/>
      <c r="F226" s="289"/>
      <c r="G226" s="289"/>
      <c r="H226" s="289"/>
      <c r="I226" s="289"/>
      <c r="J226" s="289"/>
      <c r="K226" s="289"/>
      <c r="L226" s="289"/>
      <c r="M226" s="289"/>
      <c r="N226" s="289"/>
      <c r="O226" s="289"/>
      <c r="P226" s="289"/>
      <c r="Q226" s="381"/>
      <c r="R226" s="289"/>
      <c r="S226" s="289"/>
      <c r="T226" s="289"/>
      <c r="U226" s="289"/>
      <c r="V226" s="289"/>
      <c r="W226" s="289"/>
      <c r="X226" s="289"/>
      <c r="Y226" s="289"/>
      <c r="Z226" s="289"/>
      <c r="AA226" s="289"/>
      <c r="AB226" s="289"/>
      <c r="AC226" s="289"/>
      <c r="AD226" s="289"/>
      <c r="AE226" s="289"/>
      <c r="AF226" s="289"/>
      <c r="AG226" s="289"/>
    </row>
    <row r="227" spans="1:33" ht="9" customHeight="1" x14ac:dyDescent="0.25">
      <c r="A227" s="380">
        <f t="shared" si="5"/>
        <v>9</v>
      </c>
      <c r="B227" s="289"/>
      <c r="C227" s="289"/>
      <c r="D227" s="289"/>
      <c r="E227" s="289"/>
      <c r="F227" s="289"/>
      <c r="G227" s="289"/>
      <c r="H227" s="289"/>
      <c r="I227" s="289"/>
      <c r="J227" s="289"/>
      <c r="K227" s="289"/>
      <c r="L227" s="289"/>
      <c r="M227" s="289"/>
      <c r="N227" s="289"/>
      <c r="O227" s="289"/>
      <c r="P227" s="289"/>
      <c r="Q227" s="381"/>
      <c r="R227" s="289"/>
      <c r="S227" s="289"/>
      <c r="T227" s="289"/>
      <c r="U227" s="289"/>
      <c r="V227" s="289"/>
      <c r="W227" s="289"/>
      <c r="X227" s="289"/>
      <c r="Y227" s="289"/>
      <c r="Z227" s="289"/>
      <c r="AA227" s="289"/>
      <c r="AB227" s="289"/>
      <c r="AC227" s="289"/>
      <c r="AD227" s="289"/>
      <c r="AE227" s="289"/>
      <c r="AF227" s="289"/>
      <c r="AG227" s="289"/>
    </row>
    <row r="228" spans="1:33" ht="9" customHeight="1" x14ac:dyDescent="0.25">
      <c r="A228" s="380">
        <f t="shared" si="5"/>
        <v>9</v>
      </c>
      <c r="B228" s="289"/>
      <c r="C228" s="289"/>
      <c r="D228" s="289"/>
      <c r="E228" s="289"/>
      <c r="F228" s="289"/>
      <c r="G228" s="289"/>
      <c r="H228" s="289"/>
      <c r="I228" s="289"/>
      <c r="J228" s="289"/>
      <c r="K228" s="289"/>
      <c r="L228" s="289"/>
      <c r="M228" s="289"/>
      <c r="N228" s="289"/>
      <c r="O228" s="289"/>
      <c r="P228" s="289"/>
      <c r="Q228" s="381"/>
      <c r="R228" s="289"/>
      <c r="S228" s="289"/>
      <c r="T228" s="289"/>
      <c r="U228" s="289"/>
      <c r="V228" s="289"/>
      <c r="W228" s="289"/>
      <c r="X228" s="289"/>
      <c r="Y228" s="289"/>
      <c r="Z228" s="289"/>
      <c r="AA228" s="289"/>
      <c r="AB228" s="289"/>
      <c r="AC228" s="289"/>
      <c r="AD228" s="289"/>
      <c r="AE228" s="289"/>
      <c r="AF228" s="289"/>
      <c r="AG228" s="289"/>
    </row>
    <row r="229" spans="1:33" ht="9" customHeight="1" x14ac:dyDescent="0.25">
      <c r="A229" s="380">
        <f t="shared" si="5"/>
        <v>9</v>
      </c>
      <c r="B229" s="289"/>
      <c r="C229" s="289"/>
      <c r="D229" s="289"/>
      <c r="E229" s="289"/>
      <c r="F229" s="289"/>
      <c r="G229" s="289"/>
      <c r="H229" s="289"/>
      <c r="I229" s="289"/>
      <c r="J229" s="289"/>
      <c r="K229" s="289"/>
      <c r="L229" s="289"/>
      <c r="M229" s="289"/>
      <c r="N229" s="289"/>
      <c r="O229" s="289"/>
      <c r="P229" s="289"/>
      <c r="Q229" s="381"/>
      <c r="R229" s="289"/>
      <c r="S229" s="289"/>
      <c r="T229" s="289"/>
      <c r="U229" s="289"/>
      <c r="V229" s="289"/>
      <c r="W229" s="289"/>
      <c r="X229" s="289"/>
      <c r="Y229" s="289"/>
      <c r="Z229" s="289"/>
      <c r="AA229" s="289"/>
      <c r="AB229" s="289"/>
      <c r="AC229" s="289"/>
      <c r="AD229" s="289"/>
      <c r="AE229" s="289"/>
      <c r="AF229" s="289"/>
      <c r="AG229" s="289"/>
    </row>
    <row r="230" spans="1:33" ht="9" customHeight="1" x14ac:dyDescent="0.25">
      <c r="A230" s="380">
        <f t="shared" si="5"/>
        <v>9</v>
      </c>
      <c r="B230" s="289"/>
      <c r="C230" s="289"/>
      <c r="D230" s="289"/>
      <c r="E230" s="289"/>
      <c r="F230" s="289"/>
      <c r="G230" s="289"/>
      <c r="H230" s="289"/>
      <c r="I230" s="289"/>
      <c r="J230" s="289"/>
      <c r="K230" s="289"/>
      <c r="L230" s="289"/>
      <c r="M230" s="289"/>
      <c r="N230" s="289"/>
      <c r="O230" s="289"/>
      <c r="P230" s="289"/>
      <c r="Q230" s="381"/>
      <c r="R230" s="289"/>
      <c r="S230" s="289"/>
      <c r="T230" s="289"/>
      <c r="U230" s="289"/>
      <c r="V230" s="289"/>
      <c r="W230" s="289"/>
      <c r="X230" s="289"/>
      <c r="Y230" s="289"/>
      <c r="Z230" s="289"/>
      <c r="AA230" s="289"/>
      <c r="AB230" s="289"/>
      <c r="AC230" s="289"/>
      <c r="AD230" s="289"/>
      <c r="AE230" s="289"/>
      <c r="AF230" s="289"/>
      <c r="AG230" s="289"/>
    </row>
    <row r="231" spans="1:33" ht="9" customHeight="1" x14ac:dyDescent="0.25">
      <c r="A231" s="380">
        <f t="shared" si="5"/>
        <v>9</v>
      </c>
      <c r="B231" s="289"/>
      <c r="C231" s="289"/>
      <c r="D231" s="289"/>
      <c r="E231" s="289"/>
      <c r="F231" s="289"/>
      <c r="G231" s="289"/>
      <c r="H231" s="289"/>
      <c r="I231" s="289"/>
      <c r="J231" s="289"/>
      <c r="K231" s="289"/>
      <c r="L231" s="289"/>
      <c r="M231" s="289"/>
      <c r="N231" s="289"/>
      <c r="O231" s="289"/>
      <c r="P231" s="289"/>
      <c r="Q231" s="381"/>
      <c r="R231" s="289"/>
      <c r="S231" s="289"/>
      <c r="T231" s="289"/>
      <c r="U231" s="289"/>
      <c r="V231" s="289"/>
      <c r="W231" s="289"/>
      <c r="X231" s="289"/>
      <c r="Y231" s="289"/>
      <c r="Z231" s="289"/>
      <c r="AA231" s="289"/>
      <c r="AB231" s="289"/>
      <c r="AC231" s="289"/>
      <c r="AD231" s="289"/>
      <c r="AE231" s="289"/>
      <c r="AF231" s="289"/>
      <c r="AG231" s="289"/>
    </row>
    <row r="232" spans="1:33" ht="9" customHeight="1" x14ac:dyDescent="0.25">
      <c r="A232" s="380">
        <f t="shared" si="5"/>
        <v>9</v>
      </c>
      <c r="B232" s="289"/>
      <c r="C232" s="289"/>
      <c r="D232" s="289"/>
      <c r="E232" s="289"/>
      <c r="F232" s="289"/>
      <c r="G232" s="289"/>
      <c r="H232" s="289"/>
      <c r="I232" s="289"/>
      <c r="J232" s="289"/>
      <c r="K232" s="289"/>
      <c r="L232" s="289"/>
      <c r="M232" s="289"/>
      <c r="N232" s="289"/>
      <c r="O232" s="289"/>
      <c r="P232" s="289"/>
      <c r="Q232" s="381"/>
      <c r="R232" s="289"/>
      <c r="S232" s="289"/>
      <c r="T232" s="289"/>
      <c r="U232" s="289"/>
      <c r="V232" s="289"/>
      <c r="W232" s="289"/>
      <c r="X232" s="289"/>
      <c r="Y232" s="289"/>
      <c r="Z232" s="289"/>
      <c r="AA232" s="289"/>
      <c r="AB232" s="289"/>
      <c r="AC232" s="289"/>
      <c r="AD232" s="289"/>
      <c r="AE232" s="289"/>
      <c r="AF232" s="289"/>
      <c r="AG232" s="289"/>
    </row>
    <row r="233" spans="1:33" ht="9" customHeight="1" x14ac:dyDescent="0.25">
      <c r="A233" s="380">
        <f t="shared" si="5"/>
        <v>9</v>
      </c>
      <c r="B233" s="289"/>
      <c r="C233" s="289"/>
      <c r="D233" s="289"/>
      <c r="E233" s="289"/>
      <c r="F233" s="289"/>
      <c r="G233" s="289"/>
      <c r="H233" s="289"/>
      <c r="I233" s="289"/>
      <c r="J233" s="289"/>
      <c r="K233" s="289"/>
      <c r="L233" s="289"/>
      <c r="M233" s="289"/>
      <c r="N233" s="289"/>
      <c r="O233" s="289"/>
      <c r="P233" s="289"/>
      <c r="Q233" s="381"/>
      <c r="R233" s="289"/>
      <c r="S233" s="289"/>
      <c r="T233" s="289"/>
      <c r="U233" s="289"/>
      <c r="V233" s="289"/>
      <c r="W233" s="289"/>
      <c r="X233" s="289"/>
      <c r="Y233" s="289"/>
      <c r="Z233" s="289"/>
      <c r="AA233" s="289"/>
      <c r="AB233" s="289"/>
      <c r="AC233" s="289"/>
      <c r="AD233" s="289"/>
      <c r="AE233" s="289"/>
      <c r="AF233" s="289"/>
      <c r="AG233" s="289"/>
    </row>
    <row r="234" spans="1:33" ht="9" customHeight="1" x14ac:dyDescent="0.25">
      <c r="A234" s="380">
        <f t="shared" si="5"/>
        <v>9</v>
      </c>
      <c r="B234" s="289"/>
      <c r="C234" s="289"/>
      <c r="D234" s="289"/>
      <c r="E234" s="289"/>
      <c r="F234" s="289"/>
      <c r="G234" s="289"/>
      <c r="H234" s="289"/>
      <c r="I234" s="289"/>
      <c r="J234" s="289"/>
      <c r="K234" s="289"/>
      <c r="L234" s="289"/>
      <c r="M234" s="289"/>
      <c r="N234" s="289"/>
      <c r="O234" s="289"/>
      <c r="P234" s="289"/>
      <c r="Q234" s="381"/>
      <c r="R234" s="289"/>
      <c r="S234" s="289"/>
      <c r="T234" s="289"/>
      <c r="U234" s="289"/>
      <c r="V234" s="289"/>
      <c r="W234" s="289"/>
      <c r="X234" s="289"/>
      <c r="Y234" s="289"/>
      <c r="Z234" s="289"/>
      <c r="AA234" s="289"/>
      <c r="AB234" s="289"/>
      <c r="AC234" s="289"/>
      <c r="AD234" s="289"/>
      <c r="AE234" s="289"/>
      <c r="AF234" s="289"/>
      <c r="AG234" s="289"/>
    </row>
    <row r="235" spans="1:33" ht="9" customHeight="1" x14ac:dyDescent="0.25">
      <c r="A235" s="380">
        <f t="shared" si="5"/>
        <v>9</v>
      </c>
      <c r="B235" s="289"/>
      <c r="C235" s="289"/>
      <c r="D235" s="289"/>
      <c r="E235" s="289"/>
      <c r="F235" s="289"/>
      <c r="G235" s="289"/>
      <c r="H235" s="289"/>
      <c r="I235" s="289"/>
      <c r="J235" s="289"/>
      <c r="K235" s="289"/>
      <c r="L235" s="289"/>
      <c r="M235" s="289"/>
      <c r="N235" s="289"/>
      <c r="O235" s="289"/>
      <c r="P235" s="289"/>
      <c r="Q235" s="381"/>
      <c r="R235" s="289"/>
      <c r="S235" s="289"/>
      <c r="T235" s="289"/>
      <c r="U235" s="289"/>
      <c r="V235" s="289"/>
      <c r="W235" s="289"/>
      <c r="X235" s="289"/>
      <c r="Y235" s="289"/>
      <c r="Z235" s="289"/>
      <c r="AA235" s="289"/>
      <c r="AB235" s="289"/>
      <c r="AC235" s="289"/>
      <c r="AD235" s="289"/>
      <c r="AE235" s="289"/>
      <c r="AF235" s="289"/>
      <c r="AG235" s="289"/>
    </row>
    <row r="236" spans="1:33" ht="9" customHeight="1" x14ac:dyDescent="0.25">
      <c r="A236" s="380">
        <f t="shared" si="5"/>
        <v>9</v>
      </c>
      <c r="B236" s="289"/>
      <c r="C236" s="289"/>
      <c r="D236" s="289"/>
      <c r="E236" s="289"/>
      <c r="F236" s="289"/>
      <c r="G236" s="289"/>
      <c r="H236" s="289"/>
      <c r="I236" s="289"/>
      <c r="J236" s="289"/>
      <c r="K236" s="289"/>
      <c r="L236" s="289"/>
      <c r="M236" s="289"/>
      <c r="N236" s="289"/>
      <c r="O236" s="289"/>
      <c r="P236" s="289"/>
      <c r="Q236" s="381"/>
      <c r="R236" s="289"/>
      <c r="S236" s="289"/>
      <c r="T236" s="289"/>
      <c r="U236" s="289"/>
      <c r="V236" s="289"/>
      <c r="W236" s="289"/>
      <c r="X236" s="289"/>
      <c r="Y236" s="289"/>
      <c r="Z236" s="289"/>
      <c r="AA236" s="289"/>
      <c r="AB236" s="289"/>
      <c r="AC236" s="289"/>
      <c r="AD236" s="289"/>
      <c r="AE236" s="289"/>
      <c r="AF236" s="289"/>
      <c r="AG236" s="289"/>
    </row>
    <row r="237" spans="1:33" ht="9" customHeight="1" x14ac:dyDescent="0.25">
      <c r="A237" s="380">
        <f t="shared" si="5"/>
        <v>9</v>
      </c>
      <c r="B237" s="289"/>
      <c r="C237" s="289"/>
      <c r="D237" s="289"/>
      <c r="E237" s="289"/>
      <c r="F237" s="289"/>
      <c r="G237" s="289"/>
      <c r="H237" s="289"/>
      <c r="I237" s="289"/>
      <c r="J237" s="289"/>
      <c r="K237" s="289"/>
      <c r="L237" s="289"/>
      <c r="M237" s="289"/>
      <c r="N237" s="289"/>
      <c r="O237" s="289"/>
      <c r="P237" s="289"/>
      <c r="Q237" s="381"/>
      <c r="R237" s="289"/>
      <c r="S237" s="289"/>
      <c r="T237" s="289"/>
      <c r="U237" s="289"/>
      <c r="V237" s="289"/>
      <c r="W237" s="289"/>
      <c r="X237" s="289"/>
      <c r="Y237" s="289"/>
      <c r="Z237" s="289"/>
      <c r="AA237" s="289"/>
      <c r="AB237" s="289"/>
      <c r="AC237" s="289"/>
      <c r="AD237" s="289"/>
      <c r="AE237" s="289"/>
      <c r="AF237" s="289"/>
      <c r="AG237" s="289"/>
    </row>
    <row r="238" spans="1:33" ht="9" customHeight="1" x14ac:dyDescent="0.25">
      <c r="A238" s="380">
        <f t="shared" si="5"/>
        <v>9</v>
      </c>
      <c r="B238" s="289"/>
      <c r="C238" s="289"/>
      <c r="D238" s="289"/>
      <c r="E238" s="289"/>
      <c r="F238" s="289"/>
      <c r="G238" s="289"/>
      <c r="H238" s="289"/>
      <c r="I238" s="289"/>
      <c r="J238" s="289"/>
      <c r="K238" s="289"/>
      <c r="L238" s="289"/>
      <c r="M238" s="289"/>
      <c r="N238" s="289"/>
      <c r="O238" s="289"/>
      <c r="P238" s="289"/>
      <c r="Q238" s="381"/>
      <c r="R238" s="289"/>
      <c r="S238" s="289"/>
      <c r="T238" s="289"/>
      <c r="U238" s="289"/>
      <c r="V238" s="289"/>
      <c r="W238" s="289"/>
      <c r="X238" s="289"/>
      <c r="Y238" s="289"/>
      <c r="Z238" s="289"/>
      <c r="AA238" s="289"/>
      <c r="AB238" s="289"/>
      <c r="AC238" s="289"/>
      <c r="AD238" s="289"/>
      <c r="AE238" s="289"/>
      <c r="AF238" s="289"/>
      <c r="AG238" s="289"/>
    </row>
    <row r="239" spans="1:33" ht="9" customHeight="1" x14ac:dyDescent="0.25">
      <c r="A239" s="380">
        <f t="shared" si="5"/>
        <v>9</v>
      </c>
      <c r="B239" s="289"/>
      <c r="C239" s="289"/>
      <c r="D239" s="289"/>
      <c r="E239" s="289"/>
      <c r="F239" s="289"/>
      <c r="G239" s="289"/>
      <c r="H239" s="289"/>
      <c r="I239" s="289"/>
      <c r="J239" s="289"/>
      <c r="K239" s="289"/>
      <c r="L239" s="289"/>
      <c r="M239" s="289"/>
      <c r="N239" s="289"/>
      <c r="O239" s="289"/>
      <c r="P239" s="289"/>
      <c r="Q239" s="381"/>
      <c r="R239" s="289"/>
      <c r="S239" s="289"/>
      <c r="T239" s="289"/>
      <c r="U239" s="289"/>
      <c r="V239" s="289"/>
      <c r="W239" s="289"/>
      <c r="X239" s="289"/>
      <c r="Y239" s="289"/>
      <c r="Z239" s="289"/>
      <c r="AA239" s="289"/>
      <c r="AB239" s="289"/>
      <c r="AC239" s="289"/>
      <c r="AD239" s="289"/>
      <c r="AE239" s="289"/>
      <c r="AF239" s="289"/>
      <c r="AG239" s="289"/>
    </row>
    <row r="240" spans="1:33" ht="9" customHeight="1" x14ac:dyDescent="0.25">
      <c r="A240" s="380">
        <f t="shared" si="5"/>
        <v>9</v>
      </c>
      <c r="B240" s="289"/>
      <c r="C240" s="289"/>
      <c r="D240" s="289"/>
      <c r="E240" s="289"/>
      <c r="F240" s="289"/>
      <c r="G240" s="289"/>
      <c r="H240" s="289"/>
      <c r="I240" s="289"/>
      <c r="J240" s="289"/>
      <c r="K240" s="289"/>
      <c r="L240" s="289"/>
      <c r="M240" s="289"/>
      <c r="N240" s="289"/>
      <c r="O240" s="289"/>
      <c r="P240" s="289"/>
      <c r="Q240" s="381"/>
      <c r="R240" s="289"/>
      <c r="S240" s="289"/>
      <c r="T240" s="289"/>
      <c r="U240" s="289"/>
      <c r="V240" s="289"/>
      <c r="W240" s="289"/>
      <c r="X240" s="289"/>
      <c r="Y240" s="289"/>
      <c r="Z240" s="289"/>
      <c r="AA240" s="289"/>
      <c r="AB240" s="289"/>
      <c r="AC240" s="289"/>
      <c r="AD240" s="289"/>
      <c r="AE240" s="289"/>
      <c r="AF240" s="289"/>
      <c r="AG240" s="289"/>
    </row>
    <row r="241" spans="1:33" ht="15.75" customHeight="1" x14ac:dyDescent="0.25">
      <c r="A241" s="386">
        <f>$A$8</f>
        <v>16.5</v>
      </c>
      <c r="B241" s="289"/>
      <c r="C241" s="402" t="s">
        <v>690</v>
      </c>
      <c r="D241" s="403" t="s">
        <v>189</v>
      </c>
      <c r="E241" s="289"/>
      <c r="F241" s="289"/>
      <c r="G241" s="289"/>
      <c r="H241" s="289"/>
      <c r="I241" s="289"/>
      <c r="J241" s="289"/>
      <c r="K241" s="289"/>
      <c r="L241" s="289"/>
      <c r="M241" s="1006" t="str">
        <f ca="1">Wersja</f>
        <v>2020..6.15.0.44055</v>
      </c>
      <c r="N241" s="1006"/>
      <c r="O241" s="289"/>
      <c r="P241" s="289"/>
      <c r="Q241" s="381"/>
      <c r="R241" s="289"/>
      <c r="S241" s="289"/>
      <c r="T241" s="289"/>
      <c r="U241" s="289"/>
      <c r="V241" s="289"/>
      <c r="W241" s="289"/>
      <c r="X241" s="289"/>
      <c r="Y241" s="289"/>
      <c r="Z241" s="289"/>
      <c r="AA241" s="289"/>
      <c r="AB241" s="289"/>
      <c r="AC241" s="289"/>
      <c r="AD241" s="289"/>
      <c r="AE241" s="289"/>
      <c r="AF241" s="289"/>
      <c r="AG241" s="289"/>
    </row>
    <row r="242" spans="1:33" ht="9" customHeight="1" x14ac:dyDescent="0.25">
      <c r="A242" s="382">
        <v>9</v>
      </c>
      <c r="B242" s="782" t="s">
        <v>182</v>
      </c>
      <c r="C242" s="782"/>
      <c r="D242" s="782"/>
      <c r="E242" s="782"/>
      <c r="F242" s="782"/>
      <c r="G242" s="782"/>
      <c r="H242" s="782"/>
      <c r="I242" s="782"/>
      <c r="J242" s="782"/>
      <c r="K242" s="782"/>
      <c r="L242" s="782"/>
      <c r="M242" s="782"/>
      <c r="N242" s="782"/>
      <c r="O242" s="782"/>
      <c r="P242" s="289"/>
      <c r="Q242" s="381"/>
      <c r="R242" s="289"/>
      <c r="S242" s="289"/>
      <c r="T242" s="289"/>
      <c r="U242" s="289"/>
      <c r="V242" s="289"/>
      <c r="W242" s="289"/>
      <c r="X242" s="289"/>
      <c r="Y242" s="289"/>
      <c r="Z242" s="289"/>
      <c r="AA242" s="289"/>
      <c r="AB242" s="289"/>
      <c r="AC242" s="289"/>
      <c r="AD242" s="289"/>
      <c r="AE242" s="289"/>
      <c r="AF242" s="289"/>
      <c r="AG242" s="289"/>
    </row>
    <row r="243" spans="1:33" ht="9" customHeight="1" x14ac:dyDescent="0.25">
      <c r="A243" s="380">
        <f>$A$2</f>
        <v>9</v>
      </c>
      <c r="B243" s="757" t="s">
        <v>0</v>
      </c>
      <c r="C243" s="757"/>
      <c r="D243" s="757"/>
      <c r="E243" s="757"/>
      <c r="F243" s="757"/>
      <c r="G243" s="757"/>
      <c r="H243" s="757"/>
      <c r="I243" s="757"/>
      <c r="J243" s="757"/>
      <c r="K243" s="757"/>
      <c r="L243" s="757"/>
      <c r="M243" s="757"/>
      <c r="N243" s="757"/>
      <c r="O243" s="757"/>
      <c r="P243" s="289"/>
      <c r="Q243" s="381"/>
      <c r="R243" s="289"/>
      <c r="S243" s="289"/>
      <c r="T243" s="289"/>
      <c r="U243" s="289"/>
      <c r="V243" s="289"/>
      <c r="W243" s="289"/>
      <c r="X243" s="289"/>
      <c r="Y243" s="289"/>
      <c r="Z243" s="289"/>
      <c r="AA243" s="289"/>
      <c r="AB243" s="289"/>
      <c r="AC243" s="289"/>
      <c r="AD243" s="289"/>
      <c r="AE243" s="289"/>
      <c r="AF243" s="289"/>
      <c r="AG243" s="289"/>
    </row>
    <row r="244" spans="1:33" ht="4.5" customHeight="1" x14ac:dyDescent="0.25">
      <c r="A244" s="382">
        <v>4.5</v>
      </c>
      <c r="B244" s="292"/>
      <c r="C244" s="289"/>
      <c r="D244" s="289"/>
      <c r="E244" s="289"/>
      <c r="F244" s="289"/>
      <c r="G244" s="289"/>
      <c r="H244" s="289"/>
      <c r="I244" s="289"/>
      <c r="J244" s="289"/>
      <c r="K244" s="289"/>
      <c r="L244" s="289"/>
      <c r="M244" s="289"/>
      <c r="N244" s="289"/>
      <c r="O244" s="289"/>
      <c r="P244" s="289"/>
      <c r="Q244" s="381"/>
      <c r="R244" s="289"/>
      <c r="S244" s="289"/>
      <c r="T244" s="289"/>
      <c r="U244" s="289"/>
      <c r="V244" s="289"/>
      <c r="W244" s="289"/>
      <c r="X244" s="289"/>
      <c r="Y244" s="289"/>
      <c r="Z244" s="289"/>
      <c r="AA244" s="289"/>
      <c r="AB244" s="289"/>
      <c r="AC244" s="289"/>
      <c r="AD244" s="289"/>
      <c r="AE244" s="289"/>
      <c r="AF244" s="289"/>
      <c r="AG244" s="289"/>
    </row>
    <row r="245" spans="1:33" ht="9" customHeight="1" x14ac:dyDescent="0.25">
      <c r="A245" s="380">
        <f>$A$2</f>
        <v>9</v>
      </c>
      <c r="B245" s="783" t="s">
        <v>475</v>
      </c>
      <c r="C245" s="766"/>
      <c r="D245" s="766"/>
      <c r="E245" s="766"/>
      <c r="F245" s="766"/>
      <c r="G245" s="766"/>
      <c r="H245" s="767"/>
      <c r="I245" s="666" t="s">
        <v>1</v>
      </c>
      <c r="J245" s="667"/>
      <c r="K245" s="667"/>
      <c r="L245" s="667"/>
      <c r="M245" s="667"/>
      <c r="N245" s="667"/>
      <c r="O245" s="668"/>
      <c r="P245" s="289"/>
      <c r="Q245" s="381"/>
      <c r="R245" s="289"/>
      <c r="S245" s="289"/>
      <c r="T245" s="289"/>
      <c r="U245" s="289"/>
      <c r="V245" s="289"/>
      <c r="W245" s="289"/>
      <c r="X245" s="289"/>
      <c r="Y245" s="289"/>
      <c r="Z245" s="289"/>
      <c r="AA245" s="289"/>
      <c r="AB245" s="289"/>
      <c r="AC245" s="289"/>
      <c r="AD245" s="289"/>
      <c r="AE245" s="289"/>
      <c r="AF245" s="289"/>
      <c r="AG245" s="289"/>
    </row>
    <row r="246" spans="1:33" ht="19.5" customHeight="1" x14ac:dyDescent="0.25">
      <c r="A246" s="382">
        <v>19.5</v>
      </c>
      <c r="B246" s="383"/>
      <c r="C246" s="1002">
        <f>$C$6</f>
        <v>0</v>
      </c>
      <c r="D246" s="1002"/>
      <c r="E246" s="1002"/>
      <c r="F246" s="1002"/>
      <c r="G246" s="1002"/>
      <c r="H246" s="384"/>
      <c r="I246" s="672"/>
      <c r="J246" s="673"/>
      <c r="K246" s="673"/>
      <c r="L246" s="673"/>
      <c r="M246" s="673"/>
      <c r="N246" s="673"/>
      <c r="O246" s="674"/>
      <c r="P246" s="289"/>
      <c r="Q246" s="381"/>
      <c r="R246" s="289"/>
      <c r="S246" s="289"/>
      <c r="T246" s="289"/>
      <c r="U246" s="289"/>
      <c r="V246" s="289"/>
      <c r="W246" s="289"/>
      <c r="X246" s="289"/>
      <c r="Y246" s="289"/>
      <c r="Z246" s="289"/>
      <c r="AA246" s="289"/>
      <c r="AB246" s="289"/>
      <c r="AC246" s="289"/>
      <c r="AD246" s="289"/>
      <c r="AE246" s="289"/>
      <c r="AF246" s="289"/>
      <c r="AG246" s="289"/>
    </row>
    <row r="247" spans="1:33" ht="9" customHeight="1" x14ac:dyDescent="0.25">
      <c r="A247" s="380">
        <f t="shared" ref="A247" si="16">$A$2</f>
        <v>9</v>
      </c>
      <c r="B247" s="289"/>
      <c r="C247" s="289"/>
      <c r="D247" s="289"/>
      <c r="E247" s="289"/>
      <c r="F247" s="289"/>
      <c r="G247" s="289"/>
      <c r="H247" s="289"/>
      <c r="I247" s="289"/>
      <c r="J247" s="289"/>
      <c r="K247" s="289"/>
      <c r="L247" s="289"/>
      <c r="M247" s="289"/>
      <c r="N247" s="289"/>
      <c r="O247" s="289"/>
      <c r="P247" s="289"/>
      <c r="Q247" s="381"/>
      <c r="R247" s="289"/>
      <c r="S247" s="289"/>
      <c r="T247" s="289"/>
      <c r="U247" s="289"/>
      <c r="V247" s="289"/>
      <c r="W247" s="289"/>
      <c r="X247" s="289"/>
      <c r="Y247" s="289"/>
      <c r="Z247" s="289"/>
      <c r="AA247" s="289"/>
      <c r="AB247" s="289"/>
      <c r="AC247" s="289"/>
      <c r="AD247" s="289"/>
      <c r="AE247" s="289"/>
      <c r="AF247" s="289"/>
      <c r="AG247" s="289"/>
    </row>
    <row r="248" spans="1:33" ht="16.5" customHeight="1" x14ac:dyDescent="0.25">
      <c r="A248" s="382">
        <v>16.5</v>
      </c>
      <c r="B248" s="385" t="s">
        <v>578</v>
      </c>
      <c r="C248" s="289"/>
      <c r="D248" s="289"/>
      <c r="E248" s="289"/>
      <c r="F248" s="289"/>
      <c r="G248" s="289"/>
      <c r="H248" s="289"/>
      <c r="I248" s="289"/>
      <c r="J248" s="289"/>
      <c r="K248" s="289"/>
      <c r="L248" s="289"/>
      <c r="M248" s="289"/>
      <c r="N248" s="289"/>
      <c r="O248" s="289"/>
      <c r="P248" s="289"/>
      <c r="Q248" s="381"/>
      <c r="R248" s="289"/>
      <c r="S248" s="289"/>
      <c r="T248" s="289"/>
      <c r="U248" s="289"/>
      <c r="V248" s="289"/>
      <c r="W248" s="289"/>
      <c r="X248" s="289"/>
      <c r="Y248" s="289"/>
      <c r="Z248" s="289"/>
      <c r="AA248" s="289"/>
      <c r="AB248" s="289"/>
      <c r="AC248" s="289"/>
      <c r="AD248" s="289"/>
      <c r="AE248" s="289"/>
      <c r="AF248" s="289"/>
      <c r="AG248" s="289"/>
    </row>
    <row r="249" spans="1:33" ht="16.5" customHeight="1" x14ac:dyDescent="0.25">
      <c r="A249" s="386">
        <f>$A$8</f>
        <v>16.5</v>
      </c>
      <c r="B249" s="764" t="s">
        <v>686</v>
      </c>
      <c r="C249" s="764"/>
      <c r="D249" s="764"/>
      <c r="E249" s="764"/>
      <c r="F249" s="764"/>
      <c r="G249" s="764"/>
      <c r="H249" s="764"/>
      <c r="I249" s="764"/>
      <c r="J249" s="764"/>
      <c r="K249" s="764"/>
      <c r="L249" s="764"/>
      <c r="M249" s="764"/>
      <c r="N249" s="764"/>
      <c r="O249" s="289"/>
      <c r="P249" s="289"/>
      <c r="Q249" s="381"/>
      <c r="R249" s="289"/>
      <c r="S249" s="289"/>
      <c r="T249" s="289"/>
      <c r="U249" s="289"/>
      <c r="V249" s="289"/>
      <c r="W249" s="289"/>
      <c r="X249" s="289"/>
      <c r="Y249" s="289"/>
      <c r="Z249" s="289"/>
      <c r="AA249" s="289"/>
      <c r="AB249" s="289"/>
      <c r="AC249" s="289"/>
      <c r="AD249" s="289"/>
      <c r="AE249" s="289"/>
      <c r="AF249" s="289"/>
      <c r="AG249" s="289"/>
    </row>
    <row r="250" spans="1:33" ht="16.5" customHeight="1" x14ac:dyDescent="0.25">
      <c r="A250" s="386">
        <f>$A$8</f>
        <v>16.5</v>
      </c>
      <c r="B250" s="765" t="s">
        <v>564</v>
      </c>
      <c r="C250" s="764"/>
      <c r="D250" s="764"/>
      <c r="E250" s="764"/>
      <c r="F250" s="764"/>
      <c r="G250" s="764"/>
      <c r="H250" s="764"/>
      <c r="I250" s="764"/>
      <c r="J250" s="764"/>
      <c r="K250" s="764"/>
      <c r="L250" s="764"/>
      <c r="M250" s="764"/>
      <c r="N250" s="764"/>
      <c r="O250" s="289"/>
      <c r="P250" s="289"/>
      <c r="Q250" s="381"/>
      <c r="R250" s="289"/>
      <c r="S250" s="289"/>
      <c r="T250" s="289"/>
      <c r="U250" s="289"/>
      <c r="V250" s="289"/>
      <c r="W250" s="289"/>
      <c r="X250" s="289"/>
      <c r="Y250" s="289"/>
      <c r="Z250" s="289"/>
      <c r="AA250" s="289"/>
      <c r="AB250" s="289"/>
      <c r="AC250" s="289"/>
      <c r="AD250" s="289"/>
      <c r="AE250" s="289"/>
      <c r="AF250" s="289"/>
      <c r="AG250" s="289"/>
    </row>
    <row r="251" spans="1:33" ht="9" customHeight="1" x14ac:dyDescent="0.25">
      <c r="A251" s="380">
        <f>$A$2</f>
        <v>9</v>
      </c>
      <c r="B251" s="289"/>
      <c r="C251" s="387"/>
      <c r="D251" s="387"/>
      <c r="E251" s="387"/>
      <c r="F251" s="387"/>
      <c r="G251" s="387"/>
      <c r="H251" s="289"/>
      <c r="I251" s="289"/>
      <c r="J251" s="289"/>
      <c r="K251" s="289"/>
      <c r="L251" s="289"/>
      <c r="M251" s="289"/>
      <c r="N251" s="540" t="s">
        <v>877</v>
      </c>
      <c r="O251" s="1099"/>
      <c r="P251" s="289"/>
      <c r="Q251" s="381"/>
      <c r="R251" s="289"/>
      <c r="S251" s="289"/>
      <c r="T251" s="289"/>
      <c r="U251" s="289"/>
      <c r="V251" s="289"/>
      <c r="W251" s="289"/>
      <c r="X251" s="289"/>
      <c r="Y251" s="289"/>
      <c r="Z251" s="289"/>
      <c r="AA251" s="289"/>
      <c r="AB251" s="289"/>
      <c r="AC251" s="289"/>
      <c r="AD251" s="289"/>
      <c r="AE251" s="289"/>
      <c r="AF251" s="289"/>
      <c r="AG251" s="289"/>
    </row>
    <row r="252" spans="1:33" ht="19.5" customHeight="1" x14ac:dyDescent="0.25">
      <c r="A252" s="380">
        <f>$A$6</f>
        <v>19.5</v>
      </c>
      <c r="B252" s="289"/>
      <c r="C252" s="387"/>
      <c r="D252" s="387"/>
      <c r="E252" s="387"/>
      <c r="F252" s="387"/>
      <c r="G252" s="387"/>
      <c r="H252" s="289"/>
      <c r="I252" s="289"/>
      <c r="J252" s="289"/>
      <c r="K252" s="289"/>
      <c r="L252" s="289"/>
      <c r="M252" s="289"/>
      <c r="N252" s="388">
        <f>N172+1</f>
        <v>4</v>
      </c>
      <c r="O252" s="389"/>
      <c r="P252" s="381">
        <f>SUM(Q:Q)</f>
        <v>0</v>
      </c>
      <c r="Q252" s="381">
        <f>IF(COUNTA(C263:O270,C283:O290)=0,0,1)</f>
        <v>0</v>
      </c>
      <c r="R252" s="289"/>
      <c r="S252" s="289"/>
      <c r="T252" s="289"/>
      <c r="U252" s="289"/>
      <c r="V252" s="289"/>
      <c r="W252" s="289"/>
      <c r="X252" s="289"/>
      <c r="Y252" s="289"/>
      <c r="Z252" s="289"/>
      <c r="AA252" s="289"/>
      <c r="AB252" s="289"/>
      <c r="AC252" s="289"/>
      <c r="AD252" s="289"/>
      <c r="AE252" s="289"/>
      <c r="AF252" s="289"/>
      <c r="AG252" s="289"/>
    </row>
    <row r="253" spans="1:33" ht="4.5" customHeight="1" x14ac:dyDescent="0.25">
      <c r="A253" s="380">
        <f>$A$4</f>
        <v>4.5</v>
      </c>
      <c r="B253" s="387"/>
      <c r="C253" s="387"/>
      <c r="D253" s="387"/>
      <c r="E253" s="387"/>
      <c r="F253" s="387"/>
      <c r="G253" s="387"/>
      <c r="H253" s="289"/>
      <c r="I253" s="289"/>
      <c r="J253" s="289"/>
      <c r="K253" s="289"/>
      <c r="L253" s="289"/>
      <c r="M253" s="289"/>
      <c r="N253" s="289"/>
      <c r="O253" s="289"/>
      <c r="P253" s="289"/>
      <c r="Q253" s="381"/>
      <c r="R253" s="289"/>
      <c r="S253" s="289"/>
      <c r="T253" s="289"/>
      <c r="U253" s="289"/>
      <c r="V253" s="289"/>
      <c r="W253" s="289"/>
      <c r="X253" s="289"/>
      <c r="Y253" s="289"/>
      <c r="Z253" s="289"/>
      <c r="AA253" s="289"/>
      <c r="AB253" s="289"/>
      <c r="AC253" s="289"/>
      <c r="AD253" s="289"/>
      <c r="AE253" s="289"/>
      <c r="AF253" s="289"/>
      <c r="AG253" s="289"/>
    </row>
    <row r="254" spans="1:33" ht="4.5" customHeight="1" x14ac:dyDescent="0.25">
      <c r="A254" s="380">
        <f>$A$4</f>
        <v>4.5</v>
      </c>
      <c r="B254" s="770"/>
      <c r="C254" s="770"/>
      <c r="D254" s="770"/>
      <c r="E254" s="770"/>
      <c r="F254" s="770"/>
      <c r="G254" s="770"/>
      <c r="H254" s="770"/>
      <c r="I254" s="770"/>
      <c r="J254" s="770"/>
      <c r="K254" s="770"/>
      <c r="L254" s="770"/>
      <c r="M254" s="770"/>
      <c r="N254" s="770"/>
      <c r="O254" s="770"/>
      <c r="P254" s="289"/>
      <c r="Q254" s="381"/>
      <c r="R254" s="289"/>
      <c r="S254" s="289"/>
      <c r="T254" s="289"/>
      <c r="U254" s="289"/>
      <c r="V254" s="289"/>
      <c r="W254" s="289"/>
      <c r="X254" s="289"/>
      <c r="Y254" s="289"/>
      <c r="Z254" s="289"/>
      <c r="AA254" s="289"/>
      <c r="AB254" s="289"/>
      <c r="AC254" s="289"/>
      <c r="AD254" s="289"/>
      <c r="AE254" s="289"/>
      <c r="AF254" s="289"/>
      <c r="AG254" s="289"/>
    </row>
    <row r="255" spans="1:33" ht="24.75" customHeight="1" x14ac:dyDescent="0.25">
      <c r="A255" s="386">
        <f>$A$8*1.5</f>
        <v>24.75</v>
      </c>
      <c r="B255" s="771" t="s">
        <v>687</v>
      </c>
      <c r="C255" s="772"/>
      <c r="D255" s="772"/>
      <c r="E255" s="772"/>
      <c r="F255" s="772"/>
      <c r="G255" s="772"/>
      <c r="H255" s="772"/>
      <c r="I255" s="772"/>
      <c r="J255" s="772"/>
      <c r="K255" s="772"/>
      <c r="L255" s="772"/>
      <c r="M255" s="772"/>
      <c r="N255" s="772"/>
      <c r="O255" s="773"/>
      <c r="P255" s="289"/>
      <c r="Q255" s="381"/>
      <c r="R255" s="289"/>
      <c r="S255" s="289"/>
      <c r="T255" s="289"/>
      <c r="U255" s="289"/>
      <c r="V255" s="289"/>
      <c r="W255" s="289"/>
      <c r="X255" s="289"/>
      <c r="Y255" s="289"/>
      <c r="Z255" s="289"/>
      <c r="AA255" s="289"/>
      <c r="AB255" s="289"/>
      <c r="AC255" s="289"/>
      <c r="AD255" s="289"/>
      <c r="AE255" s="289"/>
      <c r="AF255" s="289"/>
      <c r="AG255" s="289"/>
    </row>
    <row r="256" spans="1:33" ht="9" customHeight="1" x14ac:dyDescent="0.25">
      <c r="A256" s="380">
        <f>$A$2</f>
        <v>9</v>
      </c>
      <c r="B256" s="390"/>
      <c r="C256" s="540" t="s">
        <v>158</v>
      </c>
      <c r="D256" s="541"/>
      <c r="E256" s="541"/>
      <c r="F256" s="541"/>
      <c r="G256" s="541"/>
      <c r="H256" s="542"/>
      <c r="I256" s="540" t="s">
        <v>159</v>
      </c>
      <c r="J256" s="541"/>
      <c r="K256" s="541"/>
      <c r="L256" s="541"/>
      <c r="M256" s="541"/>
      <c r="N256" s="541"/>
      <c r="O256" s="542"/>
      <c r="P256" s="289"/>
      <c r="Q256" s="381"/>
      <c r="R256" s="289"/>
      <c r="S256" s="289"/>
      <c r="T256" s="289"/>
      <c r="U256" s="289"/>
      <c r="V256" s="289"/>
      <c r="W256" s="289"/>
      <c r="X256" s="289"/>
      <c r="Y256" s="289"/>
      <c r="Z256" s="289"/>
      <c r="AA256" s="289"/>
      <c r="AB256" s="289"/>
      <c r="AC256" s="289"/>
      <c r="AD256" s="289"/>
      <c r="AE256" s="289"/>
      <c r="AF256" s="289"/>
      <c r="AG256" s="289"/>
    </row>
    <row r="257" spans="1:33" ht="19.5" customHeight="1" thickBot="1" x14ac:dyDescent="0.3">
      <c r="A257" s="380">
        <f>$A$6</f>
        <v>19.5</v>
      </c>
      <c r="B257" s="390"/>
      <c r="C257" s="1093" t="str">
        <f>""&amp;$C$17</f>
        <v/>
      </c>
      <c r="D257" s="1094"/>
      <c r="E257" s="1094"/>
      <c r="F257" s="1094"/>
      <c r="G257" s="1094"/>
      <c r="H257" s="1095"/>
      <c r="I257" s="1093" t="str">
        <f>""&amp;$I$17</f>
        <v/>
      </c>
      <c r="J257" s="1094"/>
      <c r="K257" s="1094"/>
      <c r="L257" s="1094"/>
      <c r="M257" s="1094"/>
      <c r="N257" s="1094"/>
      <c r="O257" s="1095"/>
      <c r="P257" s="289"/>
      <c r="Q257" s="381"/>
      <c r="R257" s="289"/>
      <c r="S257" s="289"/>
      <c r="T257" s="289"/>
      <c r="U257" s="289"/>
      <c r="V257" s="289"/>
      <c r="W257" s="289"/>
      <c r="X257" s="289"/>
      <c r="Y257" s="289"/>
      <c r="Z257" s="289"/>
      <c r="AA257" s="289"/>
      <c r="AB257" s="289"/>
      <c r="AC257" s="289"/>
      <c r="AD257" s="289"/>
      <c r="AE257" s="289"/>
      <c r="AF257" s="289"/>
      <c r="AG257" s="289"/>
    </row>
    <row r="258" spans="1:33" ht="4.5" customHeight="1" thickBot="1" x14ac:dyDescent="0.3">
      <c r="A258" s="63">
        <f>$A$4</f>
        <v>4.5</v>
      </c>
      <c r="B258" s="1080"/>
      <c r="C258" s="1081"/>
      <c r="D258" s="1081"/>
      <c r="E258" s="1081"/>
      <c r="F258" s="1081"/>
      <c r="G258" s="1081"/>
      <c r="H258" s="1081"/>
      <c r="I258" s="1081"/>
      <c r="J258" s="1081"/>
      <c r="K258" s="1081"/>
      <c r="L258" s="1081"/>
      <c r="M258" s="1081"/>
      <c r="N258" s="1081"/>
      <c r="O258" s="1082"/>
    </row>
    <row r="259" spans="1:33" ht="16.5" customHeight="1" x14ac:dyDescent="0.25">
      <c r="A259" s="68">
        <f t="shared" ref="A259:A260" si="17">$A$8</f>
        <v>16.5</v>
      </c>
      <c r="B259" s="1083" t="s">
        <v>160</v>
      </c>
      <c r="C259" s="1084"/>
      <c r="D259" s="1084"/>
      <c r="E259" s="1084"/>
      <c r="F259" s="1084"/>
      <c r="G259" s="1084"/>
      <c r="H259" s="1084"/>
      <c r="I259" s="1084"/>
      <c r="J259" s="1084"/>
      <c r="K259" s="1084"/>
      <c r="L259" s="1084"/>
      <c r="M259" s="1084"/>
      <c r="N259" s="1084"/>
      <c r="O259" s="1085"/>
    </row>
    <row r="260" spans="1:33" ht="16.5" customHeight="1" x14ac:dyDescent="0.25">
      <c r="A260" s="68">
        <f t="shared" si="17"/>
        <v>16.5</v>
      </c>
      <c r="B260" s="811" t="s">
        <v>688</v>
      </c>
      <c r="C260" s="812"/>
      <c r="D260" s="812"/>
      <c r="E260" s="812"/>
      <c r="F260" s="812"/>
      <c r="G260" s="812"/>
      <c r="H260" s="812"/>
      <c r="I260" s="812"/>
      <c r="J260" s="812"/>
      <c r="K260" s="812"/>
      <c r="L260" s="812"/>
      <c r="M260" s="812"/>
      <c r="N260" s="812"/>
      <c r="O260" s="813"/>
    </row>
    <row r="261" spans="1:33" ht="24.75" customHeight="1" x14ac:dyDescent="0.25">
      <c r="A261" s="68">
        <f>$A$8*1.5</f>
        <v>24.75</v>
      </c>
      <c r="B261" s="149" t="s">
        <v>162</v>
      </c>
      <c r="C261" s="814" t="s">
        <v>170</v>
      </c>
      <c r="D261" s="807"/>
      <c r="E261" s="807"/>
      <c r="F261" s="807"/>
      <c r="G261" s="815"/>
      <c r="H261" s="150" t="s">
        <v>171</v>
      </c>
      <c r="I261" s="150" t="s">
        <v>172</v>
      </c>
      <c r="J261" s="149" t="s">
        <v>163</v>
      </c>
      <c r="K261" s="75" t="s">
        <v>760</v>
      </c>
      <c r="L261" s="814" t="s">
        <v>175</v>
      </c>
      <c r="M261" s="807"/>
      <c r="N261" s="807"/>
      <c r="O261" s="815"/>
    </row>
    <row r="262" spans="1:33" ht="9" customHeight="1" x14ac:dyDescent="0.2">
      <c r="A262" s="63">
        <f>$A$2</f>
        <v>9</v>
      </c>
      <c r="B262" s="76"/>
      <c r="C262" s="816" t="s">
        <v>126</v>
      </c>
      <c r="D262" s="817"/>
      <c r="E262" s="817"/>
      <c r="F262" s="817"/>
      <c r="G262" s="818"/>
      <c r="H262" s="77" t="s">
        <v>164</v>
      </c>
      <c r="I262" s="77" t="s">
        <v>165</v>
      </c>
      <c r="J262" s="77" t="s">
        <v>143</v>
      </c>
      <c r="K262" s="77" t="s">
        <v>166</v>
      </c>
      <c r="L262" s="845" t="s">
        <v>167</v>
      </c>
      <c r="M262" s="1023"/>
      <c r="N262" s="1023"/>
      <c r="O262" s="1024"/>
    </row>
    <row r="263" spans="1:33" ht="19.5" customHeight="1" x14ac:dyDescent="0.25">
      <c r="A263" s="63">
        <f t="shared" ref="A263:A270" si="18">$A$6</f>
        <v>19.5</v>
      </c>
      <c r="B263" s="78">
        <v>1</v>
      </c>
      <c r="C263" s="832"/>
      <c r="D263" s="832"/>
      <c r="E263" s="832"/>
      <c r="F263" s="832"/>
      <c r="G263" s="832"/>
      <c r="H263" s="262"/>
      <c r="I263" s="262"/>
      <c r="J263" s="172"/>
      <c r="K263" s="175"/>
      <c r="L263" s="1073"/>
      <c r="M263" s="1074"/>
      <c r="N263" s="1074"/>
      <c r="O263" s="1075"/>
      <c r="P263" s="45" t="s">
        <v>126</v>
      </c>
    </row>
    <row r="264" spans="1:33" ht="19.5" customHeight="1" x14ac:dyDescent="0.25">
      <c r="A264" s="63">
        <f t="shared" si="18"/>
        <v>19.5</v>
      </c>
      <c r="B264" s="78">
        <v>2</v>
      </c>
      <c r="C264" s="832"/>
      <c r="D264" s="832"/>
      <c r="E264" s="832"/>
      <c r="F264" s="832"/>
      <c r="G264" s="832"/>
      <c r="H264" s="262"/>
      <c r="I264" s="262"/>
      <c r="J264" s="172"/>
      <c r="K264" s="175"/>
      <c r="L264" s="1073"/>
      <c r="M264" s="1074"/>
      <c r="N264" s="1074"/>
      <c r="O264" s="1075"/>
      <c r="P264" s="45" t="s">
        <v>126</v>
      </c>
    </row>
    <row r="265" spans="1:33" ht="19.5" customHeight="1" x14ac:dyDescent="0.25">
      <c r="A265" s="63">
        <f t="shared" si="18"/>
        <v>19.5</v>
      </c>
      <c r="B265" s="78">
        <v>3</v>
      </c>
      <c r="C265" s="832"/>
      <c r="D265" s="832"/>
      <c r="E265" s="832"/>
      <c r="F265" s="832"/>
      <c r="G265" s="832"/>
      <c r="H265" s="262"/>
      <c r="I265" s="262"/>
      <c r="J265" s="172"/>
      <c r="K265" s="175"/>
      <c r="L265" s="1073"/>
      <c r="M265" s="1074"/>
      <c r="N265" s="1074"/>
      <c r="O265" s="1075"/>
      <c r="P265" s="45" t="s">
        <v>126</v>
      </c>
    </row>
    <row r="266" spans="1:33" ht="19.5" customHeight="1" x14ac:dyDescent="0.25">
      <c r="A266" s="63">
        <f t="shared" si="18"/>
        <v>19.5</v>
      </c>
      <c r="B266" s="78">
        <v>4</v>
      </c>
      <c r="C266" s="832"/>
      <c r="D266" s="832"/>
      <c r="E266" s="832"/>
      <c r="F266" s="832"/>
      <c r="G266" s="832"/>
      <c r="H266" s="262"/>
      <c r="I266" s="262"/>
      <c r="J266" s="172"/>
      <c r="K266" s="175"/>
      <c r="L266" s="1073"/>
      <c r="M266" s="1074"/>
      <c r="N266" s="1074"/>
      <c r="O266" s="1075"/>
      <c r="P266" s="45" t="s">
        <v>126</v>
      </c>
    </row>
    <row r="267" spans="1:33" ht="19.5" customHeight="1" x14ac:dyDescent="0.25">
      <c r="A267" s="63">
        <f t="shared" si="18"/>
        <v>19.5</v>
      </c>
      <c r="B267" s="78">
        <v>5</v>
      </c>
      <c r="C267" s="832"/>
      <c r="D267" s="832"/>
      <c r="E267" s="832"/>
      <c r="F267" s="832"/>
      <c r="G267" s="832"/>
      <c r="H267" s="262"/>
      <c r="I267" s="262"/>
      <c r="J267" s="172"/>
      <c r="K267" s="175"/>
      <c r="L267" s="1073"/>
      <c r="M267" s="1074"/>
      <c r="N267" s="1074"/>
      <c r="O267" s="1075"/>
      <c r="P267" s="45" t="s">
        <v>126</v>
      </c>
    </row>
    <row r="268" spans="1:33" ht="19.5" customHeight="1" x14ac:dyDescent="0.25">
      <c r="A268" s="63">
        <f t="shared" si="18"/>
        <v>19.5</v>
      </c>
      <c r="B268" s="78">
        <v>6</v>
      </c>
      <c r="C268" s="832"/>
      <c r="D268" s="832"/>
      <c r="E268" s="832"/>
      <c r="F268" s="832"/>
      <c r="G268" s="832"/>
      <c r="H268" s="262"/>
      <c r="I268" s="262"/>
      <c r="J268" s="172"/>
      <c r="K268" s="175"/>
      <c r="L268" s="1073"/>
      <c r="M268" s="1074"/>
      <c r="N268" s="1074"/>
      <c r="O268" s="1075"/>
      <c r="P268" s="45" t="s">
        <v>126</v>
      </c>
    </row>
    <row r="269" spans="1:33" ht="19.5" customHeight="1" x14ac:dyDescent="0.25">
      <c r="A269" s="63">
        <f t="shared" si="18"/>
        <v>19.5</v>
      </c>
      <c r="B269" s="78">
        <v>7</v>
      </c>
      <c r="C269" s="832"/>
      <c r="D269" s="832"/>
      <c r="E269" s="832"/>
      <c r="F269" s="832"/>
      <c r="G269" s="832"/>
      <c r="H269" s="262"/>
      <c r="I269" s="262"/>
      <c r="J269" s="172"/>
      <c r="K269" s="175"/>
      <c r="L269" s="1073"/>
      <c r="M269" s="1074"/>
      <c r="N269" s="1074"/>
      <c r="O269" s="1075"/>
      <c r="P269" s="45" t="s">
        <v>126</v>
      </c>
    </row>
    <row r="270" spans="1:33" ht="19.5" customHeight="1" x14ac:dyDescent="0.25">
      <c r="A270" s="63">
        <f t="shared" si="18"/>
        <v>19.5</v>
      </c>
      <c r="B270" s="78">
        <v>8</v>
      </c>
      <c r="C270" s="832"/>
      <c r="D270" s="832"/>
      <c r="E270" s="832"/>
      <c r="F270" s="832"/>
      <c r="G270" s="832"/>
      <c r="H270" s="262"/>
      <c r="I270" s="262"/>
      <c r="J270" s="172"/>
      <c r="K270" s="175"/>
      <c r="L270" s="1073"/>
      <c r="M270" s="1074"/>
      <c r="N270" s="1074"/>
      <c r="O270" s="1075"/>
      <c r="P270" s="45" t="s">
        <v>126</v>
      </c>
    </row>
    <row r="271" spans="1:33" ht="9" customHeight="1" x14ac:dyDescent="0.25">
      <c r="A271" s="63">
        <f>$A$2</f>
        <v>9</v>
      </c>
    </row>
    <row r="272" spans="1:33" ht="18" customHeight="1" x14ac:dyDescent="0.25">
      <c r="A272" s="63">
        <f>$A$2*2</f>
        <v>18</v>
      </c>
      <c r="B272" s="79" t="s">
        <v>100</v>
      </c>
      <c r="C272" s="838" t="s">
        <v>191</v>
      </c>
      <c r="D272" s="795"/>
      <c r="E272" s="795"/>
      <c r="F272" s="795"/>
      <c r="G272" s="795"/>
      <c r="H272" s="795"/>
      <c r="I272" s="795"/>
      <c r="J272" s="795"/>
      <c r="K272" s="795"/>
      <c r="L272" s="795"/>
      <c r="M272" s="795"/>
      <c r="N272" s="795"/>
      <c r="O272" s="795"/>
    </row>
    <row r="273" spans="1:16" ht="9" customHeight="1" x14ac:dyDescent="0.25">
      <c r="A273" s="63">
        <f>$A$2</f>
        <v>9</v>
      </c>
      <c r="B273" s="79" t="s">
        <v>101</v>
      </c>
      <c r="C273" s="795" t="s">
        <v>190</v>
      </c>
      <c r="D273" s="795"/>
      <c r="E273" s="795"/>
      <c r="F273" s="795"/>
      <c r="G273" s="795"/>
      <c r="H273" s="795"/>
      <c r="I273" s="795"/>
      <c r="J273" s="795"/>
      <c r="K273" s="795"/>
      <c r="L273" s="795"/>
      <c r="M273" s="795"/>
      <c r="N273" s="795"/>
      <c r="O273" s="795"/>
    </row>
    <row r="274" spans="1:16" s="62" customFormat="1" ht="9" customHeight="1" x14ac:dyDescent="0.25">
      <c r="A274" s="63">
        <f>$A$2</f>
        <v>9</v>
      </c>
      <c r="B274" s="79" t="s">
        <v>102</v>
      </c>
      <c r="C274" s="838" t="s">
        <v>500</v>
      </c>
      <c r="D274" s="795"/>
      <c r="E274" s="795"/>
      <c r="F274" s="795"/>
      <c r="G274" s="795"/>
      <c r="H274" s="795"/>
      <c r="I274" s="795"/>
      <c r="J274" s="795"/>
      <c r="K274" s="795"/>
      <c r="L274" s="795"/>
      <c r="M274" s="795"/>
      <c r="N274" s="795"/>
      <c r="O274" s="795"/>
      <c r="P274" s="45"/>
    </row>
    <row r="275" spans="1:16" s="62" customFormat="1" ht="9" customHeight="1" x14ac:dyDescent="0.25">
      <c r="A275" s="63">
        <f>$A$2</f>
        <v>9</v>
      </c>
      <c r="B275" s="79" t="s">
        <v>105</v>
      </c>
      <c r="C275" s="838" t="s">
        <v>194</v>
      </c>
      <c r="D275" s="795"/>
      <c r="E275" s="795"/>
      <c r="F275" s="795"/>
      <c r="G275" s="795"/>
      <c r="H275" s="795"/>
      <c r="I275" s="795"/>
      <c r="J275" s="795"/>
      <c r="K275" s="795"/>
      <c r="L275" s="795"/>
      <c r="M275" s="795"/>
      <c r="N275" s="795"/>
      <c r="O275" s="795"/>
      <c r="P275" s="45"/>
    </row>
    <row r="276" spans="1:16" s="62" customFormat="1" ht="16.5" customHeight="1" x14ac:dyDescent="0.25">
      <c r="A276" s="68">
        <f>$A$8</f>
        <v>16.5</v>
      </c>
      <c r="B276" s="45"/>
      <c r="C276" s="984" t="str">
        <f ca="1">Wersja</f>
        <v>2020..6.15.0.44055</v>
      </c>
      <c r="D276" s="984"/>
      <c r="E276" s="69"/>
      <c r="F276" s="69"/>
      <c r="G276" s="69"/>
      <c r="H276" s="69"/>
      <c r="I276" s="45"/>
      <c r="J276" s="45"/>
      <c r="K276" s="45"/>
      <c r="L276" s="45"/>
      <c r="M276" s="45"/>
      <c r="N276" s="80" t="s">
        <v>690</v>
      </c>
      <c r="O276" s="81" t="s">
        <v>187</v>
      </c>
      <c r="P276" s="45"/>
    </row>
    <row r="277" spans="1:16" s="62" customFormat="1" ht="9" customHeight="1" x14ac:dyDescent="0.25">
      <c r="A277" s="63">
        <f>$A$2</f>
        <v>9</v>
      </c>
      <c r="B277" s="45"/>
      <c r="C277" s="45"/>
      <c r="D277" s="45"/>
      <c r="E277" s="45"/>
      <c r="F277" s="45"/>
      <c r="G277" s="45"/>
      <c r="H277" s="45"/>
      <c r="I277" s="45"/>
      <c r="J277" s="45"/>
      <c r="K277" s="45"/>
      <c r="L277" s="45"/>
      <c r="M277" s="45"/>
      <c r="N277" s="45"/>
      <c r="O277" s="45"/>
      <c r="P277" s="45"/>
    </row>
    <row r="278" spans="1:16" s="62" customFormat="1" ht="9" customHeight="1" x14ac:dyDescent="0.25">
      <c r="A278" s="63">
        <f>$A$2</f>
        <v>9</v>
      </c>
      <c r="B278" s="797" t="s">
        <v>0</v>
      </c>
      <c r="C278" s="797"/>
      <c r="D278" s="797"/>
      <c r="E278" s="797"/>
      <c r="F278" s="797"/>
      <c r="G278" s="797"/>
      <c r="H278" s="797"/>
      <c r="I278" s="797"/>
      <c r="J278" s="797"/>
      <c r="K278" s="797"/>
      <c r="L278" s="797"/>
      <c r="M278" s="797"/>
      <c r="N278" s="797"/>
      <c r="O278" s="797"/>
      <c r="P278" s="45"/>
    </row>
    <row r="279" spans="1:16" s="62" customFormat="1" ht="4.5" customHeight="1" x14ac:dyDescent="0.25">
      <c r="A279" s="68">
        <v>4.5</v>
      </c>
      <c r="B279" s="147"/>
      <c r="C279" s="45"/>
      <c r="D279" s="45"/>
      <c r="E279" s="45"/>
      <c r="F279" s="45"/>
      <c r="G279" s="45"/>
      <c r="H279" s="45"/>
      <c r="I279" s="45"/>
      <c r="J279" s="45"/>
      <c r="K279" s="45"/>
      <c r="L279" s="45"/>
      <c r="M279" s="45"/>
      <c r="N279" s="45"/>
      <c r="O279" s="45"/>
      <c r="P279" s="45"/>
    </row>
    <row r="280" spans="1:16" s="62" customFormat="1" ht="16.5" customHeight="1" x14ac:dyDescent="0.25">
      <c r="A280" s="68">
        <f t="shared" ref="A280" si="19">$A$8</f>
        <v>16.5</v>
      </c>
      <c r="B280" s="811" t="s">
        <v>689</v>
      </c>
      <c r="C280" s="812"/>
      <c r="D280" s="812"/>
      <c r="E280" s="812"/>
      <c r="F280" s="812"/>
      <c r="G280" s="812"/>
      <c r="H280" s="812"/>
      <c r="I280" s="812"/>
      <c r="J280" s="812"/>
      <c r="K280" s="812"/>
      <c r="L280" s="812"/>
      <c r="M280" s="812"/>
      <c r="N280" s="812"/>
      <c r="O280" s="813"/>
      <c r="P280" s="45"/>
    </row>
    <row r="281" spans="1:16" s="62" customFormat="1" ht="24.75" customHeight="1" x14ac:dyDescent="0.25">
      <c r="A281" s="68">
        <f>$A$8*1.5</f>
        <v>24.75</v>
      </c>
      <c r="B281" s="149" t="s">
        <v>162</v>
      </c>
      <c r="C281" s="1076" t="s">
        <v>184</v>
      </c>
      <c r="D281" s="1076"/>
      <c r="E281" s="1076"/>
      <c r="F281" s="1076"/>
      <c r="G281" s="1076"/>
      <c r="H281" s="150" t="s">
        <v>171</v>
      </c>
      <c r="I281" s="150" t="s">
        <v>172</v>
      </c>
      <c r="J281" s="149" t="s">
        <v>163</v>
      </c>
      <c r="K281" s="75" t="s">
        <v>760</v>
      </c>
      <c r="L281" s="814" t="s">
        <v>175</v>
      </c>
      <c r="M281" s="807"/>
      <c r="N281" s="807"/>
      <c r="O281" s="815"/>
      <c r="P281" s="45"/>
    </row>
    <row r="282" spans="1:16" s="62" customFormat="1" ht="9" customHeight="1" x14ac:dyDescent="0.2">
      <c r="A282" s="63">
        <f>$A$2</f>
        <v>9</v>
      </c>
      <c r="B282" s="85"/>
      <c r="C282" s="835" t="s">
        <v>126</v>
      </c>
      <c r="D282" s="835"/>
      <c r="E282" s="835"/>
      <c r="F282" s="835"/>
      <c r="G282" s="835"/>
      <c r="H282" s="148" t="s">
        <v>164</v>
      </c>
      <c r="I282" s="148" t="s">
        <v>165</v>
      </c>
      <c r="J282" s="148" t="s">
        <v>143</v>
      </c>
      <c r="K282" s="148" t="s">
        <v>166</v>
      </c>
      <c r="L282" s="836" t="s">
        <v>167</v>
      </c>
      <c r="M282" s="1072"/>
      <c r="N282" s="1072"/>
      <c r="O282" s="837"/>
      <c r="P282" s="45"/>
    </row>
    <row r="283" spans="1:16" s="62" customFormat="1" ht="19.5" customHeight="1" x14ac:dyDescent="0.25">
      <c r="A283" s="63">
        <f t="shared" ref="A283:A290" si="20">$A$6</f>
        <v>19.5</v>
      </c>
      <c r="B283" s="78">
        <v>1</v>
      </c>
      <c r="C283" s="832"/>
      <c r="D283" s="832"/>
      <c r="E283" s="832"/>
      <c r="F283" s="832"/>
      <c r="G283" s="832"/>
      <c r="H283" s="262"/>
      <c r="I283" s="262"/>
      <c r="J283" s="172"/>
      <c r="K283" s="167"/>
      <c r="L283" s="1073"/>
      <c r="M283" s="1074"/>
      <c r="N283" s="1074"/>
      <c r="O283" s="1075"/>
      <c r="P283" s="45" t="s">
        <v>164</v>
      </c>
    </row>
    <row r="284" spans="1:16" s="62" customFormat="1" ht="19.5" customHeight="1" x14ac:dyDescent="0.25">
      <c r="A284" s="63">
        <f t="shared" si="20"/>
        <v>19.5</v>
      </c>
      <c r="B284" s="78">
        <v>2</v>
      </c>
      <c r="C284" s="832"/>
      <c r="D284" s="832"/>
      <c r="E284" s="832"/>
      <c r="F284" s="832"/>
      <c r="G284" s="832"/>
      <c r="H284" s="262"/>
      <c r="I284" s="262"/>
      <c r="J284" s="172"/>
      <c r="K284" s="167"/>
      <c r="L284" s="1073"/>
      <c r="M284" s="1074"/>
      <c r="N284" s="1074"/>
      <c r="O284" s="1075"/>
      <c r="P284" s="45" t="s">
        <v>164</v>
      </c>
    </row>
    <row r="285" spans="1:16" s="62" customFormat="1" ht="19.5" customHeight="1" x14ac:dyDescent="0.25">
      <c r="A285" s="63">
        <f t="shared" si="20"/>
        <v>19.5</v>
      </c>
      <c r="B285" s="78">
        <v>3</v>
      </c>
      <c r="C285" s="832"/>
      <c r="D285" s="832"/>
      <c r="E285" s="832"/>
      <c r="F285" s="832"/>
      <c r="G285" s="832"/>
      <c r="H285" s="262"/>
      <c r="I285" s="262"/>
      <c r="J285" s="172"/>
      <c r="K285" s="167"/>
      <c r="L285" s="1073"/>
      <c r="M285" s="1074"/>
      <c r="N285" s="1074"/>
      <c r="O285" s="1075"/>
      <c r="P285" s="45" t="s">
        <v>164</v>
      </c>
    </row>
    <row r="286" spans="1:16" s="62" customFormat="1" ht="19.5" customHeight="1" x14ac:dyDescent="0.25">
      <c r="A286" s="63">
        <f t="shared" si="20"/>
        <v>19.5</v>
      </c>
      <c r="B286" s="78">
        <v>4</v>
      </c>
      <c r="C286" s="832"/>
      <c r="D286" s="832"/>
      <c r="E286" s="832"/>
      <c r="F286" s="832"/>
      <c r="G286" s="832"/>
      <c r="H286" s="262"/>
      <c r="I286" s="262"/>
      <c r="J286" s="172"/>
      <c r="K286" s="167"/>
      <c r="L286" s="1073"/>
      <c r="M286" s="1074"/>
      <c r="N286" s="1074"/>
      <c r="O286" s="1075"/>
      <c r="P286" s="45" t="s">
        <v>164</v>
      </c>
    </row>
    <row r="287" spans="1:16" s="62" customFormat="1" ht="19.5" customHeight="1" x14ac:dyDescent="0.25">
      <c r="A287" s="63">
        <f t="shared" si="20"/>
        <v>19.5</v>
      </c>
      <c r="B287" s="78">
        <v>5</v>
      </c>
      <c r="C287" s="832"/>
      <c r="D287" s="832"/>
      <c r="E287" s="832"/>
      <c r="F287" s="832"/>
      <c r="G287" s="832"/>
      <c r="H287" s="262"/>
      <c r="I287" s="262"/>
      <c r="J287" s="172"/>
      <c r="K287" s="167"/>
      <c r="L287" s="1073"/>
      <c r="M287" s="1074"/>
      <c r="N287" s="1074"/>
      <c r="O287" s="1075"/>
      <c r="P287" s="45" t="s">
        <v>164</v>
      </c>
    </row>
    <row r="288" spans="1:16" s="62" customFormat="1" ht="19.5" customHeight="1" x14ac:dyDescent="0.25">
      <c r="A288" s="63">
        <f t="shared" si="20"/>
        <v>19.5</v>
      </c>
      <c r="B288" s="78">
        <v>6</v>
      </c>
      <c r="C288" s="832"/>
      <c r="D288" s="832"/>
      <c r="E288" s="832"/>
      <c r="F288" s="832"/>
      <c r="G288" s="832"/>
      <c r="H288" s="262"/>
      <c r="I288" s="262"/>
      <c r="J288" s="172"/>
      <c r="K288" s="167"/>
      <c r="L288" s="1073"/>
      <c r="M288" s="1074"/>
      <c r="N288" s="1074"/>
      <c r="O288" s="1075"/>
      <c r="P288" s="45" t="s">
        <v>164</v>
      </c>
    </row>
    <row r="289" spans="1:16" s="62" customFormat="1" ht="19.5" customHeight="1" x14ac:dyDescent="0.25">
      <c r="A289" s="63">
        <f t="shared" si="20"/>
        <v>19.5</v>
      </c>
      <c r="B289" s="78">
        <v>7</v>
      </c>
      <c r="C289" s="832"/>
      <c r="D289" s="832"/>
      <c r="E289" s="832"/>
      <c r="F289" s="832"/>
      <c r="G289" s="832"/>
      <c r="H289" s="262"/>
      <c r="I289" s="262"/>
      <c r="J289" s="172"/>
      <c r="K289" s="167"/>
      <c r="L289" s="1073"/>
      <c r="M289" s="1074"/>
      <c r="N289" s="1074"/>
      <c r="O289" s="1075"/>
      <c r="P289" s="45" t="s">
        <v>164</v>
      </c>
    </row>
    <row r="290" spans="1:16" s="62" customFormat="1" ht="19.5" customHeight="1" x14ac:dyDescent="0.25">
      <c r="A290" s="63">
        <f t="shared" si="20"/>
        <v>19.5</v>
      </c>
      <c r="B290" s="78">
        <v>8</v>
      </c>
      <c r="C290" s="832"/>
      <c r="D290" s="832"/>
      <c r="E290" s="832"/>
      <c r="F290" s="832"/>
      <c r="G290" s="832"/>
      <c r="H290" s="262"/>
      <c r="I290" s="262"/>
      <c r="J290" s="172"/>
      <c r="K290" s="167"/>
      <c r="L290" s="1073"/>
      <c r="M290" s="1074"/>
      <c r="N290" s="1074"/>
      <c r="O290" s="1075"/>
      <c r="P290" s="45" t="s">
        <v>164</v>
      </c>
    </row>
    <row r="291" spans="1:16" s="62" customFormat="1" ht="9" customHeight="1" x14ac:dyDescent="0.25">
      <c r="A291" s="63">
        <f>$A$2</f>
        <v>9</v>
      </c>
      <c r="B291" s="45"/>
      <c r="C291" s="45"/>
      <c r="D291" s="45"/>
      <c r="E291" s="45"/>
      <c r="F291" s="45"/>
      <c r="G291" s="45"/>
      <c r="H291" s="45"/>
      <c r="I291" s="45"/>
      <c r="J291" s="45"/>
      <c r="K291" s="45"/>
      <c r="L291" s="45"/>
      <c r="M291" s="45"/>
      <c r="N291" s="45"/>
      <c r="O291" s="45"/>
      <c r="P291" s="45"/>
    </row>
    <row r="292" spans="1:16" ht="9" customHeight="1" x14ac:dyDescent="0.25">
      <c r="A292" s="63">
        <f t="shared" si="5"/>
        <v>9</v>
      </c>
    </row>
    <row r="293" spans="1:16" ht="9" customHeight="1" x14ac:dyDescent="0.25">
      <c r="A293" s="63">
        <f t="shared" si="5"/>
        <v>9</v>
      </c>
    </row>
    <row r="294" spans="1:16" ht="9" customHeight="1" x14ac:dyDescent="0.25">
      <c r="A294" s="63">
        <f t="shared" si="5"/>
        <v>9</v>
      </c>
    </row>
    <row r="295" spans="1:16" ht="9" customHeight="1" x14ac:dyDescent="0.25">
      <c r="A295" s="63">
        <f t="shared" si="5"/>
        <v>9</v>
      </c>
    </row>
    <row r="296" spans="1:16" ht="9" customHeight="1" x14ac:dyDescent="0.25">
      <c r="A296" s="63">
        <f t="shared" si="5"/>
        <v>9</v>
      </c>
    </row>
    <row r="297" spans="1:16" ht="9" customHeight="1" x14ac:dyDescent="0.25">
      <c r="A297" s="63">
        <f t="shared" si="5"/>
        <v>9</v>
      </c>
    </row>
    <row r="298" spans="1:16" ht="9" customHeight="1" x14ac:dyDescent="0.25">
      <c r="A298" s="63">
        <f t="shared" si="5"/>
        <v>9</v>
      </c>
    </row>
    <row r="299" spans="1:16" ht="9" customHeight="1" x14ac:dyDescent="0.25">
      <c r="A299" s="63">
        <f t="shared" si="5"/>
        <v>9</v>
      </c>
    </row>
    <row r="300" spans="1:16" ht="9" customHeight="1" x14ac:dyDescent="0.25">
      <c r="A300" s="63">
        <f t="shared" si="5"/>
        <v>9</v>
      </c>
    </row>
    <row r="301" spans="1:16" ht="9" customHeight="1" x14ac:dyDescent="0.25">
      <c r="A301" s="63">
        <f t="shared" si="5"/>
        <v>9</v>
      </c>
    </row>
    <row r="302" spans="1:16" ht="9" customHeight="1" x14ac:dyDescent="0.25">
      <c r="A302" s="63">
        <f t="shared" si="5"/>
        <v>9</v>
      </c>
    </row>
    <row r="303" spans="1:16" ht="9" customHeight="1" x14ac:dyDescent="0.25">
      <c r="A303" s="63">
        <f t="shared" si="5"/>
        <v>9</v>
      </c>
    </row>
    <row r="304" spans="1:16" ht="9" customHeight="1" x14ac:dyDescent="0.25">
      <c r="A304" s="63">
        <f t="shared" si="5"/>
        <v>9</v>
      </c>
    </row>
    <row r="305" spans="1:1" ht="9" customHeight="1" x14ac:dyDescent="0.25">
      <c r="A305" s="63">
        <f t="shared" si="5"/>
        <v>9</v>
      </c>
    </row>
    <row r="306" spans="1:1" ht="9" customHeight="1" x14ac:dyDescent="0.25">
      <c r="A306" s="63">
        <f t="shared" si="5"/>
        <v>9</v>
      </c>
    </row>
    <row r="307" spans="1:1" ht="9" customHeight="1" x14ac:dyDescent="0.25">
      <c r="A307" s="63">
        <f t="shared" si="5"/>
        <v>9</v>
      </c>
    </row>
    <row r="308" spans="1:1" ht="9" customHeight="1" x14ac:dyDescent="0.25">
      <c r="A308" s="63">
        <f t="shared" si="5"/>
        <v>9</v>
      </c>
    </row>
    <row r="309" spans="1:1" ht="9" customHeight="1" x14ac:dyDescent="0.25">
      <c r="A309" s="63">
        <f t="shared" si="5"/>
        <v>9</v>
      </c>
    </row>
    <row r="310" spans="1:1" ht="9" customHeight="1" x14ac:dyDescent="0.25">
      <c r="A310" s="63">
        <f t="shared" si="5"/>
        <v>9</v>
      </c>
    </row>
    <row r="311" spans="1:1" ht="9" customHeight="1" x14ac:dyDescent="0.25">
      <c r="A311" s="63">
        <f t="shared" si="5"/>
        <v>9</v>
      </c>
    </row>
    <row r="312" spans="1:1" ht="9" customHeight="1" x14ac:dyDescent="0.25">
      <c r="A312" s="63">
        <f t="shared" si="5"/>
        <v>9</v>
      </c>
    </row>
    <row r="313" spans="1:1" ht="9" customHeight="1" x14ac:dyDescent="0.25">
      <c r="A313" s="63">
        <f t="shared" si="5"/>
        <v>9</v>
      </c>
    </row>
    <row r="314" spans="1:1" ht="9" customHeight="1" x14ac:dyDescent="0.25">
      <c r="A314" s="63">
        <f t="shared" si="5"/>
        <v>9</v>
      </c>
    </row>
    <row r="315" spans="1:1" ht="9" customHeight="1" x14ac:dyDescent="0.25">
      <c r="A315" s="63">
        <f t="shared" si="5"/>
        <v>9</v>
      </c>
    </row>
    <row r="316" spans="1:1" ht="9" customHeight="1" x14ac:dyDescent="0.25">
      <c r="A316" s="63">
        <f t="shared" si="5"/>
        <v>9</v>
      </c>
    </row>
    <row r="317" spans="1:1" ht="9" customHeight="1" x14ac:dyDescent="0.25">
      <c r="A317" s="63">
        <f t="shared" si="5"/>
        <v>9</v>
      </c>
    </row>
    <row r="318" spans="1:1" ht="9" customHeight="1" x14ac:dyDescent="0.25">
      <c r="A318" s="63">
        <f t="shared" si="5"/>
        <v>9</v>
      </c>
    </row>
    <row r="319" spans="1:1" ht="9" customHeight="1" x14ac:dyDescent="0.25">
      <c r="A319" s="63">
        <f t="shared" si="5"/>
        <v>9</v>
      </c>
    </row>
    <row r="320" spans="1:1" ht="9" customHeight="1" x14ac:dyDescent="0.25">
      <c r="A320" s="63">
        <f t="shared" si="5"/>
        <v>9</v>
      </c>
    </row>
    <row r="321" spans="1:17" ht="15.75" customHeight="1" x14ac:dyDescent="0.25">
      <c r="A321" s="68">
        <f>$A$8</f>
        <v>16.5</v>
      </c>
      <c r="C321" s="80" t="s">
        <v>690</v>
      </c>
      <c r="D321" s="81" t="s">
        <v>189</v>
      </c>
      <c r="M321" s="1006" t="str">
        <f ca="1">Wersja</f>
        <v>2020..6.15.0.44055</v>
      </c>
      <c r="N321" s="1006"/>
    </row>
    <row r="322" spans="1:17" ht="9" customHeight="1" x14ac:dyDescent="0.25">
      <c r="A322" s="64">
        <v>9</v>
      </c>
      <c r="B322" s="796" t="s">
        <v>182</v>
      </c>
      <c r="C322" s="796"/>
      <c r="D322" s="796"/>
      <c r="E322" s="796"/>
      <c r="F322" s="796"/>
      <c r="G322" s="796"/>
      <c r="H322" s="796"/>
      <c r="I322" s="796"/>
      <c r="J322" s="796"/>
      <c r="K322" s="796"/>
      <c r="L322" s="796"/>
      <c r="M322" s="796"/>
      <c r="N322" s="796"/>
      <c r="O322" s="796"/>
    </row>
    <row r="323" spans="1:17" ht="9" customHeight="1" x14ac:dyDescent="0.25">
      <c r="A323" s="63">
        <f>$A$2</f>
        <v>9</v>
      </c>
      <c r="B323" s="797" t="s">
        <v>0</v>
      </c>
      <c r="C323" s="797"/>
      <c r="D323" s="797"/>
      <c r="E323" s="797"/>
      <c r="F323" s="797"/>
      <c r="G323" s="797"/>
      <c r="H323" s="797"/>
      <c r="I323" s="797"/>
      <c r="J323" s="797"/>
      <c r="K323" s="797"/>
      <c r="L323" s="797"/>
      <c r="M323" s="797"/>
      <c r="N323" s="797"/>
      <c r="O323" s="797"/>
    </row>
    <row r="324" spans="1:17" ht="4.5" customHeight="1" x14ac:dyDescent="0.25">
      <c r="A324" s="64">
        <v>4.5</v>
      </c>
      <c r="B324" s="121"/>
    </row>
    <row r="325" spans="1:17" ht="9" customHeight="1" x14ac:dyDescent="0.25">
      <c r="A325" s="63">
        <f>$A$2</f>
        <v>9</v>
      </c>
      <c r="B325" s="798" t="s">
        <v>475</v>
      </c>
      <c r="C325" s="799"/>
      <c r="D325" s="799"/>
      <c r="E325" s="799"/>
      <c r="F325" s="799"/>
      <c r="G325" s="799"/>
      <c r="H325" s="800"/>
      <c r="I325" s="801" t="s">
        <v>1</v>
      </c>
      <c r="J325" s="802"/>
      <c r="K325" s="802"/>
      <c r="L325" s="802"/>
      <c r="M325" s="802"/>
      <c r="N325" s="802"/>
      <c r="O325" s="803"/>
    </row>
    <row r="326" spans="1:17" ht="19.5" customHeight="1" x14ac:dyDescent="0.25">
      <c r="A326" s="64">
        <v>19.5</v>
      </c>
      <c r="B326" s="65"/>
      <c r="C326" s="988">
        <f>$C$6</f>
        <v>0</v>
      </c>
      <c r="D326" s="988"/>
      <c r="E326" s="988"/>
      <c r="F326" s="988"/>
      <c r="G326" s="988"/>
      <c r="H326" s="66"/>
      <c r="I326" s="820"/>
      <c r="J326" s="821"/>
      <c r="K326" s="821"/>
      <c r="L326" s="821"/>
      <c r="M326" s="821"/>
      <c r="N326" s="821"/>
      <c r="O326" s="822"/>
    </row>
    <row r="327" spans="1:17" ht="9" customHeight="1" x14ac:dyDescent="0.25">
      <c r="A327" s="63">
        <f t="shared" ref="A327" si="21">$A$2</f>
        <v>9</v>
      </c>
    </row>
    <row r="328" spans="1:17" ht="16.5" customHeight="1" x14ac:dyDescent="0.25">
      <c r="A328" s="64">
        <v>16.5</v>
      </c>
      <c r="B328" s="67" t="s">
        <v>578</v>
      </c>
    </row>
    <row r="329" spans="1:17" ht="16.5" customHeight="1" x14ac:dyDescent="0.25">
      <c r="A329" s="68">
        <f>$A$8</f>
        <v>16.5</v>
      </c>
      <c r="B329" s="989" t="s">
        <v>686</v>
      </c>
      <c r="C329" s="989"/>
      <c r="D329" s="989"/>
      <c r="E329" s="989"/>
      <c r="F329" s="989"/>
      <c r="G329" s="989"/>
      <c r="H329" s="989"/>
      <c r="I329" s="989"/>
      <c r="J329" s="989"/>
      <c r="K329" s="989"/>
      <c r="L329" s="989"/>
      <c r="M329" s="989"/>
      <c r="N329" s="989"/>
    </row>
    <row r="330" spans="1:17" ht="16.5" customHeight="1" x14ac:dyDescent="0.25">
      <c r="A330" s="68">
        <f>$A$8</f>
        <v>16.5</v>
      </c>
      <c r="B330" s="990" t="s">
        <v>564</v>
      </c>
      <c r="C330" s="989"/>
      <c r="D330" s="989"/>
      <c r="E330" s="989"/>
      <c r="F330" s="989"/>
      <c r="G330" s="989"/>
      <c r="H330" s="989"/>
      <c r="I330" s="989"/>
      <c r="J330" s="989"/>
      <c r="K330" s="989"/>
      <c r="L330" s="989"/>
      <c r="M330" s="989"/>
      <c r="N330" s="989"/>
    </row>
    <row r="331" spans="1:17" ht="9" customHeight="1" x14ac:dyDescent="0.25">
      <c r="A331" s="63">
        <f>$A$2</f>
        <v>9</v>
      </c>
      <c r="C331" s="69"/>
      <c r="D331" s="69"/>
      <c r="E331" s="69"/>
      <c r="F331" s="69"/>
      <c r="G331" s="69"/>
      <c r="N331" s="804" t="s">
        <v>877</v>
      </c>
      <c r="O331" s="1086"/>
    </row>
    <row r="332" spans="1:17" ht="19.5" customHeight="1" x14ac:dyDescent="0.25">
      <c r="A332" s="63">
        <f>$A$6</f>
        <v>19.5</v>
      </c>
      <c r="C332" s="69"/>
      <c r="D332" s="69"/>
      <c r="E332" s="69"/>
      <c r="F332" s="69"/>
      <c r="G332" s="69"/>
      <c r="N332" s="283">
        <f>N252+1</f>
        <v>5</v>
      </c>
      <c r="O332" s="70"/>
      <c r="P332" s="62">
        <f>SUM(Q:Q)</f>
        <v>0</v>
      </c>
      <c r="Q332" s="62">
        <f>IF(COUNTA(C343:O350,C363:O370)=0,0,1)</f>
        <v>0</v>
      </c>
    </row>
    <row r="333" spans="1:17" ht="4.5" customHeight="1" x14ac:dyDescent="0.25">
      <c r="A333" s="63">
        <f>$A$4</f>
        <v>4.5</v>
      </c>
      <c r="B333" s="69"/>
      <c r="C333" s="69"/>
      <c r="D333" s="69"/>
      <c r="E333" s="69"/>
      <c r="F333" s="69"/>
      <c r="G333" s="69"/>
    </row>
    <row r="334" spans="1:17" ht="4.5" customHeight="1" x14ac:dyDescent="0.25">
      <c r="A334" s="63">
        <f>$A$4</f>
        <v>4.5</v>
      </c>
      <c r="B334" s="807"/>
      <c r="C334" s="807"/>
      <c r="D334" s="807"/>
      <c r="E334" s="807"/>
      <c r="F334" s="807"/>
      <c r="G334" s="807"/>
      <c r="H334" s="807"/>
      <c r="I334" s="807"/>
      <c r="J334" s="807"/>
      <c r="K334" s="807"/>
      <c r="L334" s="807"/>
      <c r="M334" s="807"/>
      <c r="N334" s="807"/>
      <c r="O334" s="807"/>
    </row>
    <row r="335" spans="1:17" ht="24.75" customHeight="1" x14ac:dyDescent="0.25">
      <c r="A335" s="68">
        <f>$A$8*1.5</f>
        <v>24.75</v>
      </c>
      <c r="B335" s="826" t="s">
        <v>687</v>
      </c>
      <c r="C335" s="827"/>
      <c r="D335" s="827"/>
      <c r="E335" s="827"/>
      <c r="F335" s="827"/>
      <c r="G335" s="827"/>
      <c r="H335" s="827"/>
      <c r="I335" s="827"/>
      <c r="J335" s="827"/>
      <c r="K335" s="827"/>
      <c r="L335" s="827"/>
      <c r="M335" s="827"/>
      <c r="N335" s="827"/>
      <c r="O335" s="828"/>
    </row>
    <row r="336" spans="1:17" ht="9" customHeight="1" x14ac:dyDescent="0.25">
      <c r="A336" s="63">
        <f>$A$2</f>
        <v>9</v>
      </c>
      <c r="B336" s="71"/>
      <c r="C336" s="804" t="s">
        <v>158</v>
      </c>
      <c r="D336" s="805"/>
      <c r="E336" s="805"/>
      <c r="F336" s="805"/>
      <c r="G336" s="805"/>
      <c r="H336" s="806"/>
      <c r="I336" s="804" t="s">
        <v>159</v>
      </c>
      <c r="J336" s="805"/>
      <c r="K336" s="805"/>
      <c r="L336" s="805"/>
      <c r="M336" s="805"/>
      <c r="N336" s="805"/>
      <c r="O336" s="806"/>
    </row>
    <row r="337" spans="1:16" ht="19.5" customHeight="1" thickBot="1" x14ac:dyDescent="0.3">
      <c r="A337" s="63">
        <f>$A$6</f>
        <v>19.5</v>
      </c>
      <c r="B337" s="71"/>
      <c r="C337" s="1077" t="str">
        <f>""&amp;$C$17</f>
        <v/>
      </c>
      <c r="D337" s="1078"/>
      <c r="E337" s="1078"/>
      <c r="F337" s="1078"/>
      <c r="G337" s="1078"/>
      <c r="H337" s="1079"/>
      <c r="I337" s="1077" t="str">
        <f>""&amp;$I$17</f>
        <v/>
      </c>
      <c r="J337" s="1078"/>
      <c r="K337" s="1078"/>
      <c r="L337" s="1078"/>
      <c r="M337" s="1078"/>
      <c r="N337" s="1078"/>
      <c r="O337" s="1079"/>
    </row>
    <row r="338" spans="1:16" ht="4.5" customHeight="1" thickBot="1" x14ac:dyDescent="0.3">
      <c r="A338" s="63">
        <f>$A$4</f>
        <v>4.5</v>
      </c>
      <c r="B338" s="1080"/>
      <c r="C338" s="1081"/>
      <c r="D338" s="1081"/>
      <c r="E338" s="1081"/>
      <c r="F338" s="1081"/>
      <c r="G338" s="1081"/>
      <c r="H338" s="1081"/>
      <c r="I338" s="1081"/>
      <c r="J338" s="1081"/>
      <c r="K338" s="1081"/>
      <c r="L338" s="1081"/>
      <c r="M338" s="1081"/>
      <c r="N338" s="1081"/>
      <c r="O338" s="1082"/>
    </row>
    <row r="339" spans="1:16" ht="16.5" customHeight="1" x14ac:dyDescent="0.25">
      <c r="A339" s="68">
        <f t="shared" ref="A339:A340" si="22">$A$8</f>
        <v>16.5</v>
      </c>
      <c r="B339" s="1083" t="s">
        <v>160</v>
      </c>
      <c r="C339" s="1084"/>
      <c r="D339" s="1084"/>
      <c r="E339" s="1084"/>
      <c r="F339" s="1084"/>
      <c r="G339" s="1084"/>
      <c r="H339" s="1084"/>
      <c r="I339" s="1084"/>
      <c r="J339" s="1084"/>
      <c r="K339" s="1084"/>
      <c r="L339" s="1084"/>
      <c r="M339" s="1084"/>
      <c r="N339" s="1084"/>
      <c r="O339" s="1085"/>
    </row>
    <row r="340" spans="1:16" ht="16.5" customHeight="1" x14ac:dyDescent="0.25">
      <c r="A340" s="68">
        <f t="shared" si="22"/>
        <v>16.5</v>
      </c>
      <c r="B340" s="811" t="s">
        <v>688</v>
      </c>
      <c r="C340" s="812"/>
      <c r="D340" s="812"/>
      <c r="E340" s="812"/>
      <c r="F340" s="812"/>
      <c r="G340" s="812"/>
      <c r="H340" s="812"/>
      <c r="I340" s="812"/>
      <c r="J340" s="812"/>
      <c r="K340" s="812"/>
      <c r="L340" s="812"/>
      <c r="M340" s="812"/>
      <c r="N340" s="812"/>
      <c r="O340" s="813"/>
    </row>
    <row r="341" spans="1:16" ht="24.75" customHeight="1" x14ac:dyDescent="0.25">
      <c r="A341" s="68">
        <f>$A$8*1.5</f>
        <v>24.75</v>
      </c>
      <c r="B341" s="149" t="s">
        <v>162</v>
      </c>
      <c r="C341" s="814" t="s">
        <v>170</v>
      </c>
      <c r="D341" s="807"/>
      <c r="E341" s="807"/>
      <c r="F341" s="807"/>
      <c r="G341" s="815"/>
      <c r="H341" s="150" t="s">
        <v>171</v>
      </c>
      <c r="I341" s="150" t="s">
        <v>172</v>
      </c>
      <c r="J341" s="149" t="s">
        <v>163</v>
      </c>
      <c r="K341" s="75" t="s">
        <v>760</v>
      </c>
      <c r="L341" s="814" t="s">
        <v>175</v>
      </c>
      <c r="M341" s="807"/>
      <c r="N341" s="807"/>
      <c r="O341" s="815"/>
    </row>
    <row r="342" spans="1:16" ht="9" customHeight="1" x14ac:dyDescent="0.2">
      <c r="A342" s="63">
        <f>$A$2</f>
        <v>9</v>
      </c>
      <c r="B342" s="76"/>
      <c r="C342" s="816" t="s">
        <v>126</v>
      </c>
      <c r="D342" s="817"/>
      <c r="E342" s="817"/>
      <c r="F342" s="817"/>
      <c r="G342" s="818"/>
      <c r="H342" s="77" t="s">
        <v>164</v>
      </c>
      <c r="I342" s="77" t="s">
        <v>165</v>
      </c>
      <c r="J342" s="77" t="s">
        <v>143</v>
      </c>
      <c r="K342" s="77" t="s">
        <v>166</v>
      </c>
      <c r="L342" s="845" t="s">
        <v>167</v>
      </c>
      <c r="M342" s="1023"/>
      <c r="N342" s="1023"/>
      <c r="O342" s="1024"/>
    </row>
    <row r="343" spans="1:16" ht="19.5" customHeight="1" x14ac:dyDescent="0.25">
      <c r="A343" s="63">
        <f t="shared" ref="A343:A350" si="23">$A$6</f>
        <v>19.5</v>
      </c>
      <c r="B343" s="78">
        <v>1</v>
      </c>
      <c r="C343" s="832"/>
      <c r="D343" s="832"/>
      <c r="E343" s="832"/>
      <c r="F343" s="832"/>
      <c r="G343" s="832"/>
      <c r="H343" s="262"/>
      <c r="I343" s="262"/>
      <c r="J343" s="172"/>
      <c r="K343" s="175"/>
      <c r="L343" s="1073"/>
      <c r="M343" s="1074"/>
      <c r="N343" s="1074"/>
      <c r="O343" s="1075"/>
      <c r="P343" s="45" t="s">
        <v>126</v>
      </c>
    </row>
    <row r="344" spans="1:16" ht="19.5" customHeight="1" x14ac:dyDescent="0.25">
      <c r="A344" s="63">
        <f t="shared" si="23"/>
        <v>19.5</v>
      </c>
      <c r="B344" s="78">
        <v>2</v>
      </c>
      <c r="C344" s="832"/>
      <c r="D344" s="832"/>
      <c r="E344" s="832"/>
      <c r="F344" s="832"/>
      <c r="G344" s="832"/>
      <c r="H344" s="262"/>
      <c r="I344" s="262"/>
      <c r="J344" s="172"/>
      <c r="K344" s="175"/>
      <c r="L344" s="1073"/>
      <c r="M344" s="1074"/>
      <c r="N344" s="1074"/>
      <c r="O344" s="1075"/>
      <c r="P344" s="45" t="s">
        <v>126</v>
      </c>
    </row>
    <row r="345" spans="1:16" ht="19.5" customHeight="1" x14ac:dyDescent="0.25">
      <c r="A345" s="63">
        <f t="shared" si="23"/>
        <v>19.5</v>
      </c>
      <c r="B345" s="78">
        <v>3</v>
      </c>
      <c r="C345" s="832"/>
      <c r="D345" s="832"/>
      <c r="E345" s="832"/>
      <c r="F345" s="832"/>
      <c r="G345" s="832"/>
      <c r="H345" s="262"/>
      <c r="I345" s="262"/>
      <c r="J345" s="172"/>
      <c r="K345" s="175"/>
      <c r="L345" s="1073"/>
      <c r="M345" s="1074"/>
      <c r="N345" s="1074"/>
      <c r="O345" s="1075"/>
      <c r="P345" s="45" t="s">
        <v>126</v>
      </c>
    </row>
    <row r="346" spans="1:16" ht="19.5" customHeight="1" x14ac:dyDescent="0.25">
      <c r="A346" s="63">
        <f t="shared" si="23"/>
        <v>19.5</v>
      </c>
      <c r="B346" s="78">
        <v>4</v>
      </c>
      <c r="C346" s="832"/>
      <c r="D346" s="832"/>
      <c r="E346" s="832"/>
      <c r="F346" s="832"/>
      <c r="G346" s="832"/>
      <c r="H346" s="262"/>
      <c r="I346" s="262"/>
      <c r="J346" s="172"/>
      <c r="K346" s="175"/>
      <c r="L346" s="1073"/>
      <c r="M346" s="1074"/>
      <c r="N346" s="1074"/>
      <c r="O346" s="1075"/>
      <c r="P346" s="45" t="s">
        <v>126</v>
      </c>
    </row>
    <row r="347" spans="1:16" ht="19.5" customHeight="1" x14ac:dyDescent="0.25">
      <c r="A347" s="63">
        <f t="shared" si="23"/>
        <v>19.5</v>
      </c>
      <c r="B347" s="78">
        <v>5</v>
      </c>
      <c r="C347" s="832"/>
      <c r="D347" s="832"/>
      <c r="E347" s="832"/>
      <c r="F347" s="832"/>
      <c r="G347" s="832"/>
      <c r="H347" s="262"/>
      <c r="I347" s="262"/>
      <c r="J347" s="172"/>
      <c r="K347" s="175"/>
      <c r="L347" s="1073"/>
      <c r="M347" s="1074"/>
      <c r="N347" s="1074"/>
      <c r="O347" s="1075"/>
      <c r="P347" s="45" t="s">
        <v>126</v>
      </c>
    </row>
    <row r="348" spans="1:16" ht="19.5" customHeight="1" x14ac:dyDescent="0.25">
      <c r="A348" s="63">
        <f t="shared" si="23"/>
        <v>19.5</v>
      </c>
      <c r="B348" s="78">
        <v>6</v>
      </c>
      <c r="C348" s="832"/>
      <c r="D348" s="832"/>
      <c r="E348" s="832"/>
      <c r="F348" s="832"/>
      <c r="G348" s="832"/>
      <c r="H348" s="262"/>
      <c r="I348" s="262"/>
      <c r="J348" s="172"/>
      <c r="K348" s="175"/>
      <c r="L348" s="1073"/>
      <c r="M348" s="1074"/>
      <c r="N348" s="1074"/>
      <c r="O348" s="1075"/>
      <c r="P348" s="45" t="s">
        <v>126</v>
      </c>
    </row>
    <row r="349" spans="1:16" ht="19.5" customHeight="1" x14ac:dyDescent="0.25">
      <c r="A349" s="63">
        <f t="shared" si="23"/>
        <v>19.5</v>
      </c>
      <c r="B349" s="78">
        <v>7</v>
      </c>
      <c r="C349" s="832"/>
      <c r="D349" s="832"/>
      <c r="E349" s="832"/>
      <c r="F349" s="832"/>
      <c r="G349" s="832"/>
      <c r="H349" s="262"/>
      <c r="I349" s="262"/>
      <c r="J349" s="172"/>
      <c r="K349" s="175"/>
      <c r="L349" s="1073"/>
      <c r="M349" s="1074"/>
      <c r="N349" s="1074"/>
      <c r="O349" s="1075"/>
      <c r="P349" s="45" t="s">
        <v>126</v>
      </c>
    </row>
    <row r="350" spans="1:16" ht="19.5" customHeight="1" x14ac:dyDescent="0.25">
      <c r="A350" s="63">
        <f t="shared" si="23"/>
        <v>19.5</v>
      </c>
      <c r="B350" s="78">
        <v>8</v>
      </c>
      <c r="C350" s="832"/>
      <c r="D350" s="832"/>
      <c r="E350" s="832"/>
      <c r="F350" s="832"/>
      <c r="G350" s="832"/>
      <c r="H350" s="262"/>
      <c r="I350" s="262"/>
      <c r="J350" s="172"/>
      <c r="K350" s="175"/>
      <c r="L350" s="1073"/>
      <c r="M350" s="1074"/>
      <c r="N350" s="1074"/>
      <c r="O350" s="1075"/>
      <c r="P350" s="45" t="s">
        <v>126</v>
      </c>
    </row>
    <row r="351" spans="1:16" ht="9" customHeight="1" x14ac:dyDescent="0.25">
      <c r="A351" s="63">
        <f>$A$2</f>
        <v>9</v>
      </c>
    </row>
    <row r="352" spans="1:16" ht="18" customHeight="1" x14ac:dyDescent="0.25">
      <c r="A352" s="63">
        <f>$A$2*2</f>
        <v>18</v>
      </c>
      <c r="B352" s="79" t="s">
        <v>100</v>
      </c>
      <c r="C352" s="838" t="s">
        <v>191</v>
      </c>
      <c r="D352" s="795"/>
      <c r="E352" s="795"/>
      <c r="F352" s="795"/>
      <c r="G352" s="795"/>
      <c r="H352" s="795"/>
      <c r="I352" s="795"/>
      <c r="J352" s="795"/>
      <c r="K352" s="795"/>
      <c r="L352" s="795"/>
      <c r="M352" s="795"/>
      <c r="N352" s="795"/>
      <c r="O352" s="795"/>
    </row>
    <row r="353" spans="1:16" ht="9" customHeight="1" x14ac:dyDescent="0.25">
      <c r="A353" s="63">
        <f>$A$2</f>
        <v>9</v>
      </c>
      <c r="B353" s="79" t="s">
        <v>101</v>
      </c>
      <c r="C353" s="795" t="s">
        <v>190</v>
      </c>
      <c r="D353" s="795"/>
      <c r="E353" s="795"/>
      <c r="F353" s="795"/>
      <c r="G353" s="795"/>
      <c r="H353" s="795"/>
      <c r="I353" s="795"/>
      <c r="J353" s="795"/>
      <c r="K353" s="795"/>
      <c r="L353" s="795"/>
      <c r="M353" s="795"/>
      <c r="N353" s="795"/>
      <c r="O353" s="795"/>
    </row>
    <row r="354" spans="1:16" s="62" customFormat="1" ht="9" customHeight="1" x14ac:dyDescent="0.25">
      <c r="A354" s="63">
        <f>$A$2</f>
        <v>9</v>
      </c>
      <c r="B354" s="79" t="s">
        <v>102</v>
      </c>
      <c r="C354" s="838" t="s">
        <v>500</v>
      </c>
      <c r="D354" s="795"/>
      <c r="E354" s="795"/>
      <c r="F354" s="795"/>
      <c r="G354" s="795"/>
      <c r="H354" s="795"/>
      <c r="I354" s="795"/>
      <c r="J354" s="795"/>
      <c r="K354" s="795"/>
      <c r="L354" s="795"/>
      <c r="M354" s="795"/>
      <c r="N354" s="795"/>
      <c r="O354" s="795"/>
      <c r="P354" s="45"/>
    </row>
    <row r="355" spans="1:16" s="62" customFormat="1" ht="9" customHeight="1" x14ac:dyDescent="0.25">
      <c r="A355" s="63">
        <f>$A$2</f>
        <v>9</v>
      </c>
      <c r="B355" s="79" t="s">
        <v>105</v>
      </c>
      <c r="C355" s="838" t="s">
        <v>194</v>
      </c>
      <c r="D355" s="795"/>
      <c r="E355" s="795"/>
      <c r="F355" s="795"/>
      <c r="G355" s="795"/>
      <c r="H355" s="795"/>
      <c r="I355" s="795"/>
      <c r="J355" s="795"/>
      <c r="K355" s="795"/>
      <c r="L355" s="795"/>
      <c r="M355" s="795"/>
      <c r="N355" s="795"/>
      <c r="O355" s="795"/>
      <c r="P355" s="45"/>
    </row>
    <row r="356" spans="1:16" s="62" customFormat="1" ht="16.5" customHeight="1" x14ac:dyDescent="0.25">
      <c r="A356" s="68">
        <f>$A$8</f>
        <v>16.5</v>
      </c>
      <c r="B356" s="45"/>
      <c r="C356" s="984" t="str">
        <f ca="1">Wersja</f>
        <v>2020..6.15.0.44055</v>
      </c>
      <c r="D356" s="984"/>
      <c r="E356" s="69"/>
      <c r="F356" s="69"/>
      <c r="G356" s="69"/>
      <c r="H356" s="69"/>
      <c r="I356" s="45"/>
      <c r="J356" s="45"/>
      <c r="K356" s="45"/>
      <c r="L356" s="45"/>
      <c r="M356" s="45"/>
      <c r="N356" s="80" t="s">
        <v>690</v>
      </c>
      <c r="O356" s="81" t="s">
        <v>187</v>
      </c>
      <c r="P356" s="45"/>
    </row>
    <row r="357" spans="1:16" s="62" customFormat="1" ht="9" customHeight="1" x14ac:dyDescent="0.25">
      <c r="A357" s="63">
        <f>$A$2</f>
        <v>9</v>
      </c>
      <c r="B357" s="45"/>
      <c r="C357" s="45"/>
      <c r="D357" s="45"/>
      <c r="E357" s="45"/>
      <c r="F357" s="45"/>
      <c r="G357" s="45"/>
      <c r="H357" s="45"/>
      <c r="I357" s="45"/>
      <c r="J357" s="45"/>
      <c r="K357" s="45"/>
      <c r="L357" s="45"/>
      <c r="M357" s="45"/>
      <c r="N357" s="45"/>
      <c r="O357" s="45"/>
      <c r="P357" s="45"/>
    </row>
    <row r="358" spans="1:16" s="62" customFormat="1" ht="9" customHeight="1" x14ac:dyDescent="0.25">
      <c r="A358" s="63">
        <f>$A$2</f>
        <v>9</v>
      </c>
      <c r="B358" s="797" t="s">
        <v>0</v>
      </c>
      <c r="C358" s="797"/>
      <c r="D358" s="797"/>
      <c r="E358" s="797"/>
      <c r="F358" s="797"/>
      <c r="G358" s="797"/>
      <c r="H358" s="797"/>
      <c r="I358" s="797"/>
      <c r="J358" s="797"/>
      <c r="K358" s="797"/>
      <c r="L358" s="797"/>
      <c r="M358" s="797"/>
      <c r="N358" s="797"/>
      <c r="O358" s="797"/>
      <c r="P358" s="45"/>
    </row>
    <row r="359" spans="1:16" s="62" customFormat="1" ht="4.5" customHeight="1" x14ac:dyDescent="0.25">
      <c r="A359" s="68">
        <v>4.5</v>
      </c>
      <c r="B359" s="147"/>
      <c r="C359" s="45"/>
      <c r="D359" s="45"/>
      <c r="E359" s="45"/>
      <c r="F359" s="45"/>
      <c r="G359" s="45"/>
      <c r="H359" s="45"/>
      <c r="I359" s="45"/>
      <c r="J359" s="45"/>
      <c r="K359" s="45"/>
      <c r="L359" s="45"/>
      <c r="M359" s="45"/>
      <c r="N359" s="45"/>
      <c r="O359" s="45"/>
      <c r="P359" s="45"/>
    </row>
    <row r="360" spans="1:16" s="62" customFormat="1" ht="16.5" customHeight="1" x14ac:dyDescent="0.25">
      <c r="A360" s="68">
        <f t="shared" ref="A360" si="24">$A$8</f>
        <v>16.5</v>
      </c>
      <c r="B360" s="811" t="s">
        <v>689</v>
      </c>
      <c r="C360" s="812"/>
      <c r="D360" s="812"/>
      <c r="E360" s="812"/>
      <c r="F360" s="812"/>
      <c r="G360" s="812"/>
      <c r="H360" s="812"/>
      <c r="I360" s="812"/>
      <c r="J360" s="812"/>
      <c r="K360" s="812"/>
      <c r="L360" s="812"/>
      <c r="M360" s="812"/>
      <c r="N360" s="812"/>
      <c r="O360" s="813"/>
      <c r="P360" s="45"/>
    </row>
    <row r="361" spans="1:16" s="62" customFormat="1" ht="24.75" customHeight="1" x14ac:dyDescent="0.25">
      <c r="A361" s="68">
        <f>$A$8*1.5</f>
        <v>24.75</v>
      </c>
      <c r="B361" s="149" t="s">
        <v>162</v>
      </c>
      <c r="C361" s="1076" t="s">
        <v>184</v>
      </c>
      <c r="D361" s="1076"/>
      <c r="E361" s="1076"/>
      <c r="F361" s="1076"/>
      <c r="G361" s="1076"/>
      <c r="H361" s="150" t="s">
        <v>171</v>
      </c>
      <c r="I361" s="150" t="s">
        <v>172</v>
      </c>
      <c r="J361" s="149" t="s">
        <v>163</v>
      </c>
      <c r="K361" s="75" t="s">
        <v>760</v>
      </c>
      <c r="L361" s="814" t="s">
        <v>175</v>
      </c>
      <c r="M361" s="807"/>
      <c r="N361" s="807"/>
      <c r="O361" s="815"/>
      <c r="P361" s="45"/>
    </row>
    <row r="362" spans="1:16" s="62" customFormat="1" ht="9" customHeight="1" x14ac:dyDescent="0.2">
      <c r="A362" s="63">
        <f>$A$2</f>
        <v>9</v>
      </c>
      <c r="B362" s="85"/>
      <c r="C362" s="835" t="s">
        <v>126</v>
      </c>
      <c r="D362" s="835"/>
      <c r="E362" s="835"/>
      <c r="F362" s="835"/>
      <c r="G362" s="835"/>
      <c r="H362" s="148" t="s">
        <v>164</v>
      </c>
      <c r="I362" s="148" t="s">
        <v>165</v>
      </c>
      <c r="J362" s="148" t="s">
        <v>143</v>
      </c>
      <c r="K362" s="148" t="s">
        <v>166</v>
      </c>
      <c r="L362" s="836" t="s">
        <v>167</v>
      </c>
      <c r="M362" s="1072"/>
      <c r="N362" s="1072"/>
      <c r="O362" s="837"/>
      <c r="P362" s="45"/>
    </row>
    <row r="363" spans="1:16" s="62" customFormat="1" ht="19.5" customHeight="1" x14ac:dyDescent="0.25">
      <c r="A363" s="63">
        <f t="shared" ref="A363:A370" si="25">$A$6</f>
        <v>19.5</v>
      </c>
      <c r="B363" s="78">
        <v>1</v>
      </c>
      <c r="C363" s="832"/>
      <c r="D363" s="832"/>
      <c r="E363" s="832"/>
      <c r="F363" s="832"/>
      <c r="G363" s="832"/>
      <c r="H363" s="262"/>
      <c r="I363" s="262"/>
      <c r="J363" s="172"/>
      <c r="K363" s="167"/>
      <c r="L363" s="1073"/>
      <c r="M363" s="1074"/>
      <c r="N363" s="1074"/>
      <c r="O363" s="1075"/>
      <c r="P363" s="45" t="s">
        <v>164</v>
      </c>
    </row>
    <row r="364" spans="1:16" s="62" customFormat="1" ht="19.5" customHeight="1" x14ac:dyDescent="0.25">
      <c r="A364" s="63">
        <f t="shared" si="25"/>
        <v>19.5</v>
      </c>
      <c r="B364" s="78">
        <v>2</v>
      </c>
      <c r="C364" s="832"/>
      <c r="D364" s="832"/>
      <c r="E364" s="832"/>
      <c r="F364" s="832"/>
      <c r="G364" s="832"/>
      <c r="H364" s="262"/>
      <c r="I364" s="262"/>
      <c r="J364" s="172"/>
      <c r="K364" s="167"/>
      <c r="L364" s="1073"/>
      <c r="M364" s="1074"/>
      <c r="N364" s="1074"/>
      <c r="O364" s="1075"/>
      <c r="P364" s="45" t="s">
        <v>164</v>
      </c>
    </row>
    <row r="365" spans="1:16" s="62" customFormat="1" ht="19.5" customHeight="1" x14ac:dyDescent="0.25">
      <c r="A365" s="63">
        <f t="shared" si="25"/>
        <v>19.5</v>
      </c>
      <c r="B365" s="78">
        <v>3</v>
      </c>
      <c r="C365" s="832"/>
      <c r="D365" s="832"/>
      <c r="E365" s="832"/>
      <c r="F365" s="832"/>
      <c r="G365" s="832"/>
      <c r="H365" s="262"/>
      <c r="I365" s="262"/>
      <c r="J365" s="172"/>
      <c r="K365" s="167"/>
      <c r="L365" s="1073"/>
      <c r="M365" s="1074"/>
      <c r="N365" s="1074"/>
      <c r="O365" s="1075"/>
      <c r="P365" s="45" t="s">
        <v>164</v>
      </c>
    </row>
    <row r="366" spans="1:16" s="62" customFormat="1" ht="19.5" customHeight="1" x14ac:dyDescent="0.25">
      <c r="A366" s="63">
        <f t="shared" si="25"/>
        <v>19.5</v>
      </c>
      <c r="B366" s="78">
        <v>4</v>
      </c>
      <c r="C366" s="832"/>
      <c r="D366" s="832"/>
      <c r="E366" s="832"/>
      <c r="F366" s="832"/>
      <c r="G366" s="832"/>
      <c r="H366" s="262"/>
      <c r="I366" s="262"/>
      <c r="J366" s="172"/>
      <c r="K366" s="167"/>
      <c r="L366" s="1073"/>
      <c r="M366" s="1074"/>
      <c r="N366" s="1074"/>
      <c r="O366" s="1075"/>
      <c r="P366" s="45" t="s">
        <v>164</v>
      </c>
    </row>
    <row r="367" spans="1:16" s="62" customFormat="1" ht="19.5" customHeight="1" x14ac:dyDescent="0.25">
      <c r="A367" s="63">
        <f t="shared" si="25"/>
        <v>19.5</v>
      </c>
      <c r="B367" s="78">
        <v>5</v>
      </c>
      <c r="C367" s="832"/>
      <c r="D367" s="832"/>
      <c r="E367" s="832"/>
      <c r="F367" s="832"/>
      <c r="G367" s="832"/>
      <c r="H367" s="262"/>
      <c r="I367" s="262"/>
      <c r="J367" s="172"/>
      <c r="K367" s="167"/>
      <c r="L367" s="1073"/>
      <c r="M367" s="1074"/>
      <c r="N367" s="1074"/>
      <c r="O367" s="1075"/>
      <c r="P367" s="45" t="s">
        <v>164</v>
      </c>
    </row>
    <row r="368" spans="1:16" s="62" customFormat="1" ht="19.5" customHeight="1" x14ac:dyDescent="0.25">
      <c r="A368" s="63">
        <f t="shared" si="25"/>
        <v>19.5</v>
      </c>
      <c r="B368" s="78">
        <v>6</v>
      </c>
      <c r="C368" s="832"/>
      <c r="D368" s="832"/>
      <c r="E368" s="832"/>
      <c r="F368" s="832"/>
      <c r="G368" s="832"/>
      <c r="H368" s="262"/>
      <c r="I368" s="262"/>
      <c r="J368" s="172"/>
      <c r="K368" s="167"/>
      <c r="L368" s="1073"/>
      <c r="M368" s="1074"/>
      <c r="N368" s="1074"/>
      <c r="O368" s="1075"/>
      <c r="P368" s="45" t="s">
        <v>164</v>
      </c>
    </row>
    <row r="369" spans="1:16" s="62" customFormat="1" ht="19.5" customHeight="1" x14ac:dyDescent="0.25">
      <c r="A369" s="63">
        <f t="shared" si="25"/>
        <v>19.5</v>
      </c>
      <c r="B369" s="78">
        <v>7</v>
      </c>
      <c r="C369" s="832"/>
      <c r="D369" s="832"/>
      <c r="E369" s="832"/>
      <c r="F369" s="832"/>
      <c r="G369" s="832"/>
      <c r="H369" s="262"/>
      <c r="I369" s="262"/>
      <c r="J369" s="172"/>
      <c r="K369" s="167"/>
      <c r="L369" s="1073"/>
      <c r="M369" s="1074"/>
      <c r="N369" s="1074"/>
      <c r="O369" s="1075"/>
      <c r="P369" s="45" t="s">
        <v>164</v>
      </c>
    </row>
    <row r="370" spans="1:16" s="62" customFormat="1" ht="19.5" customHeight="1" x14ac:dyDescent="0.25">
      <c r="A370" s="63">
        <f t="shared" si="25"/>
        <v>19.5</v>
      </c>
      <c r="B370" s="78">
        <v>8</v>
      </c>
      <c r="C370" s="832"/>
      <c r="D370" s="832"/>
      <c r="E370" s="832"/>
      <c r="F370" s="832"/>
      <c r="G370" s="832"/>
      <c r="H370" s="262"/>
      <c r="I370" s="262"/>
      <c r="J370" s="172"/>
      <c r="K370" s="167"/>
      <c r="L370" s="1073"/>
      <c r="M370" s="1074"/>
      <c r="N370" s="1074"/>
      <c r="O370" s="1075"/>
      <c r="P370" s="45" t="s">
        <v>164</v>
      </c>
    </row>
    <row r="371" spans="1:16" s="62" customFormat="1" ht="9" customHeight="1" x14ac:dyDescent="0.25">
      <c r="A371" s="63">
        <f>$A$2</f>
        <v>9</v>
      </c>
      <c r="B371" s="45"/>
      <c r="C371" s="45"/>
      <c r="D371" s="45"/>
      <c r="E371" s="45"/>
      <c r="F371" s="45"/>
      <c r="G371" s="45"/>
      <c r="H371" s="45"/>
      <c r="I371" s="45"/>
      <c r="J371" s="45"/>
      <c r="K371" s="45"/>
      <c r="L371" s="45"/>
      <c r="M371" s="45"/>
      <c r="N371" s="45"/>
      <c r="O371" s="45"/>
      <c r="P371" s="45"/>
    </row>
    <row r="372" spans="1:16" ht="9" customHeight="1" x14ac:dyDescent="0.25">
      <c r="A372" s="63">
        <f t="shared" si="5"/>
        <v>9</v>
      </c>
    </row>
    <row r="373" spans="1:16" ht="9" customHeight="1" x14ac:dyDescent="0.25">
      <c r="A373" s="63">
        <f t="shared" si="5"/>
        <v>9</v>
      </c>
    </row>
    <row r="374" spans="1:16" ht="9" customHeight="1" x14ac:dyDescent="0.25">
      <c r="A374" s="63">
        <f t="shared" si="5"/>
        <v>9</v>
      </c>
    </row>
    <row r="375" spans="1:16" ht="9" customHeight="1" x14ac:dyDescent="0.25">
      <c r="A375" s="63">
        <f t="shared" si="5"/>
        <v>9</v>
      </c>
    </row>
    <row r="376" spans="1:16" ht="9" customHeight="1" x14ac:dyDescent="0.25">
      <c r="A376" s="63">
        <f t="shared" si="5"/>
        <v>9</v>
      </c>
    </row>
    <row r="377" spans="1:16" ht="9" customHeight="1" x14ac:dyDescent="0.25">
      <c r="A377" s="63">
        <f t="shared" si="5"/>
        <v>9</v>
      </c>
    </row>
    <row r="378" spans="1:16" ht="9" customHeight="1" x14ac:dyDescent="0.25">
      <c r="A378" s="63">
        <f t="shared" si="5"/>
        <v>9</v>
      </c>
    </row>
    <row r="379" spans="1:16" ht="9" customHeight="1" x14ac:dyDescent="0.25">
      <c r="A379" s="63">
        <f t="shared" si="5"/>
        <v>9</v>
      </c>
    </row>
    <row r="380" spans="1:16" ht="9" customHeight="1" x14ac:dyDescent="0.25">
      <c r="A380" s="63">
        <f t="shared" si="5"/>
        <v>9</v>
      </c>
    </row>
    <row r="381" spans="1:16" ht="9" customHeight="1" x14ac:dyDescent="0.25">
      <c r="A381" s="63">
        <f t="shared" si="5"/>
        <v>9</v>
      </c>
    </row>
    <row r="382" spans="1:16" ht="9" customHeight="1" x14ac:dyDescent="0.25">
      <c r="A382" s="63">
        <f t="shared" si="5"/>
        <v>9</v>
      </c>
    </row>
    <row r="383" spans="1:16" ht="9" customHeight="1" x14ac:dyDescent="0.25">
      <c r="A383" s="63">
        <f t="shared" si="5"/>
        <v>9</v>
      </c>
    </row>
    <row r="384" spans="1:16" ht="9" customHeight="1" x14ac:dyDescent="0.25">
      <c r="A384" s="63">
        <f t="shared" si="5"/>
        <v>9</v>
      </c>
    </row>
    <row r="385" spans="1:1" ht="9" customHeight="1" x14ac:dyDescent="0.25">
      <c r="A385" s="63">
        <f t="shared" si="5"/>
        <v>9</v>
      </c>
    </row>
    <row r="386" spans="1:1" ht="9" customHeight="1" x14ac:dyDescent="0.25">
      <c r="A386" s="63">
        <f t="shared" si="5"/>
        <v>9</v>
      </c>
    </row>
    <row r="387" spans="1:1" ht="9" customHeight="1" x14ac:dyDescent="0.25">
      <c r="A387" s="63">
        <f t="shared" si="5"/>
        <v>9</v>
      </c>
    </row>
    <row r="388" spans="1:1" ht="9" customHeight="1" x14ac:dyDescent="0.25">
      <c r="A388" s="63">
        <f t="shared" si="5"/>
        <v>9</v>
      </c>
    </row>
    <row r="389" spans="1:1" ht="9" customHeight="1" x14ac:dyDescent="0.25">
      <c r="A389" s="63">
        <f t="shared" si="5"/>
        <v>9</v>
      </c>
    </row>
    <row r="390" spans="1:1" ht="9" customHeight="1" x14ac:dyDescent="0.25">
      <c r="A390" s="63">
        <f t="shared" si="5"/>
        <v>9</v>
      </c>
    </row>
    <row r="391" spans="1:1" ht="9" customHeight="1" x14ac:dyDescent="0.25">
      <c r="A391" s="63">
        <f t="shared" si="5"/>
        <v>9</v>
      </c>
    </row>
    <row r="392" spans="1:1" ht="9" customHeight="1" x14ac:dyDescent="0.25">
      <c r="A392" s="63">
        <f t="shared" si="5"/>
        <v>9</v>
      </c>
    </row>
    <row r="393" spans="1:1" ht="9" customHeight="1" x14ac:dyDescent="0.25">
      <c r="A393" s="63">
        <f t="shared" si="5"/>
        <v>9</v>
      </c>
    </row>
    <row r="394" spans="1:1" ht="9" customHeight="1" x14ac:dyDescent="0.25">
      <c r="A394" s="63">
        <f t="shared" si="5"/>
        <v>9</v>
      </c>
    </row>
    <row r="395" spans="1:1" ht="9" customHeight="1" x14ac:dyDescent="0.25">
      <c r="A395" s="63">
        <f t="shared" si="5"/>
        <v>9</v>
      </c>
    </row>
    <row r="396" spans="1:1" ht="9" customHeight="1" x14ac:dyDescent="0.25">
      <c r="A396" s="63">
        <f t="shared" si="5"/>
        <v>9</v>
      </c>
    </row>
    <row r="397" spans="1:1" ht="9" customHeight="1" x14ac:dyDescent="0.25">
      <c r="A397" s="63">
        <f t="shared" si="5"/>
        <v>9</v>
      </c>
    </row>
    <row r="398" spans="1:1" ht="9" customHeight="1" x14ac:dyDescent="0.25">
      <c r="A398" s="63">
        <f t="shared" si="5"/>
        <v>9</v>
      </c>
    </row>
    <row r="399" spans="1:1" ht="9" customHeight="1" x14ac:dyDescent="0.25">
      <c r="A399" s="63">
        <f t="shared" si="5"/>
        <v>9</v>
      </c>
    </row>
    <row r="400" spans="1:1" ht="9" customHeight="1" x14ac:dyDescent="0.25">
      <c r="A400" s="63">
        <f t="shared" si="5"/>
        <v>9</v>
      </c>
    </row>
    <row r="401" spans="1:17" ht="15.75" customHeight="1" x14ac:dyDescent="0.25">
      <c r="A401" s="68">
        <f>$A$8</f>
        <v>16.5</v>
      </c>
      <c r="C401" s="80" t="s">
        <v>690</v>
      </c>
      <c r="D401" s="81" t="s">
        <v>189</v>
      </c>
      <c r="M401" s="1006" t="str">
        <f ca="1">Wersja</f>
        <v>2020..6.15.0.44055</v>
      </c>
      <c r="N401" s="1006"/>
    </row>
    <row r="402" spans="1:17" ht="9" customHeight="1" x14ac:dyDescent="0.25">
      <c r="A402" s="64">
        <v>9</v>
      </c>
      <c r="B402" s="796" t="s">
        <v>182</v>
      </c>
      <c r="C402" s="796"/>
      <c r="D402" s="796"/>
      <c r="E402" s="796"/>
      <c r="F402" s="796"/>
      <c r="G402" s="796"/>
      <c r="H402" s="796"/>
      <c r="I402" s="796"/>
      <c r="J402" s="796"/>
      <c r="K402" s="796"/>
      <c r="L402" s="796"/>
      <c r="M402" s="796"/>
      <c r="N402" s="796"/>
      <c r="O402" s="796"/>
    </row>
    <row r="403" spans="1:17" ht="9" customHeight="1" x14ac:dyDescent="0.25">
      <c r="A403" s="63">
        <f>$A$2</f>
        <v>9</v>
      </c>
      <c r="B403" s="797" t="s">
        <v>0</v>
      </c>
      <c r="C403" s="797"/>
      <c r="D403" s="797"/>
      <c r="E403" s="797"/>
      <c r="F403" s="797"/>
      <c r="G403" s="797"/>
      <c r="H403" s="797"/>
      <c r="I403" s="797"/>
      <c r="J403" s="797"/>
      <c r="K403" s="797"/>
      <c r="L403" s="797"/>
      <c r="M403" s="797"/>
      <c r="N403" s="797"/>
      <c r="O403" s="797"/>
    </row>
    <row r="404" spans="1:17" ht="4.5" customHeight="1" x14ac:dyDescent="0.25">
      <c r="A404" s="64">
        <v>4.5</v>
      </c>
      <c r="B404" s="121"/>
    </row>
    <row r="405" spans="1:17" ht="9" customHeight="1" x14ac:dyDescent="0.25">
      <c r="A405" s="63">
        <f>$A$2</f>
        <v>9</v>
      </c>
      <c r="B405" s="798" t="s">
        <v>475</v>
      </c>
      <c r="C405" s="799"/>
      <c r="D405" s="799"/>
      <c r="E405" s="799"/>
      <c r="F405" s="799"/>
      <c r="G405" s="799"/>
      <c r="H405" s="800"/>
      <c r="I405" s="801" t="s">
        <v>1</v>
      </c>
      <c r="J405" s="802"/>
      <c r="K405" s="802"/>
      <c r="L405" s="802"/>
      <c r="M405" s="802"/>
      <c r="N405" s="802"/>
      <c r="O405" s="803"/>
    </row>
    <row r="406" spans="1:17" ht="19.5" customHeight="1" x14ac:dyDescent="0.25">
      <c r="A406" s="64">
        <v>19.5</v>
      </c>
      <c r="B406" s="65"/>
      <c r="C406" s="988">
        <f>$C$6</f>
        <v>0</v>
      </c>
      <c r="D406" s="988"/>
      <c r="E406" s="988"/>
      <c r="F406" s="988"/>
      <c r="G406" s="988"/>
      <c r="H406" s="66"/>
      <c r="I406" s="820"/>
      <c r="J406" s="821"/>
      <c r="K406" s="821"/>
      <c r="L406" s="821"/>
      <c r="M406" s="821"/>
      <c r="N406" s="821"/>
      <c r="O406" s="822"/>
    </row>
    <row r="407" spans="1:17" ht="9" customHeight="1" x14ac:dyDescent="0.25">
      <c r="A407" s="63">
        <f t="shared" ref="A407" si="26">$A$2</f>
        <v>9</v>
      </c>
    </row>
    <row r="408" spans="1:17" ht="16.5" customHeight="1" x14ac:dyDescent="0.25">
      <c r="A408" s="64">
        <v>16.5</v>
      </c>
      <c r="B408" s="67" t="s">
        <v>578</v>
      </c>
    </row>
    <row r="409" spans="1:17" ht="16.5" customHeight="1" x14ac:dyDescent="0.25">
      <c r="A409" s="68">
        <f>$A$8</f>
        <v>16.5</v>
      </c>
      <c r="B409" s="989" t="s">
        <v>686</v>
      </c>
      <c r="C409" s="989"/>
      <c r="D409" s="989"/>
      <c r="E409" s="989"/>
      <c r="F409" s="989"/>
      <c r="G409" s="989"/>
      <c r="H409" s="989"/>
      <c r="I409" s="989"/>
      <c r="J409" s="989"/>
      <c r="K409" s="989"/>
      <c r="L409" s="989"/>
      <c r="M409" s="989"/>
      <c r="N409" s="989"/>
    </row>
    <row r="410" spans="1:17" ht="16.5" customHeight="1" x14ac:dyDescent="0.25">
      <c r="A410" s="68">
        <f>$A$8</f>
        <v>16.5</v>
      </c>
      <c r="B410" s="990" t="s">
        <v>564</v>
      </c>
      <c r="C410" s="989"/>
      <c r="D410" s="989"/>
      <c r="E410" s="989"/>
      <c r="F410" s="989"/>
      <c r="G410" s="989"/>
      <c r="H410" s="989"/>
      <c r="I410" s="989"/>
      <c r="J410" s="989"/>
      <c r="K410" s="989"/>
      <c r="L410" s="989"/>
      <c r="M410" s="989"/>
      <c r="N410" s="989"/>
    </row>
    <row r="411" spans="1:17" ht="9" customHeight="1" x14ac:dyDescent="0.25">
      <c r="A411" s="63">
        <f>$A$2</f>
        <v>9</v>
      </c>
      <c r="C411" s="69"/>
      <c r="D411" s="69"/>
      <c r="E411" s="69"/>
      <c r="F411" s="69"/>
      <c r="G411" s="69"/>
      <c r="N411" s="804" t="s">
        <v>877</v>
      </c>
      <c r="O411" s="1086"/>
    </row>
    <row r="412" spans="1:17" ht="19.5" customHeight="1" x14ac:dyDescent="0.25">
      <c r="A412" s="63">
        <f>$A$6</f>
        <v>19.5</v>
      </c>
      <c r="C412" s="69"/>
      <c r="D412" s="69"/>
      <c r="E412" s="69"/>
      <c r="F412" s="69"/>
      <c r="G412" s="69"/>
      <c r="N412" s="283">
        <f>N332+1</f>
        <v>6</v>
      </c>
      <c r="O412" s="70"/>
      <c r="P412" s="62">
        <f>SUM(Q:Q)</f>
        <v>0</v>
      </c>
      <c r="Q412" s="62">
        <f>IF(COUNTA(C423:O430,C443:O450)=0,0,1)</f>
        <v>0</v>
      </c>
    </row>
    <row r="413" spans="1:17" ht="4.5" customHeight="1" x14ac:dyDescent="0.25">
      <c r="A413" s="63">
        <f>$A$4</f>
        <v>4.5</v>
      </c>
      <c r="B413" s="69"/>
      <c r="C413" s="69"/>
      <c r="D413" s="69"/>
      <c r="E413" s="69"/>
      <c r="F413" s="69"/>
      <c r="G413" s="69"/>
    </row>
    <row r="414" spans="1:17" ht="4.5" customHeight="1" x14ac:dyDescent="0.25">
      <c r="A414" s="63">
        <f>$A$4</f>
        <v>4.5</v>
      </c>
      <c r="B414" s="807"/>
      <c r="C414" s="807"/>
      <c r="D414" s="807"/>
      <c r="E414" s="807"/>
      <c r="F414" s="807"/>
      <c r="G414" s="807"/>
      <c r="H414" s="807"/>
      <c r="I414" s="807"/>
      <c r="J414" s="807"/>
      <c r="K414" s="807"/>
      <c r="L414" s="807"/>
      <c r="M414" s="807"/>
      <c r="N414" s="807"/>
      <c r="O414" s="807"/>
    </row>
    <row r="415" spans="1:17" ht="24.75" customHeight="1" x14ac:dyDescent="0.25">
      <c r="A415" s="68">
        <f>$A$8*1.5</f>
        <v>24.75</v>
      </c>
      <c r="B415" s="826" t="s">
        <v>687</v>
      </c>
      <c r="C415" s="827"/>
      <c r="D415" s="827"/>
      <c r="E415" s="827"/>
      <c r="F415" s="827"/>
      <c r="G415" s="827"/>
      <c r="H415" s="827"/>
      <c r="I415" s="827"/>
      <c r="J415" s="827"/>
      <c r="K415" s="827"/>
      <c r="L415" s="827"/>
      <c r="M415" s="827"/>
      <c r="N415" s="827"/>
      <c r="O415" s="828"/>
    </row>
    <row r="416" spans="1:17" ht="9" customHeight="1" x14ac:dyDescent="0.25">
      <c r="A416" s="63">
        <f>$A$2</f>
        <v>9</v>
      </c>
      <c r="B416" s="71"/>
      <c r="C416" s="804" t="s">
        <v>158</v>
      </c>
      <c r="D416" s="805"/>
      <c r="E416" s="805"/>
      <c r="F416" s="805"/>
      <c r="G416" s="805"/>
      <c r="H416" s="806"/>
      <c r="I416" s="804" t="s">
        <v>159</v>
      </c>
      <c r="J416" s="805"/>
      <c r="K416" s="805"/>
      <c r="L416" s="805"/>
      <c r="M416" s="805"/>
      <c r="N416" s="805"/>
      <c r="O416" s="806"/>
    </row>
    <row r="417" spans="1:16" ht="19.5" customHeight="1" thickBot="1" x14ac:dyDescent="0.3">
      <c r="A417" s="63">
        <f>$A$6</f>
        <v>19.5</v>
      </c>
      <c r="B417" s="71"/>
      <c r="C417" s="1077" t="str">
        <f>""&amp;$C$17</f>
        <v/>
      </c>
      <c r="D417" s="1078"/>
      <c r="E417" s="1078"/>
      <c r="F417" s="1078"/>
      <c r="G417" s="1078"/>
      <c r="H417" s="1079"/>
      <c r="I417" s="1077" t="str">
        <f>""&amp;$I$17</f>
        <v/>
      </c>
      <c r="J417" s="1078"/>
      <c r="K417" s="1078"/>
      <c r="L417" s="1078"/>
      <c r="M417" s="1078"/>
      <c r="N417" s="1078"/>
      <c r="O417" s="1079"/>
    </row>
    <row r="418" spans="1:16" ht="4.5" customHeight="1" thickBot="1" x14ac:dyDescent="0.3">
      <c r="A418" s="63">
        <f>$A$4</f>
        <v>4.5</v>
      </c>
      <c r="B418" s="1080"/>
      <c r="C418" s="1081"/>
      <c r="D418" s="1081"/>
      <c r="E418" s="1081"/>
      <c r="F418" s="1081"/>
      <c r="G418" s="1081"/>
      <c r="H418" s="1081"/>
      <c r="I418" s="1081"/>
      <c r="J418" s="1081"/>
      <c r="K418" s="1081"/>
      <c r="L418" s="1081"/>
      <c r="M418" s="1081"/>
      <c r="N418" s="1081"/>
      <c r="O418" s="1082"/>
    </row>
    <row r="419" spans="1:16" ht="16.5" customHeight="1" x14ac:dyDescent="0.25">
      <c r="A419" s="68">
        <f t="shared" ref="A419:A420" si="27">$A$8</f>
        <v>16.5</v>
      </c>
      <c r="B419" s="1083" t="s">
        <v>160</v>
      </c>
      <c r="C419" s="1084"/>
      <c r="D419" s="1084"/>
      <c r="E419" s="1084"/>
      <c r="F419" s="1084"/>
      <c r="G419" s="1084"/>
      <c r="H419" s="1084"/>
      <c r="I419" s="1084"/>
      <c r="J419" s="1084"/>
      <c r="K419" s="1084"/>
      <c r="L419" s="1084"/>
      <c r="M419" s="1084"/>
      <c r="N419" s="1084"/>
      <c r="O419" s="1085"/>
    </row>
    <row r="420" spans="1:16" ht="16.5" customHeight="1" x14ac:dyDescent="0.25">
      <c r="A420" s="68">
        <f t="shared" si="27"/>
        <v>16.5</v>
      </c>
      <c r="B420" s="811" t="s">
        <v>688</v>
      </c>
      <c r="C420" s="812"/>
      <c r="D420" s="812"/>
      <c r="E420" s="812"/>
      <c r="F420" s="812"/>
      <c r="G420" s="812"/>
      <c r="H420" s="812"/>
      <c r="I420" s="812"/>
      <c r="J420" s="812"/>
      <c r="K420" s="812"/>
      <c r="L420" s="812"/>
      <c r="M420" s="812"/>
      <c r="N420" s="812"/>
      <c r="O420" s="813"/>
    </row>
    <row r="421" spans="1:16" ht="24.75" customHeight="1" x14ac:dyDescent="0.25">
      <c r="A421" s="68">
        <f>$A$8*1.5</f>
        <v>24.75</v>
      </c>
      <c r="B421" s="149" t="s">
        <v>162</v>
      </c>
      <c r="C421" s="814" t="s">
        <v>170</v>
      </c>
      <c r="D421" s="807"/>
      <c r="E421" s="807"/>
      <c r="F421" s="807"/>
      <c r="G421" s="815"/>
      <c r="H421" s="150" t="s">
        <v>171</v>
      </c>
      <c r="I421" s="150" t="s">
        <v>172</v>
      </c>
      <c r="J421" s="149" t="s">
        <v>163</v>
      </c>
      <c r="K421" s="75" t="s">
        <v>760</v>
      </c>
      <c r="L421" s="814" t="s">
        <v>175</v>
      </c>
      <c r="M421" s="807"/>
      <c r="N421" s="807"/>
      <c r="O421" s="815"/>
    </row>
    <row r="422" spans="1:16" ht="9" customHeight="1" x14ac:dyDescent="0.2">
      <c r="A422" s="63">
        <f>$A$2</f>
        <v>9</v>
      </c>
      <c r="B422" s="76"/>
      <c r="C422" s="816" t="s">
        <v>126</v>
      </c>
      <c r="D422" s="817"/>
      <c r="E422" s="817"/>
      <c r="F422" s="817"/>
      <c r="G422" s="818"/>
      <c r="H422" s="77" t="s">
        <v>164</v>
      </c>
      <c r="I422" s="77" t="s">
        <v>165</v>
      </c>
      <c r="J422" s="77" t="s">
        <v>143</v>
      </c>
      <c r="K422" s="77" t="s">
        <v>166</v>
      </c>
      <c r="L422" s="845" t="s">
        <v>167</v>
      </c>
      <c r="M422" s="1023"/>
      <c r="N422" s="1023"/>
      <c r="O422" s="1024"/>
    </row>
    <row r="423" spans="1:16" ht="19.5" customHeight="1" x14ac:dyDescent="0.25">
      <c r="A423" s="63">
        <f t="shared" ref="A423:A430" si="28">$A$6</f>
        <v>19.5</v>
      </c>
      <c r="B423" s="78">
        <v>1</v>
      </c>
      <c r="C423" s="832"/>
      <c r="D423" s="832"/>
      <c r="E423" s="832"/>
      <c r="F423" s="832"/>
      <c r="G423" s="832"/>
      <c r="H423" s="262"/>
      <c r="I423" s="262"/>
      <c r="J423" s="172"/>
      <c r="K423" s="175"/>
      <c r="L423" s="1073"/>
      <c r="M423" s="1074"/>
      <c r="N423" s="1074"/>
      <c r="O423" s="1075"/>
      <c r="P423" s="45" t="s">
        <v>126</v>
      </c>
    </row>
    <row r="424" spans="1:16" ht="19.5" customHeight="1" x14ac:dyDescent="0.25">
      <c r="A424" s="63">
        <f t="shared" si="28"/>
        <v>19.5</v>
      </c>
      <c r="B424" s="78">
        <v>2</v>
      </c>
      <c r="C424" s="832"/>
      <c r="D424" s="832"/>
      <c r="E424" s="832"/>
      <c r="F424" s="832"/>
      <c r="G424" s="832"/>
      <c r="H424" s="262"/>
      <c r="I424" s="262"/>
      <c r="J424" s="172"/>
      <c r="K424" s="175"/>
      <c r="L424" s="1073"/>
      <c r="M424" s="1074"/>
      <c r="N424" s="1074"/>
      <c r="O424" s="1075"/>
      <c r="P424" s="45" t="s">
        <v>126</v>
      </c>
    </row>
    <row r="425" spans="1:16" ht="19.5" customHeight="1" x14ac:dyDescent="0.25">
      <c r="A425" s="63">
        <f t="shared" si="28"/>
        <v>19.5</v>
      </c>
      <c r="B425" s="78">
        <v>3</v>
      </c>
      <c r="C425" s="832"/>
      <c r="D425" s="832"/>
      <c r="E425" s="832"/>
      <c r="F425" s="832"/>
      <c r="G425" s="832"/>
      <c r="H425" s="262"/>
      <c r="I425" s="262"/>
      <c r="J425" s="172"/>
      <c r="K425" s="175"/>
      <c r="L425" s="1073"/>
      <c r="M425" s="1074"/>
      <c r="N425" s="1074"/>
      <c r="O425" s="1075"/>
      <c r="P425" s="45" t="s">
        <v>126</v>
      </c>
    </row>
    <row r="426" spans="1:16" ht="19.5" customHeight="1" x14ac:dyDescent="0.25">
      <c r="A426" s="63">
        <f t="shared" si="28"/>
        <v>19.5</v>
      </c>
      <c r="B426" s="78">
        <v>4</v>
      </c>
      <c r="C426" s="832"/>
      <c r="D426" s="832"/>
      <c r="E426" s="832"/>
      <c r="F426" s="832"/>
      <c r="G426" s="832"/>
      <c r="H426" s="262"/>
      <c r="I426" s="262"/>
      <c r="J426" s="172"/>
      <c r="K426" s="175"/>
      <c r="L426" s="1073"/>
      <c r="M426" s="1074"/>
      <c r="N426" s="1074"/>
      <c r="O426" s="1075"/>
      <c r="P426" s="45" t="s">
        <v>126</v>
      </c>
    </row>
    <row r="427" spans="1:16" ht="19.5" customHeight="1" x14ac:dyDescent="0.25">
      <c r="A427" s="63">
        <f t="shared" si="28"/>
        <v>19.5</v>
      </c>
      <c r="B427" s="78">
        <v>5</v>
      </c>
      <c r="C427" s="832"/>
      <c r="D427" s="832"/>
      <c r="E427" s="832"/>
      <c r="F427" s="832"/>
      <c r="G427" s="832"/>
      <c r="H427" s="262"/>
      <c r="I427" s="262"/>
      <c r="J427" s="172"/>
      <c r="K427" s="175"/>
      <c r="L427" s="1073"/>
      <c r="M427" s="1074"/>
      <c r="N427" s="1074"/>
      <c r="O427" s="1075"/>
      <c r="P427" s="45" t="s">
        <v>126</v>
      </c>
    </row>
    <row r="428" spans="1:16" ht="19.5" customHeight="1" x14ac:dyDescent="0.25">
      <c r="A428" s="63">
        <f t="shared" si="28"/>
        <v>19.5</v>
      </c>
      <c r="B428" s="78">
        <v>6</v>
      </c>
      <c r="C428" s="832"/>
      <c r="D428" s="832"/>
      <c r="E428" s="832"/>
      <c r="F428" s="832"/>
      <c r="G428" s="832"/>
      <c r="H428" s="262"/>
      <c r="I428" s="262"/>
      <c r="J428" s="172"/>
      <c r="K428" s="175"/>
      <c r="L428" s="1073"/>
      <c r="M428" s="1074"/>
      <c r="N428" s="1074"/>
      <c r="O428" s="1075"/>
      <c r="P428" s="45" t="s">
        <v>126</v>
      </c>
    </row>
    <row r="429" spans="1:16" ht="19.5" customHeight="1" x14ac:dyDescent="0.25">
      <c r="A429" s="63">
        <f t="shared" si="28"/>
        <v>19.5</v>
      </c>
      <c r="B429" s="78">
        <v>7</v>
      </c>
      <c r="C429" s="832"/>
      <c r="D429" s="832"/>
      <c r="E429" s="832"/>
      <c r="F429" s="832"/>
      <c r="G429" s="832"/>
      <c r="H429" s="262"/>
      <c r="I429" s="262"/>
      <c r="J429" s="172"/>
      <c r="K429" s="175"/>
      <c r="L429" s="1073"/>
      <c r="M429" s="1074"/>
      <c r="N429" s="1074"/>
      <c r="O429" s="1075"/>
      <c r="P429" s="45" t="s">
        <v>126</v>
      </c>
    </row>
    <row r="430" spans="1:16" ht="19.5" customHeight="1" x14ac:dyDescent="0.25">
      <c r="A430" s="63">
        <f t="shared" si="28"/>
        <v>19.5</v>
      </c>
      <c r="B430" s="78">
        <v>8</v>
      </c>
      <c r="C430" s="832"/>
      <c r="D430" s="832"/>
      <c r="E430" s="832"/>
      <c r="F430" s="832"/>
      <c r="G430" s="832"/>
      <c r="H430" s="262"/>
      <c r="I430" s="262"/>
      <c r="J430" s="172"/>
      <c r="K430" s="175"/>
      <c r="L430" s="1073"/>
      <c r="M430" s="1074"/>
      <c r="N430" s="1074"/>
      <c r="O430" s="1075"/>
      <c r="P430" s="45" t="s">
        <v>126</v>
      </c>
    </row>
    <row r="431" spans="1:16" ht="9" customHeight="1" x14ac:dyDescent="0.25">
      <c r="A431" s="63">
        <f>$A$2</f>
        <v>9</v>
      </c>
    </row>
    <row r="432" spans="1:16" ht="18" customHeight="1" x14ac:dyDescent="0.25">
      <c r="A432" s="63">
        <f>$A$2*2</f>
        <v>18</v>
      </c>
      <c r="B432" s="79" t="s">
        <v>100</v>
      </c>
      <c r="C432" s="838" t="s">
        <v>191</v>
      </c>
      <c r="D432" s="795"/>
      <c r="E432" s="795"/>
      <c r="F432" s="795"/>
      <c r="G432" s="795"/>
      <c r="H432" s="795"/>
      <c r="I432" s="795"/>
      <c r="J432" s="795"/>
      <c r="K432" s="795"/>
      <c r="L432" s="795"/>
      <c r="M432" s="795"/>
      <c r="N432" s="795"/>
      <c r="O432" s="795"/>
    </row>
    <row r="433" spans="1:16" ht="9" customHeight="1" x14ac:dyDescent="0.25">
      <c r="A433" s="63">
        <f>$A$2</f>
        <v>9</v>
      </c>
      <c r="B433" s="79" t="s">
        <v>101</v>
      </c>
      <c r="C433" s="795" t="s">
        <v>190</v>
      </c>
      <c r="D433" s="795"/>
      <c r="E433" s="795"/>
      <c r="F433" s="795"/>
      <c r="G433" s="795"/>
      <c r="H433" s="795"/>
      <c r="I433" s="795"/>
      <c r="J433" s="795"/>
      <c r="K433" s="795"/>
      <c r="L433" s="795"/>
      <c r="M433" s="795"/>
      <c r="N433" s="795"/>
      <c r="O433" s="795"/>
    </row>
    <row r="434" spans="1:16" s="62" customFormat="1" ht="9" customHeight="1" x14ac:dyDescent="0.25">
      <c r="A434" s="63">
        <f>$A$2</f>
        <v>9</v>
      </c>
      <c r="B434" s="79" t="s">
        <v>102</v>
      </c>
      <c r="C434" s="838" t="s">
        <v>500</v>
      </c>
      <c r="D434" s="795"/>
      <c r="E434" s="795"/>
      <c r="F434" s="795"/>
      <c r="G434" s="795"/>
      <c r="H434" s="795"/>
      <c r="I434" s="795"/>
      <c r="J434" s="795"/>
      <c r="K434" s="795"/>
      <c r="L434" s="795"/>
      <c r="M434" s="795"/>
      <c r="N434" s="795"/>
      <c r="O434" s="795"/>
      <c r="P434" s="45"/>
    </row>
    <row r="435" spans="1:16" s="62" customFormat="1" ht="9" customHeight="1" x14ac:dyDescent="0.25">
      <c r="A435" s="63">
        <f>$A$2</f>
        <v>9</v>
      </c>
      <c r="B435" s="79" t="s">
        <v>105</v>
      </c>
      <c r="C435" s="838" t="s">
        <v>194</v>
      </c>
      <c r="D435" s="795"/>
      <c r="E435" s="795"/>
      <c r="F435" s="795"/>
      <c r="G435" s="795"/>
      <c r="H435" s="795"/>
      <c r="I435" s="795"/>
      <c r="J435" s="795"/>
      <c r="K435" s="795"/>
      <c r="L435" s="795"/>
      <c r="M435" s="795"/>
      <c r="N435" s="795"/>
      <c r="O435" s="795"/>
      <c r="P435" s="45"/>
    </row>
    <row r="436" spans="1:16" s="62" customFormat="1" ht="16.5" customHeight="1" x14ac:dyDescent="0.25">
      <c r="A436" s="68">
        <f>$A$8</f>
        <v>16.5</v>
      </c>
      <c r="B436" s="45"/>
      <c r="C436" s="984" t="str">
        <f ca="1">Wersja</f>
        <v>2020..6.15.0.44055</v>
      </c>
      <c r="D436" s="984"/>
      <c r="E436" s="69"/>
      <c r="F436" s="69"/>
      <c r="G436" s="69"/>
      <c r="H436" s="69"/>
      <c r="I436" s="45"/>
      <c r="J436" s="45"/>
      <c r="K436" s="45"/>
      <c r="L436" s="45"/>
      <c r="M436" s="45"/>
      <c r="N436" s="80" t="s">
        <v>690</v>
      </c>
      <c r="O436" s="81" t="s">
        <v>187</v>
      </c>
      <c r="P436" s="45"/>
    </row>
    <row r="437" spans="1:16" s="62" customFormat="1" ht="9" customHeight="1" x14ac:dyDescent="0.25">
      <c r="A437" s="63">
        <f>$A$2</f>
        <v>9</v>
      </c>
      <c r="B437" s="45"/>
      <c r="C437" s="45"/>
      <c r="D437" s="45"/>
      <c r="E437" s="45"/>
      <c r="F437" s="45"/>
      <c r="G437" s="45"/>
      <c r="H437" s="45"/>
      <c r="I437" s="45"/>
      <c r="J437" s="45"/>
      <c r="K437" s="45"/>
      <c r="L437" s="45"/>
      <c r="M437" s="45"/>
      <c r="N437" s="45"/>
      <c r="O437" s="45"/>
      <c r="P437" s="45"/>
    </row>
    <row r="438" spans="1:16" s="62" customFormat="1" ht="9" customHeight="1" x14ac:dyDescent="0.25">
      <c r="A438" s="63">
        <f>$A$2</f>
        <v>9</v>
      </c>
      <c r="B438" s="797" t="s">
        <v>0</v>
      </c>
      <c r="C438" s="797"/>
      <c r="D438" s="797"/>
      <c r="E438" s="797"/>
      <c r="F438" s="797"/>
      <c r="G438" s="797"/>
      <c r="H438" s="797"/>
      <c r="I438" s="797"/>
      <c r="J438" s="797"/>
      <c r="K438" s="797"/>
      <c r="L438" s="797"/>
      <c r="M438" s="797"/>
      <c r="N438" s="797"/>
      <c r="O438" s="797"/>
      <c r="P438" s="45"/>
    </row>
    <row r="439" spans="1:16" s="62" customFormat="1" ht="4.5" customHeight="1" x14ac:dyDescent="0.25">
      <c r="A439" s="68">
        <v>4.5</v>
      </c>
      <c r="B439" s="147"/>
      <c r="C439" s="45"/>
      <c r="D439" s="45"/>
      <c r="E439" s="45"/>
      <c r="F439" s="45"/>
      <c r="G439" s="45"/>
      <c r="H439" s="45"/>
      <c r="I439" s="45"/>
      <c r="J439" s="45"/>
      <c r="K439" s="45"/>
      <c r="L439" s="45"/>
      <c r="M439" s="45"/>
      <c r="N439" s="45"/>
      <c r="O439" s="45"/>
      <c r="P439" s="45"/>
    </row>
    <row r="440" spans="1:16" s="62" customFormat="1" ht="16.5" customHeight="1" x14ac:dyDescent="0.25">
      <c r="A440" s="68">
        <f t="shared" ref="A440" si="29">$A$8</f>
        <v>16.5</v>
      </c>
      <c r="B440" s="811" t="s">
        <v>689</v>
      </c>
      <c r="C440" s="812"/>
      <c r="D440" s="812"/>
      <c r="E440" s="812"/>
      <c r="F440" s="812"/>
      <c r="G440" s="812"/>
      <c r="H440" s="812"/>
      <c r="I440" s="812"/>
      <c r="J440" s="812"/>
      <c r="K440" s="812"/>
      <c r="L440" s="812"/>
      <c r="M440" s="812"/>
      <c r="N440" s="812"/>
      <c r="O440" s="813"/>
      <c r="P440" s="45"/>
    </row>
    <row r="441" spans="1:16" s="62" customFormat="1" ht="24.75" customHeight="1" x14ac:dyDescent="0.25">
      <c r="A441" s="68">
        <f>$A$8*1.5</f>
        <v>24.75</v>
      </c>
      <c r="B441" s="149" t="s">
        <v>162</v>
      </c>
      <c r="C441" s="1076" t="s">
        <v>184</v>
      </c>
      <c r="D441" s="1076"/>
      <c r="E441" s="1076"/>
      <c r="F441" s="1076"/>
      <c r="G441" s="1076"/>
      <c r="H441" s="150" t="s">
        <v>171</v>
      </c>
      <c r="I441" s="150" t="s">
        <v>172</v>
      </c>
      <c r="J441" s="149" t="s">
        <v>163</v>
      </c>
      <c r="K441" s="75" t="s">
        <v>760</v>
      </c>
      <c r="L441" s="814" t="s">
        <v>175</v>
      </c>
      <c r="M441" s="807"/>
      <c r="N441" s="807"/>
      <c r="O441" s="815"/>
      <c r="P441" s="45"/>
    </row>
    <row r="442" spans="1:16" s="62" customFormat="1" ht="9" customHeight="1" x14ac:dyDescent="0.2">
      <c r="A442" s="63">
        <f>$A$2</f>
        <v>9</v>
      </c>
      <c r="B442" s="85"/>
      <c r="C442" s="835" t="s">
        <v>126</v>
      </c>
      <c r="D442" s="835"/>
      <c r="E442" s="835"/>
      <c r="F442" s="835"/>
      <c r="G442" s="835"/>
      <c r="H442" s="148" t="s">
        <v>164</v>
      </c>
      <c r="I442" s="148" t="s">
        <v>165</v>
      </c>
      <c r="J442" s="148" t="s">
        <v>143</v>
      </c>
      <c r="K442" s="148" t="s">
        <v>166</v>
      </c>
      <c r="L442" s="836" t="s">
        <v>167</v>
      </c>
      <c r="M442" s="1072"/>
      <c r="N442" s="1072"/>
      <c r="O442" s="837"/>
      <c r="P442" s="45"/>
    </row>
    <row r="443" spans="1:16" s="62" customFormat="1" ht="19.5" customHeight="1" x14ac:dyDescent="0.25">
      <c r="A443" s="63">
        <f t="shared" ref="A443:A450" si="30">$A$6</f>
        <v>19.5</v>
      </c>
      <c r="B443" s="78">
        <v>1</v>
      </c>
      <c r="C443" s="832"/>
      <c r="D443" s="832"/>
      <c r="E443" s="832"/>
      <c r="F443" s="832"/>
      <c r="G443" s="832"/>
      <c r="H443" s="262"/>
      <c r="I443" s="262"/>
      <c r="J443" s="172"/>
      <c r="K443" s="167"/>
      <c r="L443" s="1073"/>
      <c r="M443" s="1074"/>
      <c r="N443" s="1074"/>
      <c r="O443" s="1075"/>
      <c r="P443" s="45" t="s">
        <v>164</v>
      </c>
    </row>
    <row r="444" spans="1:16" s="62" customFormat="1" ht="19.5" customHeight="1" x14ac:dyDescent="0.25">
      <c r="A444" s="63">
        <f t="shared" si="30"/>
        <v>19.5</v>
      </c>
      <c r="B444" s="78">
        <v>2</v>
      </c>
      <c r="C444" s="832"/>
      <c r="D444" s="832"/>
      <c r="E444" s="832"/>
      <c r="F444" s="832"/>
      <c r="G444" s="832"/>
      <c r="H444" s="262"/>
      <c r="I444" s="262"/>
      <c r="J444" s="172"/>
      <c r="K444" s="167"/>
      <c r="L444" s="1073"/>
      <c r="M444" s="1074"/>
      <c r="N444" s="1074"/>
      <c r="O444" s="1075"/>
      <c r="P444" s="45" t="s">
        <v>164</v>
      </c>
    </row>
    <row r="445" spans="1:16" s="62" customFormat="1" ht="19.5" customHeight="1" x14ac:dyDescent="0.25">
      <c r="A445" s="63">
        <f t="shared" si="30"/>
        <v>19.5</v>
      </c>
      <c r="B445" s="78">
        <v>3</v>
      </c>
      <c r="C445" s="832"/>
      <c r="D445" s="832"/>
      <c r="E445" s="832"/>
      <c r="F445" s="832"/>
      <c r="G445" s="832"/>
      <c r="H445" s="262"/>
      <c r="I445" s="262"/>
      <c r="J445" s="172"/>
      <c r="K445" s="167"/>
      <c r="L445" s="1073"/>
      <c r="M445" s="1074"/>
      <c r="N445" s="1074"/>
      <c r="O445" s="1075"/>
      <c r="P445" s="45" t="s">
        <v>164</v>
      </c>
    </row>
    <row r="446" spans="1:16" s="62" customFormat="1" ht="19.5" customHeight="1" x14ac:dyDescent="0.25">
      <c r="A446" s="63">
        <f t="shared" si="30"/>
        <v>19.5</v>
      </c>
      <c r="B446" s="78">
        <v>4</v>
      </c>
      <c r="C446" s="832"/>
      <c r="D446" s="832"/>
      <c r="E446" s="832"/>
      <c r="F446" s="832"/>
      <c r="G446" s="832"/>
      <c r="H446" s="262"/>
      <c r="I446" s="262"/>
      <c r="J446" s="172"/>
      <c r="K446" s="167"/>
      <c r="L446" s="1073"/>
      <c r="M446" s="1074"/>
      <c r="N446" s="1074"/>
      <c r="O446" s="1075"/>
      <c r="P446" s="45" t="s">
        <v>164</v>
      </c>
    </row>
    <row r="447" spans="1:16" s="62" customFormat="1" ht="19.5" customHeight="1" x14ac:dyDescent="0.25">
      <c r="A447" s="63">
        <f t="shared" si="30"/>
        <v>19.5</v>
      </c>
      <c r="B447" s="78">
        <v>5</v>
      </c>
      <c r="C447" s="832"/>
      <c r="D447" s="832"/>
      <c r="E447" s="832"/>
      <c r="F447" s="832"/>
      <c r="G447" s="832"/>
      <c r="H447" s="262"/>
      <c r="I447" s="262"/>
      <c r="J447" s="172"/>
      <c r="K447" s="167"/>
      <c r="L447" s="1073"/>
      <c r="M447" s="1074"/>
      <c r="N447" s="1074"/>
      <c r="O447" s="1075"/>
      <c r="P447" s="45" t="s">
        <v>164</v>
      </c>
    </row>
    <row r="448" spans="1:16" s="62" customFormat="1" ht="19.5" customHeight="1" x14ac:dyDescent="0.25">
      <c r="A448" s="63">
        <f t="shared" si="30"/>
        <v>19.5</v>
      </c>
      <c r="B448" s="78">
        <v>6</v>
      </c>
      <c r="C448" s="832"/>
      <c r="D448" s="832"/>
      <c r="E448" s="832"/>
      <c r="F448" s="832"/>
      <c r="G448" s="832"/>
      <c r="H448" s="262"/>
      <c r="I448" s="262"/>
      <c r="J448" s="172"/>
      <c r="K448" s="167"/>
      <c r="L448" s="1073"/>
      <c r="M448" s="1074"/>
      <c r="N448" s="1074"/>
      <c r="O448" s="1075"/>
      <c r="P448" s="45" t="s">
        <v>164</v>
      </c>
    </row>
    <row r="449" spans="1:16" s="62" customFormat="1" ht="19.5" customHeight="1" x14ac:dyDescent="0.25">
      <c r="A449" s="63">
        <f t="shared" si="30"/>
        <v>19.5</v>
      </c>
      <c r="B449" s="78">
        <v>7</v>
      </c>
      <c r="C449" s="832"/>
      <c r="D449" s="832"/>
      <c r="E449" s="832"/>
      <c r="F449" s="832"/>
      <c r="G449" s="832"/>
      <c r="H449" s="262"/>
      <c r="I449" s="262"/>
      <c r="J449" s="172"/>
      <c r="K449" s="167"/>
      <c r="L449" s="1073"/>
      <c r="M449" s="1074"/>
      <c r="N449" s="1074"/>
      <c r="O449" s="1075"/>
      <c r="P449" s="45" t="s">
        <v>164</v>
      </c>
    </row>
    <row r="450" spans="1:16" s="62" customFormat="1" ht="19.5" customHeight="1" x14ac:dyDescent="0.25">
      <c r="A450" s="63">
        <f t="shared" si="30"/>
        <v>19.5</v>
      </c>
      <c r="B450" s="78">
        <v>8</v>
      </c>
      <c r="C450" s="832"/>
      <c r="D450" s="832"/>
      <c r="E450" s="832"/>
      <c r="F450" s="832"/>
      <c r="G450" s="832"/>
      <c r="H450" s="262"/>
      <c r="I450" s="262"/>
      <c r="J450" s="172"/>
      <c r="K450" s="167"/>
      <c r="L450" s="1073"/>
      <c r="M450" s="1074"/>
      <c r="N450" s="1074"/>
      <c r="O450" s="1075"/>
      <c r="P450" s="45" t="s">
        <v>164</v>
      </c>
    </row>
    <row r="451" spans="1:16" s="62" customFormat="1" ht="9" customHeight="1" x14ac:dyDescent="0.25">
      <c r="A451" s="63">
        <f>$A$2</f>
        <v>9</v>
      </c>
      <c r="B451" s="45"/>
      <c r="C451" s="45"/>
      <c r="D451" s="45"/>
      <c r="E451" s="45"/>
      <c r="F451" s="45"/>
      <c r="G451" s="45"/>
      <c r="H451" s="45"/>
      <c r="I451" s="45"/>
      <c r="J451" s="45"/>
      <c r="K451" s="45"/>
      <c r="L451" s="45"/>
      <c r="M451" s="45"/>
      <c r="N451" s="45"/>
      <c r="O451" s="45"/>
      <c r="P451" s="45"/>
    </row>
    <row r="452" spans="1:16" ht="9" customHeight="1" x14ac:dyDescent="0.25">
      <c r="A452" s="63">
        <f t="shared" si="5"/>
        <v>9</v>
      </c>
    </row>
    <row r="453" spans="1:16" ht="9" customHeight="1" x14ac:dyDescent="0.25">
      <c r="A453" s="63">
        <f t="shared" si="5"/>
        <v>9</v>
      </c>
    </row>
    <row r="454" spans="1:16" ht="9" customHeight="1" x14ac:dyDescent="0.25">
      <c r="A454" s="63">
        <f t="shared" si="5"/>
        <v>9</v>
      </c>
    </row>
    <row r="455" spans="1:16" ht="9" customHeight="1" x14ac:dyDescent="0.25">
      <c r="A455" s="63">
        <f t="shared" si="5"/>
        <v>9</v>
      </c>
    </row>
    <row r="456" spans="1:16" ht="9" customHeight="1" x14ac:dyDescent="0.25">
      <c r="A456" s="63">
        <f t="shared" si="5"/>
        <v>9</v>
      </c>
    </row>
    <row r="457" spans="1:16" ht="9" customHeight="1" x14ac:dyDescent="0.25">
      <c r="A457" s="63">
        <f t="shared" si="5"/>
        <v>9</v>
      </c>
    </row>
    <row r="458" spans="1:16" ht="9" customHeight="1" x14ac:dyDescent="0.25">
      <c r="A458" s="63">
        <f t="shared" si="5"/>
        <v>9</v>
      </c>
    </row>
    <row r="459" spans="1:16" ht="9" customHeight="1" x14ac:dyDescent="0.25">
      <c r="A459" s="63">
        <f t="shared" si="5"/>
        <v>9</v>
      </c>
    </row>
    <row r="460" spans="1:16" ht="9" customHeight="1" x14ac:dyDescent="0.25">
      <c r="A460" s="63">
        <f t="shared" si="5"/>
        <v>9</v>
      </c>
    </row>
    <row r="461" spans="1:16" ht="9" customHeight="1" x14ac:dyDescent="0.25">
      <c r="A461" s="63">
        <f t="shared" si="5"/>
        <v>9</v>
      </c>
    </row>
    <row r="462" spans="1:16" ht="9" customHeight="1" x14ac:dyDescent="0.25">
      <c r="A462" s="63">
        <f t="shared" si="5"/>
        <v>9</v>
      </c>
    </row>
    <row r="463" spans="1:16" ht="9" customHeight="1" x14ac:dyDescent="0.25">
      <c r="A463" s="63">
        <f t="shared" si="5"/>
        <v>9</v>
      </c>
    </row>
    <row r="464" spans="1:16" ht="9" customHeight="1" x14ac:dyDescent="0.25">
      <c r="A464" s="63">
        <f t="shared" si="5"/>
        <v>9</v>
      </c>
    </row>
    <row r="465" spans="1:1" ht="9" customHeight="1" x14ac:dyDescent="0.25">
      <c r="A465" s="63">
        <f t="shared" si="5"/>
        <v>9</v>
      </c>
    </row>
    <row r="466" spans="1:1" ht="9" customHeight="1" x14ac:dyDescent="0.25">
      <c r="A466" s="63">
        <f t="shared" si="5"/>
        <v>9</v>
      </c>
    </row>
    <row r="467" spans="1:1" ht="9" customHeight="1" x14ac:dyDescent="0.25">
      <c r="A467" s="63">
        <f t="shared" si="5"/>
        <v>9</v>
      </c>
    </row>
    <row r="468" spans="1:1" ht="9" customHeight="1" x14ac:dyDescent="0.25">
      <c r="A468" s="63">
        <f t="shared" si="5"/>
        <v>9</v>
      </c>
    </row>
    <row r="469" spans="1:1" ht="9" customHeight="1" x14ac:dyDescent="0.25">
      <c r="A469" s="63">
        <f t="shared" si="5"/>
        <v>9</v>
      </c>
    </row>
    <row r="470" spans="1:1" ht="9" customHeight="1" x14ac:dyDescent="0.25">
      <c r="A470" s="63">
        <f t="shared" si="5"/>
        <v>9</v>
      </c>
    </row>
    <row r="471" spans="1:1" ht="9" customHeight="1" x14ac:dyDescent="0.25">
      <c r="A471" s="63">
        <f t="shared" si="5"/>
        <v>9</v>
      </c>
    </row>
    <row r="472" spans="1:1" ht="9" customHeight="1" x14ac:dyDescent="0.25">
      <c r="A472" s="63">
        <f t="shared" si="5"/>
        <v>9</v>
      </c>
    </row>
    <row r="473" spans="1:1" ht="9" customHeight="1" x14ac:dyDescent="0.25">
      <c r="A473" s="63">
        <f t="shared" si="5"/>
        <v>9</v>
      </c>
    </row>
    <row r="474" spans="1:1" ht="9" customHeight="1" x14ac:dyDescent="0.25">
      <c r="A474" s="63">
        <f t="shared" si="5"/>
        <v>9</v>
      </c>
    </row>
    <row r="475" spans="1:1" ht="9" customHeight="1" x14ac:dyDescent="0.25">
      <c r="A475" s="63">
        <f t="shared" si="5"/>
        <v>9</v>
      </c>
    </row>
    <row r="476" spans="1:1" ht="9" customHeight="1" x14ac:dyDescent="0.25">
      <c r="A476" s="63">
        <f t="shared" si="5"/>
        <v>9</v>
      </c>
    </row>
    <row r="477" spans="1:1" ht="9" customHeight="1" x14ac:dyDescent="0.25">
      <c r="A477" s="63">
        <f t="shared" si="5"/>
        <v>9</v>
      </c>
    </row>
    <row r="478" spans="1:1" ht="9" customHeight="1" x14ac:dyDescent="0.25">
      <c r="A478" s="63">
        <f t="shared" si="5"/>
        <v>9</v>
      </c>
    </row>
    <row r="479" spans="1:1" ht="9" customHeight="1" x14ac:dyDescent="0.25">
      <c r="A479" s="63">
        <f t="shared" si="5"/>
        <v>9</v>
      </c>
    </row>
    <row r="480" spans="1:1" ht="9" customHeight="1" x14ac:dyDescent="0.25">
      <c r="A480" s="63">
        <f t="shared" si="5"/>
        <v>9</v>
      </c>
    </row>
    <row r="481" spans="1:17" ht="15.75" customHeight="1" x14ac:dyDescent="0.25">
      <c r="A481" s="68">
        <f>$A$8</f>
        <v>16.5</v>
      </c>
      <c r="C481" s="80" t="s">
        <v>690</v>
      </c>
      <c r="D481" s="81" t="s">
        <v>189</v>
      </c>
      <c r="M481" s="1006" t="str">
        <f ca="1">Wersja</f>
        <v>2020..6.15.0.44055</v>
      </c>
      <c r="N481" s="1006"/>
    </row>
    <row r="482" spans="1:17" ht="9" customHeight="1" x14ac:dyDescent="0.25">
      <c r="A482" s="64">
        <v>9</v>
      </c>
      <c r="B482" s="796" t="s">
        <v>182</v>
      </c>
      <c r="C482" s="796"/>
      <c r="D482" s="796"/>
      <c r="E482" s="796"/>
      <c r="F482" s="796"/>
      <c r="G482" s="796"/>
      <c r="H482" s="796"/>
      <c r="I482" s="796"/>
      <c r="J482" s="796"/>
      <c r="K482" s="796"/>
      <c r="L482" s="796"/>
      <c r="M482" s="796"/>
      <c r="N482" s="796"/>
      <c r="O482" s="796"/>
    </row>
    <row r="483" spans="1:17" ht="9" customHeight="1" x14ac:dyDescent="0.25">
      <c r="A483" s="63">
        <f>$A$2</f>
        <v>9</v>
      </c>
      <c r="B483" s="797" t="s">
        <v>0</v>
      </c>
      <c r="C483" s="797"/>
      <c r="D483" s="797"/>
      <c r="E483" s="797"/>
      <c r="F483" s="797"/>
      <c r="G483" s="797"/>
      <c r="H483" s="797"/>
      <c r="I483" s="797"/>
      <c r="J483" s="797"/>
      <c r="K483" s="797"/>
      <c r="L483" s="797"/>
      <c r="M483" s="797"/>
      <c r="N483" s="797"/>
      <c r="O483" s="797"/>
    </row>
    <row r="484" spans="1:17" ht="4.5" customHeight="1" x14ac:dyDescent="0.25">
      <c r="A484" s="64">
        <v>4.5</v>
      </c>
      <c r="B484" s="121"/>
    </row>
    <row r="485" spans="1:17" ht="9" customHeight="1" x14ac:dyDescent="0.25">
      <c r="A485" s="63">
        <f>$A$2</f>
        <v>9</v>
      </c>
      <c r="B485" s="798" t="s">
        <v>475</v>
      </c>
      <c r="C485" s="799"/>
      <c r="D485" s="799"/>
      <c r="E485" s="799"/>
      <c r="F485" s="799"/>
      <c r="G485" s="799"/>
      <c r="H485" s="800"/>
      <c r="I485" s="801" t="s">
        <v>1</v>
      </c>
      <c r="J485" s="802"/>
      <c r="K485" s="802"/>
      <c r="L485" s="802"/>
      <c r="M485" s="802"/>
      <c r="N485" s="802"/>
      <c r="O485" s="803"/>
    </row>
    <row r="486" spans="1:17" ht="19.5" customHeight="1" x14ac:dyDescent="0.25">
      <c r="A486" s="64">
        <v>19.5</v>
      </c>
      <c r="B486" s="65"/>
      <c r="C486" s="988">
        <f>$C$6</f>
        <v>0</v>
      </c>
      <c r="D486" s="988"/>
      <c r="E486" s="988"/>
      <c r="F486" s="988"/>
      <c r="G486" s="988"/>
      <c r="H486" s="66"/>
      <c r="I486" s="820"/>
      <c r="J486" s="821"/>
      <c r="K486" s="821"/>
      <c r="L486" s="821"/>
      <c r="M486" s="821"/>
      <c r="N486" s="821"/>
      <c r="O486" s="822"/>
    </row>
    <row r="487" spans="1:17" ht="9" customHeight="1" x14ac:dyDescent="0.25">
      <c r="A487" s="63">
        <f t="shared" ref="A487" si="31">$A$2</f>
        <v>9</v>
      </c>
    </row>
    <row r="488" spans="1:17" ht="16.5" customHeight="1" x14ac:dyDescent="0.25">
      <c r="A488" s="64">
        <v>16.5</v>
      </c>
      <c r="B488" s="67" t="s">
        <v>578</v>
      </c>
    </row>
    <row r="489" spans="1:17" ht="16.5" customHeight="1" x14ac:dyDescent="0.25">
      <c r="A489" s="68">
        <f>$A$8</f>
        <v>16.5</v>
      </c>
      <c r="B489" s="989" t="s">
        <v>686</v>
      </c>
      <c r="C489" s="989"/>
      <c r="D489" s="989"/>
      <c r="E489" s="989"/>
      <c r="F489" s="989"/>
      <c r="G489" s="989"/>
      <c r="H489" s="989"/>
      <c r="I489" s="989"/>
      <c r="J489" s="989"/>
      <c r="K489" s="989"/>
      <c r="L489" s="989"/>
      <c r="M489" s="989"/>
      <c r="N489" s="989"/>
    </row>
    <row r="490" spans="1:17" ht="16.5" customHeight="1" x14ac:dyDescent="0.25">
      <c r="A490" s="68">
        <f>$A$8</f>
        <v>16.5</v>
      </c>
      <c r="B490" s="990" t="s">
        <v>564</v>
      </c>
      <c r="C490" s="989"/>
      <c r="D490" s="989"/>
      <c r="E490" s="989"/>
      <c r="F490" s="989"/>
      <c r="G490" s="989"/>
      <c r="H490" s="989"/>
      <c r="I490" s="989"/>
      <c r="J490" s="989"/>
      <c r="K490" s="989"/>
      <c r="L490" s="989"/>
      <c r="M490" s="989"/>
      <c r="N490" s="989"/>
    </row>
    <row r="491" spans="1:17" ht="9" customHeight="1" x14ac:dyDescent="0.25">
      <c r="A491" s="63">
        <f>$A$2</f>
        <v>9</v>
      </c>
      <c r="C491" s="69"/>
      <c r="D491" s="69"/>
      <c r="E491" s="69"/>
      <c r="F491" s="69"/>
      <c r="G491" s="69"/>
      <c r="N491" s="804" t="s">
        <v>877</v>
      </c>
      <c r="O491" s="1086"/>
    </row>
    <row r="492" spans="1:17" ht="19.5" customHeight="1" x14ac:dyDescent="0.25">
      <c r="A492" s="63">
        <f>$A$6</f>
        <v>19.5</v>
      </c>
      <c r="C492" s="69"/>
      <c r="D492" s="69"/>
      <c r="E492" s="69"/>
      <c r="F492" s="69"/>
      <c r="G492" s="69"/>
      <c r="N492" s="283">
        <f>N412+1</f>
        <v>7</v>
      </c>
      <c r="O492" s="70"/>
      <c r="P492" s="62">
        <f>SUM(Q:Q)</f>
        <v>0</v>
      </c>
      <c r="Q492" s="62">
        <f>IF(COUNTA(C503:O510,C523:O530)=0,0,1)</f>
        <v>0</v>
      </c>
    </row>
    <row r="493" spans="1:17" ht="4.5" customHeight="1" x14ac:dyDescent="0.25">
      <c r="A493" s="63">
        <f>$A$4</f>
        <v>4.5</v>
      </c>
      <c r="B493" s="69"/>
      <c r="C493" s="69"/>
      <c r="D493" s="69"/>
      <c r="E493" s="69"/>
      <c r="F493" s="69"/>
      <c r="G493" s="69"/>
    </row>
    <row r="494" spans="1:17" ht="4.5" customHeight="1" x14ac:dyDescent="0.25">
      <c r="A494" s="63">
        <f>$A$4</f>
        <v>4.5</v>
      </c>
      <c r="B494" s="807"/>
      <c r="C494" s="807"/>
      <c r="D494" s="807"/>
      <c r="E494" s="807"/>
      <c r="F494" s="807"/>
      <c r="G494" s="807"/>
      <c r="H494" s="807"/>
      <c r="I494" s="807"/>
      <c r="J494" s="807"/>
      <c r="K494" s="807"/>
      <c r="L494" s="807"/>
      <c r="M494" s="807"/>
      <c r="N494" s="807"/>
      <c r="O494" s="807"/>
    </row>
    <row r="495" spans="1:17" ht="24.75" customHeight="1" x14ac:dyDescent="0.25">
      <c r="A495" s="68">
        <f>$A$8*1.5</f>
        <v>24.75</v>
      </c>
      <c r="B495" s="826" t="s">
        <v>687</v>
      </c>
      <c r="C495" s="827"/>
      <c r="D495" s="827"/>
      <c r="E495" s="827"/>
      <c r="F495" s="827"/>
      <c r="G495" s="827"/>
      <c r="H495" s="827"/>
      <c r="I495" s="827"/>
      <c r="J495" s="827"/>
      <c r="K495" s="827"/>
      <c r="L495" s="827"/>
      <c r="M495" s="827"/>
      <c r="N495" s="827"/>
      <c r="O495" s="828"/>
    </row>
    <row r="496" spans="1:17" ht="9" customHeight="1" x14ac:dyDescent="0.25">
      <c r="A496" s="63">
        <f>$A$2</f>
        <v>9</v>
      </c>
      <c r="B496" s="71"/>
      <c r="C496" s="804" t="s">
        <v>158</v>
      </c>
      <c r="D496" s="805"/>
      <c r="E496" s="805"/>
      <c r="F496" s="805"/>
      <c r="G496" s="805"/>
      <c r="H496" s="806"/>
      <c r="I496" s="804" t="s">
        <v>159</v>
      </c>
      <c r="J496" s="805"/>
      <c r="K496" s="805"/>
      <c r="L496" s="805"/>
      <c r="M496" s="805"/>
      <c r="N496" s="805"/>
      <c r="O496" s="806"/>
    </row>
    <row r="497" spans="1:16" ht="19.5" customHeight="1" thickBot="1" x14ac:dyDescent="0.3">
      <c r="A497" s="63">
        <f>$A$6</f>
        <v>19.5</v>
      </c>
      <c r="B497" s="71"/>
      <c r="C497" s="1077" t="str">
        <f>""&amp;$C$17</f>
        <v/>
      </c>
      <c r="D497" s="1078"/>
      <c r="E497" s="1078"/>
      <c r="F497" s="1078"/>
      <c r="G497" s="1078"/>
      <c r="H497" s="1079"/>
      <c r="I497" s="1077" t="str">
        <f>""&amp;$I$17</f>
        <v/>
      </c>
      <c r="J497" s="1078"/>
      <c r="K497" s="1078"/>
      <c r="L497" s="1078"/>
      <c r="M497" s="1078"/>
      <c r="N497" s="1078"/>
      <c r="O497" s="1079"/>
    </row>
    <row r="498" spans="1:16" ht="4.5" customHeight="1" thickBot="1" x14ac:dyDescent="0.3">
      <c r="A498" s="63">
        <f>$A$4</f>
        <v>4.5</v>
      </c>
      <c r="B498" s="1080"/>
      <c r="C498" s="1081"/>
      <c r="D498" s="1081"/>
      <c r="E498" s="1081"/>
      <c r="F498" s="1081"/>
      <c r="G498" s="1081"/>
      <c r="H498" s="1081"/>
      <c r="I498" s="1081"/>
      <c r="J498" s="1081"/>
      <c r="K498" s="1081"/>
      <c r="L498" s="1081"/>
      <c r="M498" s="1081"/>
      <c r="N498" s="1081"/>
      <c r="O498" s="1082"/>
    </row>
    <row r="499" spans="1:16" ht="16.5" customHeight="1" x14ac:dyDescent="0.25">
      <c r="A499" s="68">
        <f t="shared" ref="A499:A500" si="32">$A$8</f>
        <v>16.5</v>
      </c>
      <c r="B499" s="1083" t="s">
        <v>160</v>
      </c>
      <c r="C499" s="1084"/>
      <c r="D499" s="1084"/>
      <c r="E499" s="1084"/>
      <c r="F499" s="1084"/>
      <c r="G499" s="1084"/>
      <c r="H499" s="1084"/>
      <c r="I499" s="1084"/>
      <c r="J499" s="1084"/>
      <c r="K499" s="1084"/>
      <c r="L499" s="1084"/>
      <c r="M499" s="1084"/>
      <c r="N499" s="1084"/>
      <c r="O499" s="1085"/>
    </row>
    <row r="500" spans="1:16" ht="16.5" customHeight="1" x14ac:dyDescent="0.25">
      <c r="A500" s="68">
        <f t="shared" si="32"/>
        <v>16.5</v>
      </c>
      <c r="B500" s="811" t="s">
        <v>688</v>
      </c>
      <c r="C500" s="812"/>
      <c r="D500" s="812"/>
      <c r="E500" s="812"/>
      <c r="F500" s="812"/>
      <c r="G500" s="812"/>
      <c r="H500" s="812"/>
      <c r="I500" s="812"/>
      <c r="J500" s="812"/>
      <c r="K500" s="812"/>
      <c r="L500" s="812"/>
      <c r="M500" s="812"/>
      <c r="N500" s="812"/>
      <c r="O500" s="813"/>
    </row>
    <row r="501" spans="1:16" ht="24.75" customHeight="1" x14ac:dyDescent="0.25">
      <c r="A501" s="68">
        <f>$A$8*1.5</f>
        <v>24.75</v>
      </c>
      <c r="B501" s="149" t="s">
        <v>162</v>
      </c>
      <c r="C501" s="814" t="s">
        <v>170</v>
      </c>
      <c r="D501" s="807"/>
      <c r="E501" s="807"/>
      <c r="F501" s="807"/>
      <c r="G501" s="815"/>
      <c r="H501" s="150" t="s">
        <v>171</v>
      </c>
      <c r="I501" s="150" t="s">
        <v>172</v>
      </c>
      <c r="J501" s="149" t="s">
        <v>163</v>
      </c>
      <c r="K501" s="75" t="s">
        <v>760</v>
      </c>
      <c r="L501" s="814" t="s">
        <v>175</v>
      </c>
      <c r="M501" s="807"/>
      <c r="N501" s="807"/>
      <c r="O501" s="815"/>
    </row>
    <row r="502" spans="1:16" ht="9" customHeight="1" x14ac:dyDescent="0.2">
      <c r="A502" s="63">
        <f>$A$2</f>
        <v>9</v>
      </c>
      <c r="B502" s="76"/>
      <c r="C502" s="816" t="s">
        <v>126</v>
      </c>
      <c r="D502" s="817"/>
      <c r="E502" s="817"/>
      <c r="F502" s="817"/>
      <c r="G502" s="818"/>
      <c r="H502" s="77" t="s">
        <v>164</v>
      </c>
      <c r="I502" s="77" t="s">
        <v>165</v>
      </c>
      <c r="J502" s="77" t="s">
        <v>143</v>
      </c>
      <c r="K502" s="77" t="s">
        <v>166</v>
      </c>
      <c r="L502" s="845" t="s">
        <v>167</v>
      </c>
      <c r="M502" s="1023"/>
      <c r="N502" s="1023"/>
      <c r="O502" s="1024"/>
    </row>
    <row r="503" spans="1:16" ht="19.5" customHeight="1" x14ac:dyDescent="0.25">
      <c r="A503" s="63">
        <f t="shared" ref="A503:A510" si="33">$A$6</f>
        <v>19.5</v>
      </c>
      <c r="B503" s="78">
        <v>1</v>
      </c>
      <c r="C503" s="832"/>
      <c r="D503" s="832"/>
      <c r="E503" s="832"/>
      <c r="F503" s="832"/>
      <c r="G503" s="832"/>
      <c r="H503" s="262"/>
      <c r="I503" s="262"/>
      <c r="J503" s="172"/>
      <c r="K503" s="175"/>
      <c r="L503" s="1073"/>
      <c r="M503" s="1074"/>
      <c r="N503" s="1074"/>
      <c r="O503" s="1075"/>
      <c r="P503" s="45" t="s">
        <v>126</v>
      </c>
    </row>
    <row r="504" spans="1:16" ht="19.5" customHeight="1" x14ac:dyDescent="0.25">
      <c r="A504" s="63">
        <f t="shared" si="33"/>
        <v>19.5</v>
      </c>
      <c r="B504" s="78">
        <v>2</v>
      </c>
      <c r="C504" s="832"/>
      <c r="D504" s="832"/>
      <c r="E504" s="832"/>
      <c r="F504" s="832"/>
      <c r="G504" s="832"/>
      <c r="H504" s="262"/>
      <c r="I504" s="262"/>
      <c r="J504" s="172"/>
      <c r="K504" s="175"/>
      <c r="L504" s="1073"/>
      <c r="M504" s="1074"/>
      <c r="N504" s="1074"/>
      <c r="O504" s="1075"/>
      <c r="P504" s="45" t="s">
        <v>126</v>
      </c>
    </row>
    <row r="505" spans="1:16" ht="19.5" customHeight="1" x14ac:dyDescent="0.25">
      <c r="A505" s="63">
        <f t="shared" si="33"/>
        <v>19.5</v>
      </c>
      <c r="B505" s="78">
        <v>3</v>
      </c>
      <c r="C505" s="832"/>
      <c r="D505" s="832"/>
      <c r="E505" s="832"/>
      <c r="F505" s="832"/>
      <c r="G505" s="832"/>
      <c r="H505" s="262"/>
      <c r="I505" s="262"/>
      <c r="J505" s="172"/>
      <c r="K505" s="175"/>
      <c r="L505" s="1073"/>
      <c r="M505" s="1074"/>
      <c r="N505" s="1074"/>
      <c r="O505" s="1075"/>
      <c r="P505" s="45" t="s">
        <v>126</v>
      </c>
    </row>
    <row r="506" spans="1:16" ht="19.5" customHeight="1" x14ac:dyDescent="0.25">
      <c r="A506" s="63">
        <f t="shared" si="33"/>
        <v>19.5</v>
      </c>
      <c r="B506" s="78">
        <v>4</v>
      </c>
      <c r="C506" s="832"/>
      <c r="D506" s="832"/>
      <c r="E506" s="832"/>
      <c r="F506" s="832"/>
      <c r="G506" s="832"/>
      <c r="H506" s="262"/>
      <c r="I506" s="262"/>
      <c r="J506" s="172"/>
      <c r="K506" s="175"/>
      <c r="L506" s="1073"/>
      <c r="M506" s="1074"/>
      <c r="N506" s="1074"/>
      <c r="O506" s="1075"/>
      <c r="P506" s="45" t="s">
        <v>126</v>
      </c>
    </row>
    <row r="507" spans="1:16" ht="19.5" customHeight="1" x14ac:dyDescent="0.25">
      <c r="A507" s="63">
        <f t="shared" si="33"/>
        <v>19.5</v>
      </c>
      <c r="B507" s="78">
        <v>5</v>
      </c>
      <c r="C507" s="832"/>
      <c r="D507" s="832"/>
      <c r="E507" s="832"/>
      <c r="F507" s="832"/>
      <c r="G507" s="832"/>
      <c r="H507" s="262"/>
      <c r="I507" s="262"/>
      <c r="J507" s="172"/>
      <c r="K507" s="175"/>
      <c r="L507" s="1073"/>
      <c r="M507" s="1074"/>
      <c r="N507" s="1074"/>
      <c r="O507" s="1075"/>
      <c r="P507" s="45" t="s">
        <v>126</v>
      </c>
    </row>
    <row r="508" spans="1:16" ht="19.5" customHeight="1" x14ac:dyDescent="0.25">
      <c r="A508" s="63">
        <f t="shared" si="33"/>
        <v>19.5</v>
      </c>
      <c r="B508" s="78">
        <v>6</v>
      </c>
      <c r="C508" s="832"/>
      <c r="D508" s="832"/>
      <c r="E508" s="832"/>
      <c r="F508" s="832"/>
      <c r="G508" s="832"/>
      <c r="H508" s="262"/>
      <c r="I508" s="262"/>
      <c r="J508" s="172"/>
      <c r="K508" s="175"/>
      <c r="L508" s="1073"/>
      <c r="M508" s="1074"/>
      <c r="N508" s="1074"/>
      <c r="O508" s="1075"/>
      <c r="P508" s="45" t="s">
        <v>126</v>
      </c>
    </row>
    <row r="509" spans="1:16" ht="19.5" customHeight="1" x14ac:dyDescent="0.25">
      <c r="A509" s="63">
        <f t="shared" si="33"/>
        <v>19.5</v>
      </c>
      <c r="B509" s="78">
        <v>7</v>
      </c>
      <c r="C509" s="832"/>
      <c r="D509" s="832"/>
      <c r="E509" s="832"/>
      <c r="F509" s="832"/>
      <c r="G509" s="832"/>
      <c r="H509" s="262"/>
      <c r="I509" s="262"/>
      <c r="J509" s="172"/>
      <c r="K509" s="175"/>
      <c r="L509" s="1073"/>
      <c r="M509" s="1074"/>
      <c r="N509" s="1074"/>
      <c r="O509" s="1075"/>
      <c r="P509" s="45" t="s">
        <v>126</v>
      </c>
    </row>
    <row r="510" spans="1:16" ht="19.5" customHeight="1" x14ac:dyDescent="0.25">
      <c r="A510" s="63">
        <f t="shared" si="33"/>
        <v>19.5</v>
      </c>
      <c r="B510" s="78">
        <v>8</v>
      </c>
      <c r="C510" s="832"/>
      <c r="D510" s="832"/>
      <c r="E510" s="832"/>
      <c r="F510" s="832"/>
      <c r="G510" s="832"/>
      <c r="H510" s="262"/>
      <c r="I510" s="262"/>
      <c r="J510" s="172"/>
      <c r="K510" s="175"/>
      <c r="L510" s="1073"/>
      <c r="M510" s="1074"/>
      <c r="N510" s="1074"/>
      <c r="O510" s="1075"/>
      <c r="P510" s="45" t="s">
        <v>126</v>
      </c>
    </row>
    <row r="511" spans="1:16" ht="9" customHeight="1" x14ac:dyDescent="0.25">
      <c r="A511" s="63">
        <f>$A$2</f>
        <v>9</v>
      </c>
    </row>
    <row r="512" spans="1:16" ht="18" customHeight="1" x14ac:dyDescent="0.25">
      <c r="A512" s="63">
        <f>$A$2*2</f>
        <v>18</v>
      </c>
      <c r="B512" s="79" t="s">
        <v>100</v>
      </c>
      <c r="C512" s="838" t="s">
        <v>191</v>
      </c>
      <c r="D512" s="795"/>
      <c r="E512" s="795"/>
      <c r="F512" s="795"/>
      <c r="G512" s="795"/>
      <c r="H512" s="795"/>
      <c r="I512" s="795"/>
      <c r="J512" s="795"/>
      <c r="K512" s="795"/>
      <c r="L512" s="795"/>
      <c r="M512" s="795"/>
      <c r="N512" s="795"/>
      <c r="O512" s="795"/>
    </row>
    <row r="513" spans="1:16" ht="9" customHeight="1" x14ac:dyDescent="0.25">
      <c r="A513" s="63">
        <f>$A$2</f>
        <v>9</v>
      </c>
      <c r="B513" s="79" t="s">
        <v>101</v>
      </c>
      <c r="C513" s="795" t="s">
        <v>190</v>
      </c>
      <c r="D513" s="795"/>
      <c r="E513" s="795"/>
      <c r="F513" s="795"/>
      <c r="G513" s="795"/>
      <c r="H513" s="795"/>
      <c r="I513" s="795"/>
      <c r="J513" s="795"/>
      <c r="K513" s="795"/>
      <c r="L513" s="795"/>
      <c r="M513" s="795"/>
      <c r="N513" s="795"/>
      <c r="O513" s="795"/>
    </row>
    <row r="514" spans="1:16" s="62" customFormat="1" ht="9" customHeight="1" x14ac:dyDescent="0.25">
      <c r="A514" s="63">
        <f>$A$2</f>
        <v>9</v>
      </c>
      <c r="B514" s="79" t="s">
        <v>102</v>
      </c>
      <c r="C514" s="838" t="s">
        <v>500</v>
      </c>
      <c r="D514" s="795"/>
      <c r="E514" s="795"/>
      <c r="F514" s="795"/>
      <c r="G514" s="795"/>
      <c r="H514" s="795"/>
      <c r="I514" s="795"/>
      <c r="J514" s="795"/>
      <c r="K514" s="795"/>
      <c r="L514" s="795"/>
      <c r="M514" s="795"/>
      <c r="N514" s="795"/>
      <c r="O514" s="795"/>
      <c r="P514" s="45"/>
    </row>
    <row r="515" spans="1:16" s="62" customFormat="1" ht="9" customHeight="1" x14ac:dyDescent="0.25">
      <c r="A515" s="63">
        <f>$A$2</f>
        <v>9</v>
      </c>
      <c r="B515" s="79" t="s">
        <v>105</v>
      </c>
      <c r="C515" s="838" t="s">
        <v>194</v>
      </c>
      <c r="D515" s="795"/>
      <c r="E515" s="795"/>
      <c r="F515" s="795"/>
      <c r="G515" s="795"/>
      <c r="H515" s="795"/>
      <c r="I515" s="795"/>
      <c r="J515" s="795"/>
      <c r="K515" s="795"/>
      <c r="L515" s="795"/>
      <c r="M515" s="795"/>
      <c r="N515" s="795"/>
      <c r="O515" s="795"/>
      <c r="P515" s="45"/>
    </row>
    <row r="516" spans="1:16" s="62" customFormat="1" ht="16.5" customHeight="1" x14ac:dyDescent="0.25">
      <c r="A516" s="68">
        <f>$A$8</f>
        <v>16.5</v>
      </c>
      <c r="B516" s="45"/>
      <c r="C516" s="984" t="str">
        <f ca="1">Wersja</f>
        <v>2020..6.15.0.44055</v>
      </c>
      <c r="D516" s="984"/>
      <c r="E516" s="69"/>
      <c r="F516" s="69"/>
      <c r="G516" s="69"/>
      <c r="H516" s="69"/>
      <c r="I516" s="45"/>
      <c r="J516" s="45"/>
      <c r="K516" s="45"/>
      <c r="L516" s="45"/>
      <c r="M516" s="45"/>
      <c r="N516" s="80" t="s">
        <v>690</v>
      </c>
      <c r="O516" s="81" t="s">
        <v>187</v>
      </c>
      <c r="P516" s="45"/>
    </row>
    <row r="517" spans="1:16" s="62" customFormat="1" ht="9" customHeight="1" x14ac:dyDescent="0.25">
      <c r="A517" s="63">
        <f>$A$2</f>
        <v>9</v>
      </c>
      <c r="B517" s="45"/>
      <c r="C517" s="45"/>
      <c r="D517" s="45"/>
      <c r="E517" s="45"/>
      <c r="F517" s="45"/>
      <c r="G517" s="45"/>
      <c r="H517" s="45"/>
      <c r="I517" s="45"/>
      <c r="J517" s="45"/>
      <c r="K517" s="45"/>
      <c r="L517" s="45"/>
      <c r="M517" s="45"/>
      <c r="N517" s="45"/>
      <c r="O517" s="45"/>
      <c r="P517" s="45"/>
    </row>
    <row r="518" spans="1:16" s="62" customFormat="1" ht="9" customHeight="1" x14ac:dyDescent="0.25">
      <c r="A518" s="63">
        <f>$A$2</f>
        <v>9</v>
      </c>
      <c r="B518" s="797" t="s">
        <v>0</v>
      </c>
      <c r="C518" s="797"/>
      <c r="D518" s="797"/>
      <c r="E518" s="797"/>
      <c r="F518" s="797"/>
      <c r="G518" s="797"/>
      <c r="H518" s="797"/>
      <c r="I518" s="797"/>
      <c r="J518" s="797"/>
      <c r="K518" s="797"/>
      <c r="L518" s="797"/>
      <c r="M518" s="797"/>
      <c r="N518" s="797"/>
      <c r="O518" s="797"/>
      <c r="P518" s="45"/>
    </row>
    <row r="519" spans="1:16" s="62" customFormat="1" ht="4.5" customHeight="1" x14ac:dyDescent="0.25">
      <c r="A519" s="68">
        <v>4.5</v>
      </c>
      <c r="B519" s="147"/>
      <c r="C519" s="45"/>
      <c r="D519" s="45"/>
      <c r="E519" s="45"/>
      <c r="F519" s="45"/>
      <c r="G519" s="45"/>
      <c r="H519" s="45"/>
      <c r="I519" s="45"/>
      <c r="J519" s="45"/>
      <c r="K519" s="45"/>
      <c r="L519" s="45"/>
      <c r="M519" s="45"/>
      <c r="N519" s="45"/>
      <c r="O519" s="45"/>
      <c r="P519" s="45"/>
    </row>
    <row r="520" spans="1:16" s="62" customFormat="1" ht="16.5" customHeight="1" x14ac:dyDescent="0.25">
      <c r="A520" s="68">
        <f t="shared" ref="A520" si="34">$A$8</f>
        <v>16.5</v>
      </c>
      <c r="B520" s="811" t="s">
        <v>689</v>
      </c>
      <c r="C520" s="812"/>
      <c r="D520" s="812"/>
      <c r="E520" s="812"/>
      <c r="F520" s="812"/>
      <c r="G520" s="812"/>
      <c r="H520" s="812"/>
      <c r="I520" s="812"/>
      <c r="J520" s="812"/>
      <c r="K520" s="812"/>
      <c r="L520" s="812"/>
      <c r="M520" s="812"/>
      <c r="N520" s="812"/>
      <c r="O520" s="813"/>
      <c r="P520" s="45"/>
    </row>
    <row r="521" spans="1:16" s="62" customFormat="1" ht="24.75" customHeight="1" x14ac:dyDescent="0.25">
      <c r="A521" s="68">
        <f>$A$8*1.5</f>
        <v>24.75</v>
      </c>
      <c r="B521" s="149" t="s">
        <v>162</v>
      </c>
      <c r="C521" s="1076" t="s">
        <v>184</v>
      </c>
      <c r="D521" s="1076"/>
      <c r="E521" s="1076"/>
      <c r="F521" s="1076"/>
      <c r="G521" s="1076"/>
      <c r="H521" s="150" t="s">
        <v>171</v>
      </c>
      <c r="I521" s="150" t="s">
        <v>172</v>
      </c>
      <c r="J521" s="149" t="s">
        <v>163</v>
      </c>
      <c r="K521" s="75" t="s">
        <v>760</v>
      </c>
      <c r="L521" s="814" t="s">
        <v>175</v>
      </c>
      <c r="M521" s="807"/>
      <c r="N521" s="807"/>
      <c r="O521" s="815"/>
      <c r="P521" s="45"/>
    </row>
    <row r="522" spans="1:16" s="62" customFormat="1" ht="9" customHeight="1" x14ac:dyDescent="0.2">
      <c r="A522" s="63">
        <f>$A$2</f>
        <v>9</v>
      </c>
      <c r="B522" s="85"/>
      <c r="C522" s="835" t="s">
        <v>126</v>
      </c>
      <c r="D522" s="835"/>
      <c r="E522" s="835"/>
      <c r="F522" s="835"/>
      <c r="G522" s="835"/>
      <c r="H522" s="148" t="s">
        <v>164</v>
      </c>
      <c r="I522" s="148" t="s">
        <v>165</v>
      </c>
      <c r="J522" s="148" t="s">
        <v>143</v>
      </c>
      <c r="K522" s="148" t="s">
        <v>166</v>
      </c>
      <c r="L522" s="836" t="s">
        <v>167</v>
      </c>
      <c r="M522" s="1072"/>
      <c r="N522" s="1072"/>
      <c r="O522" s="837"/>
      <c r="P522" s="45"/>
    </row>
    <row r="523" spans="1:16" s="62" customFormat="1" ht="19.5" customHeight="1" x14ac:dyDescent="0.25">
      <c r="A523" s="63">
        <f t="shared" ref="A523:A530" si="35">$A$6</f>
        <v>19.5</v>
      </c>
      <c r="B523" s="78">
        <v>1</v>
      </c>
      <c r="C523" s="832"/>
      <c r="D523" s="832"/>
      <c r="E523" s="832"/>
      <c r="F523" s="832"/>
      <c r="G523" s="832"/>
      <c r="H523" s="262"/>
      <c r="I523" s="262"/>
      <c r="J523" s="172"/>
      <c r="K523" s="167"/>
      <c r="L523" s="1073"/>
      <c r="M523" s="1074"/>
      <c r="N523" s="1074"/>
      <c r="O523" s="1075"/>
      <c r="P523" s="45" t="s">
        <v>164</v>
      </c>
    </row>
    <row r="524" spans="1:16" s="62" customFormat="1" ht="19.5" customHeight="1" x14ac:dyDescent="0.25">
      <c r="A524" s="63">
        <f t="shared" si="35"/>
        <v>19.5</v>
      </c>
      <c r="B524" s="78">
        <v>2</v>
      </c>
      <c r="C524" s="832"/>
      <c r="D524" s="832"/>
      <c r="E524" s="832"/>
      <c r="F524" s="832"/>
      <c r="G524" s="832"/>
      <c r="H524" s="262"/>
      <c r="I524" s="262"/>
      <c r="J524" s="172"/>
      <c r="K524" s="167"/>
      <c r="L524" s="1073"/>
      <c r="M524" s="1074"/>
      <c r="N524" s="1074"/>
      <c r="O524" s="1075"/>
      <c r="P524" s="45" t="s">
        <v>164</v>
      </c>
    </row>
    <row r="525" spans="1:16" s="62" customFormat="1" ht="19.5" customHeight="1" x14ac:dyDescent="0.25">
      <c r="A525" s="63">
        <f t="shared" si="35"/>
        <v>19.5</v>
      </c>
      <c r="B525" s="78">
        <v>3</v>
      </c>
      <c r="C525" s="832"/>
      <c r="D525" s="832"/>
      <c r="E525" s="832"/>
      <c r="F525" s="832"/>
      <c r="G525" s="832"/>
      <c r="H525" s="262"/>
      <c r="I525" s="262"/>
      <c r="J525" s="172"/>
      <c r="K525" s="167"/>
      <c r="L525" s="1073"/>
      <c r="M525" s="1074"/>
      <c r="N525" s="1074"/>
      <c r="O525" s="1075"/>
      <c r="P525" s="45" t="s">
        <v>164</v>
      </c>
    </row>
    <row r="526" spans="1:16" s="62" customFormat="1" ht="19.5" customHeight="1" x14ac:dyDescent="0.25">
      <c r="A526" s="63">
        <f t="shared" si="35"/>
        <v>19.5</v>
      </c>
      <c r="B526" s="78">
        <v>4</v>
      </c>
      <c r="C526" s="832"/>
      <c r="D526" s="832"/>
      <c r="E526" s="832"/>
      <c r="F526" s="832"/>
      <c r="G526" s="832"/>
      <c r="H526" s="262"/>
      <c r="I526" s="262"/>
      <c r="J526" s="172"/>
      <c r="K526" s="167"/>
      <c r="L526" s="1073"/>
      <c r="M526" s="1074"/>
      <c r="N526" s="1074"/>
      <c r="O526" s="1075"/>
      <c r="P526" s="45" t="s">
        <v>164</v>
      </c>
    </row>
    <row r="527" spans="1:16" s="62" customFormat="1" ht="19.5" customHeight="1" x14ac:dyDescent="0.25">
      <c r="A527" s="63">
        <f t="shared" si="35"/>
        <v>19.5</v>
      </c>
      <c r="B527" s="78">
        <v>5</v>
      </c>
      <c r="C527" s="832"/>
      <c r="D527" s="832"/>
      <c r="E527" s="832"/>
      <c r="F527" s="832"/>
      <c r="G527" s="832"/>
      <c r="H527" s="262"/>
      <c r="I527" s="262"/>
      <c r="J527" s="172"/>
      <c r="K527" s="167"/>
      <c r="L527" s="1073"/>
      <c r="M527" s="1074"/>
      <c r="N527" s="1074"/>
      <c r="O527" s="1075"/>
      <c r="P527" s="45" t="s">
        <v>164</v>
      </c>
    </row>
    <row r="528" spans="1:16" s="62" customFormat="1" ht="19.5" customHeight="1" x14ac:dyDescent="0.25">
      <c r="A528" s="63">
        <f t="shared" si="35"/>
        <v>19.5</v>
      </c>
      <c r="B528" s="78">
        <v>6</v>
      </c>
      <c r="C528" s="832"/>
      <c r="D528" s="832"/>
      <c r="E528" s="832"/>
      <c r="F528" s="832"/>
      <c r="G528" s="832"/>
      <c r="H528" s="262"/>
      <c r="I528" s="262"/>
      <c r="J528" s="172"/>
      <c r="K528" s="167"/>
      <c r="L528" s="1073"/>
      <c r="M528" s="1074"/>
      <c r="N528" s="1074"/>
      <c r="O528" s="1075"/>
      <c r="P528" s="45" t="s">
        <v>164</v>
      </c>
    </row>
    <row r="529" spans="1:16" s="62" customFormat="1" ht="19.5" customHeight="1" x14ac:dyDescent="0.25">
      <c r="A529" s="63">
        <f t="shared" si="35"/>
        <v>19.5</v>
      </c>
      <c r="B529" s="78">
        <v>7</v>
      </c>
      <c r="C529" s="832"/>
      <c r="D529" s="832"/>
      <c r="E529" s="832"/>
      <c r="F529" s="832"/>
      <c r="G529" s="832"/>
      <c r="H529" s="262"/>
      <c r="I529" s="262"/>
      <c r="J529" s="172"/>
      <c r="K529" s="167"/>
      <c r="L529" s="1073"/>
      <c r="M529" s="1074"/>
      <c r="N529" s="1074"/>
      <c r="O529" s="1075"/>
      <c r="P529" s="45" t="s">
        <v>164</v>
      </c>
    </row>
    <row r="530" spans="1:16" s="62" customFormat="1" ht="19.5" customHeight="1" x14ac:dyDescent="0.25">
      <c r="A530" s="63">
        <f t="shared" si="35"/>
        <v>19.5</v>
      </c>
      <c r="B530" s="78">
        <v>8</v>
      </c>
      <c r="C530" s="832"/>
      <c r="D530" s="832"/>
      <c r="E530" s="832"/>
      <c r="F530" s="832"/>
      <c r="G530" s="832"/>
      <c r="H530" s="262"/>
      <c r="I530" s="262"/>
      <c r="J530" s="172"/>
      <c r="K530" s="167"/>
      <c r="L530" s="1073"/>
      <c r="M530" s="1074"/>
      <c r="N530" s="1074"/>
      <c r="O530" s="1075"/>
      <c r="P530" s="45" t="s">
        <v>164</v>
      </c>
    </row>
    <row r="531" spans="1:16" s="62" customFormat="1" ht="9" customHeight="1" x14ac:dyDescent="0.25">
      <c r="A531" s="63">
        <f>$A$2</f>
        <v>9</v>
      </c>
      <c r="B531" s="45"/>
      <c r="C531" s="45"/>
      <c r="D531" s="45"/>
      <c r="E531" s="45"/>
      <c r="F531" s="45"/>
      <c r="G531" s="45"/>
      <c r="H531" s="45"/>
      <c r="I531" s="45"/>
      <c r="J531" s="45"/>
      <c r="K531" s="45"/>
      <c r="L531" s="45"/>
      <c r="M531" s="45"/>
      <c r="N531" s="45"/>
      <c r="O531" s="45"/>
      <c r="P531" s="45"/>
    </row>
    <row r="532" spans="1:16" ht="9" customHeight="1" x14ac:dyDescent="0.25">
      <c r="A532" s="63">
        <f t="shared" si="5"/>
        <v>9</v>
      </c>
    </row>
    <row r="533" spans="1:16" ht="9" customHeight="1" x14ac:dyDescent="0.25">
      <c r="A533" s="63">
        <f t="shared" si="5"/>
        <v>9</v>
      </c>
    </row>
    <row r="534" spans="1:16" ht="9" customHeight="1" x14ac:dyDescent="0.25">
      <c r="A534" s="63">
        <f t="shared" si="5"/>
        <v>9</v>
      </c>
    </row>
    <row r="535" spans="1:16" ht="9" customHeight="1" x14ac:dyDescent="0.25">
      <c r="A535" s="63">
        <f t="shared" si="5"/>
        <v>9</v>
      </c>
    </row>
    <row r="536" spans="1:16" ht="9" customHeight="1" x14ac:dyDescent="0.25">
      <c r="A536" s="63">
        <f t="shared" si="5"/>
        <v>9</v>
      </c>
    </row>
    <row r="537" spans="1:16" ht="9" customHeight="1" x14ac:dyDescent="0.25">
      <c r="A537" s="63">
        <f t="shared" si="5"/>
        <v>9</v>
      </c>
    </row>
    <row r="538" spans="1:16" ht="9" customHeight="1" x14ac:dyDescent="0.25">
      <c r="A538" s="63">
        <f t="shared" si="5"/>
        <v>9</v>
      </c>
    </row>
    <row r="539" spans="1:16" ht="9" customHeight="1" x14ac:dyDescent="0.25">
      <c r="A539" s="63">
        <f t="shared" si="5"/>
        <v>9</v>
      </c>
    </row>
    <row r="540" spans="1:16" ht="9" customHeight="1" x14ac:dyDescent="0.25">
      <c r="A540" s="63">
        <f t="shared" si="5"/>
        <v>9</v>
      </c>
    </row>
    <row r="541" spans="1:16" ht="9" customHeight="1" x14ac:dyDescent="0.25">
      <c r="A541" s="63">
        <f t="shared" si="5"/>
        <v>9</v>
      </c>
    </row>
    <row r="542" spans="1:16" ht="9" customHeight="1" x14ac:dyDescent="0.25">
      <c r="A542" s="63">
        <f t="shared" si="5"/>
        <v>9</v>
      </c>
    </row>
    <row r="543" spans="1:16" ht="9" customHeight="1" x14ac:dyDescent="0.25">
      <c r="A543" s="63">
        <f t="shared" si="5"/>
        <v>9</v>
      </c>
    </row>
    <row r="544" spans="1:16" ht="9" customHeight="1" x14ac:dyDescent="0.25">
      <c r="A544" s="63">
        <f t="shared" si="5"/>
        <v>9</v>
      </c>
    </row>
    <row r="545" spans="1:1" ht="9" customHeight="1" x14ac:dyDescent="0.25">
      <c r="A545" s="63">
        <f t="shared" si="5"/>
        <v>9</v>
      </c>
    </row>
    <row r="546" spans="1:1" ht="9" customHeight="1" x14ac:dyDescent="0.25">
      <c r="A546" s="63">
        <f t="shared" si="5"/>
        <v>9</v>
      </c>
    </row>
    <row r="547" spans="1:1" ht="9" customHeight="1" x14ac:dyDescent="0.25">
      <c r="A547" s="63">
        <f t="shared" si="5"/>
        <v>9</v>
      </c>
    </row>
    <row r="548" spans="1:1" ht="9" customHeight="1" x14ac:dyDescent="0.25">
      <c r="A548" s="63">
        <f t="shared" si="5"/>
        <v>9</v>
      </c>
    </row>
    <row r="549" spans="1:1" ht="9" customHeight="1" x14ac:dyDescent="0.25">
      <c r="A549" s="63">
        <f t="shared" si="5"/>
        <v>9</v>
      </c>
    </row>
    <row r="550" spans="1:1" ht="9" customHeight="1" x14ac:dyDescent="0.25">
      <c r="A550" s="63">
        <f t="shared" si="5"/>
        <v>9</v>
      </c>
    </row>
    <row r="551" spans="1:1" ht="9" customHeight="1" x14ac:dyDescent="0.25">
      <c r="A551" s="63">
        <f t="shared" si="5"/>
        <v>9</v>
      </c>
    </row>
    <row r="552" spans="1:1" ht="9" customHeight="1" x14ac:dyDescent="0.25">
      <c r="A552" s="63">
        <f t="shared" si="5"/>
        <v>9</v>
      </c>
    </row>
    <row r="553" spans="1:1" ht="9" customHeight="1" x14ac:dyDescent="0.25">
      <c r="A553" s="63">
        <f t="shared" si="5"/>
        <v>9</v>
      </c>
    </row>
    <row r="554" spans="1:1" ht="9" customHeight="1" x14ac:dyDescent="0.25">
      <c r="A554" s="63">
        <f t="shared" si="5"/>
        <v>9</v>
      </c>
    </row>
    <row r="555" spans="1:1" ht="9" customHeight="1" x14ac:dyDescent="0.25">
      <c r="A555" s="63">
        <f t="shared" si="5"/>
        <v>9</v>
      </c>
    </row>
    <row r="556" spans="1:1" ht="9" customHeight="1" x14ac:dyDescent="0.25">
      <c r="A556" s="63">
        <f t="shared" si="5"/>
        <v>9</v>
      </c>
    </row>
    <row r="557" spans="1:1" ht="9" customHeight="1" x14ac:dyDescent="0.25">
      <c r="A557" s="63">
        <f t="shared" si="5"/>
        <v>9</v>
      </c>
    </row>
    <row r="558" spans="1:1" ht="9" customHeight="1" x14ac:dyDescent="0.25">
      <c r="A558" s="63">
        <f t="shared" si="5"/>
        <v>9</v>
      </c>
    </row>
    <row r="559" spans="1:1" ht="9" customHeight="1" x14ac:dyDescent="0.25">
      <c r="A559" s="63">
        <f t="shared" si="5"/>
        <v>9</v>
      </c>
    </row>
    <row r="560" spans="1:1" ht="9" customHeight="1" x14ac:dyDescent="0.25">
      <c r="A560" s="63">
        <f t="shared" si="5"/>
        <v>9</v>
      </c>
    </row>
    <row r="561" spans="1:17" ht="15.75" customHeight="1" x14ac:dyDescent="0.25">
      <c r="A561" s="68">
        <f>$A$8</f>
        <v>16.5</v>
      </c>
      <c r="C561" s="80" t="s">
        <v>690</v>
      </c>
      <c r="D561" s="81" t="s">
        <v>189</v>
      </c>
      <c r="M561" s="1006" t="str">
        <f ca="1">Wersja</f>
        <v>2020..6.15.0.44055</v>
      </c>
      <c r="N561" s="1006"/>
    </row>
    <row r="562" spans="1:17" ht="9" customHeight="1" x14ac:dyDescent="0.25">
      <c r="A562" s="64">
        <v>9</v>
      </c>
      <c r="B562" s="796" t="s">
        <v>182</v>
      </c>
      <c r="C562" s="796"/>
      <c r="D562" s="796"/>
      <c r="E562" s="796"/>
      <c r="F562" s="796"/>
      <c r="G562" s="796"/>
      <c r="H562" s="796"/>
      <c r="I562" s="796"/>
      <c r="J562" s="796"/>
      <c r="K562" s="796"/>
      <c r="L562" s="796"/>
      <c r="M562" s="796"/>
      <c r="N562" s="796"/>
      <c r="O562" s="796"/>
    </row>
    <row r="563" spans="1:17" ht="9" customHeight="1" x14ac:dyDescent="0.25">
      <c r="A563" s="63">
        <f>$A$2</f>
        <v>9</v>
      </c>
      <c r="B563" s="797" t="s">
        <v>0</v>
      </c>
      <c r="C563" s="797"/>
      <c r="D563" s="797"/>
      <c r="E563" s="797"/>
      <c r="F563" s="797"/>
      <c r="G563" s="797"/>
      <c r="H563" s="797"/>
      <c r="I563" s="797"/>
      <c r="J563" s="797"/>
      <c r="K563" s="797"/>
      <c r="L563" s="797"/>
      <c r="M563" s="797"/>
      <c r="N563" s="797"/>
      <c r="O563" s="797"/>
    </row>
    <row r="564" spans="1:17" ht="4.5" customHeight="1" x14ac:dyDescent="0.25">
      <c r="A564" s="64">
        <v>4.5</v>
      </c>
      <c r="B564" s="121"/>
    </row>
    <row r="565" spans="1:17" ht="9" customHeight="1" x14ac:dyDescent="0.25">
      <c r="A565" s="63">
        <f>$A$2</f>
        <v>9</v>
      </c>
      <c r="B565" s="798" t="s">
        <v>475</v>
      </c>
      <c r="C565" s="799"/>
      <c r="D565" s="799"/>
      <c r="E565" s="799"/>
      <c r="F565" s="799"/>
      <c r="G565" s="799"/>
      <c r="H565" s="800"/>
      <c r="I565" s="801" t="s">
        <v>1</v>
      </c>
      <c r="J565" s="802"/>
      <c r="K565" s="802"/>
      <c r="L565" s="802"/>
      <c r="M565" s="802"/>
      <c r="N565" s="802"/>
      <c r="O565" s="803"/>
    </row>
    <row r="566" spans="1:17" ht="19.5" customHeight="1" x14ac:dyDescent="0.25">
      <c r="A566" s="64">
        <v>19.5</v>
      </c>
      <c r="B566" s="65"/>
      <c r="C566" s="988">
        <f>$C$6</f>
        <v>0</v>
      </c>
      <c r="D566" s="988"/>
      <c r="E566" s="988"/>
      <c r="F566" s="988"/>
      <c r="G566" s="988"/>
      <c r="H566" s="66"/>
      <c r="I566" s="820"/>
      <c r="J566" s="821"/>
      <c r="K566" s="821"/>
      <c r="L566" s="821"/>
      <c r="M566" s="821"/>
      <c r="N566" s="821"/>
      <c r="O566" s="822"/>
    </row>
    <row r="567" spans="1:17" ht="9" customHeight="1" x14ac:dyDescent="0.25">
      <c r="A567" s="63">
        <f t="shared" ref="A567" si="36">$A$2</f>
        <v>9</v>
      </c>
    </row>
    <row r="568" spans="1:17" ht="16.5" customHeight="1" x14ac:dyDescent="0.25">
      <c r="A568" s="64">
        <v>16.5</v>
      </c>
      <c r="B568" s="67" t="s">
        <v>578</v>
      </c>
    </row>
    <row r="569" spans="1:17" ht="16.5" customHeight="1" x14ac:dyDescent="0.25">
      <c r="A569" s="68">
        <f>$A$8</f>
        <v>16.5</v>
      </c>
      <c r="B569" s="989" t="s">
        <v>686</v>
      </c>
      <c r="C569" s="989"/>
      <c r="D569" s="989"/>
      <c r="E569" s="989"/>
      <c r="F569" s="989"/>
      <c r="G569" s="989"/>
      <c r="H569" s="989"/>
      <c r="I569" s="989"/>
      <c r="J569" s="989"/>
      <c r="K569" s="989"/>
      <c r="L569" s="989"/>
      <c r="M569" s="989"/>
      <c r="N569" s="989"/>
    </row>
    <row r="570" spans="1:17" ht="16.5" customHeight="1" x14ac:dyDescent="0.25">
      <c r="A570" s="68">
        <f>$A$8</f>
        <v>16.5</v>
      </c>
      <c r="B570" s="990" t="s">
        <v>564</v>
      </c>
      <c r="C570" s="989"/>
      <c r="D570" s="989"/>
      <c r="E570" s="989"/>
      <c r="F570" s="989"/>
      <c r="G570" s="989"/>
      <c r="H570" s="989"/>
      <c r="I570" s="989"/>
      <c r="J570" s="989"/>
      <c r="K570" s="989"/>
      <c r="L570" s="989"/>
      <c r="M570" s="989"/>
      <c r="N570" s="989"/>
    </row>
    <row r="571" spans="1:17" ht="9" customHeight="1" x14ac:dyDescent="0.25">
      <c r="A571" s="63">
        <f>$A$2</f>
        <v>9</v>
      </c>
      <c r="C571" s="69"/>
      <c r="D571" s="69"/>
      <c r="E571" s="69"/>
      <c r="F571" s="69"/>
      <c r="G571" s="69"/>
      <c r="N571" s="804" t="s">
        <v>877</v>
      </c>
      <c r="O571" s="1086"/>
    </row>
    <row r="572" spans="1:17" ht="19.5" customHeight="1" x14ac:dyDescent="0.25">
      <c r="A572" s="63">
        <f>$A$6</f>
        <v>19.5</v>
      </c>
      <c r="C572" s="69"/>
      <c r="D572" s="69"/>
      <c r="E572" s="69"/>
      <c r="F572" s="69"/>
      <c r="G572" s="69"/>
      <c r="N572" s="283">
        <f>N492+1</f>
        <v>8</v>
      </c>
      <c r="O572" s="70"/>
      <c r="P572" s="62">
        <f>SUM(Q:Q)</f>
        <v>0</v>
      </c>
      <c r="Q572" s="62">
        <f>IF(COUNTA(C583:O590,C603:O610)=0,0,1)</f>
        <v>0</v>
      </c>
    </row>
    <row r="573" spans="1:17" ht="4.5" customHeight="1" x14ac:dyDescent="0.25">
      <c r="A573" s="63">
        <f>$A$4</f>
        <v>4.5</v>
      </c>
      <c r="B573" s="69"/>
      <c r="C573" s="69"/>
      <c r="D573" s="69"/>
      <c r="E573" s="69"/>
      <c r="F573" s="69"/>
      <c r="G573" s="69"/>
    </row>
    <row r="574" spans="1:17" ht="4.5" customHeight="1" x14ac:dyDescent="0.25">
      <c r="A574" s="63">
        <f>$A$4</f>
        <v>4.5</v>
      </c>
      <c r="B574" s="807"/>
      <c r="C574" s="807"/>
      <c r="D574" s="807"/>
      <c r="E574" s="807"/>
      <c r="F574" s="807"/>
      <c r="G574" s="807"/>
      <c r="H574" s="807"/>
      <c r="I574" s="807"/>
      <c r="J574" s="807"/>
      <c r="K574" s="807"/>
      <c r="L574" s="807"/>
      <c r="M574" s="807"/>
      <c r="N574" s="807"/>
      <c r="O574" s="807"/>
    </row>
    <row r="575" spans="1:17" ht="24.75" customHeight="1" x14ac:dyDescent="0.25">
      <c r="A575" s="68">
        <f>$A$8*1.5</f>
        <v>24.75</v>
      </c>
      <c r="B575" s="826" t="s">
        <v>687</v>
      </c>
      <c r="C575" s="827"/>
      <c r="D575" s="827"/>
      <c r="E575" s="827"/>
      <c r="F575" s="827"/>
      <c r="G575" s="827"/>
      <c r="H575" s="827"/>
      <c r="I575" s="827"/>
      <c r="J575" s="827"/>
      <c r="K575" s="827"/>
      <c r="L575" s="827"/>
      <c r="M575" s="827"/>
      <c r="N575" s="827"/>
      <c r="O575" s="828"/>
    </row>
    <row r="576" spans="1:17" ht="9" customHeight="1" x14ac:dyDescent="0.25">
      <c r="A576" s="63">
        <f>$A$2</f>
        <v>9</v>
      </c>
      <c r="B576" s="71"/>
      <c r="C576" s="804" t="s">
        <v>158</v>
      </c>
      <c r="D576" s="805"/>
      <c r="E576" s="805"/>
      <c r="F576" s="805"/>
      <c r="G576" s="805"/>
      <c r="H576" s="806"/>
      <c r="I576" s="804" t="s">
        <v>159</v>
      </c>
      <c r="J576" s="805"/>
      <c r="K576" s="805"/>
      <c r="L576" s="805"/>
      <c r="M576" s="805"/>
      <c r="N576" s="805"/>
      <c r="O576" s="806"/>
    </row>
    <row r="577" spans="1:16" ht="19.5" customHeight="1" thickBot="1" x14ac:dyDescent="0.3">
      <c r="A577" s="63">
        <f>$A$6</f>
        <v>19.5</v>
      </c>
      <c r="B577" s="71"/>
      <c r="C577" s="1077" t="str">
        <f>""&amp;$C$17</f>
        <v/>
      </c>
      <c r="D577" s="1078"/>
      <c r="E577" s="1078"/>
      <c r="F577" s="1078"/>
      <c r="G577" s="1078"/>
      <c r="H577" s="1079"/>
      <c r="I577" s="1077" t="str">
        <f>""&amp;$I$17</f>
        <v/>
      </c>
      <c r="J577" s="1078"/>
      <c r="K577" s="1078"/>
      <c r="L577" s="1078"/>
      <c r="M577" s="1078"/>
      <c r="N577" s="1078"/>
      <c r="O577" s="1079"/>
    </row>
    <row r="578" spans="1:16" ht="4.5" customHeight="1" thickBot="1" x14ac:dyDescent="0.3">
      <c r="A578" s="63">
        <f>$A$4</f>
        <v>4.5</v>
      </c>
      <c r="B578" s="1080"/>
      <c r="C578" s="1081"/>
      <c r="D578" s="1081"/>
      <c r="E578" s="1081"/>
      <c r="F578" s="1081"/>
      <c r="G578" s="1081"/>
      <c r="H578" s="1081"/>
      <c r="I578" s="1081"/>
      <c r="J578" s="1081"/>
      <c r="K578" s="1081"/>
      <c r="L578" s="1081"/>
      <c r="M578" s="1081"/>
      <c r="N578" s="1081"/>
      <c r="O578" s="1082"/>
    </row>
    <row r="579" spans="1:16" ht="16.5" customHeight="1" x14ac:dyDescent="0.25">
      <c r="A579" s="68">
        <f t="shared" ref="A579:A580" si="37">$A$8</f>
        <v>16.5</v>
      </c>
      <c r="B579" s="1083" t="s">
        <v>160</v>
      </c>
      <c r="C579" s="1084"/>
      <c r="D579" s="1084"/>
      <c r="E579" s="1084"/>
      <c r="F579" s="1084"/>
      <c r="G579" s="1084"/>
      <c r="H579" s="1084"/>
      <c r="I579" s="1084"/>
      <c r="J579" s="1084"/>
      <c r="K579" s="1084"/>
      <c r="L579" s="1084"/>
      <c r="M579" s="1084"/>
      <c r="N579" s="1084"/>
      <c r="O579" s="1085"/>
    </row>
    <row r="580" spans="1:16" ht="16.5" customHeight="1" x14ac:dyDescent="0.25">
      <c r="A580" s="68">
        <f t="shared" si="37"/>
        <v>16.5</v>
      </c>
      <c r="B580" s="811" t="s">
        <v>688</v>
      </c>
      <c r="C580" s="812"/>
      <c r="D580" s="812"/>
      <c r="E580" s="812"/>
      <c r="F580" s="812"/>
      <c r="G580" s="812"/>
      <c r="H580" s="812"/>
      <c r="I580" s="812"/>
      <c r="J580" s="812"/>
      <c r="K580" s="812"/>
      <c r="L580" s="812"/>
      <c r="M580" s="812"/>
      <c r="N580" s="812"/>
      <c r="O580" s="813"/>
    </row>
    <row r="581" spans="1:16" ht="24.75" customHeight="1" x14ac:dyDescent="0.25">
      <c r="A581" s="68">
        <f>$A$8*1.5</f>
        <v>24.75</v>
      </c>
      <c r="B581" s="149" t="s">
        <v>162</v>
      </c>
      <c r="C581" s="814" t="s">
        <v>170</v>
      </c>
      <c r="D581" s="807"/>
      <c r="E581" s="807"/>
      <c r="F581" s="807"/>
      <c r="G581" s="815"/>
      <c r="H581" s="150" t="s">
        <v>171</v>
      </c>
      <c r="I581" s="150" t="s">
        <v>172</v>
      </c>
      <c r="J581" s="149" t="s">
        <v>163</v>
      </c>
      <c r="K581" s="75" t="s">
        <v>760</v>
      </c>
      <c r="L581" s="814" t="s">
        <v>175</v>
      </c>
      <c r="M581" s="807"/>
      <c r="N581" s="807"/>
      <c r="O581" s="815"/>
    </row>
    <row r="582" spans="1:16" ht="9" customHeight="1" x14ac:dyDescent="0.2">
      <c r="A582" s="63">
        <f>$A$2</f>
        <v>9</v>
      </c>
      <c r="B582" s="76"/>
      <c r="C582" s="816" t="s">
        <v>126</v>
      </c>
      <c r="D582" s="817"/>
      <c r="E582" s="817"/>
      <c r="F582" s="817"/>
      <c r="G582" s="818"/>
      <c r="H582" s="77" t="s">
        <v>164</v>
      </c>
      <c r="I582" s="77" t="s">
        <v>165</v>
      </c>
      <c r="J582" s="77" t="s">
        <v>143</v>
      </c>
      <c r="K582" s="77" t="s">
        <v>166</v>
      </c>
      <c r="L582" s="845" t="s">
        <v>167</v>
      </c>
      <c r="M582" s="1023"/>
      <c r="N582" s="1023"/>
      <c r="O582" s="1024"/>
    </row>
    <row r="583" spans="1:16" ht="19.5" customHeight="1" x14ac:dyDescent="0.25">
      <c r="A583" s="63">
        <f t="shared" ref="A583:A590" si="38">$A$6</f>
        <v>19.5</v>
      </c>
      <c r="B583" s="78">
        <v>1</v>
      </c>
      <c r="C583" s="832"/>
      <c r="D583" s="832"/>
      <c r="E583" s="832"/>
      <c r="F583" s="832"/>
      <c r="G583" s="832"/>
      <c r="H583" s="262"/>
      <c r="I583" s="262"/>
      <c r="J583" s="172"/>
      <c r="K583" s="175"/>
      <c r="L583" s="1073"/>
      <c r="M583" s="1074"/>
      <c r="N583" s="1074"/>
      <c r="O583" s="1075"/>
      <c r="P583" s="45" t="s">
        <v>126</v>
      </c>
    </row>
    <row r="584" spans="1:16" ht="19.5" customHeight="1" x14ac:dyDescent="0.25">
      <c r="A584" s="63">
        <f t="shared" si="38"/>
        <v>19.5</v>
      </c>
      <c r="B584" s="78">
        <v>2</v>
      </c>
      <c r="C584" s="832"/>
      <c r="D584" s="832"/>
      <c r="E584" s="832"/>
      <c r="F584" s="832"/>
      <c r="G584" s="832"/>
      <c r="H584" s="262"/>
      <c r="I584" s="262"/>
      <c r="J584" s="172"/>
      <c r="K584" s="175"/>
      <c r="L584" s="1073"/>
      <c r="M584" s="1074"/>
      <c r="N584" s="1074"/>
      <c r="O584" s="1075"/>
      <c r="P584" s="45" t="s">
        <v>126</v>
      </c>
    </row>
    <row r="585" spans="1:16" ht="19.5" customHeight="1" x14ac:dyDescent="0.25">
      <c r="A585" s="63">
        <f t="shared" si="38"/>
        <v>19.5</v>
      </c>
      <c r="B585" s="78">
        <v>3</v>
      </c>
      <c r="C585" s="832"/>
      <c r="D585" s="832"/>
      <c r="E585" s="832"/>
      <c r="F585" s="832"/>
      <c r="G585" s="832"/>
      <c r="H585" s="262"/>
      <c r="I585" s="262"/>
      <c r="J585" s="172"/>
      <c r="K585" s="175"/>
      <c r="L585" s="1073"/>
      <c r="M585" s="1074"/>
      <c r="N585" s="1074"/>
      <c r="O585" s="1075"/>
      <c r="P585" s="45" t="s">
        <v>126</v>
      </c>
    </row>
    <row r="586" spans="1:16" ht="19.5" customHeight="1" x14ac:dyDescent="0.25">
      <c r="A586" s="63">
        <f t="shared" si="38"/>
        <v>19.5</v>
      </c>
      <c r="B586" s="78">
        <v>4</v>
      </c>
      <c r="C586" s="832"/>
      <c r="D586" s="832"/>
      <c r="E586" s="832"/>
      <c r="F586" s="832"/>
      <c r="G586" s="832"/>
      <c r="H586" s="262"/>
      <c r="I586" s="262"/>
      <c r="J586" s="172"/>
      <c r="K586" s="175"/>
      <c r="L586" s="1073"/>
      <c r="M586" s="1074"/>
      <c r="N586" s="1074"/>
      <c r="O586" s="1075"/>
      <c r="P586" s="45" t="s">
        <v>126</v>
      </c>
    </row>
    <row r="587" spans="1:16" ht="19.5" customHeight="1" x14ac:dyDescent="0.25">
      <c r="A587" s="63">
        <f t="shared" si="38"/>
        <v>19.5</v>
      </c>
      <c r="B587" s="78">
        <v>5</v>
      </c>
      <c r="C587" s="832"/>
      <c r="D587" s="832"/>
      <c r="E587" s="832"/>
      <c r="F587" s="832"/>
      <c r="G587" s="832"/>
      <c r="H587" s="262"/>
      <c r="I587" s="262"/>
      <c r="J587" s="172"/>
      <c r="K587" s="175"/>
      <c r="L587" s="1073"/>
      <c r="M587" s="1074"/>
      <c r="N587" s="1074"/>
      <c r="O587" s="1075"/>
      <c r="P587" s="45" t="s">
        <v>126</v>
      </c>
    </row>
    <row r="588" spans="1:16" ht="19.5" customHeight="1" x14ac:dyDescent="0.25">
      <c r="A588" s="63">
        <f t="shared" si="38"/>
        <v>19.5</v>
      </c>
      <c r="B588" s="78">
        <v>6</v>
      </c>
      <c r="C588" s="832"/>
      <c r="D588" s="832"/>
      <c r="E588" s="832"/>
      <c r="F588" s="832"/>
      <c r="G588" s="832"/>
      <c r="H588" s="262"/>
      <c r="I588" s="262"/>
      <c r="J588" s="172"/>
      <c r="K588" s="175"/>
      <c r="L588" s="1073"/>
      <c r="M588" s="1074"/>
      <c r="N588" s="1074"/>
      <c r="O588" s="1075"/>
      <c r="P588" s="45" t="s">
        <v>126</v>
      </c>
    </row>
    <row r="589" spans="1:16" ht="19.5" customHeight="1" x14ac:dyDescent="0.25">
      <c r="A589" s="63">
        <f t="shared" si="38"/>
        <v>19.5</v>
      </c>
      <c r="B589" s="78">
        <v>7</v>
      </c>
      <c r="C589" s="832"/>
      <c r="D589" s="832"/>
      <c r="E589" s="832"/>
      <c r="F589" s="832"/>
      <c r="G589" s="832"/>
      <c r="H589" s="262"/>
      <c r="I589" s="262"/>
      <c r="J589" s="172"/>
      <c r="K589" s="175"/>
      <c r="L589" s="1073"/>
      <c r="M589" s="1074"/>
      <c r="N589" s="1074"/>
      <c r="O589" s="1075"/>
      <c r="P589" s="45" t="s">
        <v>126</v>
      </c>
    </row>
    <row r="590" spans="1:16" ht="19.5" customHeight="1" x14ac:dyDescent="0.25">
      <c r="A590" s="63">
        <f t="shared" si="38"/>
        <v>19.5</v>
      </c>
      <c r="B590" s="78">
        <v>8</v>
      </c>
      <c r="C590" s="832"/>
      <c r="D590" s="832"/>
      <c r="E590" s="832"/>
      <c r="F590" s="832"/>
      <c r="G590" s="832"/>
      <c r="H590" s="262"/>
      <c r="I590" s="262"/>
      <c r="J590" s="172"/>
      <c r="K590" s="175"/>
      <c r="L590" s="1073"/>
      <c r="M590" s="1074"/>
      <c r="N590" s="1074"/>
      <c r="O590" s="1075"/>
      <c r="P590" s="45" t="s">
        <v>126</v>
      </c>
    </row>
    <row r="591" spans="1:16" ht="9" customHeight="1" x14ac:dyDescent="0.25">
      <c r="A591" s="63">
        <f>$A$2</f>
        <v>9</v>
      </c>
    </row>
    <row r="592" spans="1:16" ht="18" customHeight="1" x14ac:dyDescent="0.25">
      <c r="A592" s="63">
        <f>$A$2*2</f>
        <v>18</v>
      </c>
      <c r="B592" s="79" t="s">
        <v>100</v>
      </c>
      <c r="C592" s="838" t="s">
        <v>191</v>
      </c>
      <c r="D592" s="795"/>
      <c r="E592" s="795"/>
      <c r="F592" s="795"/>
      <c r="G592" s="795"/>
      <c r="H592" s="795"/>
      <c r="I592" s="795"/>
      <c r="J592" s="795"/>
      <c r="K592" s="795"/>
      <c r="L592" s="795"/>
      <c r="M592" s="795"/>
      <c r="N592" s="795"/>
      <c r="O592" s="795"/>
    </row>
    <row r="593" spans="1:16" ht="9" customHeight="1" x14ac:dyDescent="0.25">
      <c r="A593" s="63">
        <f>$A$2</f>
        <v>9</v>
      </c>
      <c r="B593" s="79" t="s">
        <v>101</v>
      </c>
      <c r="C593" s="795" t="s">
        <v>190</v>
      </c>
      <c r="D593" s="795"/>
      <c r="E593" s="795"/>
      <c r="F593" s="795"/>
      <c r="G593" s="795"/>
      <c r="H593" s="795"/>
      <c r="I593" s="795"/>
      <c r="J593" s="795"/>
      <c r="K593" s="795"/>
      <c r="L593" s="795"/>
      <c r="M593" s="795"/>
      <c r="N593" s="795"/>
      <c r="O593" s="795"/>
    </row>
    <row r="594" spans="1:16" s="62" customFormat="1" ht="9" customHeight="1" x14ac:dyDescent="0.25">
      <c r="A594" s="63">
        <f>$A$2</f>
        <v>9</v>
      </c>
      <c r="B594" s="79" t="s">
        <v>102</v>
      </c>
      <c r="C594" s="838" t="s">
        <v>500</v>
      </c>
      <c r="D594" s="795"/>
      <c r="E594" s="795"/>
      <c r="F594" s="795"/>
      <c r="G594" s="795"/>
      <c r="H594" s="795"/>
      <c r="I594" s="795"/>
      <c r="J594" s="795"/>
      <c r="K594" s="795"/>
      <c r="L594" s="795"/>
      <c r="M594" s="795"/>
      <c r="N594" s="795"/>
      <c r="O594" s="795"/>
      <c r="P594" s="45"/>
    </row>
    <row r="595" spans="1:16" s="62" customFormat="1" ht="9" customHeight="1" x14ac:dyDescent="0.25">
      <c r="A595" s="63">
        <f>$A$2</f>
        <v>9</v>
      </c>
      <c r="B595" s="79" t="s">
        <v>105</v>
      </c>
      <c r="C595" s="838" t="s">
        <v>194</v>
      </c>
      <c r="D595" s="795"/>
      <c r="E595" s="795"/>
      <c r="F595" s="795"/>
      <c r="G595" s="795"/>
      <c r="H595" s="795"/>
      <c r="I595" s="795"/>
      <c r="J595" s="795"/>
      <c r="K595" s="795"/>
      <c r="L595" s="795"/>
      <c r="M595" s="795"/>
      <c r="N595" s="795"/>
      <c r="O595" s="795"/>
      <c r="P595" s="45"/>
    </row>
    <row r="596" spans="1:16" s="62" customFormat="1" ht="16.5" customHeight="1" x14ac:dyDescent="0.25">
      <c r="A596" s="68">
        <f>$A$8</f>
        <v>16.5</v>
      </c>
      <c r="B596" s="45"/>
      <c r="C596" s="984" t="str">
        <f ca="1">Wersja</f>
        <v>2020..6.15.0.44055</v>
      </c>
      <c r="D596" s="984"/>
      <c r="E596" s="69"/>
      <c r="F596" s="69"/>
      <c r="G596" s="69"/>
      <c r="H596" s="69"/>
      <c r="I596" s="45"/>
      <c r="J596" s="45"/>
      <c r="K596" s="45"/>
      <c r="L596" s="45"/>
      <c r="M596" s="45"/>
      <c r="N596" s="80" t="s">
        <v>690</v>
      </c>
      <c r="O596" s="81" t="s">
        <v>187</v>
      </c>
      <c r="P596" s="45"/>
    </row>
    <row r="597" spans="1:16" s="62" customFormat="1" ht="9" customHeight="1" x14ac:dyDescent="0.25">
      <c r="A597" s="63">
        <f>$A$2</f>
        <v>9</v>
      </c>
      <c r="B597" s="45"/>
      <c r="C597" s="45"/>
      <c r="D597" s="45"/>
      <c r="E597" s="45"/>
      <c r="F597" s="45"/>
      <c r="G597" s="45"/>
      <c r="H597" s="45"/>
      <c r="I597" s="45"/>
      <c r="J597" s="45"/>
      <c r="K597" s="45"/>
      <c r="L597" s="45"/>
      <c r="M597" s="45"/>
      <c r="N597" s="45"/>
      <c r="O597" s="45"/>
      <c r="P597" s="45"/>
    </row>
    <row r="598" spans="1:16" s="62" customFormat="1" ht="9" customHeight="1" x14ac:dyDescent="0.25">
      <c r="A598" s="63">
        <f>$A$2</f>
        <v>9</v>
      </c>
      <c r="B598" s="797" t="s">
        <v>0</v>
      </c>
      <c r="C598" s="797"/>
      <c r="D598" s="797"/>
      <c r="E598" s="797"/>
      <c r="F598" s="797"/>
      <c r="G598" s="797"/>
      <c r="H598" s="797"/>
      <c r="I598" s="797"/>
      <c r="J598" s="797"/>
      <c r="K598" s="797"/>
      <c r="L598" s="797"/>
      <c r="M598" s="797"/>
      <c r="N598" s="797"/>
      <c r="O598" s="797"/>
      <c r="P598" s="45"/>
    </row>
    <row r="599" spans="1:16" s="62" customFormat="1" ht="4.5" customHeight="1" x14ac:dyDescent="0.25">
      <c r="A599" s="68">
        <v>4.5</v>
      </c>
      <c r="B599" s="147"/>
      <c r="C599" s="45"/>
      <c r="D599" s="45"/>
      <c r="E599" s="45"/>
      <c r="F599" s="45"/>
      <c r="G599" s="45"/>
      <c r="H599" s="45"/>
      <c r="I599" s="45"/>
      <c r="J599" s="45"/>
      <c r="K599" s="45"/>
      <c r="L599" s="45"/>
      <c r="M599" s="45"/>
      <c r="N599" s="45"/>
      <c r="O599" s="45"/>
      <c r="P599" s="45"/>
    </row>
    <row r="600" spans="1:16" s="62" customFormat="1" ht="16.5" customHeight="1" x14ac:dyDescent="0.25">
      <c r="A600" s="68">
        <f t="shared" ref="A600" si="39">$A$8</f>
        <v>16.5</v>
      </c>
      <c r="B600" s="811" t="s">
        <v>689</v>
      </c>
      <c r="C600" s="812"/>
      <c r="D600" s="812"/>
      <c r="E600" s="812"/>
      <c r="F600" s="812"/>
      <c r="G600" s="812"/>
      <c r="H600" s="812"/>
      <c r="I600" s="812"/>
      <c r="J600" s="812"/>
      <c r="K600" s="812"/>
      <c r="L600" s="812"/>
      <c r="M600" s="812"/>
      <c r="N600" s="812"/>
      <c r="O600" s="813"/>
      <c r="P600" s="45"/>
    </row>
    <row r="601" spans="1:16" s="62" customFormat="1" ht="24.75" customHeight="1" x14ac:dyDescent="0.25">
      <c r="A601" s="68">
        <f>$A$8*1.5</f>
        <v>24.75</v>
      </c>
      <c r="B601" s="149" t="s">
        <v>162</v>
      </c>
      <c r="C601" s="1076" t="s">
        <v>184</v>
      </c>
      <c r="D601" s="1076"/>
      <c r="E601" s="1076"/>
      <c r="F601" s="1076"/>
      <c r="G601" s="1076"/>
      <c r="H601" s="150" t="s">
        <v>171</v>
      </c>
      <c r="I601" s="150" t="s">
        <v>172</v>
      </c>
      <c r="J601" s="149" t="s">
        <v>163</v>
      </c>
      <c r="K601" s="75" t="s">
        <v>760</v>
      </c>
      <c r="L601" s="814" t="s">
        <v>175</v>
      </c>
      <c r="M601" s="807"/>
      <c r="N601" s="807"/>
      <c r="O601" s="815"/>
      <c r="P601" s="45"/>
    </row>
    <row r="602" spans="1:16" s="62" customFormat="1" ht="9" customHeight="1" x14ac:dyDescent="0.2">
      <c r="A602" s="63">
        <f>$A$2</f>
        <v>9</v>
      </c>
      <c r="B602" s="85"/>
      <c r="C602" s="835" t="s">
        <v>126</v>
      </c>
      <c r="D602" s="835"/>
      <c r="E602" s="835"/>
      <c r="F602" s="835"/>
      <c r="G602" s="835"/>
      <c r="H602" s="148" t="s">
        <v>164</v>
      </c>
      <c r="I602" s="148" t="s">
        <v>165</v>
      </c>
      <c r="J602" s="148" t="s">
        <v>143</v>
      </c>
      <c r="K602" s="148" t="s">
        <v>166</v>
      </c>
      <c r="L602" s="836" t="s">
        <v>167</v>
      </c>
      <c r="M602" s="1072"/>
      <c r="N602" s="1072"/>
      <c r="O602" s="837"/>
      <c r="P602" s="45"/>
    </row>
    <row r="603" spans="1:16" s="62" customFormat="1" ht="19.5" customHeight="1" x14ac:dyDescent="0.25">
      <c r="A603" s="63">
        <f t="shared" ref="A603:A610" si="40">$A$6</f>
        <v>19.5</v>
      </c>
      <c r="B603" s="78">
        <v>1</v>
      </c>
      <c r="C603" s="832"/>
      <c r="D603" s="832"/>
      <c r="E603" s="832"/>
      <c r="F603" s="832"/>
      <c r="G603" s="832"/>
      <c r="H603" s="262"/>
      <c r="I603" s="262"/>
      <c r="J603" s="172"/>
      <c r="K603" s="167"/>
      <c r="L603" s="1073"/>
      <c r="M603" s="1074"/>
      <c r="N603" s="1074"/>
      <c r="O603" s="1075"/>
      <c r="P603" s="45" t="s">
        <v>164</v>
      </c>
    </row>
    <row r="604" spans="1:16" s="62" customFormat="1" ht="19.5" customHeight="1" x14ac:dyDescent="0.25">
      <c r="A604" s="63">
        <f t="shared" si="40"/>
        <v>19.5</v>
      </c>
      <c r="B604" s="78">
        <v>2</v>
      </c>
      <c r="C604" s="832"/>
      <c r="D604" s="832"/>
      <c r="E604" s="832"/>
      <c r="F604" s="832"/>
      <c r="G604" s="832"/>
      <c r="H604" s="262"/>
      <c r="I604" s="262"/>
      <c r="J604" s="172"/>
      <c r="K604" s="167"/>
      <c r="L604" s="1073"/>
      <c r="M604" s="1074"/>
      <c r="N604" s="1074"/>
      <c r="O604" s="1075"/>
      <c r="P604" s="45" t="s">
        <v>164</v>
      </c>
    </row>
    <row r="605" spans="1:16" s="62" customFormat="1" ht="19.5" customHeight="1" x14ac:dyDescent="0.25">
      <c r="A605" s="63">
        <f t="shared" si="40"/>
        <v>19.5</v>
      </c>
      <c r="B605" s="78">
        <v>3</v>
      </c>
      <c r="C605" s="832"/>
      <c r="D605" s="832"/>
      <c r="E605" s="832"/>
      <c r="F605" s="832"/>
      <c r="G605" s="832"/>
      <c r="H605" s="262"/>
      <c r="I605" s="262"/>
      <c r="J605" s="172"/>
      <c r="K605" s="167"/>
      <c r="L605" s="1073"/>
      <c r="M605" s="1074"/>
      <c r="N605" s="1074"/>
      <c r="O605" s="1075"/>
      <c r="P605" s="45" t="s">
        <v>164</v>
      </c>
    </row>
    <row r="606" spans="1:16" s="62" customFormat="1" ht="19.5" customHeight="1" x14ac:dyDescent="0.25">
      <c r="A606" s="63">
        <f t="shared" si="40"/>
        <v>19.5</v>
      </c>
      <c r="B606" s="78">
        <v>4</v>
      </c>
      <c r="C606" s="832"/>
      <c r="D606" s="832"/>
      <c r="E606" s="832"/>
      <c r="F606" s="832"/>
      <c r="G606" s="832"/>
      <c r="H606" s="262"/>
      <c r="I606" s="262"/>
      <c r="J606" s="172"/>
      <c r="K606" s="167"/>
      <c r="L606" s="1073"/>
      <c r="M606" s="1074"/>
      <c r="N606" s="1074"/>
      <c r="O606" s="1075"/>
      <c r="P606" s="45" t="s">
        <v>164</v>
      </c>
    </row>
    <row r="607" spans="1:16" s="62" customFormat="1" ht="19.5" customHeight="1" x14ac:dyDescent="0.25">
      <c r="A607" s="63">
        <f t="shared" si="40"/>
        <v>19.5</v>
      </c>
      <c r="B607" s="78">
        <v>5</v>
      </c>
      <c r="C607" s="832"/>
      <c r="D607" s="832"/>
      <c r="E607" s="832"/>
      <c r="F607" s="832"/>
      <c r="G607" s="832"/>
      <c r="H607" s="262"/>
      <c r="I607" s="262"/>
      <c r="J607" s="172"/>
      <c r="K607" s="167"/>
      <c r="L607" s="1073"/>
      <c r="M607" s="1074"/>
      <c r="N607" s="1074"/>
      <c r="O607" s="1075"/>
      <c r="P607" s="45" t="s">
        <v>164</v>
      </c>
    </row>
    <row r="608" spans="1:16" s="62" customFormat="1" ht="19.5" customHeight="1" x14ac:dyDescent="0.25">
      <c r="A608" s="63">
        <f t="shared" si="40"/>
        <v>19.5</v>
      </c>
      <c r="B608" s="78">
        <v>6</v>
      </c>
      <c r="C608" s="832"/>
      <c r="D608" s="832"/>
      <c r="E608" s="832"/>
      <c r="F608" s="832"/>
      <c r="G608" s="832"/>
      <c r="H608" s="262"/>
      <c r="I608" s="262"/>
      <c r="J608" s="172"/>
      <c r="K608" s="167"/>
      <c r="L608" s="1073"/>
      <c r="M608" s="1074"/>
      <c r="N608" s="1074"/>
      <c r="O608" s="1075"/>
      <c r="P608" s="45" t="s">
        <v>164</v>
      </c>
    </row>
    <row r="609" spans="1:16" s="62" customFormat="1" ht="19.5" customHeight="1" x14ac:dyDescent="0.25">
      <c r="A609" s="63">
        <f t="shared" si="40"/>
        <v>19.5</v>
      </c>
      <c r="B609" s="78">
        <v>7</v>
      </c>
      <c r="C609" s="832"/>
      <c r="D609" s="832"/>
      <c r="E609" s="832"/>
      <c r="F609" s="832"/>
      <c r="G609" s="832"/>
      <c r="H609" s="262"/>
      <c r="I609" s="262"/>
      <c r="J609" s="172"/>
      <c r="K609" s="167"/>
      <c r="L609" s="1073"/>
      <c r="M609" s="1074"/>
      <c r="N609" s="1074"/>
      <c r="O609" s="1075"/>
      <c r="P609" s="45" t="s">
        <v>164</v>
      </c>
    </row>
    <row r="610" spans="1:16" s="62" customFormat="1" ht="19.5" customHeight="1" x14ac:dyDescent="0.25">
      <c r="A610" s="63">
        <f t="shared" si="40"/>
        <v>19.5</v>
      </c>
      <c r="B610" s="78">
        <v>8</v>
      </c>
      <c r="C610" s="832"/>
      <c r="D610" s="832"/>
      <c r="E610" s="832"/>
      <c r="F610" s="832"/>
      <c r="G610" s="832"/>
      <c r="H610" s="262"/>
      <c r="I610" s="262"/>
      <c r="J610" s="172"/>
      <c r="K610" s="167"/>
      <c r="L610" s="1073"/>
      <c r="M610" s="1074"/>
      <c r="N610" s="1074"/>
      <c r="O610" s="1075"/>
      <c r="P610" s="45" t="s">
        <v>164</v>
      </c>
    </row>
    <row r="611" spans="1:16" s="62" customFormat="1" ht="9" customHeight="1" x14ac:dyDescent="0.25">
      <c r="A611" s="63">
        <f>$A$2</f>
        <v>9</v>
      </c>
      <c r="B611" s="45"/>
      <c r="C611" s="45"/>
      <c r="D611" s="45"/>
      <c r="E611" s="45"/>
      <c r="F611" s="45"/>
      <c r="G611" s="45"/>
      <c r="H611" s="45"/>
      <c r="I611" s="45"/>
      <c r="J611" s="45"/>
      <c r="K611" s="45"/>
      <c r="L611" s="45"/>
      <c r="M611" s="45"/>
      <c r="N611" s="45"/>
      <c r="O611" s="45"/>
      <c r="P611" s="45"/>
    </row>
    <row r="612" spans="1:16" ht="9" customHeight="1" x14ac:dyDescent="0.25">
      <c r="A612" s="63">
        <f t="shared" si="5"/>
        <v>9</v>
      </c>
    </row>
    <row r="613" spans="1:16" ht="9" customHeight="1" x14ac:dyDescent="0.25">
      <c r="A613" s="63">
        <f t="shared" si="5"/>
        <v>9</v>
      </c>
    </row>
    <row r="614" spans="1:16" ht="9" customHeight="1" x14ac:dyDescent="0.25">
      <c r="A614" s="63">
        <f t="shared" si="5"/>
        <v>9</v>
      </c>
    </row>
    <row r="615" spans="1:16" ht="9" customHeight="1" x14ac:dyDescent="0.25">
      <c r="A615" s="63">
        <f t="shared" si="5"/>
        <v>9</v>
      </c>
    </row>
    <row r="616" spans="1:16" ht="9" customHeight="1" x14ac:dyDescent="0.25">
      <c r="A616" s="63">
        <f t="shared" si="5"/>
        <v>9</v>
      </c>
    </row>
    <row r="617" spans="1:16" ht="9" customHeight="1" x14ac:dyDescent="0.25">
      <c r="A617" s="63">
        <f t="shared" si="5"/>
        <v>9</v>
      </c>
    </row>
    <row r="618" spans="1:16" ht="9" customHeight="1" x14ac:dyDescent="0.25">
      <c r="A618" s="63">
        <f t="shared" si="5"/>
        <v>9</v>
      </c>
    </row>
    <row r="619" spans="1:16" ht="9" customHeight="1" x14ac:dyDescent="0.25">
      <c r="A619" s="63">
        <f t="shared" si="5"/>
        <v>9</v>
      </c>
    </row>
    <row r="620" spans="1:16" ht="9" customHeight="1" x14ac:dyDescent="0.25">
      <c r="A620" s="63">
        <f t="shared" si="5"/>
        <v>9</v>
      </c>
    </row>
    <row r="621" spans="1:16" ht="9" customHeight="1" x14ac:dyDescent="0.25">
      <c r="A621" s="63">
        <f t="shared" si="5"/>
        <v>9</v>
      </c>
    </row>
    <row r="622" spans="1:16" ht="9" customHeight="1" x14ac:dyDescent="0.25">
      <c r="A622" s="63">
        <f t="shared" si="5"/>
        <v>9</v>
      </c>
    </row>
    <row r="623" spans="1:16" ht="9" customHeight="1" x14ac:dyDescent="0.25">
      <c r="A623" s="63">
        <f t="shared" si="5"/>
        <v>9</v>
      </c>
    </row>
    <row r="624" spans="1:16" ht="9" customHeight="1" x14ac:dyDescent="0.25">
      <c r="A624" s="63">
        <f t="shared" si="5"/>
        <v>9</v>
      </c>
    </row>
    <row r="625" spans="1:1" ht="9" customHeight="1" x14ac:dyDescent="0.25">
      <c r="A625" s="63">
        <f t="shared" si="5"/>
        <v>9</v>
      </c>
    </row>
    <row r="626" spans="1:1" ht="9" customHeight="1" x14ac:dyDescent="0.25">
      <c r="A626" s="63">
        <f t="shared" si="5"/>
        <v>9</v>
      </c>
    </row>
    <row r="627" spans="1:1" ht="9" customHeight="1" x14ac:dyDescent="0.25">
      <c r="A627" s="63">
        <f t="shared" si="5"/>
        <v>9</v>
      </c>
    </row>
    <row r="628" spans="1:1" ht="9" customHeight="1" x14ac:dyDescent="0.25">
      <c r="A628" s="63">
        <f t="shared" si="5"/>
        <v>9</v>
      </c>
    </row>
    <row r="629" spans="1:1" ht="9" customHeight="1" x14ac:dyDescent="0.25">
      <c r="A629" s="63">
        <f t="shared" si="5"/>
        <v>9</v>
      </c>
    </row>
    <row r="630" spans="1:1" ht="9" customHeight="1" x14ac:dyDescent="0.25">
      <c r="A630" s="63">
        <f t="shared" si="5"/>
        <v>9</v>
      </c>
    </row>
    <row r="631" spans="1:1" ht="9" customHeight="1" x14ac:dyDescent="0.25">
      <c r="A631" s="63">
        <f t="shared" si="5"/>
        <v>9</v>
      </c>
    </row>
    <row r="632" spans="1:1" ht="9" customHeight="1" x14ac:dyDescent="0.25">
      <c r="A632" s="63">
        <f t="shared" si="5"/>
        <v>9</v>
      </c>
    </row>
    <row r="633" spans="1:1" ht="9" customHeight="1" x14ac:dyDescent="0.25">
      <c r="A633" s="63">
        <f t="shared" si="5"/>
        <v>9</v>
      </c>
    </row>
    <row r="634" spans="1:1" ht="9" customHeight="1" x14ac:dyDescent="0.25">
      <c r="A634" s="63">
        <f t="shared" si="5"/>
        <v>9</v>
      </c>
    </row>
    <row r="635" spans="1:1" ht="9" customHeight="1" x14ac:dyDescent="0.25">
      <c r="A635" s="63">
        <f t="shared" si="5"/>
        <v>9</v>
      </c>
    </row>
    <row r="636" spans="1:1" ht="9" customHeight="1" x14ac:dyDescent="0.25">
      <c r="A636" s="63">
        <f t="shared" si="5"/>
        <v>9</v>
      </c>
    </row>
    <row r="637" spans="1:1" ht="9" customHeight="1" x14ac:dyDescent="0.25">
      <c r="A637" s="63">
        <f t="shared" si="5"/>
        <v>9</v>
      </c>
    </row>
    <row r="638" spans="1:1" ht="9" customHeight="1" x14ac:dyDescent="0.25">
      <c r="A638" s="63">
        <f t="shared" si="5"/>
        <v>9</v>
      </c>
    </row>
    <row r="639" spans="1:1" ht="9" customHeight="1" x14ac:dyDescent="0.25">
      <c r="A639" s="63">
        <f t="shared" si="5"/>
        <v>9</v>
      </c>
    </row>
    <row r="640" spans="1:1" ht="9" customHeight="1" x14ac:dyDescent="0.25">
      <c r="A640" s="63">
        <f t="shared" si="5"/>
        <v>9</v>
      </c>
    </row>
    <row r="641" spans="1:17" ht="15.75" customHeight="1" x14ac:dyDescent="0.25">
      <c r="A641" s="68">
        <f>$A$8</f>
        <v>16.5</v>
      </c>
      <c r="C641" s="80" t="s">
        <v>690</v>
      </c>
      <c r="D641" s="81" t="s">
        <v>189</v>
      </c>
      <c r="M641" s="1006" t="str">
        <f ca="1">Wersja</f>
        <v>2020..6.15.0.44055</v>
      </c>
      <c r="N641" s="1006"/>
    </row>
    <row r="642" spans="1:17" ht="9" customHeight="1" x14ac:dyDescent="0.25">
      <c r="A642" s="64">
        <v>9</v>
      </c>
      <c r="B642" s="796" t="s">
        <v>182</v>
      </c>
      <c r="C642" s="796"/>
      <c r="D642" s="796"/>
      <c r="E642" s="796"/>
      <c r="F642" s="796"/>
      <c r="G642" s="796"/>
      <c r="H642" s="796"/>
      <c r="I642" s="796"/>
      <c r="J642" s="796"/>
      <c r="K642" s="796"/>
      <c r="L642" s="796"/>
      <c r="M642" s="796"/>
      <c r="N642" s="796"/>
      <c r="O642" s="796"/>
    </row>
    <row r="643" spans="1:17" ht="9" customHeight="1" x14ac:dyDescent="0.25">
      <c r="A643" s="63">
        <f>$A$2</f>
        <v>9</v>
      </c>
      <c r="B643" s="797" t="s">
        <v>0</v>
      </c>
      <c r="C643" s="797"/>
      <c r="D643" s="797"/>
      <c r="E643" s="797"/>
      <c r="F643" s="797"/>
      <c r="G643" s="797"/>
      <c r="H643" s="797"/>
      <c r="I643" s="797"/>
      <c r="J643" s="797"/>
      <c r="K643" s="797"/>
      <c r="L643" s="797"/>
      <c r="M643" s="797"/>
      <c r="N643" s="797"/>
      <c r="O643" s="797"/>
    </row>
    <row r="644" spans="1:17" ht="4.5" customHeight="1" x14ac:dyDescent="0.25">
      <c r="A644" s="64">
        <v>4.5</v>
      </c>
      <c r="B644" s="121"/>
    </row>
    <row r="645" spans="1:17" ht="9" customHeight="1" x14ac:dyDescent="0.25">
      <c r="A645" s="63">
        <f>$A$2</f>
        <v>9</v>
      </c>
      <c r="B645" s="798" t="s">
        <v>475</v>
      </c>
      <c r="C645" s="799"/>
      <c r="D645" s="799"/>
      <c r="E645" s="799"/>
      <c r="F645" s="799"/>
      <c r="G645" s="799"/>
      <c r="H645" s="800"/>
      <c r="I645" s="801" t="s">
        <v>1</v>
      </c>
      <c r="J645" s="802"/>
      <c r="K645" s="802"/>
      <c r="L645" s="802"/>
      <c r="M645" s="802"/>
      <c r="N645" s="802"/>
      <c r="O645" s="803"/>
    </row>
    <row r="646" spans="1:17" ht="19.5" customHeight="1" x14ac:dyDescent="0.25">
      <c r="A646" s="64">
        <v>19.5</v>
      </c>
      <c r="B646" s="65"/>
      <c r="C646" s="988">
        <f>$C$6</f>
        <v>0</v>
      </c>
      <c r="D646" s="988"/>
      <c r="E646" s="988"/>
      <c r="F646" s="988"/>
      <c r="G646" s="988"/>
      <c r="H646" s="66"/>
      <c r="I646" s="820"/>
      <c r="J646" s="821"/>
      <c r="K646" s="821"/>
      <c r="L646" s="821"/>
      <c r="M646" s="821"/>
      <c r="N646" s="821"/>
      <c r="O646" s="822"/>
    </row>
    <row r="647" spans="1:17" ht="9" customHeight="1" x14ac:dyDescent="0.25">
      <c r="A647" s="63">
        <f t="shared" ref="A647" si="41">$A$2</f>
        <v>9</v>
      </c>
    </row>
    <row r="648" spans="1:17" ht="16.5" customHeight="1" x14ac:dyDescent="0.25">
      <c r="A648" s="64">
        <v>16.5</v>
      </c>
      <c r="B648" s="67" t="s">
        <v>578</v>
      </c>
    </row>
    <row r="649" spans="1:17" ht="16.5" customHeight="1" x14ac:dyDescent="0.25">
      <c r="A649" s="68">
        <f>$A$8</f>
        <v>16.5</v>
      </c>
      <c r="B649" s="989" t="s">
        <v>686</v>
      </c>
      <c r="C649" s="989"/>
      <c r="D649" s="989"/>
      <c r="E649" s="989"/>
      <c r="F649" s="989"/>
      <c r="G649" s="989"/>
      <c r="H649" s="989"/>
      <c r="I649" s="989"/>
      <c r="J649" s="989"/>
      <c r="K649" s="989"/>
      <c r="L649" s="989"/>
      <c r="M649" s="989"/>
      <c r="N649" s="989"/>
    </row>
    <row r="650" spans="1:17" ht="16.5" customHeight="1" x14ac:dyDescent="0.25">
      <c r="A650" s="68">
        <f>$A$8</f>
        <v>16.5</v>
      </c>
      <c r="B650" s="990" t="s">
        <v>564</v>
      </c>
      <c r="C650" s="989"/>
      <c r="D650" s="989"/>
      <c r="E650" s="989"/>
      <c r="F650" s="989"/>
      <c r="G650" s="989"/>
      <c r="H650" s="989"/>
      <c r="I650" s="989"/>
      <c r="J650" s="989"/>
      <c r="K650" s="989"/>
      <c r="L650" s="989"/>
      <c r="M650" s="989"/>
      <c r="N650" s="989"/>
    </row>
    <row r="651" spans="1:17" ht="9" customHeight="1" x14ac:dyDescent="0.25">
      <c r="A651" s="63">
        <f>$A$2</f>
        <v>9</v>
      </c>
      <c r="C651" s="69"/>
      <c r="D651" s="69"/>
      <c r="E651" s="69"/>
      <c r="F651" s="69"/>
      <c r="G651" s="69"/>
      <c r="N651" s="804" t="s">
        <v>877</v>
      </c>
      <c r="O651" s="1086"/>
    </row>
    <row r="652" spans="1:17" ht="19.5" customHeight="1" x14ac:dyDescent="0.25">
      <c r="A652" s="63">
        <f>$A$6</f>
        <v>19.5</v>
      </c>
      <c r="C652" s="69"/>
      <c r="D652" s="69"/>
      <c r="E652" s="69"/>
      <c r="F652" s="69"/>
      <c r="G652" s="69"/>
      <c r="N652" s="283">
        <f>N572+1</f>
        <v>9</v>
      </c>
      <c r="O652" s="70"/>
      <c r="P652" s="62">
        <f>SUM(Q:Q)</f>
        <v>0</v>
      </c>
      <c r="Q652" s="62">
        <f>IF(COUNTA(C663:O670,C683:O690)=0,0,1)</f>
        <v>0</v>
      </c>
    </row>
    <row r="653" spans="1:17" ht="4.5" customHeight="1" x14ac:dyDescent="0.25">
      <c r="A653" s="63">
        <f>$A$4</f>
        <v>4.5</v>
      </c>
      <c r="B653" s="69"/>
      <c r="C653" s="69"/>
      <c r="D653" s="69"/>
      <c r="E653" s="69"/>
      <c r="F653" s="69"/>
      <c r="G653" s="69"/>
    </row>
    <row r="654" spans="1:17" ht="4.5" customHeight="1" x14ac:dyDescent="0.25">
      <c r="A654" s="63">
        <f>$A$4</f>
        <v>4.5</v>
      </c>
      <c r="B654" s="807"/>
      <c r="C654" s="807"/>
      <c r="D654" s="807"/>
      <c r="E654" s="807"/>
      <c r="F654" s="807"/>
      <c r="G654" s="807"/>
      <c r="H654" s="807"/>
      <c r="I654" s="807"/>
      <c r="J654" s="807"/>
      <c r="K654" s="807"/>
      <c r="L654" s="807"/>
      <c r="M654" s="807"/>
      <c r="N654" s="807"/>
      <c r="O654" s="807"/>
    </row>
    <row r="655" spans="1:17" ht="24.75" customHeight="1" x14ac:dyDescent="0.25">
      <c r="A655" s="68">
        <f>$A$8*1.5</f>
        <v>24.75</v>
      </c>
      <c r="B655" s="826" t="s">
        <v>687</v>
      </c>
      <c r="C655" s="827"/>
      <c r="D655" s="827"/>
      <c r="E655" s="827"/>
      <c r="F655" s="827"/>
      <c r="G655" s="827"/>
      <c r="H655" s="827"/>
      <c r="I655" s="827"/>
      <c r="J655" s="827"/>
      <c r="K655" s="827"/>
      <c r="L655" s="827"/>
      <c r="M655" s="827"/>
      <c r="N655" s="827"/>
      <c r="O655" s="828"/>
    </row>
    <row r="656" spans="1:17" ht="9" customHeight="1" x14ac:dyDescent="0.25">
      <c r="A656" s="63">
        <f>$A$2</f>
        <v>9</v>
      </c>
      <c r="B656" s="71"/>
      <c r="C656" s="804" t="s">
        <v>158</v>
      </c>
      <c r="D656" s="805"/>
      <c r="E656" s="805"/>
      <c r="F656" s="805"/>
      <c r="G656" s="805"/>
      <c r="H656" s="806"/>
      <c r="I656" s="804" t="s">
        <v>159</v>
      </c>
      <c r="J656" s="805"/>
      <c r="K656" s="805"/>
      <c r="L656" s="805"/>
      <c r="M656" s="805"/>
      <c r="N656" s="805"/>
      <c r="O656" s="806"/>
    </row>
    <row r="657" spans="1:16" ht="19.5" customHeight="1" thickBot="1" x14ac:dyDescent="0.3">
      <c r="A657" s="63">
        <f>$A$6</f>
        <v>19.5</v>
      </c>
      <c r="B657" s="71"/>
      <c r="C657" s="1077" t="str">
        <f>""&amp;$C$17</f>
        <v/>
      </c>
      <c r="D657" s="1078"/>
      <c r="E657" s="1078"/>
      <c r="F657" s="1078"/>
      <c r="G657" s="1078"/>
      <c r="H657" s="1079"/>
      <c r="I657" s="1077" t="str">
        <f>""&amp;$I$17</f>
        <v/>
      </c>
      <c r="J657" s="1078"/>
      <c r="K657" s="1078"/>
      <c r="L657" s="1078"/>
      <c r="M657" s="1078"/>
      <c r="N657" s="1078"/>
      <c r="O657" s="1079"/>
    </row>
    <row r="658" spans="1:16" ht="4.5" customHeight="1" thickBot="1" x14ac:dyDescent="0.3">
      <c r="A658" s="63">
        <f>$A$4</f>
        <v>4.5</v>
      </c>
      <c r="B658" s="1080"/>
      <c r="C658" s="1081"/>
      <c r="D658" s="1081"/>
      <c r="E658" s="1081"/>
      <c r="F658" s="1081"/>
      <c r="G658" s="1081"/>
      <c r="H658" s="1081"/>
      <c r="I658" s="1081"/>
      <c r="J658" s="1081"/>
      <c r="K658" s="1081"/>
      <c r="L658" s="1081"/>
      <c r="M658" s="1081"/>
      <c r="N658" s="1081"/>
      <c r="O658" s="1082"/>
    </row>
    <row r="659" spans="1:16" ht="16.5" customHeight="1" x14ac:dyDescent="0.25">
      <c r="A659" s="68">
        <f t="shared" ref="A659:A660" si="42">$A$8</f>
        <v>16.5</v>
      </c>
      <c r="B659" s="1083" t="s">
        <v>160</v>
      </c>
      <c r="C659" s="1084"/>
      <c r="D659" s="1084"/>
      <c r="E659" s="1084"/>
      <c r="F659" s="1084"/>
      <c r="G659" s="1084"/>
      <c r="H659" s="1084"/>
      <c r="I659" s="1084"/>
      <c r="J659" s="1084"/>
      <c r="K659" s="1084"/>
      <c r="L659" s="1084"/>
      <c r="M659" s="1084"/>
      <c r="N659" s="1084"/>
      <c r="O659" s="1085"/>
    </row>
    <row r="660" spans="1:16" ht="16.5" customHeight="1" x14ac:dyDescent="0.25">
      <c r="A660" s="68">
        <f t="shared" si="42"/>
        <v>16.5</v>
      </c>
      <c r="B660" s="811" t="s">
        <v>688</v>
      </c>
      <c r="C660" s="812"/>
      <c r="D660" s="812"/>
      <c r="E660" s="812"/>
      <c r="F660" s="812"/>
      <c r="G660" s="812"/>
      <c r="H660" s="812"/>
      <c r="I660" s="812"/>
      <c r="J660" s="812"/>
      <c r="K660" s="812"/>
      <c r="L660" s="812"/>
      <c r="M660" s="812"/>
      <c r="N660" s="812"/>
      <c r="O660" s="813"/>
    </row>
    <row r="661" spans="1:16" ht="24.75" customHeight="1" x14ac:dyDescent="0.25">
      <c r="A661" s="68">
        <f>$A$8*1.5</f>
        <v>24.75</v>
      </c>
      <c r="B661" s="149" t="s">
        <v>162</v>
      </c>
      <c r="C661" s="814" t="s">
        <v>170</v>
      </c>
      <c r="D661" s="807"/>
      <c r="E661" s="807"/>
      <c r="F661" s="807"/>
      <c r="G661" s="815"/>
      <c r="H661" s="150" t="s">
        <v>171</v>
      </c>
      <c r="I661" s="150" t="s">
        <v>172</v>
      </c>
      <c r="J661" s="149" t="s">
        <v>163</v>
      </c>
      <c r="K661" s="75" t="s">
        <v>760</v>
      </c>
      <c r="L661" s="814" t="s">
        <v>175</v>
      </c>
      <c r="M661" s="807"/>
      <c r="N661" s="807"/>
      <c r="O661" s="815"/>
    </row>
    <row r="662" spans="1:16" ht="9" customHeight="1" x14ac:dyDescent="0.2">
      <c r="A662" s="63">
        <f>$A$2</f>
        <v>9</v>
      </c>
      <c r="B662" s="76"/>
      <c r="C662" s="816" t="s">
        <v>126</v>
      </c>
      <c r="D662" s="817"/>
      <c r="E662" s="817"/>
      <c r="F662" s="817"/>
      <c r="G662" s="818"/>
      <c r="H662" s="77" t="s">
        <v>164</v>
      </c>
      <c r="I662" s="77" t="s">
        <v>165</v>
      </c>
      <c r="J662" s="77" t="s">
        <v>143</v>
      </c>
      <c r="K662" s="77" t="s">
        <v>166</v>
      </c>
      <c r="L662" s="845" t="s">
        <v>167</v>
      </c>
      <c r="M662" s="1023"/>
      <c r="N662" s="1023"/>
      <c r="O662" s="1024"/>
    </row>
    <row r="663" spans="1:16" ht="19.5" customHeight="1" x14ac:dyDescent="0.25">
      <c r="A663" s="63">
        <f t="shared" ref="A663:A670" si="43">$A$6</f>
        <v>19.5</v>
      </c>
      <c r="B663" s="78">
        <v>1</v>
      </c>
      <c r="C663" s="832"/>
      <c r="D663" s="832"/>
      <c r="E663" s="832"/>
      <c r="F663" s="832"/>
      <c r="G663" s="832"/>
      <c r="H663" s="262"/>
      <c r="I663" s="262"/>
      <c r="J663" s="172"/>
      <c r="K663" s="175"/>
      <c r="L663" s="1073"/>
      <c r="M663" s="1074"/>
      <c r="N663" s="1074"/>
      <c r="O663" s="1075"/>
      <c r="P663" s="45" t="s">
        <v>126</v>
      </c>
    </row>
    <row r="664" spans="1:16" ht="19.5" customHeight="1" x14ac:dyDescent="0.25">
      <c r="A664" s="63">
        <f t="shared" si="43"/>
        <v>19.5</v>
      </c>
      <c r="B664" s="78">
        <v>2</v>
      </c>
      <c r="C664" s="832"/>
      <c r="D664" s="832"/>
      <c r="E664" s="832"/>
      <c r="F664" s="832"/>
      <c r="G664" s="832"/>
      <c r="H664" s="262"/>
      <c r="I664" s="262"/>
      <c r="J664" s="172"/>
      <c r="K664" s="175"/>
      <c r="L664" s="1073"/>
      <c r="M664" s="1074"/>
      <c r="N664" s="1074"/>
      <c r="O664" s="1075"/>
      <c r="P664" s="45" t="s">
        <v>126</v>
      </c>
    </row>
    <row r="665" spans="1:16" ht="19.5" customHeight="1" x14ac:dyDescent="0.25">
      <c r="A665" s="63">
        <f t="shared" si="43"/>
        <v>19.5</v>
      </c>
      <c r="B665" s="78">
        <v>3</v>
      </c>
      <c r="C665" s="832"/>
      <c r="D665" s="832"/>
      <c r="E665" s="832"/>
      <c r="F665" s="832"/>
      <c r="G665" s="832"/>
      <c r="H665" s="262"/>
      <c r="I665" s="262"/>
      <c r="J665" s="172"/>
      <c r="K665" s="175"/>
      <c r="L665" s="1073"/>
      <c r="M665" s="1074"/>
      <c r="N665" s="1074"/>
      <c r="O665" s="1075"/>
      <c r="P665" s="45" t="s">
        <v>126</v>
      </c>
    </row>
    <row r="666" spans="1:16" ht="19.5" customHeight="1" x14ac:dyDescent="0.25">
      <c r="A666" s="63">
        <f t="shared" si="43"/>
        <v>19.5</v>
      </c>
      <c r="B666" s="78">
        <v>4</v>
      </c>
      <c r="C666" s="832"/>
      <c r="D666" s="832"/>
      <c r="E666" s="832"/>
      <c r="F666" s="832"/>
      <c r="G666" s="832"/>
      <c r="H666" s="262"/>
      <c r="I666" s="262"/>
      <c r="J666" s="172"/>
      <c r="K666" s="175"/>
      <c r="L666" s="1073"/>
      <c r="M666" s="1074"/>
      <c r="N666" s="1074"/>
      <c r="O666" s="1075"/>
      <c r="P666" s="45" t="s">
        <v>126</v>
      </c>
    </row>
    <row r="667" spans="1:16" ht="19.5" customHeight="1" x14ac:dyDescent="0.25">
      <c r="A667" s="63">
        <f t="shared" si="43"/>
        <v>19.5</v>
      </c>
      <c r="B667" s="78">
        <v>5</v>
      </c>
      <c r="C667" s="832"/>
      <c r="D667" s="832"/>
      <c r="E667" s="832"/>
      <c r="F667" s="832"/>
      <c r="G667" s="832"/>
      <c r="H667" s="262"/>
      <c r="I667" s="262"/>
      <c r="J667" s="172"/>
      <c r="K667" s="175"/>
      <c r="L667" s="1073"/>
      <c r="M667" s="1074"/>
      <c r="N667" s="1074"/>
      <c r="O667" s="1075"/>
      <c r="P667" s="45" t="s">
        <v>126</v>
      </c>
    </row>
    <row r="668" spans="1:16" ht="19.5" customHeight="1" x14ac:dyDescent="0.25">
      <c r="A668" s="63">
        <f t="shared" si="43"/>
        <v>19.5</v>
      </c>
      <c r="B668" s="78">
        <v>6</v>
      </c>
      <c r="C668" s="832"/>
      <c r="D668" s="832"/>
      <c r="E668" s="832"/>
      <c r="F668" s="832"/>
      <c r="G668" s="832"/>
      <c r="H668" s="262"/>
      <c r="I668" s="262"/>
      <c r="J668" s="172"/>
      <c r="K668" s="175"/>
      <c r="L668" s="1073"/>
      <c r="M668" s="1074"/>
      <c r="N668" s="1074"/>
      <c r="O668" s="1075"/>
      <c r="P668" s="45" t="s">
        <v>126</v>
      </c>
    </row>
    <row r="669" spans="1:16" ht="19.5" customHeight="1" x14ac:dyDescent="0.25">
      <c r="A669" s="63">
        <f t="shared" si="43"/>
        <v>19.5</v>
      </c>
      <c r="B669" s="78">
        <v>7</v>
      </c>
      <c r="C669" s="832"/>
      <c r="D669" s="832"/>
      <c r="E669" s="832"/>
      <c r="F669" s="832"/>
      <c r="G669" s="832"/>
      <c r="H669" s="262"/>
      <c r="I669" s="262"/>
      <c r="J669" s="172"/>
      <c r="K669" s="175"/>
      <c r="L669" s="1073"/>
      <c r="M669" s="1074"/>
      <c r="N669" s="1074"/>
      <c r="O669" s="1075"/>
      <c r="P669" s="45" t="s">
        <v>126</v>
      </c>
    </row>
    <row r="670" spans="1:16" ht="19.5" customHeight="1" x14ac:dyDescent="0.25">
      <c r="A670" s="63">
        <f t="shared" si="43"/>
        <v>19.5</v>
      </c>
      <c r="B670" s="78">
        <v>8</v>
      </c>
      <c r="C670" s="832"/>
      <c r="D670" s="832"/>
      <c r="E670" s="832"/>
      <c r="F670" s="832"/>
      <c r="G670" s="832"/>
      <c r="H670" s="262"/>
      <c r="I670" s="262"/>
      <c r="J670" s="172"/>
      <c r="K670" s="175"/>
      <c r="L670" s="1073"/>
      <c r="M670" s="1074"/>
      <c r="N670" s="1074"/>
      <c r="O670" s="1075"/>
      <c r="P670" s="45" t="s">
        <v>126</v>
      </c>
    </row>
    <row r="671" spans="1:16" ht="9" customHeight="1" x14ac:dyDescent="0.25">
      <c r="A671" s="63">
        <f>$A$2</f>
        <v>9</v>
      </c>
    </row>
    <row r="672" spans="1:16" ht="18" customHeight="1" x14ac:dyDescent="0.25">
      <c r="A672" s="63">
        <f>$A$2*2</f>
        <v>18</v>
      </c>
      <c r="B672" s="79" t="s">
        <v>100</v>
      </c>
      <c r="C672" s="838" t="s">
        <v>191</v>
      </c>
      <c r="D672" s="795"/>
      <c r="E672" s="795"/>
      <c r="F672" s="795"/>
      <c r="G672" s="795"/>
      <c r="H672" s="795"/>
      <c r="I672" s="795"/>
      <c r="J672" s="795"/>
      <c r="K672" s="795"/>
      <c r="L672" s="795"/>
      <c r="M672" s="795"/>
      <c r="N672" s="795"/>
      <c r="O672" s="795"/>
    </row>
    <row r="673" spans="1:16" ht="9" customHeight="1" x14ac:dyDescent="0.25">
      <c r="A673" s="63">
        <f>$A$2</f>
        <v>9</v>
      </c>
      <c r="B673" s="79" t="s">
        <v>101</v>
      </c>
      <c r="C673" s="795" t="s">
        <v>190</v>
      </c>
      <c r="D673" s="795"/>
      <c r="E673" s="795"/>
      <c r="F673" s="795"/>
      <c r="G673" s="795"/>
      <c r="H673" s="795"/>
      <c r="I673" s="795"/>
      <c r="J673" s="795"/>
      <c r="K673" s="795"/>
      <c r="L673" s="795"/>
      <c r="M673" s="795"/>
      <c r="N673" s="795"/>
      <c r="O673" s="795"/>
    </row>
    <row r="674" spans="1:16" s="62" customFormat="1" ht="9" customHeight="1" x14ac:dyDescent="0.25">
      <c r="A674" s="63">
        <f>$A$2</f>
        <v>9</v>
      </c>
      <c r="B674" s="79" t="s">
        <v>102</v>
      </c>
      <c r="C674" s="838" t="s">
        <v>500</v>
      </c>
      <c r="D674" s="795"/>
      <c r="E674" s="795"/>
      <c r="F674" s="795"/>
      <c r="G674" s="795"/>
      <c r="H674" s="795"/>
      <c r="I674" s="795"/>
      <c r="J674" s="795"/>
      <c r="K674" s="795"/>
      <c r="L674" s="795"/>
      <c r="M674" s="795"/>
      <c r="N674" s="795"/>
      <c r="O674" s="795"/>
      <c r="P674" s="45"/>
    </row>
    <row r="675" spans="1:16" s="62" customFormat="1" ht="9" customHeight="1" x14ac:dyDescent="0.25">
      <c r="A675" s="63">
        <f>$A$2</f>
        <v>9</v>
      </c>
      <c r="B675" s="79" t="s">
        <v>105</v>
      </c>
      <c r="C675" s="838" t="s">
        <v>194</v>
      </c>
      <c r="D675" s="795"/>
      <c r="E675" s="795"/>
      <c r="F675" s="795"/>
      <c r="G675" s="795"/>
      <c r="H675" s="795"/>
      <c r="I675" s="795"/>
      <c r="J675" s="795"/>
      <c r="K675" s="795"/>
      <c r="L675" s="795"/>
      <c r="M675" s="795"/>
      <c r="N675" s="795"/>
      <c r="O675" s="795"/>
      <c r="P675" s="45"/>
    </row>
    <row r="676" spans="1:16" s="62" customFormat="1" ht="16.5" customHeight="1" x14ac:dyDescent="0.25">
      <c r="A676" s="68">
        <f>$A$8</f>
        <v>16.5</v>
      </c>
      <c r="B676" s="45"/>
      <c r="C676" s="984" t="str">
        <f ca="1">Wersja</f>
        <v>2020..6.15.0.44055</v>
      </c>
      <c r="D676" s="984"/>
      <c r="E676" s="69"/>
      <c r="F676" s="69"/>
      <c r="G676" s="69"/>
      <c r="H676" s="69"/>
      <c r="I676" s="45"/>
      <c r="J676" s="45"/>
      <c r="K676" s="45"/>
      <c r="L676" s="45"/>
      <c r="M676" s="45"/>
      <c r="N676" s="80" t="s">
        <v>690</v>
      </c>
      <c r="O676" s="81" t="s">
        <v>187</v>
      </c>
      <c r="P676" s="45"/>
    </row>
    <row r="677" spans="1:16" s="62" customFormat="1" ht="9" customHeight="1" x14ac:dyDescent="0.25">
      <c r="A677" s="63">
        <f>$A$2</f>
        <v>9</v>
      </c>
      <c r="B677" s="45"/>
      <c r="C677" s="45"/>
      <c r="D677" s="45"/>
      <c r="E677" s="45"/>
      <c r="F677" s="45"/>
      <c r="G677" s="45"/>
      <c r="H677" s="45"/>
      <c r="I677" s="45"/>
      <c r="J677" s="45"/>
      <c r="K677" s="45"/>
      <c r="L677" s="45"/>
      <c r="M677" s="45"/>
      <c r="N677" s="45"/>
      <c r="O677" s="45"/>
      <c r="P677" s="45"/>
    </row>
    <row r="678" spans="1:16" s="62" customFormat="1" ht="9" customHeight="1" x14ac:dyDescent="0.25">
      <c r="A678" s="63">
        <f>$A$2</f>
        <v>9</v>
      </c>
      <c r="B678" s="797" t="s">
        <v>0</v>
      </c>
      <c r="C678" s="797"/>
      <c r="D678" s="797"/>
      <c r="E678" s="797"/>
      <c r="F678" s="797"/>
      <c r="G678" s="797"/>
      <c r="H678" s="797"/>
      <c r="I678" s="797"/>
      <c r="J678" s="797"/>
      <c r="K678" s="797"/>
      <c r="L678" s="797"/>
      <c r="M678" s="797"/>
      <c r="N678" s="797"/>
      <c r="O678" s="797"/>
      <c r="P678" s="45"/>
    </row>
    <row r="679" spans="1:16" s="62" customFormat="1" ht="4.5" customHeight="1" x14ac:dyDescent="0.25">
      <c r="A679" s="68">
        <v>4.5</v>
      </c>
      <c r="B679" s="147"/>
      <c r="C679" s="45"/>
      <c r="D679" s="45"/>
      <c r="E679" s="45"/>
      <c r="F679" s="45"/>
      <c r="G679" s="45"/>
      <c r="H679" s="45"/>
      <c r="I679" s="45"/>
      <c r="J679" s="45"/>
      <c r="K679" s="45"/>
      <c r="L679" s="45"/>
      <c r="M679" s="45"/>
      <c r="N679" s="45"/>
      <c r="O679" s="45"/>
      <c r="P679" s="45"/>
    </row>
    <row r="680" spans="1:16" s="62" customFormat="1" ht="16.5" customHeight="1" x14ac:dyDescent="0.25">
      <c r="A680" s="68">
        <f t="shared" ref="A680" si="44">$A$8</f>
        <v>16.5</v>
      </c>
      <c r="B680" s="811" t="s">
        <v>689</v>
      </c>
      <c r="C680" s="812"/>
      <c r="D680" s="812"/>
      <c r="E680" s="812"/>
      <c r="F680" s="812"/>
      <c r="G680" s="812"/>
      <c r="H680" s="812"/>
      <c r="I680" s="812"/>
      <c r="J680" s="812"/>
      <c r="K680" s="812"/>
      <c r="L680" s="812"/>
      <c r="M680" s="812"/>
      <c r="N680" s="812"/>
      <c r="O680" s="813"/>
      <c r="P680" s="45"/>
    </row>
    <row r="681" spans="1:16" s="62" customFormat="1" ht="24.75" customHeight="1" x14ac:dyDescent="0.25">
      <c r="A681" s="68">
        <f>$A$8*1.5</f>
        <v>24.75</v>
      </c>
      <c r="B681" s="149" t="s">
        <v>162</v>
      </c>
      <c r="C681" s="1076" t="s">
        <v>184</v>
      </c>
      <c r="D681" s="1076"/>
      <c r="E681" s="1076"/>
      <c r="F681" s="1076"/>
      <c r="G681" s="1076"/>
      <c r="H681" s="150" t="s">
        <v>171</v>
      </c>
      <c r="I681" s="150" t="s">
        <v>172</v>
      </c>
      <c r="J681" s="149" t="s">
        <v>163</v>
      </c>
      <c r="K681" s="75" t="s">
        <v>760</v>
      </c>
      <c r="L681" s="814" t="s">
        <v>175</v>
      </c>
      <c r="M681" s="807"/>
      <c r="N681" s="807"/>
      <c r="O681" s="815"/>
      <c r="P681" s="45"/>
    </row>
    <row r="682" spans="1:16" s="62" customFormat="1" ht="9" customHeight="1" x14ac:dyDescent="0.2">
      <c r="A682" s="63">
        <f>$A$2</f>
        <v>9</v>
      </c>
      <c r="B682" s="85"/>
      <c r="C682" s="835" t="s">
        <v>126</v>
      </c>
      <c r="D682" s="835"/>
      <c r="E682" s="835"/>
      <c r="F682" s="835"/>
      <c r="G682" s="835"/>
      <c r="H682" s="148" t="s">
        <v>164</v>
      </c>
      <c r="I682" s="148" t="s">
        <v>165</v>
      </c>
      <c r="J682" s="148" t="s">
        <v>143</v>
      </c>
      <c r="K682" s="148" t="s">
        <v>166</v>
      </c>
      <c r="L682" s="836" t="s">
        <v>167</v>
      </c>
      <c r="M682" s="1072"/>
      <c r="N682" s="1072"/>
      <c r="O682" s="837"/>
      <c r="P682" s="45"/>
    </row>
    <row r="683" spans="1:16" s="62" customFormat="1" ht="19.5" customHeight="1" x14ac:dyDescent="0.25">
      <c r="A683" s="63">
        <f t="shared" ref="A683:A690" si="45">$A$6</f>
        <v>19.5</v>
      </c>
      <c r="B683" s="78">
        <v>1</v>
      </c>
      <c r="C683" s="832"/>
      <c r="D683" s="832"/>
      <c r="E683" s="832"/>
      <c r="F683" s="832"/>
      <c r="G683" s="832"/>
      <c r="H683" s="262"/>
      <c r="I683" s="262"/>
      <c r="J683" s="172"/>
      <c r="K683" s="167"/>
      <c r="L683" s="1073"/>
      <c r="M683" s="1074"/>
      <c r="N683" s="1074"/>
      <c r="O683" s="1075"/>
      <c r="P683" s="45" t="s">
        <v>164</v>
      </c>
    </row>
    <row r="684" spans="1:16" s="62" customFormat="1" ht="19.5" customHeight="1" x14ac:dyDescent="0.25">
      <c r="A684" s="63">
        <f t="shared" si="45"/>
        <v>19.5</v>
      </c>
      <c r="B684" s="78">
        <v>2</v>
      </c>
      <c r="C684" s="832"/>
      <c r="D684" s="832"/>
      <c r="E684" s="832"/>
      <c r="F684" s="832"/>
      <c r="G684" s="832"/>
      <c r="H684" s="262"/>
      <c r="I684" s="262"/>
      <c r="J684" s="172"/>
      <c r="K684" s="167"/>
      <c r="L684" s="1073"/>
      <c r="M684" s="1074"/>
      <c r="N684" s="1074"/>
      <c r="O684" s="1075"/>
      <c r="P684" s="45" t="s">
        <v>164</v>
      </c>
    </row>
    <row r="685" spans="1:16" s="62" customFormat="1" ht="19.5" customHeight="1" x14ac:dyDescent="0.25">
      <c r="A685" s="63">
        <f t="shared" si="45"/>
        <v>19.5</v>
      </c>
      <c r="B685" s="78">
        <v>3</v>
      </c>
      <c r="C685" s="832"/>
      <c r="D685" s="832"/>
      <c r="E685" s="832"/>
      <c r="F685" s="832"/>
      <c r="G685" s="832"/>
      <c r="H685" s="262"/>
      <c r="I685" s="262"/>
      <c r="J685" s="172"/>
      <c r="K685" s="167"/>
      <c r="L685" s="1073"/>
      <c r="M685" s="1074"/>
      <c r="N685" s="1074"/>
      <c r="O685" s="1075"/>
      <c r="P685" s="45" t="s">
        <v>164</v>
      </c>
    </row>
    <row r="686" spans="1:16" s="62" customFormat="1" ht="19.5" customHeight="1" x14ac:dyDescent="0.25">
      <c r="A686" s="63">
        <f t="shared" si="45"/>
        <v>19.5</v>
      </c>
      <c r="B686" s="78">
        <v>4</v>
      </c>
      <c r="C686" s="832"/>
      <c r="D686" s="832"/>
      <c r="E686" s="832"/>
      <c r="F686" s="832"/>
      <c r="G686" s="832"/>
      <c r="H686" s="262"/>
      <c r="I686" s="262"/>
      <c r="J686" s="172"/>
      <c r="K686" s="167"/>
      <c r="L686" s="1073"/>
      <c r="M686" s="1074"/>
      <c r="N686" s="1074"/>
      <c r="O686" s="1075"/>
      <c r="P686" s="45" t="s">
        <v>164</v>
      </c>
    </row>
    <row r="687" spans="1:16" s="62" customFormat="1" ht="19.5" customHeight="1" x14ac:dyDescent="0.25">
      <c r="A687" s="63">
        <f t="shared" si="45"/>
        <v>19.5</v>
      </c>
      <c r="B687" s="78">
        <v>5</v>
      </c>
      <c r="C687" s="832"/>
      <c r="D687" s="832"/>
      <c r="E687" s="832"/>
      <c r="F687" s="832"/>
      <c r="G687" s="832"/>
      <c r="H687" s="262"/>
      <c r="I687" s="262"/>
      <c r="J687" s="172"/>
      <c r="K687" s="167"/>
      <c r="L687" s="1073"/>
      <c r="M687" s="1074"/>
      <c r="N687" s="1074"/>
      <c r="O687" s="1075"/>
      <c r="P687" s="45" t="s">
        <v>164</v>
      </c>
    </row>
    <row r="688" spans="1:16" s="62" customFormat="1" ht="19.5" customHeight="1" x14ac:dyDescent="0.25">
      <c r="A688" s="63">
        <f t="shared" si="45"/>
        <v>19.5</v>
      </c>
      <c r="B688" s="78">
        <v>6</v>
      </c>
      <c r="C688" s="832"/>
      <c r="D688" s="832"/>
      <c r="E688" s="832"/>
      <c r="F688" s="832"/>
      <c r="G688" s="832"/>
      <c r="H688" s="262"/>
      <c r="I688" s="262"/>
      <c r="J688" s="172"/>
      <c r="K688" s="167"/>
      <c r="L688" s="1073"/>
      <c r="M688" s="1074"/>
      <c r="N688" s="1074"/>
      <c r="O688" s="1075"/>
      <c r="P688" s="45" t="s">
        <v>164</v>
      </c>
    </row>
    <row r="689" spans="1:16" s="62" customFormat="1" ht="19.5" customHeight="1" x14ac:dyDescent="0.25">
      <c r="A689" s="63">
        <f t="shared" si="45"/>
        <v>19.5</v>
      </c>
      <c r="B689" s="78">
        <v>7</v>
      </c>
      <c r="C689" s="832"/>
      <c r="D689" s="832"/>
      <c r="E689" s="832"/>
      <c r="F689" s="832"/>
      <c r="G689" s="832"/>
      <c r="H689" s="262"/>
      <c r="I689" s="262"/>
      <c r="J689" s="172"/>
      <c r="K689" s="167"/>
      <c r="L689" s="1073"/>
      <c r="M689" s="1074"/>
      <c r="N689" s="1074"/>
      <c r="O689" s="1075"/>
      <c r="P689" s="45" t="s">
        <v>164</v>
      </c>
    </row>
    <row r="690" spans="1:16" s="62" customFormat="1" ht="19.5" customHeight="1" x14ac:dyDescent="0.25">
      <c r="A690" s="63">
        <f t="shared" si="45"/>
        <v>19.5</v>
      </c>
      <c r="B690" s="78">
        <v>8</v>
      </c>
      <c r="C690" s="832"/>
      <c r="D690" s="832"/>
      <c r="E690" s="832"/>
      <c r="F690" s="832"/>
      <c r="G690" s="832"/>
      <c r="H690" s="262"/>
      <c r="I690" s="262"/>
      <c r="J690" s="172"/>
      <c r="K690" s="167"/>
      <c r="L690" s="1073"/>
      <c r="M690" s="1074"/>
      <c r="N690" s="1074"/>
      <c r="O690" s="1075"/>
      <c r="P690" s="45" t="s">
        <v>164</v>
      </c>
    </row>
    <row r="691" spans="1:16" s="62" customFormat="1" ht="9" customHeight="1" x14ac:dyDescent="0.25">
      <c r="A691" s="63">
        <f>$A$2</f>
        <v>9</v>
      </c>
      <c r="B691" s="45"/>
      <c r="C691" s="45"/>
      <c r="D691" s="45"/>
      <c r="E691" s="45"/>
      <c r="F691" s="45"/>
      <c r="G691" s="45"/>
      <c r="H691" s="45"/>
      <c r="I691" s="45"/>
      <c r="J691" s="45"/>
      <c r="K691" s="45"/>
      <c r="L691" s="45"/>
      <c r="M691" s="45"/>
      <c r="N691" s="45"/>
      <c r="O691" s="45"/>
      <c r="P691" s="45"/>
    </row>
    <row r="692" spans="1:16" ht="9" customHeight="1" x14ac:dyDescent="0.25">
      <c r="A692" s="63">
        <f t="shared" si="5"/>
        <v>9</v>
      </c>
    </row>
    <row r="693" spans="1:16" ht="9" customHeight="1" x14ac:dyDescent="0.25">
      <c r="A693" s="63">
        <f t="shared" si="5"/>
        <v>9</v>
      </c>
    </row>
    <row r="694" spans="1:16" ht="9" customHeight="1" x14ac:dyDescent="0.25">
      <c r="A694" s="63">
        <f t="shared" si="5"/>
        <v>9</v>
      </c>
    </row>
    <row r="695" spans="1:16" ht="9" customHeight="1" x14ac:dyDescent="0.25">
      <c r="A695" s="63">
        <f t="shared" si="5"/>
        <v>9</v>
      </c>
    </row>
    <row r="696" spans="1:16" ht="9" customHeight="1" x14ac:dyDescent="0.25">
      <c r="A696" s="63">
        <f t="shared" si="5"/>
        <v>9</v>
      </c>
    </row>
    <row r="697" spans="1:16" ht="9" customHeight="1" x14ac:dyDescent="0.25">
      <c r="A697" s="63">
        <f t="shared" si="5"/>
        <v>9</v>
      </c>
    </row>
    <row r="698" spans="1:16" ht="9" customHeight="1" x14ac:dyDescent="0.25">
      <c r="A698" s="63">
        <f t="shared" si="5"/>
        <v>9</v>
      </c>
    </row>
    <row r="699" spans="1:16" ht="9" customHeight="1" x14ac:dyDescent="0.25">
      <c r="A699" s="63">
        <f t="shared" si="5"/>
        <v>9</v>
      </c>
    </row>
    <row r="700" spans="1:16" ht="9" customHeight="1" x14ac:dyDescent="0.25">
      <c r="A700" s="63">
        <f t="shared" si="5"/>
        <v>9</v>
      </c>
    </row>
    <row r="701" spans="1:16" ht="9" customHeight="1" x14ac:dyDescent="0.25">
      <c r="A701" s="63">
        <f t="shared" si="5"/>
        <v>9</v>
      </c>
    </row>
    <row r="702" spans="1:16" ht="9" customHeight="1" x14ac:dyDescent="0.25">
      <c r="A702" s="63">
        <f t="shared" si="5"/>
        <v>9</v>
      </c>
    </row>
    <row r="703" spans="1:16" ht="9" customHeight="1" x14ac:dyDescent="0.25">
      <c r="A703" s="63">
        <f t="shared" si="5"/>
        <v>9</v>
      </c>
    </row>
    <row r="704" spans="1:16" ht="9" customHeight="1" x14ac:dyDescent="0.25">
      <c r="A704" s="63">
        <f t="shared" si="5"/>
        <v>9</v>
      </c>
    </row>
    <row r="705" spans="1:1" ht="9" customHeight="1" x14ac:dyDescent="0.25">
      <c r="A705" s="63">
        <f t="shared" si="5"/>
        <v>9</v>
      </c>
    </row>
    <row r="706" spans="1:1" ht="9" customHeight="1" x14ac:dyDescent="0.25">
      <c r="A706" s="63">
        <f t="shared" si="5"/>
        <v>9</v>
      </c>
    </row>
    <row r="707" spans="1:1" ht="9" customHeight="1" x14ac:dyDescent="0.25">
      <c r="A707" s="63">
        <f t="shared" si="5"/>
        <v>9</v>
      </c>
    </row>
    <row r="708" spans="1:1" ht="9" customHeight="1" x14ac:dyDescent="0.25">
      <c r="A708" s="63">
        <f t="shared" si="5"/>
        <v>9</v>
      </c>
    </row>
    <row r="709" spans="1:1" ht="9" customHeight="1" x14ac:dyDescent="0.25">
      <c r="A709" s="63">
        <f t="shared" si="5"/>
        <v>9</v>
      </c>
    </row>
    <row r="710" spans="1:1" ht="9" customHeight="1" x14ac:dyDescent="0.25">
      <c r="A710" s="63">
        <f t="shared" si="5"/>
        <v>9</v>
      </c>
    </row>
    <row r="711" spans="1:1" ht="9" customHeight="1" x14ac:dyDescent="0.25">
      <c r="A711" s="63">
        <f t="shared" si="5"/>
        <v>9</v>
      </c>
    </row>
    <row r="712" spans="1:1" ht="9" customHeight="1" x14ac:dyDescent="0.25">
      <c r="A712" s="63">
        <f t="shared" ref="A712:A800" si="46">$A$2</f>
        <v>9</v>
      </c>
    </row>
    <row r="713" spans="1:1" ht="9" customHeight="1" x14ac:dyDescent="0.25">
      <c r="A713" s="63">
        <f t="shared" si="46"/>
        <v>9</v>
      </c>
    </row>
    <row r="714" spans="1:1" ht="9" customHeight="1" x14ac:dyDescent="0.25">
      <c r="A714" s="63">
        <f t="shared" si="46"/>
        <v>9</v>
      </c>
    </row>
    <row r="715" spans="1:1" ht="9" customHeight="1" x14ac:dyDescent="0.25">
      <c r="A715" s="63">
        <f t="shared" si="46"/>
        <v>9</v>
      </c>
    </row>
    <row r="716" spans="1:1" ht="9" customHeight="1" x14ac:dyDescent="0.25">
      <c r="A716" s="63">
        <f t="shared" si="46"/>
        <v>9</v>
      </c>
    </row>
    <row r="717" spans="1:1" ht="9" customHeight="1" x14ac:dyDescent="0.25">
      <c r="A717" s="63">
        <f t="shared" si="46"/>
        <v>9</v>
      </c>
    </row>
    <row r="718" spans="1:1" ht="9" customHeight="1" x14ac:dyDescent="0.25">
      <c r="A718" s="63">
        <f t="shared" si="46"/>
        <v>9</v>
      </c>
    </row>
    <row r="719" spans="1:1" ht="9" customHeight="1" x14ac:dyDescent="0.25">
      <c r="A719" s="63">
        <f t="shared" si="46"/>
        <v>9</v>
      </c>
    </row>
    <row r="720" spans="1:1" ht="9" customHeight="1" x14ac:dyDescent="0.25">
      <c r="A720" s="63">
        <f t="shared" si="46"/>
        <v>9</v>
      </c>
    </row>
    <row r="721" spans="1:17" ht="15.75" customHeight="1" x14ac:dyDescent="0.25">
      <c r="A721" s="68">
        <f>$A$8</f>
        <v>16.5</v>
      </c>
      <c r="C721" s="80" t="s">
        <v>690</v>
      </c>
      <c r="D721" s="81" t="s">
        <v>189</v>
      </c>
      <c r="M721" s="1006" t="str">
        <f ca="1">Wersja</f>
        <v>2020..6.15.0.44055</v>
      </c>
      <c r="N721" s="1006"/>
    </row>
    <row r="722" spans="1:17" ht="9" customHeight="1" x14ac:dyDescent="0.25">
      <c r="A722" s="64">
        <v>9</v>
      </c>
      <c r="B722" s="796" t="s">
        <v>182</v>
      </c>
      <c r="C722" s="796"/>
      <c r="D722" s="796"/>
      <c r="E722" s="796"/>
      <c r="F722" s="796"/>
      <c r="G722" s="796"/>
      <c r="H722" s="796"/>
      <c r="I722" s="796"/>
      <c r="J722" s="796"/>
      <c r="K722" s="796"/>
      <c r="L722" s="796"/>
      <c r="M722" s="796"/>
      <c r="N722" s="796"/>
      <c r="O722" s="796"/>
    </row>
    <row r="723" spans="1:17" ht="9" customHeight="1" x14ac:dyDescent="0.25">
      <c r="A723" s="63">
        <f>$A$2</f>
        <v>9</v>
      </c>
      <c r="B723" s="797" t="s">
        <v>0</v>
      </c>
      <c r="C723" s="797"/>
      <c r="D723" s="797"/>
      <c r="E723" s="797"/>
      <c r="F723" s="797"/>
      <c r="G723" s="797"/>
      <c r="H723" s="797"/>
      <c r="I723" s="797"/>
      <c r="J723" s="797"/>
      <c r="K723" s="797"/>
      <c r="L723" s="797"/>
      <c r="M723" s="797"/>
      <c r="N723" s="797"/>
      <c r="O723" s="797"/>
    </row>
    <row r="724" spans="1:17" ht="4.5" customHeight="1" x14ac:dyDescent="0.25">
      <c r="A724" s="64">
        <v>4.5</v>
      </c>
      <c r="B724" s="121"/>
    </row>
    <row r="725" spans="1:17" ht="9" customHeight="1" x14ac:dyDescent="0.25">
      <c r="A725" s="63">
        <f>$A$2</f>
        <v>9</v>
      </c>
      <c r="B725" s="798" t="s">
        <v>475</v>
      </c>
      <c r="C725" s="799"/>
      <c r="D725" s="799"/>
      <c r="E725" s="799"/>
      <c r="F725" s="799"/>
      <c r="G725" s="799"/>
      <c r="H725" s="800"/>
      <c r="I725" s="801" t="s">
        <v>1</v>
      </c>
      <c r="J725" s="802"/>
      <c r="K725" s="802"/>
      <c r="L725" s="802"/>
      <c r="M725" s="802"/>
      <c r="N725" s="802"/>
      <c r="O725" s="803"/>
    </row>
    <row r="726" spans="1:17" ht="19.5" customHeight="1" x14ac:dyDescent="0.25">
      <c r="A726" s="64">
        <v>19.5</v>
      </c>
      <c r="B726" s="65"/>
      <c r="C726" s="988">
        <f>$C$6</f>
        <v>0</v>
      </c>
      <c r="D726" s="988"/>
      <c r="E726" s="988"/>
      <c r="F726" s="988"/>
      <c r="G726" s="988"/>
      <c r="H726" s="66"/>
      <c r="I726" s="820"/>
      <c r="J726" s="821"/>
      <c r="K726" s="821"/>
      <c r="L726" s="821"/>
      <c r="M726" s="821"/>
      <c r="N726" s="821"/>
      <c r="O726" s="822"/>
    </row>
    <row r="727" spans="1:17" ht="9" customHeight="1" x14ac:dyDescent="0.25">
      <c r="A727" s="63">
        <f t="shared" ref="A727" si="47">$A$2</f>
        <v>9</v>
      </c>
    </row>
    <row r="728" spans="1:17" ht="16.5" customHeight="1" x14ac:dyDescent="0.25">
      <c r="A728" s="64">
        <v>16.5</v>
      </c>
      <c r="B728" s="67" t="s">
        <v>578</v>
      </c>
    </row>
    <row r="729" spans="1:17" ht="16.5" customHeight="1" x14ac:dyDescent="0.25">
      <c r="A729" s="68">
        <f>$A$8</f>
        <v>16.5</v>
      </c>
      <c r="B729" s="989" t="s">
        <v>686</v>
      </c>
      <c r="C729" s="989"/>
      <c r="D729" s="989"/>
      <c r="E729" s="989"/>
      <c r="F729" s="989"/>
      <c r="G729" s="989"/>
      <c r="H729" s="989"/>
      <c r="I729" s="989"/>
      <c r="J729" s="989"/>
      <c r="K729" s="989"/>
      <c r="L729" s="989"/>
      <c r="M729" s="989"/>
      <c r="N729" s="989"/>
    </row>
    <row r="730" spans="1:17" ht="16.5" customHeight="1" x14ac:dyDescent="0.25">
      <c r="A730" s="68">
        <f>$A$8</f>
        <v>16.5</v>
      </c>
      <c r="B730" s="990" t="s">
        <v>564</v>
      </c>
      <c r="C730" s="989"/>
      <c r="D730" s="989"/>
      <c r="E730" s="989"/>
      <c r="F730" s="989"/>
      <c r="G730" s="989"/>
      <c r="H730" s="989"/>
      <c r="I730" s="989"/>
      <c r="J730" s="989"/>
      <c r="K730" s="989"/>
      <c r="L730" s="989"/>
      <c r="M730" s="989"/>
      <c r="N730" s="989"/>
    </row>
    <row r="731" spans="1:17" ht="9" customHeight="1" x14ac:dyDescent="0.25">
      <c r="A731" s="63">
        <f>$A$2</f>
        <v>9</v>
      </c>
      <c r="C731" s="69"/>
      <c r="D731" s="69"/>
      <c r="E731" s="69"/>
      <c r="F731" s="69"/>
      <c r="G731" s="69"/>
      <c r="N731" s="804" t="s">
        <v>877</v>
      </c>
      <c r="O731" s="1086"/>
    </row>
    <row r="732" spans="1:17" ht="19.5" customHeight="1" x14ac:dyDescent="0.25">
      <c r="A732" s="63">
        <f>$A$6</f>
        <v>19.5</v>
      </c>
      <c r="C732" s="69"/>
      <c r="D732" s="69"/>
      <c r="E732" s="69"/>
      <c r="F732" s="69"/>
      <c r="G732" s="69"/>
      <c r="N732" s="283">
        <f>N652+1</f>
        <v>10</v>
      </c>
      <c r="O732" s="70"/>
      <c r="P732" s="62">
        <f>SUM(Q:Q)</f>
        <v>0</v>
      </c>
      <c r="Q732" s="62">
        <f>IF(COUNTA(C743:O750,C763:O770)=0,0,1)</f>
        <v>0</v>
      </c>
    </row>
    <row r="733" spans="1:17" ht="4.5" customHeight="1" x14ac:dyDescent="0.25">
      <c r="A733" s="63">
        <f>$A$4</f>
        <v>4.5</v>
      </c>
      <c r="B733" s="69"/>
      <c r="C733" s="69"/>
      <c r="D733" s="69"/>
      <c r="E733" s="69"/>
      <c r="F733" s="69"/>
      <c r="G733" s="69"/>
    </row>
    <row r="734" spans="1:17" ht="4.5" customHeight="1" x14ac:dyDescent="0.25">
      <c r="A734" s="63">
        <f>$A$4</f>
        <v>4.5</v>
      </c>
      <c r="B734" s="807"/>
      <c r="C734" s="807"/>
      <c r="D734" s="807"/>
      <c r="E734" s="807"/>
      <c r="F734" s="807"/>
      <c r="G734" s="807"/>
      <c r="H734" s="807"/>
      <c r="I734" s="807"/>
      <c r="J734" s="807"/>
      <c r="K734" s="807"/>
      <c r="L734" s="807"/>
      <c r="M734" s="807"/>
      <c r="N734" s="807"/>
      <c r="O734" s="807"/>
    </row>
    <row r="735" spans="1:17" ht="24.75" customHeight="1" x14ac:dyDescent="0.25">
      <c r="A735" s="68">
        <f>$A$8*1.5</f>
        <v>24.75</v>
      </c>
      <c r="B735" s="826" t="s">
        <v>687</v>
      </c>
      <c r="C735" s="827"/>
      <c r="D735" s="827"/>
      <c r="E735" s="827"/>
      <c r="F735" s="827"/>
      <c r="G735" s="827"/>
      <c r="H735" s="827"/>
      <c r="I735" s="827"/>
      <c r="J735" s="827"/>
      <c r="K735" s="827"/>
      <c r="L735" s="827"/>
      <c r="M735" s="827"/>
      <c r="N735" s="827"/>
      <c r="O735" s="828"/>
    </row>
    <row r="736" spans="1:17" ht="9" customHeight="1" x14ac:dyDescent="0.25">
      <c r="A736" s="63">
        <f>$A$2</f>
        <v>9</v>
      </c>
      <c r="B736" s="71"/>
      <c r="C736" s="804" t="s">
        <v>158</v>
      </c>
      <c r="D736" s="805"/>
      <c r="E736" s="805"/>
      <c r="F736" s="805"/>
      <c r="G736" s="805"/>
      <c r="H736" s="806"/>
      <c r="I736" s="804" t="s">
        <v>159</v>
      </c>
      <c r="J736" s="805"/>
      <c r="K736" s="805"/>
      <c r="L736" s="805"/>
      <c r="M736" s="805"/>
      <c r="N736" s="805"/>
      <c r="O736" s="806"/>
    </row>
    <row r="737" spans="1:16" ht="19.5" customHeight="1" thickBot="1" x14ac:dyDescent="0.3">
      <c r="A737" s="63">
        <f>$A$6</f>
        <v>19.5</v>
      </c>
      <c r="B737" s="71"/>
      <c r="C737" s="1077" t="str">
        <f>""&amp;$C$17</f>
        <v/>
      </c>
      <c r="D737" s="1078"/>
      <c r="E737" s="1078"/>
      <c r="F737" s="1078"/>
      <c r="G737" s="1078"/>
      <c r="H737" s="1079"/>
      <c r="I737" s="1077" t="str">
        <f>""&amp;$I$17</f>
        <v/>
      </c>
      <c r="J737" s="1078"/>
      <c r="K737" s="1078"/>
      <c r="L737" s="1078"/>
      <c r="M737" s="1078"/>
      <c r="N737" s="1078"/>
      <c r="O737" s="1079"/>
    </row>
    <row r="738" spans="1:16" ht="4.5" customHeight="1" thickBot="1" x14ac:dyDescent="0.3">
      <c r="A738" s="63">
        <f>$A$4</f>
        <v>4.5</v>
      </c>
      <c r="B738" s="1080"/>
      <c r="C738" s="1081"/>
      <c r="D738" s="1081"/>
      <c r="E738" s="1081"/>
      <c r="F738" s="1081"/>
      <c r="G738" s="1081"/>
      <c r="H738" s="1081"/>
      <c r="I738" s="1081"/>
      <c r="J738" s="1081"/>
      <c r="K738" s="1081"/>
      <c r="L738" s="1081"/>
      <c r="M738" s="1081"/>
      <c r="N738" s="1081"/>
      <c r="O738" s="1082"/>
    </row>
    <row r="739" spans="1:16" ht="16.5" customHeight="1" x14ac:dyDescent="0.25">
      <c r="A739" s="68">
        <f t="shared" ref="A739:A740" si="48">$A$8</f>
        <v>16.5</v>
      </c>
      <c r="B739" s="1083" t="s">
        <v>160</v>
      </c>
      <c r="C739" s="1084"/>
      <c r="D739" s="1084"/>
      <c r="E739" s="1084"/>
      <c r="F739" s="1084"/>
      <c r="G739" s="1084"/>
      <c r="H739" s="1084"/>
      <c r="I739" s="1084"/>
      <c r="J739" s="1084"/>
      <c r="K739" s="1084"/>
      <c r="L739" s="1084"/>
      <c r="M739" s="1084"/>
      <c r="N739" s="1084"/>
      <c r="O739" s="1085"/>
    </row>
    <row r="740" spans="1:16" ht="16.5" customHeight="1" x14ac:dyDescent="0.25">
      <c r="A740" s="68">
        <f t="shared" si="48"/>
        <v>16.5</v>
      </c>
      <c r="B740" s="811" t="s">
        <v>688</v>
      </c>
      <c r="C740" s="812"/>
      <c r="D740" s="812"/>
      <c r="E740" s="812"/>
      <c r="F740" s="812"/>
      <c r="G740" s="812"/>
      <c r="H740" s="812"/>
      <c r="I740" s="812"/>
      <c r="J740" s="812"/>
      <c r="K740" s="812"/>
      <c r="L740" s="812"/>
      <c r="M740" s="812"/>
      <c r="N740" s="812"/>
      <c r="O740" s="813"/>
    </row>
    <row r="741" spans="1:16" ht="24.75" customHeight="1" x14ac:dyDescent="0.25">
      <c r="A741" s="68">
        <f>$A$8*1.5</f>
        <v>24.75</v>
      </c>
      <c r="B741" s="149" t="s">
        <v>162</v>
      </c>
      <c r="C741" s="814" t="s">
        <v>170</v>
      </c>
      <c r="D741" s="807"/>
      <c r="E741" s="807"/>
      <c r="F741" s="807"/>
      <c r="G741" s="815"/>
      <c r="H741" s="150" t="s">
        <v>171</v>
      </c>
      <c r="I741" s="150" t="s">
        <v>172</v>
      </c>
      <c r="J741" s="149" t="s">
        <v>163</v>
      </c>
      <c r="K741" s="75" t="s">
        <v>760</v>
      </c>
      <c r="L741" s="814" t="s">
        <v>175</v>
      </c>
      <c r="M741" s="807"/>
      <c r="N741" s="807"/>
      <c r="O741" s="815"/>
    </row>
    <row r="742" spans="1:16" ht="9" customHeight="1" x14ac:dyDescent="0.2">
      <c r="A742" s="63">
        <f>$A$2</f>
        <v>9</v>
      </c>
      <c r="B742" s="76"/>
      <c r="C742" s="816" t="s">
        <v>126</v>
      </c>
      <c r="D742" s="817"/>
      <c r="E742" s="817"/>
      <c r="F742" s="817"/>
      <c r="G742" s="818"/>
      <c r="H742" s="77" t="s">
        <v>164</v>
      </c>
      <c r="I742" s="77" t="s">
        <v>165</v>
      </c>
      <c r="J742" s="77" t="s">
        <v>143</v>
      </c>
      <c r="K742" s="77" t="s">
        <v>166</v>
      </c>
      <c r="L742" s="845" t="s">
        <v>167</v>
      </c>
      <c r="M742" s="1023"/>
      <c r="N742" s="1023"/>
      <c r="O742" s="1024"/>
    </row>
    <row r="743" spans="1:16" ht="19.5" customHeight="1" x14ac:dyDescent="0.25">
      <c r="A743" s="63">
        <f t="shared" ref="A743:A750" si="49">$A$6</f>
        <v>19.5</v>
      </c>
      <c r="B743" s="78">
        <v>1</v>
      </c>
      <c r="C743" s="832"/>
      <c r="D743" s="832"/>
      <c r="E743" s="832"/>
      <c r="F743" s="832"/>
      <c r="G743" s="832"/>
      <c r="H743" s="262"/>
      <c r="I743" s="262"/>
      <c r="J743" s="172"/>
      <c r="K743" s="175"/>
      <c r="L743" s="1073"/>
      <c r="M743" s="1074"/>
      <c r="N743" s="1074"/>
      <c r="O743" s="1075"/>
      <c r="P743" s="45" t="s">
        <v>126</v>
      </c>
    </row>
    <row r="744" spans="1:16" ht="19.5" customHeight="1" x14ac:dyDescent="0.25">
      <c r="A744" s="63">
        <f t="shared" si="49"/>
        <v>19.5</v>
      </c>
      <c r="B744" s="78">
        <v>2</v>
      </c>
      <c r="C744" s="832"/>
      <c r="D744" s="832"/>
      <c r="E744" s="832"/>
      <c r="F744" s="832"/>
      <c r="G744" s="832"/>
      <c r="H744" s="262"/>
      <c r="I744" s="262"/>
      <c r="J744" s="172"/>
      <c r="K744" s="175"/>
      <c r="L744" s="1073"/>
      <c r="M744" s="1074"/>
      <c r="N744" s="1074"/>
      <c r="O744" s="1075"/>
      <c r="P744" s="45" t="s">
        <v>126</v>
      </c>
    </row>
    <row r="745" spans="1:16" ht="19.5" customHeight="1" x14ac:dyDescent="0.25">
      <c r="A745" s="63">
        <f t="shared" si="49"/>
        <v>19.5</v>
      </c>
      <c r="B745" s="78">
        <v>3</v>
      </c>
      <c r="C745" s="832"/>
      <c r="D745" s="832"/>
      <c r="E745" s="832"/>
      <c r="F745" s="832"/>
      <c r="G745" s="832"/>
      <c r="H745" s="262"/>
      <c r="I745" s="262"/>
      <c r="J745" s="172"/>
      <c r="K745" s="175"/>
      <c r="L745" s="1073"/>
      <c r="M745" s="1074"/>
      <c r="N745" s="1074"/>
      <c r="O745" s="1075"/>
      <c r="P745" s="45" t="s">
        <v>126</v>
      </c>
    </row>
    <row r="746" spans="1:16" ht="19.5" customHeight="1" x14ac:dyDescent="0.25">
      <c r="A746" s="63">
        <f t="shared" si="49"/>
        <v>19.5</v>
      </c>
      <c r="B746" s="78">
        <v>4</v>
      </c>
      <c r="C746" s="832"/>
      <c r="D746" s="832"/>
      <c r="E746" s="832"/>
      <c r="F746" s="832"/>
      <c r="G746" s="832"/>
      <c r="H746" s="262"/>
      <c r="I746" s="262"/>
      <c r="J746" s="172"/>
      <c r="K746" s="175"/>
      <c r="L746" s="1073"/>
      <c r="M746" s="1074"/>
      <c r="N746" s="1074"/>
      <c r="O746" s="1075"/>
      <c r="P746" s="45" t="s">
        <v>126</v>
      </c>
    </row>
    <row r="747" spans="1:16" ht="19.5" customHeight="1" x14ac:dyDescent="0.25">
      <c r="A747" s="63">
        <f t="shared" si="49"/>
        <v>19.5</v>
      </c>
      <c r="B747" s="78">
        <v>5</v>
      </c>
      <c r="C747" s="832"/>
      <c r="D747" s="832"/>
      <c r="E747" s="832"/>
      <c r="F747" s="832"/>
      <c r="G747" s="832"/>
      <c r="H747" s="262"/>
      <c r="I747" s="262"/>
      <c r="J747" s="172"/>
      <c r="K747" s="175"/>
      <c r="L747" s="1073"/>
      <c r="M747" s="1074"/>
      <c r="N747" s="1074"/>
      <c r="O747" s="1075"/>
      <c r="P747" s="45" t="s">
        <v>126</v>
      </c>
    </row>
    <row r="748" spans="1:16" ht="19.5" customHeight="1" x14ac:dyDescent="0.25">
      <c r="A748" s="63">
        <f t="shared" si="49"/>
        <v>19.5</v>
      </c>
      <c r="B748" s="78">
        <v>6</v>
      </c>
      <c r="C748" s="832"/>
      <c r="D748" s="832"/>
      <c r="E748" s="832"/>
      <c r="F748" s="832"/>
      <c r="G748" s="832"/>
      <c r="H748" s="262"/>
      <c r="I748" s="262"/>
      <c r="J748" s="172"/>
      <c r="K748" s="175"/>
      <c r="L748" s="1073"/>
      <c r="M748" s="1074"/>
      <c r="N748" s="1074"/>
      <c r="O748" s="1075"/>
      <c r="P748" s="45" t="s">
        <v>126</v>
      </c>
    </row>
    <row r="749" spans="1:16" ht="19.5" customHeight="1" x14ac:dyDescent="0.25">
      <c r="A749" s="63">
        <f t="shared" si="49"/>
        <v>19.5</v>
      </c>
      <c r="B749" s="78">
        <v>7</v>
      </c>
      <c r="C749" s="832"/>
      <c r="D749" s="832"/>
      <c r="E749" s="832"/>
      <c r="F749" s="832"/>
      <c r="G749" s="832"/>
      <c r="H749" s="262"/>
      <c r="I749" s="262"/>
      <c r="J749" s="172"/>
      <c r="K749" s="175"/>
      <c r="L749" s="1073"/>
      <c r="M749" s="1074"/>
      <c r="N749" s="1074"/>
      <c r="O749" s="1075"/>
      <c r="P749" s="45" t="s">
        <v>126</v>
      </c>
    </row>
    <row r="750" spans="1:16" ht="19.5" customHeight="1" x14ac:dyDescent="0.25">
      <c r="A750" s="63">
        <f t="shared" si="49"/>
        <v>19.5</v>
      </c>
      <c r="B750" s="78">
        <v>8</v>
      </c>
      <c r="C750" s="832"/>
      <c r="D750" s="832"/>
      <c r="E750" s="832"/>
      <c r="F750" s="832"/>
      <c r="G750" s="832"/>
      <c r="H750" s="262"/>
      <c r="I750" s="262"/>
      <c r="J750" s="172"/>
      <c r="K750" s="175"/>
      <c r="L750" s="1073"/>
      <c r="M750" s="1074"/>
      <c r="N750" s="1074"/>
      <c r="O750" s="1075"/>
      <c r="P750" s="45" t="s">
        <v>126</v>
      </c>
    </row>
    <row r="751" spans="1:16" ht="9" customHeight="1" x14ac:dyDescent="0.25">
      <c r="A751" s="63">
        <f>$A$2</f>
        <v>9</v>
      </c>
    </row>
    <row r="752" spans="1:16" ht="18" customHeight="1" x14ac:dyDescent="0.25">
      <c r="A752" s="63">
        <f>$A$2*2</f>
        <v>18</v>
      </c>
      <c r="B752" s="79" t="s">
        <v>100</v>
      </c>
      <c r="C752" s="838" t="s">
        <v>191</v>
      </c>
      <c r="D752" s="795"/>
      <c r="E752" s="795"/>
      <c r="F752" s="795"/>
      <c r="G752" s="795"/>
      <c r="H752" s="795"/>
      <c r="I752" s="795"/>
      <c r="J752" s="795"/>
      <c r="K752" s="795"/>
      <c r="L752" s="795"/>
      <c r="M752" s="795"/>
      <c r="N752" s="795"/>
      <c r="O752" s="795"/>
    </row>
    <row r="753" spans="1:16" ht="9" customHeight="1" x14ac:dyDescent="0.25">
      <c r="A753" s="63">
        <f>$A$2</f>
        <v>9</v>
      </c>
      <c r="B753" s="79" t="s">
        <v>101</v>
      </c>
      <c r="C753" s="795" t="s">
        <v>190</v>
      </c>
      <c r="D753" s="795"/>
      <c r="E753" s="795"/>
      <c r="F753" s="795"/>
      <c r="G753" s="795"/>
      <c r="H753" s="795"/>
      <c r="I753" s="795"/>
      <c r="J753" s="795"/>
      <c r="K753" s="795"/>
      <c r="L753" s="795"/>
      <c r="M753" s="795"/>
      <c r="N753" s="795"/>
      <c r="O753" s="795"/>
    </row>
    <row r="754" spans="1:16" s="62" customFormat="1" ht="9" customHeight="1" x14ac:dyDescent="0.25">
      <c r="A754" s="63">
        <f>$A$2</f>
        <v>9</v>
      </c>
      <c r="B754" s="79" t="s">
        <v>102</v>
      </c>
      <c r="C754" s="838" t="s">
        <v>500</v>
      </c>
      <c r="D754" s="795"/>
      <c r="E754" s="795"/>
      <c r="F754" s="795"/>
      <c r="G754" s="795"/>
      <c r="H754" s="795"/>
      <c r="I754" s="795"/>
      <c r="J754" s="795"/>
      <c r="K754" s="795"/>
      <c r="L754" s="795"/>
      <c r="M754" s="795"/>
      <c r="N754" s="795"/>
      <c r="O754" s="795"/>
      <c r="P754" s="45"/>
    </row>
    <row r="755" spans="1:16" s="62" customFormat="1" ht="9" customHeight="1" x14ac:dyDescent="0.25">
      <c r="A755" s="63">
        <f>$A$2</f>
        <v>9</v>
      </c>
      <c r="B755" s="79" t="s">
        <v>105</v>
      </c>
      <c r="C755" s="838" t="s">
        <v>194</v>
      </c>
      <c r="D755" s="795"/>
      <c r="E755" s="795"/>
      <c r="F755" s="795"/>
      <c r="G755" s="795"/>
      <c r="H755" s="795"/>
      <c r="I755" s="795"/>
      <c r="J755" s="795"/>
      <c r="K755" s="795"/>
      <c r="L755" s="795"/>
      <c r="M755" s="795"/>
      <c r="N755" s="795"/>
      <c r="O755" s="795"/>
      <c r="P755" s="45"/>
    </row>
    <row r="756" spans="1:16" s="62" customFormat="1" ht="16.5" customHeight="1" x14ac:dyDescent="0.25">
      <c r="A756" s="68">
        <f>$A$8</f>
        <v>16.5</v>
      </c>
      <c r="B756" s="45"/>
      <c r="C756" s="984" t="str">
        <f ca="1">Wersja</f>
        <v>2020..6.15.0.44055</v>
      </c>
      <c r="D756" s="984"/>
      <c r="E756" s="69"/>
      <c r="F756" s="69"/>
      <c r="G756" s="69"/>
      <c r="H756" s="69"/>
      <c r="I756" s="45"/>
      <c r="J756" s="45"/>
      <c r="K756" s="45"/>
      <c r="L756" s="45"/>
      <c r="M756" s="45"/>
      <c r="N756" s="80" t="s">
        <v>690</v>
      </c>
      <c r="O756" s="81" t="s">
        <v>187</v>
      </c>
      <c r="P756" s="45"/>
    </row>
    <row r="757" spans="1:16" s="62" customFormat="1" ht="9" customHeight="1" x14ac:dyDescent="0.25">
      <c r="A757" s="63">
        <f>$A$2</f>
        <v>9</v>
      </c>
      <c r="B757" s="45"/>
      <c r="C757" s="45"/>
      <c r="D757" s="45"/>
      <c r="E757" s="45"/>
      <c r="F757" s="45"/>
      <c r="G757" s="45"/>
      <c r="H757" s="45"/>
      <c r="I757" s="45"/>
      <c r="J757" s="45"/>
      <c r="K757" s="45"/>
      <c r="L757" s="45"/>
      <c r="M757" s="45"/>
      <c r="N757" s="45"/>
      <c r="O757" s="45"/>
      <c r="P757" s="45"/>
    </row>
    <row r="758" spans="1:16" s="62" customFormat="1" ht="9" customHeight="1" x14ac:dyDescent="0.25">
      <c r="A758" s="63">
        <f>$A$2</f>
        <v>9</v>
      </c>
      <c r="B758" s="797" t="s">
        <v>0</v>
      </c>
      <c r="C758" s="797"/>
      <c r="D758" s="797"/>
      <c r="E758" s="797"/>
      <c r="F758" s="797"/>
      <c r="G758" s="797"/>
      <c r="H758" s="797"/>
      <c r="I758" s="797"/>
      <c r="J758" s="797"/>
      <c r="K758" s="797"/>
      <c r="L758" s="797"/>
      <c r="M758" s="797"/>
      <c r="N758" s="797"/>
      <c r="O758" s="797"/>
      <c r="P758" s="45"/>
    </row>
    <row r="759" spans="1:16" s="62" customFormat="1" ht="4.5" customHeight="1" x14ac:dyDescent="0.25">
      <c r="A759" s="68">
        <v>4.5</v>
      </c>
      <c r="B759" s="147"/>
      <c r="C759" s="45"/>
      <c r="D759" s="45"/>
      <c r="E759" s="45"/>
      <c r="F759" s="45"/>
      <c r="G759" s="45"/>
      <c r="H759" s="45"/>
      <c r="I759" s="45"/>
      <c r="J759" s="45"/>
      <c r="K759" s="45"/>
      <c r="L759" s="45"/>
      <c r="M759" s="45"/>
      <c r="N759" s="45"/>
      <c r="O759" s="45"/>
      <c r="P759" s="45"/>
    </row>
    <row r="760" spans="1:16" s="62" customFormat="1" ht="16.5" customHeight="1" x14ac:dyDescent="0.25">
      <c r="A760" s="68">
        <f t="shared" ref="A760" si="50">$A$8</f>
        <v>16.5</v>
      </c>
      <c r="B760" s="811" t="s">
        <v>689</v>
      </c>
      <c r="C760" s="812"/>
      <c r="D760" s="812"/>
      <c r="E760" s="812"/>
      <c r="F760" s="812"/>
      <c r="G760" s="812"/>
      <c r="H760" s="812"/>
      <c r="I760" s="812"/>
      <c r="J760" s="812"/>
      <c r="K760" s="812"/>
      <c r="L760" s="812"/>
      <c r="M760" s="812"/>
      <c r="N760" s="812"/>
      <c r="O760" s="813"/>
      <c r="P760" s="45"/>
    </row>
    <row r="761" spans="1:16" s="62" customFormat="1" ht="24.75" customHeight="1" x14ac:dyDescent="0.25">
      <c r="A761" s="68">
        <f>$A$8*1.5</f>
        <v>24.75</v>
      </c>
      <c r="B761" s="149" t="s">
        <v>162</v>
      </c>
      <c r="C761" s="1076" t="s">
        <v>184</v>
      </c>
      <c r="D761" s="1076"/>
      <c r="E761" s="1076"/>
      <c r="F761" s="1076"/>
      <c r="G761" s="1076"/>
      <c r="H761" s="150" t="s">
        <v>171</v>
      </c>
      <c r="I761" s="150" t="s">
        <v>172</v>
      </c>
      <c r="J761" s="149" t="s">
        <v>163</v>
      </c>
      <c r="K761" s="75" t="s">
        <v>760</v>
      </c>
      <c r="L761" s="814" t="s">
        <v>175</v>
      </c>
      <c r="M761" s="807"/>
      <c r="N761" s="807"/>
      <c r="O761" s="815"/>
      <c r="P761" s="45"/>
    </row>
    <row r="762" spans="1:16" s="62" customFormat="1" ht="9" customHeight="1" x14ac:dyDescent="0.2">
      <c r="A762" s="63">
        <f>$A$2</f>
        <v>9</v>
      </c>
      <c r="B762" s="85"/>
      <c r="C762" s="835" t="s">
        <v>126</v>
      </c>
      <c r="D762" s="835"/>
      <c r="E762" s="835"/>
      <c r="F762" s="835"/>
      <c r="G762" s="835"/>
      <c r="H762" s="148" t="s">
        <v>164</v>
      </c>
      <c r="I762" s="148" t="s">
        <v>165</v>
      </c>
      <c r="J762" s="148" t="s">
        <v>143</v>
      </c>
      <c r="K762" s="148" t="s">
        <v>166</v>
      </c>
      <c r="L762" s="836" t="s">
        <v>167</v>
      </c>
      <c r="M762" s="1072"/>
      <c r="N762" s="1072"/>
      <c r="O762" s="837"/>
      <c r="P762" s="45"/>
    </row>
    <row r="763" spans="1:16" s="62" customFormat="1" ht="19.5" customHeight="1" x14ac:dyDescent="0.25">
      <c r="A763" s="63">
        <f t="shared" ref="A763:A770" si="51">$A$6</f>
        <v>19.5</v>
      </c>
      <c r="B763" s="78">
        <v>1</v>
      </c>
      <c r="C763" s="832"/>
      <c r="D763" s="832"/>
      <c r="E763" s="832"/>
      <c r="F763" s="832"/>
      <c r="G763" s="832"/>
      <c r="H763" s="262"/>
      <c r="I763" s="262"/>
      <c r="J763" s="172"/>
      <c r="K763" s="167"/>
      <c r="L763" s="1073"/>
      <c r="M763" s="1074"/>
      <c r="N763" s="1074"/>
      <c r="O763" s="1075"/>
      <c r="P763" s="45" t="s">
        <v>164</v>
      </c>
    </row>
    <row r="764" spans="1:16" s="62" customFormat="1" ht="19.5" customHeight="1" x14ac:dyDescent="0.25">
      <c r="A764" s="63">
        <f t="shared" si="51"/>
        <v>19.5</v>
      </c>
      <c r="B764" s="78">
        <v>2</v>
      </c>
      <c r="C764" s="832"/>
      <c r="D764" s="832"/>
      <c r="E764" s="832"/>
      <c r="F764" s="832"/>
      <c r="G764" s="832"/>
      <c r="H764" s="262"/>
      <c r="I764" s="262"/>
      <c r="J764" s="172"/>
      <c r="K764" s="167"/>
      <c r="L764" s="1073"/>
      <c r="M764" s="1074"/>
      <c r="N764" s="1074"/>
      <c r="O764" s="1075"/>
      <c r="P764" s="45" t="s">
        <v>164</v>
      </c>
    </row>
    <row r="765" spans="1:16" s="62" customFormat="1" ht="19.5" customHeight="1" x14ac:dyDescent="0.25">
      <c r="A765" s="63">
        <f t="shared" si="51"/>
        <v>19.5</v>
      </c>
      <c r="B765" s="78">
        <v>3</v>
      </c>
      <c r="C765" s="832"/>
      <c r="D765" s="832"/>
      <c r="E765" s="832"/>
      <c r="F765" s="832"/>
      <c r="G765" s="832"/>
      <c r="H765" s="262"/>
      <c r="I765" s="262"/>
      <c r="J765" s="172"/>
      <c r="K765" s="167"/>
      <c r="L765" s="1073"/>
      <c r="M765" s="1074"/>
      <c r="N765" s="1074"/>
      <c r="O765" s="1075"/>
      <c r="P765" s="45" t="s">
        <v>164</v>
      </c>
    </row>
    <row r="766" spans="1:16" s="62" customFormat="1" ht="19.5" customHeight="1" x14ac:dyDescent="0.25">
      <c r="A766" s="63">
        <f t="shared" si="51"/>
        <v>19.5</v>
      </c>
      <c r="B766" s="78">
        <v>4</v>
      </c>
      <c r="C766" s="832"/>
      <c r="D766" s="832"/>
      <c r="E766" s="832"/>
      <c r="F766" s="832"/>
      <c r="G766" s="832"/>
      <c r="H766" s="262"/>
      <c r="I766" s="262"/>
      <c r="J766" s="172"/>
      <c r="K766" s="167"/>
      <c r="L766" s="1073"/>
      <c r="M766" s="1074"/>
      <c r="N766" s="1074"/>
      <c r="O766" s="1075"/>
      <c r="P766" s="45" t="s">
        <v>164</v>
      </c>
    </row>
    <row r="767" spans="1:16" s="62" customFormat="1" ht="19.5" customHeight="1" x14ac:dyDescent="0.25">
      <c r="A767" s="63">
        <f t="shared" si="51"/>
        <v>19.5</v>
      </c>
      <c r="B767" s="78">
        <v>5</v>
      </c>
      <c r="C767" s="832"/>
      <c r="D767" s="832"/>
      <c r="E767" s="832"/>
      <c r="F767" s="832"/>
      <c r="G767" s="832"/>
      <c r="H767" s="262"/>
      <c r="I767" s="262"/>
      <c r="J767" s="172"/>
      <c r="K767" s="167"/>
      <c r="L767" s="1073"/>
      <c r="M767" s="1074"/>
      <c r="N767" s="1074"/>
      <c r="O767" s="1075"/>
      <c r="P767" s="45" t="s">
        <v>164</v>
      </c>
    </row>
    <row r="768" spans="1:16" s="62" customFormat="1" ht="19.5" customHeight="1" x14ac:dyDescent="0.25">
      <c r="A768" s="63">
        <f t="shared" si="51"/>
        <v>19.5</v>
      </c>
      <c r="B768" s="78">
        <v>6</v>
      </c>
      <c r="C768" s="832"/>
      <c r="D768" s="832"/>
      <c r="E768" s="832"/>
      <c r="F768" s="832"/>
      <c r="G768" s="832"/>
      <c r="H768" s="262"/>
      <c r="I768" s="262"/>
      <c r="J768" s="172"/>
      <c r="K768" s="167"/>
      <c r="L768" s="1073"/>
      <c r="M768" s="1074"/>
      <c r="N768" s="1074"/>
      <c r="O768" s="1075"/>
      <c r="P768" s="45" t="s">
        <v>164</v>
      </c>
    </row>
    <row r="769" spans="1:16" s="62" customFormat="1" ht="19.5" customHeight="1" x14ac:dyDescent="0.25">
      <c r="A769" s="63">
        <f t="shared" si="51"/>
        <v>19.5</v>
      </c>
      <c r="B769" s="78">
        <v>7</v>
      </c>
      <c r="C769" s="832"/>
      <c r="D769" s="832"/>
      <c r="E769" s="832"/>
      <c r="F769" s="832"/>
      <c r="G769" s="832"/>
      <c r="H769" s="262"/>
      <c r="I769" s="262"/>
      <c r="J769" s="172"/>
      <c r="K769" s="167"/>
      <c r="L769" s="1073"/>
      <c r="M769" s="1074"/>
      <c r="N769" s="1074"/>
      <c r="O769" s="1075"/>
      <c r="P769" s="45" t="s">
        <v>164</v>
      </c>
    </row>
    <row r="770" spans="1:16" s="62" customFormat="1" ht="19.5" customHeight="1" x14ac:dyDescent="0.25">
      <c r="A770" s="63">
        <f t="shared" si="51"/>
        <v>19.5</v>
      </c>
      <c r="B770" s="78">
        <v>8</v>
      </c>
      <c r="C770" s="832"/>
      <c r="D770" s="832"/>
      <c r="E770" s="832"/>
      <c r="F770" s="832"/>
      <c r="G770" s="832"/>
      <c r="H770" s="262"/>
      <c r="I770" s="262"/>
      <c r="J770" s="172"/>
      <c r="K770" s="167"/>
      <c r="L770" s="1073"/>
      <c r="M770" s="1074"/>
      <c r="N770" s="1074"/>
      <c r="O770" s="1075"/>
      <c r="P770" s="45" t="s">
        <v>164</v>
      </c>
    </row>
    <row r="771" spans="1:16" s="62" customFormat="1" ht="9" customHeight="1" x14ac:dyDescent="0.25">
      <c r="A771" s="63">
        <f>$A$2</f>
        <v>9</v>
      </c>
      <c r="B771" s="45"/>
      <c r="C771" s="45"/>
      <c r="D771" s="45"/>
      <c r="E771" s="45"/>
      <c r="F771" s="45"/>
      <c r="G771" s="45"/>
      <c r="H771" s="45"/>
      <c r="I771" s="45"/>
      <c r="J771" s="45"/>
      <c r="K771" s="45"/>
      <c r="L771" s="45"/>
      <c r="M771" s="45"/>
      <c r="N771" s="45"/>
      <c r="O771" s="45"/>
      <c r="P771" s="45"/>
    </row>
    <row r="772" spans="1:16" ht="9" customHeight="1" x14ac:dyDescent="0.25">
      <c r="A772" s="63">
        <f t="shared" si="46"/>
        <v>9</v>
      </c>
    </row>
    <row r="773" spans="1:16" ht="9" customHeight="1" x14ac:dyDescent="0.25">
      <c r="A773" s="63">
        <f t="shared" si="46"/>
        <v>9</v>
      </c>
    </row>
    <row r="774" spans="1:16" ht="9" customHeight="1" x14ac:dyDescent="0.25">
      <c r="A774" s="63">
        <f t="shared" si="46"/>
        <v>9</v>
      </c>
    </row>
    <row r="775" spans="1:16" ht="9" customHeight="1" x14ac:dyDescent="0.25">
      <c r="A775" s="63">
        <f t="shared" si="46"/>
        <v>9</v>
      </c>
    </row>
    <row r="776" spans="1:16" ht="9" customHeight="1" x14ac:dyDescent="0.25">
      <c r="A776" s="63">
        <f t="shared" si="46"/>
        <v>9</v>
      </c>
    </row>
    <row r="777" spans="1:16" ht="9" customHeight="1" x14ac:dyDescent="0.25">
      <c r="A777" s="63">
        <f t="shared" si="46"/>
        <v>9</v>
      </c>
    </row>
    <row r="778" spans="1:16" ht="9" customHeight="1" x14ac:dyDescent="0.25">
      <c r="A778" s="63">
        <f t="shared" si="46"/>
        <v>9</v>
      </c>
    </row>
    <row r="779" spans="1:16" ht="9" customHeight="1" x14ac:dyDescent="0.25">
      <c r="A779" s="63">
        <f t="shared" si="46"/>
        <v>9</v>
      </c>
    </row>
    <row r="780" spans="1:16" ht="9" customHeight="1" x14ac:dyDescent="0.25">
      <c r="A780" s="63">
        <f t="shared" si="46"/>
        <v>9</v>
      </c>
    </row>
    <row r="781" spans="1:16" ht="9" customHeight="1" x14ac:dyDescent="0.25">
      <c r="A781" s="63">
        <f t="shared" si="46"/>
        <v>9</v>
      </c>
    </row>
    <row r="782" spans="1:16" ht="9" customHeight="1" x14ac:dyDescent="0.25">
      <c r="A782" s="63">
        <f t="shared" si="46"/>
        <v>9</v>
      </c>
    </row>
    <row r="783" spans="1:16" ht="9" customHeight="1" x14ac:dyDescent="0.25">
      <c r="A783" s="63">
        <f t="shared" si="46"/>
        <v>9</v>
      </c>
    </row>
    <row r="784" spans="1:16" ht="9" customHeight="1" x14ac:dyDescent="0.25">
      <c r="A784" s="63">
        <f t="shared" si="46"/>
        <v>9</v>
      </c>
    </row>
    <row r="785" spans="1:1" ht="9" customHeight="1" x14ac:dyDescent="0.25">
      <c r="A785" s="63">
        <f t="shared" si="46"/>
        <v>9</v>
      </c>
    </row>
    <row r="786" spans="1:1" ht="9" customHeight="1" x14ac:dyDescent="0.25">
      <c r="A786" s="63">
        <f t="shared" si="46"/>
        <v>9</v>
      </c>
    </row>
    <row r="787" spans="1:1" ht="9" customHeight="1" x14ac:dyDescent="0.25">
      <c r="A787" s="63">
        <f t="shared" si="46"/>
        <v>9</v>
      </c>
    </row>
    <row r="788" spans="1:1" ht="9" customHeight="1" x14ac:dyDescent="0.25">
      <c r="A788" s="63">
        <f t="shared" si="46"/>
        <v>9</v>
      </c>
    </row>
    <row r="789" spans="1:1" ht="9" customHeight="1" x14ac:dyDescent="0.25">
      <c r="A789" s="63">
        <f t="shared" si="46"/>
        <v>9</v>
      </c>
    </row>
    <row r="790" spans="1:1" ht="9" customHeight="1" x14ac:dyDescent="0.25">
      <c r="A790" s="63">
        <f t="shared" si="46"/>
        <v>9</v>
      </c>
    </row>
    <row r="791" spans="1:1" ht="9" customHeight="1" x14ac:dyDescent="0.25">
      <c r="A791" s="63">
        <f t="shared" si="46"/>
        <v>9</v>
      </c>
    </row>
    <row r="792" spans="1:1" ht="9" customHeight="1" x14ac:dyDescent="0.25">
      <c r="A792" s="63">
        <f t="shared" si="46"/>
        <v>9</v>
      </c>
    </row>
    <row r="793" spans="1:1" ht="9" customHeight="1" x14ac:dyDescent="0.25">
      <c r="A793" s="63">
        <f t="shared" si="46"/>
        <v>9</v>
      </c>
    </row>
    <row r="794" spans="1:1" ht="9" customHeight="1" x14ac:dyDescent="0.25">
      <c r="A794" s="63">
        <f t="shared" si="46"/>
        <v>9</v>
      </c>
    </row>
    <row r="795" spans="1:1" ht="9" customHeight="1" x14ac:dyDescent="0.25">
      <c r="A795" s="63">
        <f t="shared" si="46"/>
        <v>9</v>
      </c>
    </row>
    <row r="796" spans="1:1" ht="9" customHeight="1" x14ac:dyDescent="0.25">
      <c r="A796" s="63">
        <f t="shared" si="46"/>
        <v>9</v>
      </c>
    </row>
    <row r="797" spans="1:1" ht="9" customHeight="1" x14ac:dyDescent="0.25">
      <c r="A797" s="63">
        <f t="shared" si="46"/>
        <v>9</v>
      </c>
    </row>
    <row r="798" spans="1:1" ht="9" customHeight="1" x14ac:dyDescent="0.25">
      <c r="A798" s="63">
        <f t="shared" si="46"/>
        <v>9</v>
      </c>
    </row>
    <row r="799" spans="1:1" ht="9" customHeight="1" x14ac:dyDescent="0.25">
      <c r="A799" s="63">
        <f t="shared" si="46"/>
        <v>9</v>
      </c>
    </row>
    <row r="800" spans="1:1" ht="9" customHeight="1" x14ac:dyDescent="0.25">
      <c r="A800" s="63">
        <f t="shared" si="46"/>
        <v>9</v>
      </c>
    </row>
    <row r="801" spans="1:17" ht="15.75" customHeight="1" x14ac:dyDescent="0.25">
      <c r="A801" s="68">
        <f>$A$8</f>
        <v>16.5</v>
      </c>
      <c r="C801" s="80" t="s">
        <v>690</v>
      </c>
      <c r="D801" s="81" t="s">
        <v>189</v>
      </c>
      <c r="M801" s="1006" t="str">
        <f ca="1">Wersja</f>
        <v>2020..6.15.0.44055</v>
      </c>
      <c r="N801" s="1006"/>
    </row>
    <row r="802" spans="1:17" ht="9" customHeight="1" x14ac:dyDescent="0.25">
      <c r="A802" s="64">
        <v>9</v>
      </c>
      <c r="B802" s="796" t="s">
        <v>182</v>
      </c>
      <c r="C802" s="796"/>
      <c r="D802" s="796"/>
      <c r="E802" s="796"/>
      <c r="F802" s="796"/>
      <c r="G802" s="796"/>
      <c r="H802" s="796"/>
      <c r="I802" s="796"/>
      <c r="J802" s="796"/>
      <c r="K802" s="796"/>
      <c r="L802" s="796"/>
      <c r="M802" s="796"/>
      <c r="N802" s="796"/>
      <c r="O802" s="796"/>
    </row>
    <row r="803" spans="1:17" ht="9" customHeight="1" x14ac:dyDescent="0.25">
      <c r="A803" s="63">
        <f t="shared" ref="A803" si="52">$A$2</f>
        <v>9</v>
      </c>
      <c r="B803" s="797" t="s">
        <v>0</v>
      </c>
      <c r="C803" s="797"/>
      <c r="D803" s="797"/>
      <c r="E803" s="797"/>
      <c r="F803" s="797"/>
      <c r="G803" s="797"/>
      <c r="H803" s="797"/>
      <c r="I803" s="797"/>
      <c r="J803" s="797"/>
      <c r="K803" s="797"/>
      <c r="L803" s="797"/>
      <c r="M803" s="797"/>
      <c r="N803" s="797"/>
      <c r="O803" s="797"/>
    </row>
    <row r="804" spans="1:17" ht="4.5" customHeight="1" x14ac:dyDescent="0.25">
      <c r="A804" s="64">
        <v>4.5</v>
      </c>
      <c r="B804" s="235"/>
    </row>
    <row r="805" spans="1:17" ht="9" customHeight="1" x14ac:dyDescent="0.25">
      <c r="A805" s="63">
        <f t="shared" ref="A805" si="53">$A$2</f>
        <v>9</v>
      </c>
      <c r="B805" s="798" t="s">
        <v>475</v>
      </c>
      <c r="C805" s="799"/>
      <c r="D805" s="799"/>
      <c r="E805" s="799"/>
      <c r="F805" s="799"/>
      <c r="G805" s="799"/>
      <c r="H805" s="800"/>
      <c r="I805" s="801" t="s">
        <v>1</v>
      </c>
      <c r="J805" s="802"/>
      <c r="K805" s="802"/>
      <c r="L805" s="802"/>
      <c r="M805" s="802"/>
      <c r="N805" s="802"/>
      <c r="O805" s="803"/>
    </row>
    <row r="806" spans="1:17" ht="19.5" customHeight="1" x14ac:dyDescent="0.25">
      <c r="A806" s="64">
        <v>19.5</v>
      </c>
      <c r="B806" s="65"/>
      <c r="C806" s="988">
        <f>$C$6</f>
        <v>0</v>
      </c>
      <c r="D806" s="988"/>
      <c r="E806" s="988"/>
      <c r="F806" s="988"/>
      <c r="G806" s="988"/>
      <c r="H806" s="66"/>
      <c r="I806" s="820"/>
      <c r="J806" s="821"/>
      <c r="K806" s="821"/>
      <c r="L806" s="821"/>
      <c r="M806" s="821"/>
      <c r="N806" s="821"/>
      <c r="O806" s="822"/>
    </row>
    <row r="807" spans="1:17" ht="9" customHeight="1" x14ac:dyDescent="0.25">
      <c r="A807" s="63">
        <f t="shared" ref="A807" si="54">$A$2</f>
        <v>9</v>
      </c>
    </row>
    <row r="808" spans="1:17" ht="16.5" customHeight="1" x14ac:dyDescent="0.25">
      <c r="A808" s="64">
        <v>16.5</v>
      </c>
      <c r="B808" s="67" t="s">
        <v>578</v>
      </c>
    </row>
    <row r="809" spans="1:17" ht="16.5" customHeight="1" x14ac:dyDescent="0.25">
      <c r="A809" s="68">
        <f>$A$8</f>
        <v>16.5</v>
      </c>
      <c r="B809" s="989" t="s">
        <v>686</v>
      </c>
      <c r="C809" s="989"/>
      <c r="D809" s="989"/>
      <c r="E809" s="989"/>
      <c r="F809" s="989"/>
      <c r="G809" s="989"/>
      <c r="H809" s="989"/>
      <c r="I809" s="989"/>
      <c r="J809" s="989"/>
      <c r="K809" s="989"/>
      <c r="L809" s="989"/>
      <c r="M809" s="989"/>
      <c r="N809" s="989"/>
    </row>
    <row r="810" spans="1:17" ht="16.5" customHeight="1" x14ac:dyDescent="0.25">
      <c r="A810" s="68">
        <f>$A$8</f>
        <v>16.5</v>
      </c>
      <c r="B810" s="990" t="s">
        <v>564</v>
      </c>
      <c r="C810" s="989"/>
      <c r="D810" s="989"/>
      <c r="E810" s="989"/>
      <c r="F810" s="989"/>
      <c r="G810" s="989"/>
      <c r="H810" s="989"/>
      <c r="I810" s="989"/>
      <c r="J810" s="989"/>
      <c r="K810" s="989"/>
      <c r="L810" s="989"/>
      <c r="M810" s="989"/>
      <c r="N810" s="989"/>
    </row>
    <row r="811" spans="1:17" ht="9" customHeight="1" x14ac:dyDescent="0.25">
      <c r="A811" s="63">
        <f>$A$2</f>
        <v>9</v>
      </c>
      <c r="C811" s="69"/>
      <c r="D811" s="69"/>
      <c r="E811" s="69"/>
      <c r="F811" s="69"/>
      <c r="G811" s="69"/>
      <c r="N811" s="804" t="s">
        <v>877</v>
      </c>
      <c r="O811" s="1086"/>
    </row>
    <row r="812" spans="1:17" ht="19.5" customHeight="1" x14ac:dyDescent="0.25">
      <c r="A812" s="63">
        <f>$A$6</f>
        <v>19.5</v>
      </c>
      <c r="C812" s="69"/>
      <c r="D812" s="69"/>
      <c r="E812" s="69"/>
      <c r="F812" s="69"/>
      <c r="G812" s="69"/>
      <c r="N812" s="283">
        <f>N732+1</f>
        <v>11</v>
      </c>
      <c r="O812" s="70"/>
      <c r="P812" s="62">
        <f>SUM(Q:Q)</f>
        <v>0</v>
      </c>
      <c r="Q812" s="62">
        <f>IF(COUNTA(C823:O830,C843:O850)=0,0,1)</f>
        <v>0</v>
      </c>
    </row>
    <row r="813" spans="1:17" ht="4.5" customHeight="1" x14ac:dyDescent="0.25">
      <c r="A813" s="63">
        <f>$A$4</f>
        <v>4.5</v>
      </c>
      <c r="B813" s="69"/>
      <c r="C813" s="69"/>
      <c r="D813" s="69"/>
      <c r="E813" s="69"/>
      <c r="F813" s="69"/>
      <c r="G813" s="69"/>
    </row>
    <row r="814" spans="1:17" ht="4.5" customHeight="1" x14ac:dyDescent="0.25">
      <c r="A814" s="63">
        <f>$A$4</f>
        <v>4.5</v>
      </c>
      <c r="B814" s="807"/>
      <c r="C814" s="807"/>
      <c r="D814" s="807"/>
      <c r="E814" s="807"/>
      <c r="F814" s="807"/>
      <c r="G814" s="807"/>
      <c r="H814" s="807"/>
      <c r="I814" s="807"/>
      <c r="J814" s="807"/>
      <c r="K814" s="807"/>
      <c r="L814" s="807"/>
      <c r="M814" s="807"/>
      <c r="N814" s="807"/>
      <c r="O814" s="807"/>
    </row>
    <row r="815" spans="1:17" ht="24.75" customHeight="1" x14ac:dyDescent="0.25">
      <c r="A815" s="68">
        <f>$A$8*1.5</f>
        <v>24.75</v>
      </c>
      <c r="B815" s="826" t="s">
        <v>687</v>
      </c>
      <c r="C815" s="827"/>
      <c r="D815" s="827"/>
      <c r="E815" s="827"/>
      <c r="F815" s="827"/>
      <c r="G815" s="827"/>
      <c r="H815" s="827"/>
      <c r="I815" s="827"/>
      <c r="J815" s="827"/>
      <c r="K815" s="827"/>
      <c r="L815" s="827"/>
      <c r="M815" s="827"/>
      <c r="N815" s="827"/>
      <c r="O815" s="828"/>
    </row>
    <row r="816" spans="1:17" ht="9" customHeight="1" x14ac:dyDescent="0.25">
      <c r="A816" s="63">
        <f>$A$2</f>
        <v>9</v>
      </c>
      <c r="B816" s="71"/>
      <c r="C816" s="804" t="s">
        <v>158</v>
      </c>
      <c r="D816" s="805"/>
      <c r="E816" s="805"/>
      <c r="F816" s="805"/>
      <c r="G816" s="805"/>
      <c r="H816" s="806"/>
      <c r="I816" s="804" t="s">
        <v>159</v>
      </c>
      <c r="J816" s="805"/>
      <c r="K816" s="805"/>
      <c r="L816" s="805"/>
      <c r="M816" s="805"/>
      <c r="N816" s="805"/>
      <c r="O816" s="806"/>
    </row>
    <row r="817" spans="1:16" ht="19.5" customHeight="1" thickBot="1" x14ac:dyDescent="0.3">
      <c r="A817" s="63">
        <f>$A$6</f>
        <v>19.5</v>
      </c>
      <c r="B817" s="71"/>
      <c r="C817" s="1077" t="str">
        <f>""&amp;$C$17</f>
        <v/>
      </c>
      <c r="D817" s="1078"/>
      <c r="E817" s="1078"/>
      <c r="F817" s="1078"/>
      <c r="G817" s="1078"/>
      <c r="H817" s="1079"/>
      <c r="I817" s="1077" t="str">
        <f>""&amp;$I$17</f>
        <v/>
      </c>
      <c r="J817" s="1078"/>
      <c r="K817" s="1078"/>
      <c r="L817" s="1078"/>
      <c r="M817" s="1078"/>
      <c r="N817" s="1078"/>
      <c r="O817" s="1079"/>
    </row>
    <row r="818" spans="1:16" ht="4.5" customHeight="1" thickBot="1" x14ac:dyDescent="0.3">
      <c r="A818" s="63">
        <f t="shared" ref="A818" si="55">$A$4</f>
        <v>4.5</v>
      </c>
      <c r="B818" s="1080"/>
      <c r="C818" s="1081"/>
      <c r="D818" s="1081"/>
      <c r="E818" s="1081"/>
      <c r="F818" s="1081"/>
      <c r="G818" s="1081"/>
      <c r="H818" s="1081"/>
      <c r="I818" s="1081"/>
      <c r="J818" s="1081"/>
      <c r="K818" s="1081"/>
      <c r="L818" s="1081"/>
      <c r="M818" s="1081"/>
      <c r="N818" s="1081"/>
      <c r="O818" s="1082"/>
    </row>
    <row r="819" spans="1:16" ht="16.5" customHeight="1" x14ac:dyDescent="0.25">
      <c r="A819" s="68">
        <f t="shared" ref="A819:A820" si="56">$A$8</f>
        <v>16.5</v>
      </c>
      <c r="B819" s="1083" t="s">
        <v>160</v>
      </c>
      <c r="C819" s="1084"/>
      <c r="D819" s="1084"/>
      <c r="E819" s="1084"/>
      <c r="F819" s="1084"/>
      <c r="G819" s="1084"/>
      <c r="H819" s="1084"/>
      <c r="I819" s="1084"/>
      <c r="J819" s="1084"/>
      <c r="K819" s="1084"/>
      <c r="L819" s="1084"/>
      <c r="M819" s="1084"/>
      <c r="N819" s="1084"/>
      <c r="O819" s="1085"/>
    </row>
    <row r="820" spans="1:16" ht="16.5" customHeight="1" x14ac:dyDescent="0.25">
      <c r="A820" s="68">
        <f t="shared" si="56"/>
        <v>16.5</v>
      </c>
      <c r="B820" s="811" t="s">
        <v>688</v>
      </c>
      <c r="C820" s="812"/>
      <c r="D820" s="812"/>
      <c r="E820" s="812"/>
      <c r="F820" s="812"/>
      <c r="G820" s="812"/>
      <c r="H820" s="812"/>
      <c r="I820" s="812"/>
      <c r="J820" s="812"/>
      <c r="K820" s="812"/>
      <c r="L820" s="812"/>
      <c r="M820" s="812"/>
      <c r="N820" s="812"/>
      <c r="O820" s="813"/>
    </row>
    <row r="821" spans="1:16" ht="24.75" customHeight="1" x14ac:dyDescent="0.25">
      <c r="A821" s="68">
        <f t="shared" ref="A821" si="57">$A$8*1.5</f>
        <v>24.75</v>
      </c>
      <c r="B821" s="237" t="s">
        <v>162</v>
      </c>
      <c r="C821" s="814" t="s">
        <v>170</v>
      </c>
      <c r="D821" s="807"/>
      <c r="E821" s="807"/>
      <c r="F821" s="807"/>
      <c r="G821" s="815"/>
      <c r="H821" s="238" t="s">
        <v>171</v>
      </c>
      <c r="I821" s="238" t="s">
        <v>172</v>
      </c>
      <c r="J821" s="237" t="s">
        <v>163</v>
      </c>
      <c r="K821" s="75" t="s">
        <v>760</v>
      </c>
      <c r="L821" s="814" t="s">
        <v>175</v>
      </c>
      <c r="M821" s="807"/>
      <c r="N821" s="807"/>
      <c r="O821" s="815"/>
    </row>
    <row r="822" spans="1:16" ht="9" customHeight="1" x14ac:dyDescent="0.2">
      <c r="A822" s="63">
        <f t="shared" ref="A822" si="58">$A$2</f>
        <v>9</v>
      </c>
      <c r="B822" s="76"/>
      <c r="C822" s="816" t="s">
        <v>126</v>
      </c>
      <c r="D822" s="817"/>
      <c r="E822" s="817"/>
      <c r="F822" s="817"/>
      <c r="G822" s="818"/>
      <c r="H822" s="77" t="s">
        <v>164</v>
      </c>
      <c r="I822" s="77" t="s">
        <v>165</v>
      </c>
      <c r="J822" s="77" t="s">
        <v>143</v>
      </c>
      <c r="K822" s="77" t="s">
        <v>166</v>
      </c>
      <c r="L822" s="845" t="s">
        <v>167</v>
      </c>
      <c r="M822" s="1023"/>
      <c r="N822" s="1023"/>
      <c r="O822" s="1024"/>
    </row>
    <row r="823" spans="1:16" ht="19.5" customHeight="1" x14ac:dyDescent="0.25">
      <c r="A823" s="63">
        <f t="shared" ref="A823:A830" si="59">$A$6</f>
        <v>19.5</v>
      </c>
      <c r="B823" s="78">
        <v>1</v>
      </c>
      <c r="C823" s="832"/>
      <c r="D823" s="832"/>
      <c r="E823" s="832"/>
      <c r="F823" s="832"/>
      <c r="G823" s="832"/>
      <c r="H823" s="262"/>
      <c r="I823" s="262"/>
      <c r="J823" s="172"/>
      <c r="K823" s="175"/>
      <c r="L823" s="1073"/>
      <c r="M823" s="1074"/>
      <c r="N823" s="1074"/>
      <c r="O823" s="1075"/>
      <c r="P823" s="45" t="s">
        <v>126</v>
      </c>
    </row>
    <row r="824" spans="1:16" ht="19.5" customHeight="1" x14ac:dyDescent="0.25">
      <c r="A824" s="63">
        <f t="shared" si="59"/>
        <v>19.5</v>
      </c>
      <c r="B824" s="78">
        <v>2</v>
      </c>
      <c r="C824" s="832"/>
      <c r="D824" s="832"/>
      <c r="E824" s="832"/>
      <c r="F824" s="832"/>
      <c r="G824" s="832"/>
      <c r="H824" s="262"/>
      <c r="I824" s="262"/>
      <c r="J824" s="172"/>
      <c r="K824" s="175"/>
      <c r="L824" s="1073"/>
      <c r="M824" s="1074"/>
      <c r="N824" s="1074"/>
      <c r="O824" s="1075"/>
      <c r="P824" s="45" t="s">
        <v>126</v>
      </c>
    </row>
    <row r="825" spans="1:16" ht="19.5" customHeight="1" x14ac:dyDescent="0.25">
      <c r="A825" s="63">
        <f t="shared" si="59"/>
        <v>19.5</v>
      </c>
      <c r="B825" s="78">
        <v>3</v>
      </c>
      <c r="C825" s="832"/>
      <c r="D825" s="832"/>
      <c r="E825" s="832"/>
      <c r="F825" s="832"/>
      <c r="G825" s="832"/>
      <c r="H825" s="262"/>
      <c r="I825" s="262"/>
      <c r="J825" s="172"/>
      <c r="K825" s="175"/>
      <c r="L825" s="1073"/>
      <c r="M825" s="1074"/>
      <c r="N825" s="1074"/>
      <c r="O825" s="1075"/>
      <c r="P825" s="45" t="s">
        <v>126</v>
      </c>
    </row>
    <row r="826" spans="1:16" ht="19.5" customHeight="1" x14ac:dyDescent="0.25">
      <c r="A826" s="63">
        <f t="shared" si="59"/>
        <v>19.5</v>
      </c>
      <c r="B826" s="78">
        <v>4</v>
      </c>
      <c r="C826" s="832"/>
      <c r="D826" s="832"/>
      <c r="E826" s="832"/>
      <c r="F826" s="832"/>
      <c r="G826" s="832"/>
      <c r="H826" s="262"/>
      <c r="I826" s="262"/>
      <c r="J826" s="172"/>
      <c r="K826" s="175"/>
      <c r="L826" s="1073"/>
      <c r="M826" s="1074"/>
      <c r="N826" s="1074"/>
      <c r="O826" s="1075"/>
      <c r="P826" s="45" t="s">
        <v>126</v>
      </c>
    </row>
    <row r="827" spans="1:16" ht="19.5" customHeight="1" x14ac:dyDescent="0.25">
      <c r="A827" s="63">
        <f t="shared" si="59"/>
        <v>19.5</v>
      </c>
      <c r="B827" s="78">
        <v>5</v>
      </c>
      <c r="C827" s="832"/>
      <c r="D827" s="832"/>
      <c r="E827" s="832"/>
      <c r="F827" s="832"/>
      <c r="G827" s="832"/>
      <c r="H827" s="262"/>
      <c r="I827" s="262"/>
      <c r="J827" s="172"/>
      <c r="K827" s="175"/>
      <c r="L827" s="1073"/>
      <c r="M827" s="1074"/>
      <c r="N827" s="1074"/>
      <c r="O827" s="1075"/>
      <c r="P827" s="45" t="s">
        <v>126</v>
      </c>
    </row>
    <row r="828" spans="1:16" ht="19.5" customHeight="1" x14ac:dyDescent="0.25">
      <c r="A828" s="63">
        <f t="shared" si="59"/>
        <v>19.5</v>
      </c>
      <c r="B828" s="78">
        <v>6</v>
      </c>
      <c r="C828" s="832"/>
      <c r="D828" s="832"/>
      <c r="E828" s="832"/>
      <c r="F828" s="832"/>
      <c r="G828" s="832"/>
      <c r="H828" s="262"/>
      <c r="I828" s="262"/>
      <c r="J828" s="172"/>
      <c r="K828" s="175"/>
      <c r="L828" s="1073"/>
      <c r="M828" s="1074"/>
      <c r="N828" s="1074"/>
      <c r="O828" s="1075"/>
      <c r="P828" s="45" t="s">
        <v>126</v>
      </c>
    </row>
    <row r="829" spans="1:16" ht="19.5" customHeight="1" x14ac:dyDescent="0.25">
      <c r="A829" s="63">
        <f t="shared" si="59"/>
        <v>19.5</v>
      </c>
      <c r="B829" s="78">
        <v>7</v>
      </c>
      <c r="C829" s="832"/>
      <c r="D829" s="832"/>
      <c r="E829" s="832"/>
      <c r="F829" s="832"/>
      <c r="G829" s="832"/>
      <c r="H829" s="262"/>
      <c r="I829" s="262"/>
      <c r="J829" s="172"/>
      <c r="K829" s="175"/>
      <c r="L829" s="1073"/>
      <c r="M829" s="1074"/>
      <c r="N829" s="1074"/>
      <c r="O829" s="1075"/>
      <c r="P829" s="45" t="s">
        <v>126</v>
      </c>
    </row>
    <row r="830" spans="1:16" ht="19.5" customHeight="1" x14ac:dyDescent="0.25">
      <c r="A830" s="63">
        <f t="shared" si="59"/>
        <v>19.5</v>
      </c>
      <c r="B830" s="78">
        <v>8</v>
      </c>
      <c r="C830" s="832"/>
      <c r="D830" s="832"/>
      <c r="E830" s="832"/>
      <c r="F830" s="832"/>
      <c r="G830" s="832"/>
      <c r="H830" s="262"/>
      <c r="I830" s="262"/>
      <c r="J830" s="172"/>
      <c r="K830" s="175"/>
      <c r="L830" s="1073"/>
      <c r="M830" s="1074"/>
      <c r="N830" s="1074"/>
      <c r="O830" s="1075"/>
      <c r="P830" s="45" t="s">
        <v>126</v>
      </c>
    </row>
    <row r="831" spans="1:16" ht="9" customHeight="1" x14ac:dyDescent="0.25">
      <c r="A831" s="63">
        <f t="shared" ref="A831" si="60">$A$2</f>
        <v>9</v>
      </c>
    </row>
    <row r="832" spans="1:16" ht="18" customHeight="1" x14ac:dyDescent="0.25">
      <c r="A832" s="63">
        <f t="shared" ref="A832" si="61">$A$2*2</f>
        <v>18</v>
      </c>
      <c r="B832" s="79" t="s">
        <v>100</v>
      </c>
      <c r="C832" s="838" t="s">
        <v>191</v>
      </c>
      <c r="D832" s="795"/>
      <c r="E832" s="795"/>
      <c r="F832" s="795"/>
      <c r="G832" s="795"/>
      <c r="H832" s="795"/>
      <c r="I832" s="795"/>
      <c r="J832" s="795"/>
      <c r="K832" s="795"/>
      <c r="L832" s="795"/>
      <c r="M832" s="795"/>
      <c r="N832" s="795"/>
      <c r="O832" s="795"/>
    </row>
    <row r="833" spans="1:16" ht="9" customHeight="1" x14ac:dyDescent="0.25">
      <c r="A833" s="63">
        <f t="shared" ref="A833:A835" si="62">$A$2</f>
        <v>9</v>
      </c>
      <c r="B833" s="79" t="s">
        <v>101</v>
      </c>
      <c r="C833" s="795" t="s">
        <v>190</v>
      </c>
      <c r="D833" s="795"/>
      <c r="E833" s="795"/>
      <c r="F833" s="795"/>
      <c r="G833" s="795"/>
      <c r="H833" s="795"/>
      <c r="I833" s="795"/>
      <c r="J833" s="795"/>
      <c r="K833" s="795"/>
      <c r="L833" s="795"/>
      <c r="M833" s="795"/>
      <c r="N833" s="795"/>
      <c r="O833" s="795"/>
    </row>
    <row r="834" spans="1:16" s="62" customFormat="1" ht="9" customHeight="1" x14ac:dyDescent="0.25">
      <c r="A834" s="63">
        <f t="shared" si="62"/>
        <v>9</v>
      </c>
      <c r="B834" s="79" t="s">
        <v>102</v>
      </c>
      <c r="C834" s="838" t="s">
        <v>500</v>
      </c>
      <c r="D834" s="795"/>
      <c r="E834" s="795"/>
      <c r="F834" s="795"/>
      <c r="G834" s="795"/>
      <c r="H834" s="795"/>
      <c r="I834" s="795"/>
      <c r="J834" s="795"/>
      <c r="K834" s="795"/>
      <c r="L834" s="795"/>
      <c r="M834" s="795"/>
      <c r="N834" s="795"/>
      <c r="O834" s="795"/>
      <c r="P834" s="45"/>
    </row>
    <row r="835" spans="1:16" s="62" customFormat="1" ht="9" customHeight="1" x14ac:dyDescent="0.25">
      <c r="A835" s="63">
        <f t="shared" si="62"/>
        <v>9</v>
      </c>
      <c r="B835" s="79" t="s">
        <v>105</v>
      </c>
      <c r="C835" s="838" t="s">
        <v>194</v>
      </c>
      <c r="D835" s="795"/>
      <c r="E835" s="795"/>
      <c r="F835" s="795"/>
      <c r="G835" s="795"/>
      <c r="H835" s="795"/>
      <c r="I835" s="795"/>
      <c r="J835" s="795"/>
      <c r="K835" s="795"/>
      <c r="L835" s="795"/>
      <c r="M835" s="795"/>
      <c r="N835" s="795"/>
      <c r="O835" s="795"/>
      <c r="P835" s="45"/>
    </row>
    <row r="836" spans="1:16" s="62" customFormat="1" ht="16.5" customHeight="1" x14ac:dyDescent="0.25">
      <c r="A836" s="68">
        <f t="shared" ref="A836" si="63">$A$8</f>
        <v>16.5</v>
      </c>
      <c r="B836" s="45"/>
      <c r="C836" s="984" t="str">
        <f ca="1">Wersja</f>
        <v>2020..6.15.0.44055</v>
      </c>
      <c r="D836" s="984"/>
      <c r="E836" s="69"/>
      <c r="F836" s="69"/>
      <c r="G836" s="69"/>
      <c r="H836" s="69"/>
      <c r="I836" s="45"/>
      <c r="J836" s="45"/>
      <c r="K836" s="45"/>
      <c r="L836" s="45"/>
      <c r="M836" s="45"/>
      <c r="N836" s="80" t="s">
        <v>690</v>
      </c>
      <c r="O836" s="81" t="s">
        <v>187</v>
      </c>
      <c r="P836" s="45"/>
    </row>
    <row r="837" spans="1:16" s="62" customFormat="1" ht="9" customHeight="1" x14ac:dyDescent="0.25">
      <c r="A837" s="63">
        <f t="shared" ref="A837:A838" si="64">$A$2</f>
        <v>9</v>
      </c>
      <c r="B837" s="45"/>
      <c r="C837" s="45"/>
      <c r="D837" s="45"/>
      <c r="E837" s="45"/>
      <c r="F837" s="45"/>
      <c r="G837" s="45"/>
      <c r="H837" s="45"/>
      <c r="I837" s="45"/>
      <c r="J837" s="45"/>
      <c r="K837" s="45"/>
      <c r="L837" s="45"/>
      <c r="M837" s="45"/>
      <c r="N837" s="45"/>
      <c r="O837" s="45"/>
      <c r="P837" s="45"/>
    </row>
    <row r="838" spans="1:16" s="62" customFormat="1" ht="9" customHeight="1" x14ac:dyDescent="0.25">
      <c r="A838" s="63">
        <f t="shared" si="64"/>
        <v>9</v>
      </c>
      <c r="B838" s="797" t="s">
        <v>0</v>
      </c>
      <c r="C838" s="797"/>
      <c r="D838" s="797"/>
      <c r="E838" s="797"/>
      <c r="F838" s="797"/>
      <c r="G838" s="797"/>
      <c r="H838" s="797"/>
      <c r="I838" s="797"/>
      <c r="J838" s="797"/>
      <c r="K838" s="797"/>
      <c r="L838" s="797"/>
      <c r="M838" s="797"/>
      <c r="N838" s="797"/>
      <c r="O838" s="797"/>
      <c r="P838" s="45"/>
    </row>
    <row r="839" spans="1:16" s="62" customFormat="1" ht="4.5" customHeight="1" x14ac:dyDescent="0.25">
      <c r="A839" s="68">
        <v>4.5</v>
      </c>
      <c r="B839" s="235"/>
      <c r="C839" s="45"/>
      <c r="D839" s="45"/>
      <c r="E839" s="45"/>
      <c r="F839" s="45"/>
      <c r="G839" s="45"/>
      <c r="H839" s="45"/>
      <c r="I839" s="45"/>
      <c r="J839" s="45"/>
      <c r="K839" s="45"/>
      <c r="L839" s="45"/>
      <c r="M839" s="45"/>
      <c r="N839" s="45"/>
      <c r="O839" s="45"/>
      <c r="P839" s="45"/>
    </row>
    <row r="840" spans="1:16" s="62" customFormat="1" ht="16.5" customHeight="1" x14ac:dyDescent="0.25">
      <c r="A840" s="68">
        <f t="shared" ref="A840" si="65">$A$8</f>
        <v>16.5</v>
      </c>
      <c r="B840" s="811" t="s">
        <v>689</v>
      </c>
      <c r="C840" s="812"/>
      <c r="D840" s="812"/>
      <c r="E840" s="812"/>
      <c r="F840" s="812"/>
      <c r="G840" s="812"/>
      <c r="H840" s="812"/>
      <c r="I840" s="812"/>
      <c r="J840" s="812"/>
      <c r="K840" s="812"/>
      <c r="L840" s="812"/>
      <c r="M840" s="812"/>
      <c r="N840" s="812"/>
      <c r="O840" s="813"/>
      <c r="P840" s="45"/>
    </row>
    <row r="841" spans="1:16" s="62" customFormat="1" ht="24.75" customHeight="1" x14ac:dyDescent="0.25">
      <c r="A841" s="68">
        <f t="shared" ref="A841" si="66">$A$8*1.5</f>
        <v>24.75</v>
      </c>
      <c r="B841" s="237" t="s">
        <v>162</v>
      </c>
      <c r="C841" s="1076" t="s">
        <v>184</v>
      </c>
      <c r="D841" s="1076"/>
      <c r="E841" s="1076"/>
      <c r="F841" s="1076"/>
      <c r="G841" s="1076"/>
      <c r="H841" s="238" t="s">
        <v>171</v>
      </c>
      <c r="I841" s="238" t="s">
        <v>172</v>
      </c>
      <c r="J841" s="237" t="s">
        <v>163</v>
      </c>
      <c r="K841" s="75" t="s">
        <v>760</v>
      </c>
      <c r="L841" s="814" t="s">
        <v>175</v>
      </c>
      <c r="M841" s="807"/>
      <c r="N841" s="807"/>
      <c r="O841" s="815"/>
      <c r="P841" s="45"/>
    </row>
    <row r="842" spans="1:16" s="62" customFormat="1" ht="9" customHeight="1" x14ac:dyDescent="0.2">
      <c r="A842" s="63">
        <f t="shared" ref="A842" si="67">$A$2</f>
        <v>9</v>
      </c>
      <c r="B842" s="85"/>
      <c r="C842" s="835" t="s">
        <v>126</v>
      </c>
      <c r="D842" s="835"/>
      <c r="E842" s="835"/>
      <c r="F842" s="835"/>
      <c r="G842" s="835"/>
      <c r="H842" s="236" t="s">
        <v>164</v>
      </c>
      <c r="I842" s="236" t="s">
        <v>165</v>
      </c>
      <c r="J842" s="236" t="s">
        <v>143</v>
      </c>
      <c r="K842" s="236" t="s">
        <v>166</v>
      </c>
      <c r="L842" s="836" t="s">
        <v>167</v>
      </c>
      <c r="M842" s="1072"/>
      <c r="N842" s="1072"/>
      <c r="O842" s="837"/>
      <c r="P842" s="45"/>
    </row>
    <row r="843" spans="1:16" s="62" customFormat="1" ht="19.5" customHeight="1" x14ac:dyDescent="0.25">
      <c r="A843" s="63">
        <f t="shared" ref="A843:A850" si="68">$A$6</f>
        <v>19.5</v>
      </c>
      <c r="B843" s="78">
        <v>1</v>
      </c>
      <c r="C843" s="832"/>
      <c r="D843" s="832"/>
      <c r="E843" s="832"/>
      <c r="F843" s="832"/>
      <c r="G843" s="832"/>
      <c r="H843" s="262"/>
      <c r="I843" s="262"/>
      <c r="J843" s="172"/>
      <c r="K843" s="167"/>
      <c r="L843" s="1073"/>
      <c r="M843" s="1074"/>
      <c r="N843" s="1074"/>
      <c r="O843" s="1075"/>
      <c r="P843" s="45" t="s">
        <v>164</v>
      </c>
    </row>
    <row r="844" spans="1:16" s="62" customFormat="1" ht="19.5" customHeight="1" x14ac:dyDescent="0.25">
      <c r="A844" s="63">
        <f t="shared" si="68"/>
        <v>19.5</v>
      </c>
      <c r="B844" s="78">
        <v>2</v>
      </c>
      <c r="C844" s="832"/>
      <c r="D844" s="832"/>
      <c r="E844" s="832"/>
      <c r="F844" s="832"/>
      <c r="G844" s="832"/>
      <c r="H844" s="262"/>
      <c r="I844" s="262"/>
      <c r="J844" s="172"/>
      <c r="K844" s="167"/>
      <c r="L844" s="1073"/>
      <c r="M844" s="1074"/>
      <c r="N844" s="1074"/>
      <c r="O844" s="1075"/>
      <c r="P844" s="45" t="s">
        <v>164</v>
      </c>
    </row>
    <row r="845" spans="1:16" s="62" customFormat="1" ht="19.5" customHeight="1" x14ac:dyDescent="0.25">
      <c r="A845" s="63">
        <f t="shared" si="68"/>
        <v>19.5</v>
      </c>
      <c r="B845" s="78">
        <v>3</v>
      </c>
      <c r="C845" s="832"/>
      <c r="D845" s="832"/>
      <c r="E845" s="832"/>
      <c r="F845" s="832"/>
      <c r="G845" s="832"/>
      <c r="H845" s="262"/>
      <c r="I845" s="262"/>
      <c r="J845" s="172"/>
      <c r="K845" s="167"/>
      <c r="L845" s="1073"/>
      <c r="M845" s="1074"/>
      <c r="N845" s="1074"/>
      <c r="O845" s="1075"/>
      <c r="P845" s="45" t="s">
        <v>164</v>
      </c>
    </row>
    <row r="846" spans="1:16" s="62" customFormat="1" ht="19.5" customHeight="1" x14ac:dyDescent="0.25">
      <c r="A846" s="63">
        <f t="shared" si="68"/>
        <v>19.5</v>
      </c>
      <c r="B846" s="78">
        <v>4</v>
      </c>
      <c r="C846" s="832"/>
      <c r="D846" s="832"/>
      <c r="E846" s="832"/>
      <c r="F846" s="832"/>
      <c r="G846" s="832"/>
      <c r="H846" s="262"/>
      <c r="I846" s="262"/>
      <c r="J846" s="172"/>
      <c r="K846" s="167"/>
      <c r="L846" s="1073"/>
      <c r="M846" s="1074"/>
      <c r="N846" s="1074"/>
      <c r="O846" s="1075"/>
      <c r="P846" s="45" t="s">
        <v>164</v>
      </c>
    </row>
    <row r="847" spans="1:16" s="62" customFormat="1" ht="19.5" customHeight="1" x14ac:dyDescent="0.25">
      <c r="A847" s="63">
        <f t="shared" si="68"/>
        <v>19.5</v>
      </c>
      <c r="B847" s="78">
        <v>5</v>
      </c>
      <c r="C847" s="832"/>
      <c r="D847" s="832"/>
      <c r="E847" s="832"/>
      <c r="F847" s="832"/>
      <c r="G847" s="832"/>
      <c r="H847" s="262"/>
      <c r="I847" s="262"/>
      <c r="J847" s="172"/>
      <c r="K847" s="167"/>
      <c r="L847" s="1073"/>
      <c r="M847" s="1074"/>
      <c r="N847" s="1074"/>
      <c r="O847" s="1075"/>
      <c r="P847" s="45" t="s">
        <v>164</v>
      </c>
    </row>
    <row r="848" spans="1:16" s="62" customFormat="1" ht="19.5" customHeight="1" x14ac:dyDescent="0.25">
      <c r="A848" s="63">
        <f t="shared" si="68"/>
        <v>19.5</v>
      </c>
      <c r="B848" s="78">
        <v>6</v>
      </c>
      <c r="C848" s="832"/>
      <c r="D848" s="832"/>
      <c r="E848" s="832"/>
      <c r="F848" s="832"/>
      <c r="G848" s="832"/>
      <c r="H848" s="262"/>
      <c r="I848" s="262"/>
      <c r="J848" s="172"/>
      <c r="K848" s="167"/>
      <c r="L848" s="1073"/>
      <c r="M848" s="1074"/>
      <c r="N848" s="1074"/>
      <c r="O848" s="1075"/>
      <c r="P848" s="45" t="s">
        <v>164</v>
      </c>
    </row>
    <row r="849" spans="1:16" s="62" customFormat="1" ht="19.5" customHeight="1" x14ac:dyDescent="0.25">
      <c r="A849" s="63">
        <f t="shared" si="68"/>
        <v>19.5</v>
      </c>
      <c r="B849" s="78">
        <v>7</v>
      </c>
      <c r="C849" s="832"/>
      <c r="D849" s="832"/>
      <c r="E849" s="832"/>
      <c r="F849" s="832"/>
      <c r="G849" s="832"/>
      <c r="H849" s="262"/>
      <c r="I849" s="262"/>
      <c r="J849" s="172"/>
      <c r="K849" s="167"/>
      <c r="L849" s="1073"/>
      <c r="M849" s="1074"/>
      <c r="N849" s="1074"/>
      <c r="O849" s="1075"/>
      <c r="P849" s="45" t="s">
        <v>164</v>
      </c>
    </row>
    <row r="850" spans="1:16" s="62" customFormat="1" ht="19.5" customHeight="1" x14ac:dyDescent="0.25">
      <c r="A850" s="63">
        <f t="shared" si="68"/>
        <v>19.5</v>
      </c>
      <c r="B850" s="78">
        <v>8</v>
      </c>
      <c r="C850" s="832"/>
      <c r="D850" s="832"/>
      <c r="E850" s="832"/>
      <c r="F850" s="832"/>
      <c r="G850" s="832"/>
      <c r="H850" s="262"/>
      <c r="I850" s="262"/>
      <c r="J850" s="172"/>
      <c r="K850" s="167"/>
      <c r="L850" s="1073"/>
      <c r="M850" s="1074"/>
      <c r="N850" s="1074"/>
      <c r="O850" s="1075"/>
      <c r="P850" s="45" t="s">
        <v>164</v>
      </c>
    </row>
    <row r="851" spans="1:16" s="62" customFormat="1" ht="9" customHeight="1" x14ac:dyDescent="0.25">
      <c r="A851" s="63">
        <f t="shared" ref="A851:A880" si="69">$A$2</f>
        <v>9</v>
      </c>
      <c r="B851" s="45"/>
      <c r="C851" s="45"/>
      <c r="D851" s="45"/>
      <c r="E851" s="45"/>
      <c r="F851" s="45"/>
      <c r="G851" s="45"/>
      <c r="H851" s="45"/>
      <c r="I851" s="45"/>
      <c r="J851" s="45"/>
      <c r="K851" s="45"/>
      <c r="L851" s="45"/>
      <c r="M851" s="45"/>
      <c r="N851" s="45"/>
      <c r="O851" s="45"/>
      <c r="P851" s="45"/>
    </row>
    <row r="852" spans="1:16" ht="9" customHeight="1" x14ac:dyDescent="0.25">
      <c r="A852" s="63">
        <f t="shared" si="69"/>
        <v>9</v>
      </c>
    </row>
    <row r="853" spans="1:16" ht="9" customHeight="1" x14ac:dyDescent="0.25">
      <c r="A853" s="63">
        <f t="shared" si="69"/>
        <v>9</v>
      </c>
    </row>
    <row r="854" spans="1:16" ht="9" customHeight="1" x14ac:dyDescent="0.25">
      <c r="A854" s="63">
        <f t="shared" si="69"/>
        <v>9</v>
      </c>
    </row>
    <row r="855" spans="1:16" ht="9" customHeight="1" x14ac:dyDescent="0.25">
      <c r="A855" s="63">
        <f t="shared" si="69"/>
        <v>9</v>
      </c>
    </row>
    <row r="856" spans="1:16" ht="9" customHeight="1" x14ac:dyDescent="0.25">
      <c r="A856" s="63">
        <f t="shared" si="69"/>
        <v>9</v>
      </c>
    </row>
    <row r="857" spans="1:16" ht="9" customHeight="1" x14ac:dyDescent="0.25">
      <c r="A857" s="63">
        <f t="shared" si="69"/>
        <v>9</v>
      </c>
    </row>
    <row r="858" spans="1:16" ht="9" customHeight="1" x14ac:dyDescent="0.25">
      <c r="A858" s="63">
        <f t="shared" si="69"/>
        <v>9</v>
      </c>
    </row>
    <row r="859" spans="1:16" ht="9" customHeight="1" x14ac:dyDescent="0.25">
      <c r="A859" s="63">
        <f t="shared" si="69"/>
        <v>9</v>
      </c>
    </row>
    <row r="860" spans="1:16" ht="9" customHeight="1" x14ac:dyDescent="0.25">
      <c r="A860" s="63">
        <f t="shared" si="69"/>
        <v>9</v>
      </c>
    </row>
    <row r="861" spans="1:16" ht="9" customHeight="1" x14ac:dyDescent="0.25">
      <c r="A861" s="63">
        <f t="shared" si="69"/>
        <v>9</v>
      </c>
    </row>
    <row r="862" spans="1:16" ht="9" customHeight="1" x14ac:dyDescent="0.25">
      <c r="A862" s="63">
        <f t="shared" si="69"/>
        <v>9</v>
      </c>
    </row>
    <row r="863" spans="1:16" ht="9" customHeight="1" x14ac:dyDescent="0.25">
      <c r="A863" s="63">
        <f t="shared" si="69"/>
        <v>9</v>
      </c>
    </row>
    <row r="864" spans="1:16" ht="9" customHeight="1" x14ac:dyDescent="0.25">
      <c r="A864" s="63">
        <f t="shared" si="69"/>
        <v>9</v>
      </c>
    </row>
    <row r="865" spans="1:1" ht="9" customHeight="1" x14ac:dyDescent="0.25">
      <c r="A865" s="63">
        <f t="shared" si="69"/>
        <v>9</v>
      </c>
    </row>
    <row r="866" spans="1:1" ht="9" customHeight="1" x14ac:dyDescent="0.25">
      <c r="A866" s="63">
        <f t="shared" si="69"/>
        <v>9</v>
      </c>
    </row>
    <row r="867" spans="1:1" ht="9" customHeight="1" x14ac:dyDescent="0.25">
      <c r="A867" s="63">
        <f t="shared" si="69"/>
        <v>9</v>
      </c>
    </row>
    <row r="868" spans="1:1" ht="9" customHeight="1" x14ac:dyDescent="0.25">
      <c r="A868" s="63">
        <f t="shared" si="69"/>
        <v>9</v>
      </c>
    </row>
    <row r="869" spans="1:1" ht="9" customHeight="1" x14ac:dyDescent="0.25">
      <c r="A869" s="63">
        <f t="shared" si="69"/>
        <v>9</v>
      </c>
    </row>
    <row r="870" spans="1:1" ht="9" customHeight="1" x14ac:dyDescent="0.25">
      <c r="A870" s="63">
        <f t="shared" si="69"/>
        <v>9</v>
      </c>
    </row>
    <row r="871" spans="1:1" ht="9" customHeight="1" x14ac:dyDescent="0.25">
      <c r="A871" s="63">
        <f t="shared" si="69"/>
        <v>9</v>
      </c>
    </row>
    <row r="872" spans="1:1" ht="9" customHeight="1" x14ac:dyDescent="0.25">
      <c r="A872" s="63">
        <f t="shared" si="69"/>
        <v>9</v>
      </c>
    </row>
    <row r="873" spans="1:1" ht="9" customHeight="1" x14ac:dyDescent="0.25">
      <c r="A873" s="63">
        <f t="shared" si="69"/>
        <v>9</v>
      </c>
    </row>
    <row r="874" spans="1:1" ht="9" customHeight="1" x14ac:dyDescent="0.25">
      <c r="A874" s="63">
        <f t="shared" si="69"/>
        <v>9</v>
      </c>
    </row>
    <row r="875" spans="1:1" ht="9" customHeight="1" x14ac:dyDescent="0.25">
      <c r="A875" s="63">
        <f t="shared" si="69"/>
        <v>9</v>
      </c>
    </row>
    <row r="876" spans="1:1" ht="9" customHeight="1" x14ac:dyDescent="0.25">
      <c r="A876" s="63">
        <f t="shared" si="69"/>
        <v>9</v>
      </c>
    </row>
    <row r="877" spans="1:1" ht="9" customHeight="1" x14ac:dyDescent="0.25">
      <c r="A877" s="63">
        <f t="shared" si="69"/>
        <v>9</v>
      </c>
    </row>
    <row r="878" spans="1:1" ht="9" customHeight="1" x14ac:dyDescent="0.25">
      <c r="A878" s="63">
        <f t="shared" si="69"/>
        <v>9</v>
      </c>
    </row>
    <row r="879" spans="1:1" ht="9" customHeight="1" x14ac:dyDescent="0.25">
      <c r="A879" s="63">
        <f t="shared" si="69"/>
        <v>9</v>
      </c>
    </row>
    <row r="880" spans="1:1" ht="9" customHeight="1" x14ac:dyDescent="0.25">
      <c r="A880" s="63">
        <f t="shared" si="69"/>
        <v>9</v>
      </c>
    </row>
    <row r="881" spans="1:17" ht="15.75" customHeight="1" x14ac:dyDescent="0.25">
      <c r="A881" s="68">
        <f t="shared" ref="A881" si="70">$A$8</f>
        <v>16.5</v>
      </c>
      <c r="C881" s="80" t="s">
        <v>690</v>
      </c>
      <c r="D881" s="81" t="s">
        <v>189</v>
      </c>
      <c r="M881" s="1006" t="str">
        <f ca="1">Wersja</f>
        <v>2020..6.15.0.44055</v>
      </c>
      <c r="N881" s="1006"/>
    </row>
    <row r="882" spans="1:17" ht="9" customHeight="1" x14ac:dyDescent="0.25">
      <c r="A882" s="64">
        <v>9</v>
      </c>
      <c r="B882" s="796" t="s">
        <v>182</v>
      </c>
      <c r="C882" s="796"/>
      <c r="D882" s="796"/>
      <c r="E882" s="796"/>
      <c r="F882" s="796"/>
      <c r="G882" s="796"/>
      <c r="H882" s="796"/>
      <c r="I882" s="796"/>
      <c r="J882" s="796"/>
      <c r="K882" s="796"/>
      <c r="L882" s="796"/>
      <c r="M882" s="796"/>
      <c r="N882" s="796"/>
      <c r="O882" s="796"/>
    </row>
    <row r="883" spans="1:17" ht="9" customHeight="1" x14ac:dyDescent="0.25">
      <c r="A883" s="63">
        <f t="shared" ref="A883" si="71">$A$2</f>
        <v>9</v>
      </c>
      <c r="B883" s="797" t="s">
        <v>0</v>
      </c>
      <c r="C883" s="797"/>
      <c r="D883" s="797"/>
      <c r="E883" s="797"/>
      <c r="F883" s="797"/>
      <c r="G883" s="797"/>
      <c r="H883" s="797"/>
      <c r="I883" s="797"/>
      <c r="J883" s="797"/>
      <c r="K883" s="797"/>
      <c r="L883" s="797"/>
      <c r="M883" s="797"/>
      <c r="N883" s="797"/>
      <c r="O883" s="797"/>
    </row>
    <row r="884" spans="1:17" ht="4.5" customHeight="1" x14ac:dyDescent="0.25">
      <c r="A884" s="64">
        <v>4.5</v>
      </c>
      <c r="B884" s="235"/>
    </row>
    <row r="885" spans="1:17" ht="9" customHeight="1" x14ac:dyDescent="0.25">
      <c r="A885" s="63">
        <f t="shared" ref="A885" si="72">$A$2</f>
        <v>9</v>
      </c>
      <c r="B885" s="798" t="s">
        <v>475</v>
      </c>
      <c r="C885" s="799"/>
      <c r="D885" s="799"/>
      <c r="E885" s="799"/>
      <c r="F885" s="799"/>
      <c r="G885" s="799"/>
      <c r="H885" s="800"/>
      <c r="I885" s="801" t="s">
        <v>1</v>
      </c>
      <c r="J885" s="802"/>
      <c r="K885" s="802"/>
      <c r="L885" s="802"/>
      <c r="M885" s="802"/>
      <c r="N885" s="802"/>
      <c r="O885" s="803"/>
    </row>
    <row r="886" spans="1:17" ht="19.5" customHeight="1" x14ac:dyDescent="0.25">
      <c r="A886" s="64">
        <v>19.5</v>
      </c>
      <c r="B886" s="65"/>
      <c r="C886" s="988">
        <f>$C$6</f>
        <v>0</v>
      </c>
      <c r="D886" s="988"/>
      <c r="E886" s="988"/>
      <c r="F886" s="988"/>
      <c r="G886" s="988"/>
      <c r="H886" s="66"/>
      <c r="I886" s="820"/>
      <c r="J886" s="821"/>
      <c r="K886" s="821"/>
      <c r="L886" s="821"/>
      <c r="M886" s="821"/>
      <c r="N886" s="821"/>
      <c r="O886" s="822"/>
    </row>
    <row r="887" spans="1:17" ht="9" customHeight="1" x14ac:dyDescent="0.25">
      <c r="A887" s="63">
        <f t="shared" ref="A887" si="73">$A$2</f>
        <v>9</v>
      </c>
    </row>
    <row r="888" spans="1:17" ht="16.5" customHeight="1" x14ac:dyDescent="0.25">
      <c r="A888" s="64">
        <v>16.5</v>
      </c>
      <c r="B888" s="67" t="s">
        <v>578</v>
      </c>
    </row>
    <row r="889" spans="1:17" ht="16.5" customHeight="1" x14ac:dyDescent="0.25">
      <c r="A889" s="68">
        <f>$A$8</f>
        <v>16.5</v>
      </c>
      <c r="B889" s="989" t="s">
        <v>686</v>
      </c>
      <c r="C889" s="989"/>
      <c r="D889" s="989"/>
      <c r="E889" s="989"/>
      <c r="F889" s="989"/>
      <c r="G889" s="989"/>
      <c r="H889" s="989"/>
      <c r="I889" s="989"/>
      <c r="J889" s="989"/>
      <c r="K889" s="989"/>
      <c r="L889" s="989"/>
      <c r="M889" s="989"/>
      <c r="N889" s="989"/>
    </row>
    <row r="890" spans="1:17" ht="16.5" customHeight="1" x14ac:dyDescent="0.25">
      <c r="A890" s="68">
        <f>$A$8</f>
        <v>16.5</v>
      </c>
      <c r="B890" s="990" t="s">
        <v>564</v>
      </c>
      <c r="C890" s="989"/>
      <c r="D890" s="989"/>
      <c r="E890" s="989"/>
      <c r="F890" s="989"/>
      <c r="G890" s="989"/>
      <c r="H890" s="989"/>
      <c r="I890" s="989"/>
      <c r="J890" s="989"/>
      <c r="K890" s="989"/>
      <c r="L890" s="989"/>
      <c r="M890" s="989"/>
      <c r="N890" s="989"/>
    </row>
    <row r="891" spans="1:17" ht="9" customHeight="1" x14ac:dyDescent="0.25">
      <c r="A891" s="63">
        <f>$A$2</f>
        <v>9</v>
      </c>
      <c r="C891" s="69"/>
      <c r="D891" s="69"/>
      <c r="E891" s="69"/>
      <c r="F891" s="69"/>
      <c r="G891" s="69"/>
      <c r="N891" s="804" t="s">
        <v>877</v>
      </c>
      <c r="O891" s="1086"/>
    </row>
    <row r="892" spans="1:17" ht="19.5" customHeight="1" x14ac:dyDescent="0.25">
      <c r="A892" s="63">
        <f>$A$6</f>
        <v>19.5</v>
      </c>
      <c r="C892" s="69"/>
      <c r="D892" s="69"/>
      <c r="E892" s="69"/>
      <c r="F892" s="69"/>
      <c r="G892" s="69"/>
      <c r="N892" s="283">
        <f>N812+1</f>
        <v>12</v>
      </c>
      <c r="O892" s="70"/>
      <c r="P892" s="62">
        <f>SUM(Q:Q)</f>
        <v>0</v>
      </c>
      <c r="Q892" s="62">
        <f>IF(COUNTA(C903:O910,C923:O930)=0,0,1)</f>
        <v>0</v>
      </c>
    </row>
    <row r="893" spans="1:17" ht="4.5" customHeight="1" x14ac:dyDescent="0.25">
      <c r="A893" s="63">
        <f>$A$4</f>
        <v>4.5</v>
      </c>
      <c r="B893" s="69"/>
      <c r="C893" s="69"/>
      <c r="D893" s="69"/>
      <c r="E893" s="69"/>
      <c r="F893" s="69"/>
      <c r="G893" s="69"/>
    </row>
    <row r="894" spans="1:17" ht="4.5" customHeight="1" x14ac:dyDescent="0.25">
      <c r="A894" s="63">
        <f>$A$4</f>
        <v>4.5</v>
      </c>
      <c r="B894" s="807"/>
      <c r="C894" s="807"/>
      <c r="D894" s="807"/>
      <c r="E894" s="807"/>
      <c r="F894" s="807"/>
      <c r="G894" s="807"/>
      <c r="H894" s="807"/>
      <c r="I894" s="807"/>
      <c r="J894" s="807"/>
      <c r="K894" s="807"/>
      <c r="L894" s="807"/>
      <c r="M894" s="807"/>
      <c r="N894" s="807"/>
      <c r="O894" s="807"/>
    </row>
    <row r="895" spans="1:17" ht="24.75" customHeight="1" x14ac:dyDescent="0.25">
      <c r="A895" s="68">
        <f>$A$8*1.5</f>
        <v>24.75</v>
      </c>
      <c r="B895" s="826" t="s">
        <v>687</v>
      </c>
      <c r="C895" s="827"/>
      <c r="D895" s="827"/>
      <c r="E895" s="827"/>
      <c r="F895" s="827"/>
      <c r="G895" s="827"/>
      <c r="H895" s="827"/>
      <c r="I895" s="827"/>
      <c r="J895" s="827"/>
      <c r="K895" s="827"/>
      <c r="L895" s="827"/>
      <c r="M895" s="827"/>
      <c r="N895" s="827"/>
      <c r="O895" s="828"/>
    </row>
    <row r="896" spans="1:17" ht="9" customHeight="1" x14ac:dyDescent="0.25">
      <c r="A896" s="63">
        <f>$A$2</f>
        <v>9</v>
      </c>
      <c r="B896" s="71"/>
      <c r="C896" s="804" t="s">
        <v>158</v>
      </c>
      <c r="D896" s="805"/>
      <c r="E896" s="805"/>
      <c r="F896" s="805"/>
      <c r="G896" s="805"/>
      <c r="H896" s="806"/>
      <c r="I896" s="804" t="s">
        <v>159</v>
      </c>
      <c r="J896" s="805"/>
      <c r="K896" s="805"/>
      <c r="L896" s="805"/>
      <c r="M896" s="805"/>
      <c r="N896" s="805"/>
      <c r="O896" s="806"/>
    </row>
    <row r="897" spans="1:16" ht="19.5" customHeight="1" thickBot="1" x14ac:dyDescent="0.3">
      <c r="A897" s="63">
        <f>$A$6</f>
        <v>19.5</v>
      </c>
      <c r="B897" s="71"/>
      <c r="C897" s="1077" t="str">
        <f>""&amp;$C$17</f>
        <v/>
      </c>
      <c r="D897" s="1078"/>
      <c r="E897" s="1078"/>
      <c r="F897" s="1078"/>
      <c r="G897" s="1078"/>
      <c r="H897" s="1079"/>
      <c r="I897" s="1077" t="str">
        <f>""&amp;$I$17</f>
        <v/>
      </c>
      <c r="J897" s="1078"/>
      <c r="K897" s="1078"/>
      <c r="L897" s="1078"/>
      <c r="M897" s="1078"/>
      <c r="N897" s="1078"/>
      <c r="O897" s="1079"/>
    </row>
    <row r="898" spans="1:16" ht="4.5" customHeight="1" thickBot="1" x14ac:dyDescent="0.3">
      <c r="A898" s="63">
        <f t="shared" ref="A898" si="74">$A$4</f>
        <v>4.5</v>
      </c>
      <c r="B898" s="1080"/>
      <c r="C898" s="1081"/>
      <c r="D898" s="1081"/>
      <c r="E898" s="1081"/>
      <c r="F898" s="1081"/>
      <c r="G898" s="1081"/>
      <c r="H898" s="1081"/>
      <c r="I898" s="1081"/>
      <c r="J898" s="1081"/>
      <c r="K898" s="1081"/>
      <c r="L898" s="1081"/>
      <c r="M898" s="1081"/>
      <c r="N898" s="1081"/>
      <c r="O898" s="1082"/>
    </row>
    <row r="899" spans="1:16" ht="16.5" customHeight="1" x14ac:dyDescent="0.25">
      <c r="A899" s="68">
        <f t="shared" ref="A899:A900" si="75">$A$8</f>
        <v>16.5</v>
      </c>
      <c r="B899" s="1083" t="s">
        <v>160</v>
      </c>
      <c r="C899" s="1084"/>
      <c r="D899" s="1084"/>
      <c r="E899" s="1084"/>
      <c r="F899" s="1084"/>
      <c r="G899" s="1084"/>
      <c r="H899" s="1084"/>
      <c r="I899" s="1084"/>
      <c r="J899" s="1084"/>
      <c r="K899" s="1084"/>
      <c r="L899" s="1084"/>
      <c r="M899" s="1084"/>
      <c r="N899" s="1084"/>
      <c r="O899" s="1085"/>
    </row>
    <row r="900" spans="1:16" ht="16.5" customHeight="1" x14ac:dyDescent="0.25">
      <c r="A900" s="68">
        <f t="shared" si="75"/>
        <v>16.5</v>
      </c>
      <c r="B900" s="811" t="s">
        <v>688</v>
      </c>
      <c r="C900" s="812"/>
      <c r="D900" s="812"/>
      <c r="E900" s="812"/>
      <c r="F900" s="812"/>
      <c r="G900" s="812"/>
      <c r="H900" s="812"/>
      <c r="I900" s="812"/>
      <c r="J900" s="812"/>
      <c r="K900" s="812"/>
      <c r="L900" s="812"/>
      <c r="M900" s="812"/>
      <c r="N900" s="812"/>
      <c r="O900" s="813"/>
    </row>
    <row r="901" spans="1:16" ht="24.75" customHeight="1" x14ac:dyDescent="0.25">
      <c r="A901" s="68">
        <f t="shared" ref="A901" si="76">$A$8*1.5</f>
        <v>24.75</v>
      </c>
      <c r="B901" s="237" t="s">
        <v>162</v>
      </c>
      <c r="C901" s="814" t="s">
        <v>170</v>
      </c>
      <c r="D901" s="807"/>
      <c r="E901" s="807"/>
      <c r="F901" s="807"/>
      <c r="G901" s="815"/>
      <c r="H901" s="238" t="s">
        <v>171</v>
      </c>
      <c r="I901" s="238" t="s">
        <v>172</v>
      </c>
      <c r="J901" s="237" t="s">
        <v>163</v>
      </c>
      <c r="K901" s="75" t="s">
        <v>760</v>
      </c>
      <c r="L901" s="814" t="s">
        <v>175</v>
      </c>
      <c r="M901" s="807"/>
      <c r="N901" s="807"/>
      <c r="O901" s="815"/>
    </row>
    <row r="902" spans="1:16" ht="9" customHeight="1" x14ac:dyDescent="0.2">
      <c r="A902" s="63">
        <f t="shared" ref="A902" si="77">$A$2</f>
        <v>9</v>
      </c>
      <c r="B902" s="76"/>
      <c r="C902" s="816" t="s">
        <v>126</v>
      </c>
      <c r="D902" s="817"/>
      <c r="E902" s="817"/>
      <c r="F902" s="817"/>
      <c r="G902" s="818"/>
      <c r="H902" s="77" t="s">
        <v>164</v>
      </c>
      <c r="I902" s="77" t="s">
        <v>165</v>
      </c>
      <c r="J902" s="77" t="s">
        <v>143</v>
      </c>
      <c r="K902" s="77" t="s">
        <v>166</v>
      </c>
      <c r="L902" s="845" t="s">
        <v>167</v>
      </c>
      <c r="M902" s="1023"/>
      <c r="N902" s="1023"/>
      <c r="O902" s="1024"/>
    </row>
    <row r="903" spans="1:16" ht="19.5" customHeight="1" x14ac:dyDescent="0.25">
      <c r="A903" s="63">
        <f t="shared" ref="A903:A910" si="78">$A$6</f>
        <v>19.5</v>
      </c>
      <c r="B903" s="78">
        <v>1</v>
      </c>
      <c r="C903" s="832"/>
      <c r="D903" s="832"/>
      <c r="E903" s="832"/>
      <c r="F903" s="832"/>
      <c r="G903" s="832"/>
      <c r="H903" s="262"/>
      <c r="I903" s="262"/>
      <c r="J903" s="172"/>
      <c r="K903" s="175"/>
      <c r="L903" s="1073"/>
      <c r="M903" s="1074"/>
      <c r="N903" s="1074"/>
      <c r="O903" s="1075"/>
      <c r="P903" s="45" t="s">
        <v>126</v>
      </c>
    </row>
    <row r="904" spans="1:16" ht="19.5" customHeight="1" x14ac:dyDescent="0.25">
      <c r="A904" s="63">
        <f t="shared" si="78"/>
        <v>19.5</v>
      </c>
      <c r="B904" s="78">
        <v>2</v>
      </c>
      <c r="C904" s="832"/>
      <c r="D904" s="832"/>
      <c r="E904" s="832"/>
      <c r="F904" s="832"/>
      <c r="G904" s="832"/>
      <c r="H904" s="262"/>
      <c r="I904" s="262"/>
      <c r="J904" s="172"/>
      <c r="K904" s="175"/>
      <c r="L904" s="1073"/>
      <c r="M904" s="1074"/>
      <c r="N904" s="1074"/>
      <c r="O904" s="1075"/>
      <c r="P904" s="45" t="s">
        <v>126</v>
      </c>
    </row>
    <row r="905" spans="1:16" ht="19.5" customHeight="1" x14ac:dyDescent="0.25">
      <c r="A905" s="63">
        <f t="shared" si="78"/>
        <v>19.5</v>
      </c>
      <c r="B905" s="78">
        <v>3</v>
      </c>
      <c r="C905" s="832"/>
      <c r="D905" s="832"/>
      <c r="E905" s="832"/>
      <c r="F905" s="832"/>
      <c r="G905" s="832"/>
      <c r="H905" s="262"/>
      <c r="I905" s="262"/>
      <c r="J905" s="172"/>
      <c r="K905" s="175"/>
      <c r="L905" s="1073"/>
      <c r="M905" s="1074"/>
      <c r="N905" s="1074"/>
      <c r="O905" s="1075"/>
      <c r="P905" s="45" t="s">
        <v>126</v>
      </c>
    </row>
    <row r="906" spans="1:16" ht="19.5" customHeight="1" x14ac:dyDescent="0.25">
      <c r="A906" s="63">
        <f t="shared" si="78"/>
        <v>19.5</v>
      </c>
      <c r="B906" s="78">
        <v>4</v>
      </c>
      <c r="C906" s="832"/>
      <c r="D906" s="832"/>
      <c r="E906" s="832"/>
      <c r="F906" s="832"/>
      <c r="G906" s="832"/>
      <c r="H906" s="262"/>
      <c r="I906" s="262"/>
      <c r="J906" s="172"/>
      <c r="K906" s="175"/>
      <c r="L906" s="1073"/>
      <c r="M906" s="1074"/>
      <c r="N906" s="1074"/>
      <c r="O906" s="1075"/>
      <c r="P906" s="45" t="s">
        <v>126</v>
      </c>
    </row>
    <row r="907" spans="1:16" ht="19.5" customHeight="1" x14ac:dyDescent="0.25">
      <c r="A907" s="63">
        <f t="shared" si="78"/>
        <v>19.5</v>
      </c>
      <c r="B907" s="78">
        <v>5</v>
      </c>
      <c r="C907" s="832"/>
      <c r="D907" s="832"/>
      <c r="E907" s="832"/>
      <c r="F907" s="832"/>
      <c r="G907" s="832"/>
      <c r="H907" s="262"/>
      <c r="I907" s="262"/>
      <c r="J907" s="172"/>
      <c r="K907" s="175"/>
      <c r="L907" s="1073"/>
      <c r="M907" s="1074"/>
      <c r="N907" s="1074"/>
      <c r="O907" s="1075"/>
      <c r="P907" s="45" t="s">
        <v>126</v>
      </c>
    </row>
    <row r="908" spans="1:16" ht="19.5" customHeight="1" x14ac:dyDescent="0.25">
      <c r="A908" s="63">
        <f t="shared" si="78"/>
        <v>19.5</v>
      </c>
      <c r="B908" s="78">
        <v>6</v>
      </c>
      <c r="C908" s="832"/>
      <c r="D908" s="832"/>
      <c r="E908" s="832"/>
      <c r="F908" s="832"/>
      <c r="G908" s="832"/>
      <c r="H908" s="262"/>
      <c r="I908" s="262"/>
      <c r="J908" s="172"/>
      <c r="K908" s="175"/>
      <c r="L908" s="1073"/>
      <c r="M908" s="1074"/>
      <c r="N908" s="1074"/>
      <c r="O908" s="1075"/>
      <c r="P908" s="45" t="s">
        <v>126</v>
      </c>
    </row>
    <row r="909" spans="1:16" ht="19.5" customHeight="1" x14ac:dyDescent="0.25">
      <c r="A909" s="63">
        <f t="shared" si="78"/>
        <v>19.5</v>
      </c>
      <c r="B909" s="78">
        <v>7</v>
      </c>
      <c r="C909" s="832"/>
      <c r="D909" s="832"/>
      <c r="E909" s="832"/>
      <c r="F909" s="832"/>
      <c r="G909" s="832"/>
      <c r="H909" s="262"/>
      <c r="I909" s="262"/>
      <c r="J909" s="172"/>
      <c r="K909" s="175"/>
      <c r="L909" s="1073"/>
      <c r="M909" s="1074"/>
      <c r="N909" s="1074"/>
      <c r="O909" s="1075"/>
      <c r="P909" s="45" t="s">
        <v>126</v>
      </c>
    </row>
    <row r="910" spans="1:16" ht="19.5" customHeight="1" x14ac:dyDescent="0.25">
      <c r="A910" s="63">
        <f t="shared" si="78"/>
        <v>19.5</v>
      </c>
      <c r="B910" s="78">
        <v>8</v>
      </c>
      <c r="C910" s="832"/>
      <c r="D910" s="832"/>
      <c r="E910" s="832"/>
      <c r="F910" s="832"/>
      <c r="G910" s="832"/>
      <c r="H910" s="262"/>
      <c r="I910" s="262"/>
      <c r="J910" s="172"/>
      <c r="K910" s="175"/>
      <c r="L910" s="1073"/>
      <c r="M910" s="1074"/>
      <c r="N910" s="1074"/>
      <c r="O910" s="1075"/>
      <c r="P910" s="45" t="s">
        <v>126</v>
      </c>
    </row>
    <row r="911" spans="1:16" ht="9" customHeight="1" x14ac:dyDescent="0.25">
      <c r="A911" s="63">
        <f t="shared" ref="A911" si="79">$A$2</f>
        <v>9</v>
      </c>
    </row>
    <row r="912" spans="1:16" ht="18" customHeight="1" x14ac:dyDescent="0.25">
      <c r="A912" s="63">
        <f t="shared" ref="A912" si="80">$A$2*2</f>
        <v>18</v>
      </c>
      <c r="B912" s="79" t="s">
        <v>100</v>
      </c>
      <c r="C912" s="838" t="s">
        <v>191</v>
      </c>
      <c r="D912" s="795"/>
      <c r="E912" s="795"/>
      <c r="F912" s="795"/>
      <c r="G912" s="795"/>
      <c r="H912" s="795"/>
      <c r="I912" s="795"/>
      <c r="J912" s="795"/>
      <c r="K912" s="795"/>
      <c r="L912" s="795"/>
      <c r="M912" s="795"/>
      <c r="N912" s="795"/>
      <c r="O912" s="795"/>
    </row>
    <row r="913" spans="1:16" ht="9" customHeight="1" x14ac:dyDescent="0.25">
      <c r="A913" s="63">
        <f t="shared" ref="A913:A915" si="81">$A$2</f>
        <v>9</v>
      </c>
      <c r="B913" s="79" t="s">
        <v>101</v>
      </c>
      <c r="C913" s="795" t="s">
        <v>190</v>
      </c>
      <c r="D913" s="795"/>
      <c r="E913" s="795"/>
      <c r="F913" s="795"/>
      <c r="G913" s="795"/>
      <c r="H913" s="795"/>
      <c r="I913" s="795"/>
      <c r="J913" s="795"/>
      <c r="K913" s="795"/>
      <c r="L913" s="795"/>
      <c r="M913" s="795"/>
      <c r="N913" s="795"/>
      <c r="O913" s="795"/>
    </row>
    <row r="914" spans="1:16" s="62" customFormat="1" ht="9" customHeight="1" x14ac:dyDescent="0.25">
      <c r="A914" s="63">
        <f t="shared" si="81"/>
        <v>9</v>
      </c>
      <c r="B914" s="79" t="s">
        <v>102</v>
      </c>
      <c r="C914" s="838" t="s">
        <v>500</v>
      </c>
      <c r="D914" s="795"/>
      <c r="E914" s="795"/>
      <c r="F914" s="795"/>
      <c r="G914" s="795"/>
      <c r="H914" s="795"/>
      <c r="I914" s="795"/>
      <c r="J914" s="795"/>
      <c r="K914" s="795"/>
      <c r="L914" s="795"/>
      <c r="M914" s="795"/>
      <c r="N914" s="795"/>
      <c r="O914" s="795"/>
      <c r="P914" s="45"/>
    </row>
    <row r="915" spans="1:16" s="62" customFormat="1" ht="9" customHeight="1" x14ac:dyDescent="0.25">
      <c r="A915" s="63">
        <f t="shared" si="81"/>
        <v>9</v>
      </c>
      <c r="B915" s="79" t="s">
        <v>105</v>
      </c>
      <c r="C915" s="838" t="s">
        <v>194</v>
      </c>
      <c r="D915" s="795"/>
      <c r="E915" s="795"/>
      <c r="F915" s="795"/>
      <c r="G915" s="795"/>
      <c r="H915" s="795"/>
      <c r="I915" s="795"/>
      <c r="J915" s="795"/>
      <c r="K915" s="795"/>
      <c r="L915" s="795"/>
      <c r="M915" s="795"/>
      <c r="N915" s="795"/>
      <c r="O915" s="795"/>
      <c r="P915" s="45"/>
    </row>
    <row r="916" spans="1:16" s="62" customFormat="1" ht="16.5" customHeight="1" x14ac:dyDescent="0.25">
      <c r="A916" s="68">
        <f t="shared" ref="A916" si="82">$A$8</f>
        <v>16.5</v>
      </c>
      <c r="B916" s="45"/>
      <c r="C916" s="984" t="str">
        <f ca="1">Wersja</f>
        <v>2020..6.15.0.44055</v>
      </c>
      <c r="D916" s="984"/>
      <c r="E916" s="69"/>
      <c r="F916" s="69"/>
      <c r="G916" s="69"/>
      <c r="H916" s="69"/>
      <c r="I916" s="45"/>
      <c r="J916" s="45"/>
      <c r="K916" s="45"/>
      <c r="L916" s="45"/>
      <c r="M916" s="45"/>
      <c r="N916" s="80" t="s">
        <v>690</v>
      </c>
      <c r="O916" s="81" t="s">
        <v>187</v>
      </c>
      <c r="P916" s="45"/>
    </row>
    <row r="917" spans="1:16" s="62" customFormat="1" ht="9" customHeight="1" x14ac:dyDescent="0.25">
      <c r="A917" s="63">
        <f t="shared" ref="A917:A918" si="83">$A$2</f>
        <v>9</v>
      </c>
      <c r="B917" s="45"/>
      <c r="C917" s="45"/>
      <c r="D917" s="45"/>
      <c r="E917" s="45"/>
      <c r="F917" s="45"/>
      <c r="G917" s="45"/>
      <c r="H917" s="45"/>
      <c r="I917" s="45"/>
      <c r="J917" s="45"/>
      <c r="K917" s="45"/>
      <c r="L917" s="45"/>
      <c r="M917" s="45"/>
      <c r="N917" s="45"/>
      <c r="O917" s="45"/>
      <c r="P917" s="45"/>
    </row>
    <row r="918" spans="1:16" s="62" customFormat="1" ht="9" customHeight="1" x14ac:dyDescent="0.25">
      <c r="A918" s="63">
        <f t="shared" si="83"/>
        <v>9</v>
      </c>
      <c r="B918" s="797" t="s">
        <v>0</v>
      </c>
      <c r="C918" s="797"/>
      <c r="D918" s="797"/>
      <c r="E918" s="797"/>
      <c r="F918" s="797"/>
      <c r="G918" s="797"/>
      <c r="H918" s="797"/>
      <c r="I918" s="797"/>
      <c r="J918" s="797"/>
      <c r="K918" s="797"/>
      <c r="L918" s="797"/>
      <c r="M918" s="797"/>
      <c r="N918" s="797"/>
      <c r="O918" s="797"/>
      <c r="P918" s="45"/>
    </row>
    <row r="919" spans="1:16" s="62" customFormat="1" ht="4.5" customHeight="1" x14ac:dyDescent="0.25">
      <c r="A919" s="68">
        <v>4.5</v>
      </c>
      <c r="B919" s="235"/>
      <c r="C919" s="45"/>
      <c r="D919" s="45"/>
      <c r="E919" s="45"/>
      <c r="F919" s="45"/>
      <c r="G919" s="45"/>
      <c r="H919" s="45"/>
      <c r="I919" s="45"/>
      <c r="J919" s="45"/>
      <c r="K919" s="45"/>
      <c r="L919" s="45"/>
      <c r="M919" s="45"/>
      <c r="N919" s="45"/>
      <c r="O919" s="45"/>
      <c r="P919" s="45"/>
    </row>
    <row r="920" spans="1:16" s="62" customFormat="1" ht="16.5" customHeight="1" x14ac:dyDescent="0.25">
      <c r="A920" s="68">
        <f t="shared" ref="A920" si="84">$A$8</f>
        <v>16.5</v>
      </c>
      <c r="B920" s="811" t="s">
        <v>689</v>
      </c>
      <c r="C920" s="812"/>
      <c r="D920" s="812"/>
      <c r="E920" s="812"/>
      <c r="F920" s="812"/>
      <c r="G920" s="812"/>
      <c r="H920" s="812"/>
      <c r="I920" s="812"/>
      <c r="J920" s="812"/>
      <c r="K920" s="812"/>
      <c r="L920" s="812"/>
      <c r="M920" s="812"/>
      <c r="N920" s="812"/>
      <c r="O920" s="813"/>
      <c r="P920" s="45"/>
    </row>
    <row r="921" spans="1:16" s="62" customFormat="1" ht="24.75" customHeight="1" x14ac:dyDescent="0.25">
      <c r="A921" s="68">
        <f t="shared" ref="A921" si="85">$A$8*1.5</f>
        <v>24.75</v>
      </c>
      <c r="B921" s="237" t="s">
        <v>162</v>
      </c>
      <c r="C921" s="1076" t="s">
        <v>184</v>
      </c>
      <c r="D921" s="1076"/>
      <c r="E921" s="1076"/>
      <c r="F921" s="1076"/>
      <c r="G921" s="1076"/>
      <c r="H921" s="238" t="s">
        <v>171</v>
      </c>
      <c r="I921" s="238" t="s">
        <v>172</v>
      </c>
      <c r="J921" s="237" t="s">
        <v>163</v>
      </c>
      <c r="K921" s="75" t="s">
        <v>760</v>
      </c>
      <c r="L921" s="814" t="s">
        <v>175</v>
      </c>
      <c r="M921" s="807"/>
      <c r="N921" s="807"/>
      <c r="O921" s="815"/>
      <c r="P921" s="45"/>
    </row>
    <row r="922" spans="1:16" s="62" customFormat="1" ht="9" customHeight="1" x14ac:dyDescent="0.2">
      <c r="A922" s="63">
        <f t="shared" ref="A922" si="86">$A$2</f>
        <v>9</v>
      </c>
      <c r="B922" s="85"/>
      <c r="C922" s="835" t="s">
        <v>126</v>
      </c>
      <c r="D922" s="835"/>
      <c r="E922" s="835"/>
      <c r="F922" s="835"/>
      <c r="G922" s="835"/>
      <c r="H922" s="236" t="s">
        <v>164</v>
      </c>
      <c r="I922" s="236" t="s">
        <v>165</v>
      </c>
      <c r="J922" s="236" t="s">
        <v>143</v>
      </c>
      <c r="K922" s="236" t="s">
        <v>166</v>
      </c>
      <c r="L922" s="836" t="s">
        <v>167</v>
      </c>
      <c r="M922" s="1072"/>
      <c r="N922" s="1072"/>
      <c r="O922" s="837"/>
      <c r="P922" s="45"/>
    </row>
    <row r="923" spans="1:16" s="62" customFormat="1" ht="19.5" customHeight="1" x14ac:dyDescent="0.25">
      <c r="A923" s="63">
        <f t="shared" ref="A923:A930" si="87">$A$6</f>
        <v>19.5</v>
      </c>
      <c r="B923" s="78">
        <v>1</v>
      </c>
      <c r="C923" s="832"/>
      <c r="D923" s="832"/>
      <c r="E923" s="832"/>
      <c r="F923" s="832"/>
      <c r="G923" s="832"/>
      <c r="H923" s="262"/>
      <c r="I923" s="262"/>
      <c r="J923" s="172"/>
      <c r="K923" s="167"/>
      <c r="L923" s="1073"/>
      <c r="M923" s="1074"/>
      <c r="N923" s="1074"/>
      <c r="O923" s="1075"/>
      <c r="P923" s="45" t="s">
        <v>164</v>
      </c>
    </row>
    <row r="924" spans="1:16" s="62" customFormat="1" ht="19.5" customHeight="1" x14ac:dyDescent="0.25">
      <c r="A924" s="63">
        <f t="shared" si="87"/>
        <v>19.5</v>
      </c>
      <c r="B924" s="78">
        <v>2</v>
      </c>
      <c r="C924" s="832"/>
      <c r="D924" s="832"/>
      <c r="E924" s="832"/>
      <c r="F924" s="832"/>
      <c r="G924" s="832"/>
      <c r="H924" s="262"/>
      <c r="I924" s="262"/>
      <c r="J924" s="172"/>
      <c r="K924" s="167"/>
      <c r="L924" s="1073"/>
      <c r="M924" s="1074"/>
      <c r="N924" s="1074"/>
      <c r="O924" s="1075"/>
      <c r="P924" s="45" t="s">
        <v>164</v>
      </c>
    </row>
    <row r="925" spans="1:16" s="62" customFormat="1" ht="19.5" customHeight="1" x14ac:dyDescent="0.25">
      <c r="A925" s="63">
        <f t="shared" si="87"/>
        <v>19.5</v>
      </c>
      <c r="B925" s="78">
        <v>3</v>
      </c>
      <c r="C925" s="832"/>
      <c r="D925" s="832"/>
      <c r="E925" s="832"/>
      <c r="F925" s="832"/>
      <c r="G925" s="832"/>
      <c r="H925" s="262"/>
      <c r="I925" s="262"/>
      <c r="J925" s="172"/>
      <c r="K925" s="167"/>
      <c r="L925" s="1073"/>
      <c r="M925" s="1074"/>
      <c r="N925" s="1074"/>
      <c r="O925" s="1075"/>
      <c r="P925" s="45" t="s">
        <v>164</v>
      </c>
    </row>
    <row r="926" spans="1:16" s="62" customFormat="1" ht="19.5" customHeight="1" x14ac:dyDescent="0.25">
      <c r="A926" s="63">
        <f t="shared" si="87"/>
        <v>19.5</v>
      </c>
      <c r="B926" s="78">
        <v>4</v>
      </c>
      <c r="C926" s="832"/>
      <c r="D926" s="832"/>
      <c r="E926" s="832"/>
      <c r="F926" s="832"/>
      <c r="G926" s="832"/>
      <c r="H926" s="262"/>
      <c r="I926" s="262"/>
      <c r="J926" s="172"/>
      <c r="K926" s="167"/>
      <c r="L926" s="1073"/>
      <c r="M926" s="1074"/>
      <c r="N926" s="1074"/>
      <c r="O926" s="1075"/>
      <c r="P926" s="45" t="s">
        <v>164</v>
      </c>
    </row>
    <row r="927" spans="1:16" s="62" customFormat="1" ht="19.5" customHeight="1" x14ac:dyDescent="0.25">
      <c r="A927" s="63">
        <f t="shared" si="87"/>
        <v>19.5</v>
      </c>
      <c r="B927" s="78">
        <v>5</v>
      </c>
      <c r="C927" s="832"/>
      <c r="D927" s="832"/>
      <c r="E927" s="832"/>
      <c r="F927" s="832"/>
      <c r="G927" s="832"/>
      <c r="H927" s="262"/>
      <c r="I927" s="262"/>
      <c r="J927" s="172"/>
      <c r="K927" s="167"/>
      <c r="L927" s="1073"/>
      <c r="M927" s="1074"/>
      <c r="N927" s="1074"/>
      <c r="O927" s="1075"/>
      <c r="P927" s="45" t="s">
        <v>164</v>
      </c>
    </row>
    <row r="928" spans="1:16" s="62" customFormat="1" ht="19.5" customHeight="1" x14ac:dyDescent="0.25">
      <c r="A928" s="63">
        <f t="shared" si="87"/>
        <v>19.5</v>
      </c>
      <c r="B928" s="78">
        <v>6</v>
      </c>
      <c r="C928" s="832"/>
      <c r="D928" s="832"/>
      <c r="E928" s="832"/>
      <c r="F928" s="832"/>
      <c r="G928" s="832"/>
      <c r="H928" s="262"/>
      <c r="I928" s="262"/>
      <c r="J928" s="172"/>
      <c r="K928" s="167"/>
      <c r="L928" s="1073"/>
      <c r="M928" s="1074"/>
      <c r="N928" s="1074"/>
      <c r="O928" s="1075"/>
      <c r="P928" s="45" t="s">
        <v>164</v>
      </c>
    </row>
    <row r="929" spans="1:16" s="62" customFormat="1" ht="19.5" customHeight="1" x14ac:dyDescent="0.25">
      <c r="A929" s="63">
        <f t="shared" si="87"/>
        <v>19.5</v>
      </c>
      <c r="B929" s="78">
        <v>7</v>
      </c>
      <c r="C929" s="832"/>
      <c r="D929" s="832"/>
      <c r="E929" s="832"/>
      <c r="F929" s="832"/>
      <c r="G929" s="832"/>
      <c r="H929" s="262"/>
      <c r="I929" s="262"/>
      <c r="J929" s="172"/>
      <c r="K929" s="167"/>
      <c r="L929" s="1073"/>
      <c r="M929" s="1074"/>
      <c r="N929" s="1074"/>
      <c r="O929" s="1075"/>
      <c r="P929" s="45" t="s">
        <v>164</v>
      </c>
    </row>
    <row r="930" spans="1:16" s="62" customFormat="1" ht="19.5" customHeight="1" x14ac:dyDescent="0.25">
      <c r="A930" s="63">
        <f t="shared" si="87"/>
        <v>19.5</v>
      </c>
      <c r="B930" s="78">
        <v>8</v>
      </c>
      <c r="C930" s="832"/>
      <c r="D930" s="832"/>
      <c r="E930" s="832"/>
      <c r="F930" s="832"/>
      <c r="G930" s="832"/>
      <c r="H930" s="262"/>
      <c r="I930" s="262"/>
      <c r="J930" s="172"/>
      <c r="K930" s="167"/>
      <c r="L930" s="1073"/>
      <c r="M930" s="1074"/>
      <c r="N930" s="1074"/>
      <c r="O930" s="1075"/>
      <c r="P930" s="45" t="s">
        <v>164</v>
      </c>
    </row>
    <row r="931" spans="1:16" s="62" customFormat="1" ht="9" customHeight="1" x14ac:dyDescent="0.25">
      <c r="A931" s="63">
        <f t="shared" ref="A931:A960" si="88">$A$2</f>
        <v>9</v>
      </c>
      <c r="B931" s="45"/>
      <c r="C931" s="45"/>
      <c r="D931" s="45"/>
      <c r="E931" s="45"/>
      <c r="F931" s="45"/>
      <c r="G931" s="45"/>
      <c r="H931" s="45"/>
      <c r="I931" s="45"/>
      <c r="J931" s="45"/>
      <c r="K931" s="45"/>
      <c r="L931" s="45"/>
      <c r="M931" s="45"/>
      <c r="N931" s="45"/>
      <c r="O931" s="45"/>
      <c r="P931" s="45"/>
    </row>
    <row r="932" spans="1:16" ht="9" customHeight="1" x14ac:dyDescent="0.25">
      <c r="A932" s="63">
        <f t="shared" si="88"/>
        <v>9</v>
      </c>
    </row>
    <row r="933" spans="1:16" ht="9" customHeight="1" x14ac:dyDescent="0.25">
      <c r="A933" s="63">
        <f t="shared" si="88"/>
        <v>9</v>
      </c>
    </row>
    <row r="934" spans="1:16" ht="9" customHeight="1" x14ac:dyDescent="0.25">
      <c r="A934" s="63">
        <f t="shared" si="88"/>
        <v>9</v>
      </c>
    </row>
    <row r="935" spans="1:16" ht="9" customHeight="1" x14ac:dyDescent="0.25">
      <c r="A935" s="63">
        <f t="shared" si="88"/>
        <v>9</v>
      </c>
    </row>
    <row r="936" spans="1:16" ht="9" customHeight="1" x14ac:dyDescent="0.25">
      <c r="A936" s="63">
        <f t="shared" si="88"/>
        <v>9</v>
      </c>
    </row>
    <row r="937" spans="1:16" ht="9" customHeight="1" x14ac:dyDescent="0.25">
      <c r="A937" s="63">
        <f t="shared" si="88"/>
        <v>9</v>
      </c>
    </row>
    <row r="938" spans="1:16" ht="9" customHeight="1" x14ac:dyDescent="0.25">
      <c r="A938" s="63">
        <f t="shared" si="88"/>
        <v>9</v>
      </c>
    </row>
    <row r="939" spans="1:16" ht="9" customHeight="1" x14ac:dyDescent="0.25">
      <c r="A939" s="63">
        <f t="shared" si="88"/>
        <v>9</v>
      </c>
    </row>
    <row r="940" spans="1:16" ht="9" customHeight="1" x14ac:dyDescent="0.25">
      <c r="A940" s="63">
        <f t="shared" si="88"/>
        <v>9</v>
      </c>
    </row>
    <row r="941" spans="1:16" ht="9" customHeight="1" x14ac:dyDescent="0.25">
      <c r="A941" s="63">
        <f t="shared" si="88"/>
        <v>9</v>
      </c>
    </row>
    <row r="942" spans="1:16" ht="9" customHeight="1" x14ac:dyDescent="0.25">
      <c r="A942" s="63">
        <f t="shared" si="88"/>
        <v>9</v>
      </c>
    </row>
    <row r="943" spans="1:16" ht="9" customHeight="1" x14ac:dyDescent="0.25">
      <c r="A943" s="63">
        <f t="shared" si="88"/>
        <v>9</v>
      </c>
    </row>
    <row r="944" spans="1:16" ht="9" customHeight="1" x14ac:dyDescent="0.25">
      <c r="A944" s="63">
        <f t="shared" si="88"/>
        <v>9</v>
      </c>
    </row>
    <row r="945" spans="1:1" ht="9" customHeight="1" x14ac:dyDescent="0.25">
      <c r="A945" s="63">
        <f t="shared" si="88"/>
        <v>9</v>
      </c>
    </row>
    <row r="946" spans="1:1" ht="9" customHeight="1" x14ac:dyDescent="0.25">
      <c r="A946" s="63">
        <f t="shared" si="88"/>
        <v>9</v>
      </c>
    </row>
    <row r="947" spans="1:1" ht="9" customHeight="1" x14ac:dyDescent="0.25">
      <c r="A947" s="63">
        <f t="shared" si="88"/>
        <v>9</v>
      </c>
    </row>
    <row r="948" spans="1:1" ht="9" customHeight="1" x14ac:dyDescent="0.25">
      <c r="A948" s="63">
        <f t="shared" si="88"/>
        <v>9</v>
      </c>
    </row>
    <row r="949" spans="1:1" ht="9" customHeight="1" x14ac:dyDescent="0.25">
      <c r="A949" s="63">
        <f t="shared" si="88"/>
        <v>9</v>
      </c>
    </row>
    <row r="950" spans="1:1" ht="9" customHeight="1" x14ac:dyDescent="0.25">
      <c r="A950" s="63">
        <f t="shared" si="88"/>
        <v>9</v>
      </c>
    </row>
    <row r="951" spans="1:1" ht="9" customHeight="1" x14ac:dyDescent="0.25">
      <c r="A951" s="63">
        <f t="shared" si="88"/>
        <v>9</v>
      </c>
    </row>
    <row r="952" spans="1:1" ht="9" customHeight="1" x14ac:dyDescent="0.25">
      <c r="A952" s="63">
        <f t="shared" si="88"/>
        <v>9</v>
      </c>
    </row>
    <row r="953" spans="1:1" ht="9" customHeight="1" x14ac:dyDescent="0.25">
      <c r="A953" s="63">
        <f t="shared" si="88"/>
        <v>9</v>
      </c>
    </row>
    <row r="954" spans="1:1" ht="9" customHeight="1" x14ac:dyDescent="0.25">
      <c r="A954" s="63">
        <f t="shared" si="88"/>
        <v>9</v>
      </c>
    </row>
    <row r="955" spans="1:1" ht="9" customHeight="1" x14ac:dyDescent="0.25">
      <c r="A955" s="63">
        <f t="shared" si="88"/>
        <v>9</v>
      </c>
    </row>
    <row r="956" spans="1:1" ht="9" customHeight="1" x14ac:dyDescent="0.25">
      <c r="A956" s="63">
        <f t="shared" si="88"/>
        <v>9</v>
      </c>
    </row>
    <row r="957" spans="1:1" ht="9" customHeight="1" x14ac:dyDescent="0.25">
      <c r="A957" s="63">
        <f t="shared" si="88"/>
        <v>9</v>
      </c>
    </row>
    <row r="958" spans="1:1" ht="9" customHeight="1" x14ac:dyDescent="0.25">
      <c r="A958" s="63">
        <f t="shared" si="88"/>
        <v>9</v>
      </c>
    </row>
    <row r="959" spans="1:1" ht="9" customHeight="1" x14ac:dyDescent="0.25">
      <c r="A959" s="63">
        <f t="shared" si="88"/>
        <v>9</v>
      </c>
    </row>
    <row r="960" spans="1:1" ht="9" customHeight="1" x14ac:dyDescent="0.25">
      <c r="A960" s="63">
        <f t="shared" si="88"/>
        <v>9</v>
      </c>
    </row>
    <row r="961" spans="1:17" ht="15.75" customHeight="1" x14ac:dyDescent="0.25">
      <c r="A961" s="68">
        <f t="shared" ref="A961" si="89">$A$8</f>
        <v>16.5</v>
      </c>
      <c r="C961" s="80" t="s">
        <v>690</v>
      </c>
      <c r="D961" s="81" t="s">
        <v>189</v>
      </c>
      <c r="M961" s="1006" t="str">
        <f ca="1">Wersja</f>
        <v>2020..6.15.0.44055</v>
      </c>
      <c r="N961" s="1006"/>
    </row>
    <row r="962" spans="1:17" ht="9" customHeight="1" x14ac:dyDescent="0.25">
      <c r="A962" s="64">
        <v>9</v>
      </c>
      <c r="B962" s="796" t="s">
        <v>182</v>
      </c>
      <c r="C962" s="796"/>
      <c r="D962" s="796"/>
      <c r="E962" s="796"/>
      <c r="F962" s="796"/>
      <c r="G962" s="796"/>
      <c r="H962" s="796"/>
      <c r="I962" s="796"/>
      <c r="J962" s="796"/>
      <c r="K962" s="796"/>
      <c r="L962" s="796"/>
      <c r="M962" s="796"/>
      <c r="N962" s="796"/>
      <c r="O962" s="796"/>
    </row>
    <row r="963" spans="1:17" ht="9" customHeight="1" x14ac:dyDescent="0.25">
      <c r="A963" s="63">
        <f t="shared" ref="A963" si="90">$A$2</f>
        <v>9</v>
      </c>
      <c r="B963" s="797" t="s">
        <v>0</v>
      </c>
      <c r="C963" s="797"/>
      <c r="D963" s="797"/>
      <c r="E963" s="797"/>
      <c r="F963" s="797"/>
      <c r="G963" s="797"/>
      <c r="H963" s="797"/>
      <c r="I963" s="797"/>
      <c r="J963" s="797"/>
      <c r="K963" s="797"/>
      <c r="L963" s="797"/>
      <c r="M963" s="797"/>
      <c r="N963" s="797"/>
      <c r="O963" s="797"/>
    </row>
    <row r="964" spans="1:17" ht="4.5" customHeight="1" x14ac:dyDescent="0.25">
      <c r="A964" s="64">
        <v>4.5</v>
      </c>
      <c r="B964" s="235"/>
    </row>
    <row r="965" spans="1:17" ht="9" customHeight="1" x14ac:dyDescent="0.25">
      <c r="A965" s="63">
        <f t="shared" ref="A965" si="91">$A$2</f>
        <v>9</v>
      </c>
      <c r="B965" s="798" t="s">
        <v>475</v>
      </c>
      <c r="C965" s="799"/>
      <c r="D965" s="799"/>
      <c r="E965" s="799"/>
      <c r="F965" s="799"/>
      <c r="G965" s="799"/>
      <c r="H965" s="800"/>
      <c r="I965" s="801" t="s">
        <v>1</v>
      </c>
      <c r="J965" s="802"/>
      <c r="K965" s="802"/>
      <c r="L965" s="802"/>
      <c r="M965" s="802"/>
      <c r="N965" s="802"/>
      <c r="O965" s="803"/>
    </row>
    <row r="966" spans="1:17" ht="19.5" customHeight="1" x14ac:dyDescent="0.25">
      <c r="A966" s="64">
        <v>19.5</v>
      </c>
      <c r="B966" s="65"/>
      <c r="C966" s="988">
        <f>$C$6</f>
        <v>0</v>
      </c>
      <c r="D966" s="988"/>
      <c r="E966" s="988"/>
      <c r="F966" s="988"/>
      <c r="G966" s="988"/>
      <c r="H966" s="66"/>
      <c r="I966" s="820"/>
      <c r="J966" s="821"/>
      <c r="K966" s="821"/>
      <c r="L966" s="821"/>
      <c r="M966" s="821"/>
      <c r="N966" s="821"/>
      <c r="O966" s="822"/>
    </row>
    <row r="967" spans="1:17" ht="9" customHeight="1" x14ac:dyDescent="0.25">
      <c r="A967" s="63">
        <f t="shared" ref="A967" si="92">$A$2</f>
        <v>9</v>
      </c>
    </row>
    <row r="968" spans="1:17" ht="16.5" customHeight="1" x14ac:dyDescent="0.25">
      <c r="A968" s="64">
        <v>16.5</v>
      </c>
      <c r="B968" s="67" t="s">
        <v>578</v>
      </c>
    </row>
    <row r="969" spans="1:17" ht="16.5" customHeight="1" x14ac:dyDescent="0.25">
      <c r="A969" s="68">
        <f>$A$8</f>
        <v>16.5</v>
      </c>
      <c r="B969" s="989" t="s">
        <v>686</v>
      </c>
      <c r="C969" s="989"/>
      <c r="D969" s="989"/>
      <c r="E969" s="989"/>
      <c r="F969" s="989"/>
      <c r="G969" s="989"/>
      <c r="H969" s="989"/>
      <c r="I969" s="989"/>
      <c r="J969" s="989"/>
      <c r="K969" s="989"/>
      <c r="L969" s="989"/>
      <c r="M969" s="989"/>
      <c r="N969" s="989"/>
    </row>
    <row r="970" spans="1:17" ht="16.5" customHeight="1" x14ac:dyDescent="0.25">
      <c r="A970" s="68">
        <f>$A$8</f>
        <v>16.5</v>
      </c>
      <c r="B970" s="990" t="s">
        <v>564</v>
      </c>
      <c r="C970" s="989"/>
      <c r="D970" s="989"/>
      <c r="E970" s="989"/>
      <c r="F970" s="989"/>
      <c r="G970" s="989"/>
      <c r="H970" s="989"/>
      <c r="I970" s="989"/>
      <c r="J970" s="989"/>
      <c r="K970" s="989"/>
      <c r="L970" s="989"/>
      <c r="M970" s="989"/>
      <c r="N970" s="989"/>
    </row>
    <row r="971" spans="1:17" ht="9" customHeight="1" x14ac:dyDescent="0.25">
      <c r="A971" s="63">
        <f>$A$2</f>
        <v>9</v>
      </c>
      <c r="C971" s="69"/>
      <c r="D971" s="69"/>
      <c r="E971" s="69"/>
      <c r="F971" s="69"/>
      <c r="G971" s="69"/>
      <c r="N971" s="804" t="s">
        <v>877</v>
      </c>
      <c r="O971" s="1086"/>
    </row>
    <row r="972" spans="1:17" ht="19.5" customHeight="1" x14ac:dyDescent="0.25">
      <c r="A972" s="63">
        <f>$A$6</f>
        <v>19.5</v>
      </c>
      <c r="C972" s="69"/>
      <c r="D972" s="69"/>
      <c r="E972" s="69"/>
      <c r="F972" s="69"/>
      <c r="G972" s="69"/>
      <c r="N972" s="283">
        <f>N892+1</f>
        <v>13</v>
      </c>
      <c r="O972" s="70"/>
      <c r="P972" s="62">
        <f>SUM(Q:Q)</f>
        <v>0</v>
      </c>
      <c r="Q972" s="62">
        <f>IF(COUNTA(C983:O990,C1003:O1010)=0,0,1)</f>
        <v>0</v>
      </c>
    </row>
    <row r="973" spans="1:17" ht="4.5" customHeight="1" x14ac:dyDescent="0.25">
      <c r="A973" s="63">
        <f>$A$4</f>
        <v>4.5</v>
      </c>
      <c r="B973" s="69"/>
      <c r="C973" s="69"/>
      <c r="D973" s="69"/>
      <c r="E973" s="69"/>
      <c r="F973" s="69"/>
      <c r="G973" s="69"/>
    </row>
    <row r="974" spans="1:17" ht="4.5" customHeight="1" x14ac:dyDescent="0.25">
      <c r="A974" s="63">
        <f>$A$4</f>
        <v>4.5</v>
      </c>
      <c r="B974" s="807"/>
      <c r="C974" s="807"/>
      <c r="D974" s="807"/>
      <c r="E974" s="807"/>
      <c r="F974" s="807"/>
      <c r="G974" s="807"/>
      <c r="H974" s="807"/>
      <c r="I974" s="807"/>
      <c r="J974" s="807"/>
      <c r="K974" s="807"/>
      <c r="L974" s="807"/>
      <c r="M974" s="807"/>
      <c r="N974" s="807"/>
      <c r="O974" s="807"/>
    </row>
    <row r="975" spans="1:17" ht="24.75" customHeight="1" x14ac:dyDescent="0.25">
      <c r="A975" s="68">
        <f>$A$8*1.5</f>
        <v>24.75</v>
      </c>
      <c r="B975" s="826" t="s">
        <v>687</v>
      </c>
      <c r="C975" s="827"/>
      <c r="D975" s="827"/>
      <c r="E975" s="827"/>
      <c r="F975" s="827"/>
      <c r="G975" s="827"/>
      <c r="H975" s="827"/>
      <c r="I975" s="827"/>
      <c r="J975" s="827"/>
      <c r="K975" s="827"/>
      <c r="L975" s="827"/>
      <c r="M975" s="827"/>
      <c r="N975" s="827"/>
      <c r="O975" s="828"/>
    </row>
    <row r="976" spans="1:17" ht="9" customHeight="1" x14ac:dyDescent="0.25">
      <c r="A976" s="63">
        <f>$A$2</f>
        <v>9</v>
      </c>
      <c r="B976" s="71"/>
      <c r="C976" s="804" t="s">
        <v>158</v>
      </c>
      <c r="D976" s="805"/>
      <c r="E976" s="805"/>
      <c r="F976" s="805"/>
      <c r="G976" s="805"/>
      <c r="H976" s="806"/>
      <c r="I976" s="804" t="s">
        <v>159</v>
      </c>
      <c r="J976" s="805"/>
      <c r="K976" s="805"/>
      <c r="L976" s="805"/>
      <c r="M976" s="805"/>
      <c r="N976" s="805"/>
      <c r="O976" s="806"/>
    </row>
    <row r="977" spans="1:16" ht="19.5" customHeight="1" thickBot="1" x14ac:dyDescent="0.3">
      <c r="A977" s="63">
        <f>$A$6</f>
        <v>19.5</v>
      </c>
      <c r="B977" s="71"/>
      <c r="C977" s="1077" t="str">
        <f>""&amp;$C$17</f>
        <v/>
      </c>
      <c r="D977" s="1078"/>
      <c r="E977" s="1078"/>
      <c r="F977" s="1078"/>
      <c r="G977" s="1078"/>
      <c r="H977" s="1079"/>
      <c r="I977" s="1077" t="str">
        <f>""&amp;$I$17</f>
        <v/>
      </c>
      <c r="J977" s="1078"/>
      <c r="K977" s="1078"/>
      <c r="L977" s="1078"/>
      <c r="M977" s="1078"/>
      <c r="N977" s="1078"/>
      <c r="O977" s="1079"/>
    </row>
    <row r="978" spans="1:16" ht="4.5" customHeight="1" thickBot="1" x14ac:dyDescent="0.3">
      <c r="A978" s="63">
        <f t="shared" ref="A978" si="93">$A$4</f>
        <v>4.5</v>
      </c>
      <c r="B978" s="1080"/>
      <c r="C978" s="1081"/>
      <c r="D978" s="1081"/>
      <c r="E978" s="1081"/>
      <c r="F978" s="1081"/>
      <c r="G978" s="1081"/>
      <c r="H978" s="1081"/>
      <c r="I978" s="1081"/>
      <c r="J978" s="1081"/>
      <c r="K978" s="1081"/>
      <c r="L978" s="1081"/>
      <c r="M978" s="1081"/>
      <c r="N978" s="1081"/>
      <c r="O978" s="1082"/>
    </row>
    <row r="979" spans="1:16" ht="16.5" customHeight="1" x14ac:dyDescent="0.25">
      <c r="A979" s="68">
        <f t="shared" ref="A979:A980" si="94">$A$8</f>
        <v>16.5</v>
      </c>
      <c r="B979" s="1083" t="s">
        <v>160</v>
      </c>
      <c r="C979" s="1084"/>
      <c r="D979" s="1084"/>
      <c r="E979" s="1084"/>
      <c r="F979" s="1084"/>
      <c r="G979" s="1084"/>
      <c r="H979" s="1084"/>
      <c r="I979" s="1084"/>
      <c r="J979" s="1084"/>
      <c r="K979" s="1084"/>
      <c r="L979" s="1084"/>
      <c r="M979" s="1084"/>
      <c r="N979" s="1084"/>
      <c r="O979" s="1085"/>
    </row>
    <row r="980" spans="1:16" ht="16.5" customHeight="1" x14ac:dyDescent="0.25">
      <c r="A980" s="68">
        <f t="shared" si="94"/>
        <v>16.5</v>
      </c>
      <c r="B980" s="811" t="s">
        <v>688</v>
      </c>
      <c r="C980" s="812"/>
      <c r="D980" s="812"/>
      <c r="E980" s="812"/>
      <c r="F980" s="812"/>
      <c r="G980" s="812"/>
      <c r="H980" s="812"/>
      <c r="I980" s="812"/>
      <c r="J980" s="812"/>
      <c r="K980" s="812"/>
      <c r="L980" s="812"/>
      <c r="M980" s="812"/>
      <c r="N980" s="812"/>
      <c r="O980" s="813"/>
    </row>
    <row r="981" spans="1:16" ht="24.75" customHeight="1" x14ac:dyDescent="0.25">
      <c r="A981" s="68">
        <f t="shared" ref="A981" si="95">$A$8*1.5</f>
        <v>24.75</v>
      </c>
      <c r="B981" s="237" t="s">
        <v>162</v>
      </c>
      <c r="C981" s="814" t="s">
        <v>170</v>
      </c>
      <c r="D981" s="807"/>
      <c r="E981" s="807"/>
      <c r="F981" s="807"/>
      <c r="G981" s="815"/>
      <c r="H981" s="238" t="s">
        <v>171</v>
      </c>
      <c r="I981" s="238" t="s">
        <v>172</v>
      </c>
      <c r="J981" s="237" t="s">
        <v>163</v>
      </c>
      <c r="K981" s="75" t="s">
        <v>760</v>
      </c>
      <c r="L981" s="814" t="s">
        <v>175</v>
      </c>
      <c r="M981" s="807"/>
      <c r="N981" s="807"/>
      <c r="O981" s="815"/>
    </row>
    <row r="982" spans="1:16" ht="9" customHeight="1" x14ac:dyDescent="0.2">
      <c r="A982" s="63">
        <f t="shared" ref="A982" si="96">$A$2</f>
        <v>9</v>
      </c>
      <c r="B982" s="76"/>
      <c r="C982" s="816" t="s">
        <v>126</v>
      </c>
      <c r="D982" s="817"/>
      <c r="E982" s="817"/>
      <c r="F982" s="817"/>
      <c r="G982" s="818"/>
      <c r="H982" s="77" t="s">
        <v>164</v>
      </c>
      <c r="I982" s="77" t="s">
        <v>165</v>
      </c>
      <c r="J982" s="77" t="s">
        <v>143</v>
      </c>
      <c r="K982" s="77" t="s">
        <v>166</v>
      </c>
      <c r="L982" s="845" t="s">
        <v>167</v>
      </c>
      <c r="M982" s="1023"/>
      <c r="N982" s="1023"/>
      <c r="O982" s="1024"/>
    </row>
    <row r="983" spans="1:16" ht="19.5" customHeight="1" x14ac:dyDescent="0.25">
      <c r="A983" s="63">
        <f t="shared" ref="A983:A990" si="97">$A$6</f>
        <v>19.5</v>
      </c>
      <c r="B983" s="78">
        <v>1</v>
      </c>
      <c r="C983" s="832"/>
      <c r="D983" s="832"/>
      <c r="E983" s="832"/>
      <c r="F983" s="832"/>
      <c r="G983" s="832"/>
      <c r="H983" s="262"/>
      <c r="I983" s="262"/>
      <c r="J983" s="172"/>
      <c r="K983" s="175"/>
      <c r="L983" s="1073"/>
      <c r="M983" s="1074"/>
      <c r="N983" s="1074"/>
      <c r="O983" s="1075"/>
      <c r="P983" s="45" t="s">
        <v>126</v>
      </c>
    </row>
    <row r="984" spans="1:16" ht="19.5" customHeight="1" x14ac:dyDescent="0.25">
      <c r="A984" s="63">
        <f t="shared" si="97"/>
        <v>19.5</v>
      </c>
      <c r="B984" s="78">
        <v>2</v>
      </c>
      <c r="C984" s="832"/>
      <c r="D984" s="832"/>
      <c r="E984" s="832"/>
      <c r="F984" s="832"/>
      <c r="G984" s="832"/>
      <c r="H984" s="262"/>
      <c r="I984" s="262"/>
      <c r="J984" s="172"/>
      <c r="K984" s="175"/>
      <c r="L984" s="1073"/>
      <c r="M984" s="1074"/>
      <c r="N984" s="1074"/>
      <c r="O984" s="1075"/>
      <c r="P984" s="45" t="s">
        <v>126</v>
      </c>
    </row>
    <row r="985" spans="1:16" ht="19.5" customHeight="1" x14ac:dyDescent="0.25">
      <c r="A985" s="63">
        <f t="shared" si="97"/>
        <v>19.5</v>
      </c>
      <c r="B985" s="78">
        <v>3</v>
      </c>
      <c r="C985" s="832"/>
      <c r="D985" s="832"/>
      <c r="E985" s="832"/>
      <c r="F985" s="832"/>
      <c r="G985" s="832"/>
      <c r="H985" s="262"/>
      <c r="I985" s="262"/>
      <c r="J985" s="172"/>
      <c r="K985" s="175"/>
      <c r="L985" s="1073"/>
      <c r="M985" s="1074"/>
      <c r="N985" s="1074"/>
      <c r="O985" s="1075"/>
      <c r="P985" s="45" t="s">
        <v>126</v>
      </c>
    </row>
    <row r="986" spans="1:16" ht="19.5" customHeight="1" x14ac:dyDescent="0.25">
      <c r="A986" s="63">
        <f t="shared" si="97"/>
        <v>19.5</v>
      </c>
      <c r="B986" s="78">
        <v>4</v>
      </c>
      <c r="C986" s="832"/>
      <c r="D986" s="832"/>
      <c r="E986" s="832"/>
      <c r="F986" s="832"/>
      <c r="G986" s="832"/>
      <c r="H986" s="262"/>
      <c r="I986" s="262"/>
      <c r="J986" s="172"/>
      <c r="K986" s="175"/>
      <c r="L986" s="1073"/>
      <c r="M986" s="1074"/>
      <c r="N986" s="1074"/>
      <c r="O986" s="1075"/>
      <c r="P986" s="45" t="s">
        <v>126</v>
      </c>
    </row>
    <row r="987" spans="1:16" ht="19.5" customHeight="1" x14ac:dyDescent="0.25">
      <c r="A987" s="63">
        <f t="shared" si="97"/>
        <v>19.5</v>
      </c>
      <c r="B987" s="78">
        <v>5</v>
      </c>
      <c r="C987" s="832"/>
      <c r="D987" s="832"/>
      <c r="E987" s="832"/>
      <c r="F987" s="832"/>
      <c r="G987" s="832"/>
      <c r="H987" s="262"/>
      <c r="I987" s="262"/>
      <c r="J987" s="172"/>
      <c r="K987" s="175"/>
      <c r="L987" s="1073"/>
      <c r="M987" s="1074"/>
      <c r="N987" s="1074"/>
      <c r="O987" s="1075"/>
      <c r="P987" s="45" t="s">
        <v>126</v>
      </c>
    </row>
    <row r="988" spans="1:16" ht="19.5" customHeight="1" x14ac:dyDescent="0.25">
      <c r="A988" s="63">
        <f t="shared" si="97"/>
        <v>19.5</v>
      </c>
      <c r="B988" s="78">
        <v>6</v>
      </c>
      <c r="C988" s="832"/>
      <c r="D988" s="832"/>
      <c r="E988" s="832"/>
      <c r="F988" s="832"/>
      <c r="G988" s="832"/>
      <c r="H988" s="262"/>
      <c r="I988" s="262"/>
      <c r="J988" s="172"/>
      <c r="K988" s="175"/>
      <c r="L988" s="1073"/>
      <c r="M988" s="1074"/>
      <c r="N988" s="1074"/>
      <c r="O988" s="1075"/>
      <c r="P988" s="45" t="s">
        <v>126</v>
      </c>
    </row>
    <row r="989" spans="1:16" ht="19.5" customHeight="1" x14ac:dyDescent="0.25">
      <c r="A989" s="63">
        <f t="shared" si="97"/>
        <v>19.5</v>
      </c>
      <c r="B989" s="78">
        <v>7</v>
      </c>
      <c r="C989" s="832"/>
      <c r="D989" s="832"/>
      <c r="E989" s="832"/>
      <c r="F989" s="832"/>
      <c r="G989" s="832"/>
      <c r="H989" s="262"/>
      <c r="I989" s="262"/>
      <c r="J989" s="172"/>
      <c r="K989" s="175"/>
      <c r="L989" s="1073"/>
      <c r="M989" s="1074"/>
      <c r="N989" s="1074"/>
      <c r="O989" s="1075"/>
      <c r="P989" s="45" t="s">
        <v>126</v>
      </c>
    </row>
    <row r="990" spans="1:16" ht="19.5" customHeight="1" x14ac:dyDescent="0.25">
      <c r="A990" s="63">
        <f t="shared" si="97"/>
        <v>19.5</v>
      </c>
      <c r="B990" s="78">
        <v>8</v>
      </c>
      <c r="C990" s="832"/>
      <c r="D990" s="832"/>
      <c r="E990" s="832"/>
      <c r="F990" s="832"/>
      <c r="G990" s="832"/>
      <c r="H990" s="262"/>
      <c r="I990" s="262"/>
      <c r="J990" s="172"/>
      <c r="K990" s="175"/>
      <c r="L990" s="1073"/>
      <c r="M990" s="1074"/>
      <c r="N990" s="1074"/>
      <c r="O990" s="1075"/>
      <c r="P990" s="45" t="s">
        <v>126</v>
      </c>
    </row>
    <row r="991" spans="1:16" ht="9" customHeight="1" x14ac:dyDescent="0.25">
      <c r="A991" s="63">
        <f t="shared" ref="A991" si="98">$A$2</f>
        <v>9</v>
      </c>
    </row>
    <row r="992" spans="1:16" ht="18" customHeight="1" x14ac:dyDescent="0.25">
      <c r="A992" s="63">
        <f t="shared" ref="A992" si="99">$A$2*2</f>
        <v>18</v>
      </c>
      <c r="B992" s="79" t="s">
        <v>100</v>
      </c>
      <c r="C992" s="838" t="s">
        <v>191</v>
      </c>
      <c r="D992" s="795"/>
      <c r="E992" s="795"/>
      <c r="F992" s="795"/>
      <c r="G992" s="795"/>
      <c r="H992" s="795"/>
      <c r="I992" s="795"/>
      <c r="J992" s="795"/>
      <c r="K992" s="795"/>
      <c r="L992" s="795"/>
      <c r="M992" s="795"/>
      <c r="N992" s="795"/>
      <c r="O992" s="795"/>
    </row>
    <row r="993" spans="1:16" ht="9" customHeight="1" x14ac:dyDescent="0.25">
      <c r="A993" s="63">
        <f t="shared" ref="A993:A995" si="100">$A$2</f>
        <v>9</v>
      </c>
      <c r="B993" s="79" t="s">
        <v>101</v>
      </c>
      <c r="C993" s="795" t="s">
        <v>190</v>
      </c>
      <c r="D993" s="795"/>
      <c r="E993" s="795"/>
      <c r="F993" s="795"/>
      <c r="G993" s="795"/>
      <c r="H993" s="795"/>
      <c r="I993" s="795"/>
      <c r="J993" s="795"/>
      <c r="K993" s="795"/>
      <c r="L993" s="795"/>
      <c r="M993" s="795"/>
      <c r="N993" s="795"/>
      <c r="O993" s="795"/>
    </row>
    <row r="994" spans="1:16" s="62" customFormat="1" ht="9" customHeight="1" x14ac:dyDescent="0.25">
      <c r="A994" s="63">
        <f t="shared" si="100"/>
        <v>9</v>
      </c>
      <c r="B994" s="79" t="s">
        <v>102</v>
      </c>
      <c r="C994" s="838" t="s">
        <v>500</v>
      </c>
      <c r="D994" s="795"/>
      <c r="E994" s="795"/>
      <c r="F994" s="795"/>
      <c r="G994" s="795"/>
      <c r="H994" s="795"/>
      <c r="I994" s="795"/>
      <c r="J994" s="795"/>
      <c r="K994" s="795"/>
      <c r="L994" s="795"/>
      <c r="M994" s="795"/>
      <c r="N994" s="795"/>
      <c r="O994" s="795"/>
      <c r="P994" s="45"/>
    </row>
    <row r="995" spans="1:16" s="62" customFormat="1" ht="9" customHeight="1" x14ac:dyDescent="0.25">
      <c r="A995" s="63">
        <f t="shared" si="100"/>
        <v>9</v>
      </c>
      <c r="B995" s="79" t="s">
        <v>105</v>
      </c>
      <c r="C995" s="838" t="s">
        <v>194</v>
      </c>
      <c r="D995" s="795"/>
      <c r="E995" s="795"/>
      <c r="F995" s="795"/>
      <c r="G995" s="795"/>
      <c r="H995" s="795"/>
      <c r="I995" s="795"/>
      <c r="J995" s="795"/>
      <c r="K995" s="795"/>
      <c r="L995" s="795"/>
      <c r="M995" s="795"/>
      <c r="N995" s="795"/>
      <c r="O995" s="795"/>
      <c r="P995" s="45"/>
    </row>
    <row r="996" spans="1:16" s="62" customFormat="1" ht="16.5" customHeight="1" x14ac:dyDescent="0.25">
      <c r="A996" s="68">
        <f t="shared" ref="A996" si="101">$A$8</f>
        <v>16.5</v>
      </c>
      <c r="B996" s="45"/>
      <c r="C996" s="984" t="str">
        <f ca="1">Wersja</f>
        <v>2020..6.15.0.44055</v>
      </c>
      <c r="D996" s="984"/>
      <c r="E996" s="69"/>
      <c r="F996" s="69"/>
      <c r="G996" s="69"/>
      <c r="H996" s="69"/>
      <c r="I996" s="45"/>
      <c r="J996" s="45"/>
      <c r="K996" s="45"/>
      <c r="L996" s="45"/>
      <c r="M996" s="45"/>
      <c r="N996" s="80" t="s">
        <v>690</v>
      </c>
      <c r="O996" s="81" t="s">
        <v>187</v>
      </c>
      <c r="P996" s="45"/>
    </row>
    <row r="997" spans="1:16" s="62" customFormat="1" ht="9" customHeight="1" x14ac:dyDescent="0.25">
      <c r="A997" s="63">
        <f t="shared" ref="A997:A998" si="102">$A$2</f>
        <v>9</v>
      </c>
      <c r="B997" s="45"/>
      <c r="C997" s="45"/>
      <c r="D997" s="45"/>
      <c r="E997" s="45"/>
      <c r="F997" s="45"/>
      <c r="G997" s="45"/>
      <c r="H997" s="45"/>
      <c r="I997" s="45"/>
      <c r="J997" s="45"/>
      <c r="K997" s="45"/>
      <c r="L997" s="45"/>
      <c r="M997" s="45"/>
      <c r="N997" s="45"/>
      <c r="O997" s="45"/>
      <c r="P997" s="45"/>
    </row>
    <row r="998" spans="1:16" s="62" customFormat="1" ht="9" customHeight="1" x14ac:dyDescent="0.25">
      <c r="A998" s="63">
        <f t="shared" si="102"/>
        <v>9</v>
      </c>
      <c r="B998" s="797" t="s">
        <v>0</v>
      </c>
      <c r="C998" s="797"/>
      <c r="D998" s="797"/>
      <c r="E998" s="797"/>
      <c r="F998" s="797"/>
      <c r="G998" s="797"/>
      <c r="H998" s="797"/>
      <c r="I998" s="797"/>
      <c r="J998" s="797"/>
      <c r="K998" s="797"/>
      <c r="L998" s="797"/>
      <c r="M998" s="797"/>
      <c r="N998" s="797"/>
      <c r="O998" s="797"/>
      <c r="P998" s="45"/>
    </row>
    <row r="999" spans="1:16" s="62" customFormat="1" ht="4.5" customHeight="1" x14ac:dyDescent="0.25">
      <c r="A999" s="68">
        <v>4.5</v>
      </c>
      <c r="B999" s="235"/>
      <c r="C999" s="45"/>
      <c r="D999" s="45"/>
      <c r="E999" s="45"/>
      <c r="F999" s="45"/>
      <c r="G999" s="45"/>
      <c r="H999" s="45"/>
      <c r="I999" s="45"/>
      <c r="J999" s="45"/>
      <c r="K999" s="45"/>
      <c r="L999" s="45"/>
      <c r="M999" s="45"/>
      <c r="N999" s="45"/>
      <c r="O999" s="45"/>
      <c r="P999" s="45"/>
    </row>
    <row r="1000" spans="1:16" s="62" customFormat="1" ht="16.5" customHeight="1" x14ac:dyDescent="0.25">
      <c r="A1000" s="68">
        <f t="shared" ref="A1000" si="103">$A$8</f>
        <v>16.5</v>
      </c>
      <c r="B1000" s="811" t="s">
        <v>689</v>
      </c>
      <c r="C1000" s="812"/>
      <c r="D1000" s="812"/>
      <c r="E1000" s="812"/>
      <c r="F1000" s="812"/>
      <c r="G1000" s="812"/>
      <c r="H1000" s="812"/>
      <c r="I1000" s="812"/>
      <c r="J1000" s="812"/>
      <c r="K1000" s="812"/>
      <c r="L1000" s="812"/>
      <c r="M1000" s="812"/>
      <c r="N1000" s="812"/>
      <c r="O1000" s="813"/>
      <c r="P1000" s="45"/>
    </row>
    <row r="1001" spans="1:16" s="62" customFormat="1" ht="24.75" customHeight="1" x14ac:dyDescent="0.25">
      <c r="A1001" s="68">
        <f t="shared" ref="A1001" si="104">$A$8*1.5</f>
        <v>24.75</v>
      </c>
      <c r="B1001" s="237" t="s">
        <v>162</v>
      </c>
      <c r="C1001" s="1076" t="s">
        <v>184</v>
      </c>
      <c r="D1001" s="1076"/>
      <c r="E1001" s="1076"/>
      <c r="F1001" s="1076"/>
      <c r="G1001" s="1076"/>
      <c r="H1001" s="238" t="s">
        <v>171</v>
      </c>
      <c r="I1001" s="238" t="s">
        <v>172</v>
      </c>
      <c r="J1001" s="237" t="s">
        <v>163</v>
      </c>
      <c r="K1001" s="75" t="s">
        <v>760</v>
      </c>
      <c r="L1001" s="814" t="s">
        <v>175</v>
      </c>
      <c r="M1001" s="807"/>
      <c r="N1001" s="807"/>
      <c r="O1001" s="815"/>
      <c r="P1001" s="45"/>
    </row>
    <row r="1002" spans="1:16" s="62" customFormat="1" ht="9" customHeight="1" x14ac:dyDescent="0.2">
      <c r="A1002" s="63">
        <f t="shared" ref="A1002" si="105">$A$2</f>
        <v>9</v>
      </c>
      <c r="B1002" s="85"/>
      <c r="C1002" s="835" t="s">
        <v>126</v>
      </c>
      <c r="D1002" s="835"/>
      <c r="E1002" s="835"/>
      <c r="F1002" s="835"/>
      <c r="G1002" s="835"/>
      <c r="H1002" s="236" t="s">
        <v>164</v>
      </c>
      <c r="I1002" s="236" t="s">
        <v>165</v>
      </c>
      <c r="J1002" s="236" t="s">
        <v>143</v>
      </c>
      <c r="K1002" s="236" t="s">
        <v>166</v>
      </c>
      <c r="L1002" s="836" t="s">
        <v>167</v>
      </c>
      <c r="M1002" s="1072"/>
      <c r="N1002" s="1072"/>
      <c r="O1002" s="837"/>
      <c r="P1002" s="45"/>
    </row>
    <row r="1003" spans="1:16" s="62" customFormat="1" ht="19.5" customHeight="1" x14ac:dyDescent="0.25">
      <c r="A1003" s="63">
        <f t="shared" ref="A1003:A1010" si="106">$A$6</f>
        <v>19.5</v>
      </c>
      <c r="B1003" s="78">
        <v>1</v>
      </c>
      <c r="C1003" s="832"/>
      <c r="D1003" s="832"/>
      <c r="E1003" s="832"/>
      <c r="F1003" s="832"/>
      <c r="G1003" s="832"/>
      <c r="H1003" s="262"/>
      <c r="I1003" s="262"/>
      <c r="J1003" s="172"/>
      <c r="K1003" s="167"/>
      <c r="L1003" s="1073"/>
      <c r="M1003" s="1074"/>
      <c r="N1003" s="1074"/>
      <c r="O1003" s="1075"/>
      <c r="P1003" s="45" t="s">
        <v>164</v>
      </c>
    </row>
    <row r="1004" spans="1:16" s="62" customFormat="1" ht="19.5" customHeight="1" x14ac:dyDescent="0.25">
      <c r="A1004" s="63">
        <f t="shared" si="106"/>
        <v>19.5</v>
      </c>
      <c r="B1004" s="78">
        <v>2</v>
      </c>
      <c r="C1004" s="832"/>
      <c r="D1004" s="832"/>
      <c r="E1004" s="832"/>
      <c r="F1004" s="832"/>
      <c r="G1004" s="832"/>
      <c r="H1004" s="262"/>
      <c r="I1004" s="262"/>
      <c r="J1004" s="172"/>
      <c r="K1004" s="167"/>
      <c r="L1004" s="1073"/>
      <c r="M1004" s="1074"/>
      <c r="N1004" s="1074"/>
      <c r="O1004" s="1075"/>
      <c r="P1004" s="45" t="s">
        <v>164</v>
      </c>
    </row>
    <row r="1005" spans="1:16" s="62" customFormat="1" ht="19.5" customHeight="1" x14ac:dyDescent="0.25">
      <c r="A1005" s="63">
        <f t="shared" si="106"/>
        <v>19.5</v>
      </c>
      <c r="B1005" s="78">
        <v>3</v>
      </c>
      <c r="C1005" s="832"/>
      <c r="D1005" s="832"/>
      <c r="E1005" s="832"/>
      <c r="F1005" s="832"/>
      <c r="G1005" s="832"/>
      <c r="H1005" s="262"/>
      <c r="I1005" s="262"/>
      <c r="J1005" s="172"/>
      <c r="K1005" s="167"/>
      <c r="L1005" s="1073"/>
      <c r="M1005" s="1074"/>
      <c r="N1005" s="1074"/>
      <c r="O1005" s="1075"/>
      <c r="P1005" s="45" t="s">
        <v>164</v>
      </c>
    </row>
    <row r="1006" spans="1:16" s="62" customFormat="1" ht="19.5" customHeight="1" x14ac:dyDescent="0.25">
      <c r="A1006" s="63">
        <f t="shared" si="106"/>
        <v>19.5</v>
      </c>
      <c r="B1006" s="78">
        <v>4</v>
      </c>
      <c r="C1006" s="832"/>
      <c r="D1006" s="832"/>
      <c r="E1006" s="832"/>
      <c r="F1006" s="832"/>
      <c r="G1006" s="832"/>
      <c r="H1006" s="262"/>
      <c r="I1006" s="262"/>
      <c r="J1006" s="172"/>
      <c r="K1006" s="167"/>
      <c r="L1006" s="1073"/>
      <c r="M1006" s="1074"/>
      <c r="N1006" s="1074"/>
      <c r="O1006" s="1075"/>
      <c r="P1006" s="45" t="s">
        <v>164</v>
      </c>
    </row>
    <row r="1007" spans="1:16" s="62" customFormat="1" ht="19.5" customHeight="1" x14ac:dyDescent="0.25">
      <c r="A1007" s="63">
        <f t="shared" si="106"/>
        <v>19.5</v>
      </c>
      <c r="B1007" s="78">
        <v>5</v>
      </c>
      <c r="C1007" s="832"/>
      <c r="D1007" s="832"/>
      <c r="E1007" s="832"/>
      <c r="F1007" s="832"/>
      <c r="G1007" s="832"/>
      <c r="H1007" s="262"/>
      <c r="I1007" s="262"/>
      <c r="J1007" s="172"/>
      <c r="K1007" s="167"/>
      <c r="L1007" s="1073"/>
      <c r="M1007" s="1074"/>
      <c r="N1007" s="1074"/>
      <c r="O1007" s="1075"/>
      <c r="P1007" s="45" t="s">
        <v>164</v>
      </c>
    </row>
    <row r="1008" spans="1:16" s="62" customFormat="1" ht="19.5" customHeight="1" x14ac:dyDescent="0.25">
      <c r="A1008" s="63">
        <f t="shared" si="106"/>
        <v>19.5</v>
      </c>
      <c r="B1008" s="78">
        <v>6</v>
      </c>
      <c r="C1008" s="832"/>
      <c r="D1008" s="832"/>
      <c r="E1008" s="832"/>
      <c r="F1008" s="832"/>
      <c r="G1008" s="832"/>
      <c r="H1008" s="262"/>
      <c r="I1008" s="262"/>
      <c r="J1008" s="172"/>
      <c r="K1008" s="167"/>
      <c r="L1008" s="1073"/>
      <c r="M1008" s="1074"/>
      <c r="N1008" s="1074"/>
      <c r="O1008" s="1075"/>
      <c r="P1008" s="45" t="s">
        <v>164</v>
      </c>
    </row>
    <row r="1009" spans="1:16" s="62" customFormat="1" ht="19.5" customHeight="1" x14ac:dyDescent="0.25">
      <c r="A1009" s="63">
        <f t="shared" si="106"/>
        <v>19.5</v>
      </c>
      <c r="B1009" s="78">
        <v>7</v>
      </c>
      <c r="C1009" s="832"/>
      <c r="D1009" s="832"/>
      <c r="E1009" s="832"/>
      <c r="F1009" s="832"/>
      <c r="G1009" s="832"/>
      <c r="H1009" s="262"/>
      <c r="I1009" s="262"/>
      <c r="J1009" s="172"/>
      <c r="K1009" s="167"/>
      <c r="L1009" s="1073"/>
      <c r="M1009" s="1074"/>
      <c r="N1009" s="1074"/>
      <c r="O1009" s="1075"/>
      <c r="P1009" s="45" t="s">
        <v>164</v>
      </c>
    </row>
    <row r="1010" spans="1:16" s="62" customFormat="1" ht="19.5" customHeight="1" x14ac:dyDescent="0.25">
      <c r="A1010" s="63">
        <f t="shared" si="106"/>
        <v>19.5</v>
      </c>
      <c r="B1010" s="78">
        <v>8</v>
      </c>
      <c r="C1010" s="832"/>
      <c r="D1010" s="832"/>
      <c r="E1010" s="832"/>
      <c r="F1010" s="832"/>
      <c r="G1010" s="832"/>
      <c r="H1010" s="262"/>
      <c r="I1010" s="262"/>
      <c r="J1010" s="172"/>
      <c r="K1010" s="167"/>
      <c r="L1010" s="1073"/>
      <c r="M1010" s="1074"/>
      <c r="N1010" s="1074"/>
      <c r="O1010" s="1075"/>
      <c r="P1010" s="45" t="s">
        <v>164</v>
      </c>
    </row>
    <row r="1011" spans="1:16" s="62" customFormat="1" ht="9" customHeight="1" x14ac:dyDescent="0.25">
      <c r="A1011" s="63">
        <f t="shared" ref="A1011:A1040" si="107">$A$2</f>
        <v>9</v>
      </c>
      <c r="B1011" s="45"/>
      <c r="C1011" s="45"/>
      <c r="D1011" s="45"/>
      <c r="E1011" s="45"/>
      <c r="F1011" s="45"/>
      <c r="G1011" s="45"/>
      <c r="H1011" s="45"/>
      <c r="I1011" s="45"/>
      <c r="J1011" s="45"/>
      <c r="K1011" s="45"/>
      <c r="L1011" s="45"/>
      <c r="M1011" s="45"/>
      <c r="N1011" s="45"/>
      <c r="O1011" s="45"/>
      <c r="P1011" s="45"/>
    </row>
    <row r="1012" spans="1:16" ht="9" customHeight="1" x14ac:dyDescent="0.25">
      <c r="A1012" s="63">
        <f t="shared" si="107"/>
        <v>9</v>
      </c>
    </row>
    <row r="1013" spans="1:16" ht="9" customHeight="1" x14ac:dyDescent="0.25">
      <c r="A1013" s="63">
        <f t="shared" si="107"/>
        <v>9</v>
      </c>
    </row>
    <row r="1014" spans="1:16" ht="9" customHeight="1" x14ac:dyDescent="0.25">
      <c r="A1014" s="63">
        <f t="shared" si="107"/>
        <v>9</v>
      </c>
    </row>
    <row r="1015" spans="1:16" ht="9" customHeight="1" x14ac:dyDescent="0.25">
      <c r="A1015" s="63">
        <f t="shared" si="107"/>
        <v>9</v>
      </c>
    </row>
    <row r="1016" spans="1:16" ht="9" customHeight="1" x14ac:dyDescent="0.25">
      <c r="A1016" s="63">
        <f t="shared" si="107"/>
        <v>9</v>
      </c>
    </row>
    <row r="1017" spans="1:16" ht="9" customHeight="1" x14ac:dyDescent="0.25">
      <c r="A1017" s="63">
        <f t="shared" si="107"/>
        <v>9</v>
      </c>
    </row>
    <row r="1018" spans="1:16" ht="9" customHeight="1" x14ac:dyDescent="0.25">
      <c r="A1018" s="63">
        <f t="shared" si="107"/>
        <v>9</v>
      </c>
    </row>
    <row r="1019" spans="1:16" ht="9" customHeight="1" x14ac:dyDescent="0.25">
      <c r="A1019" s="63">
        <f t="shared" si="107"/>
        <v>9</v>
      </c>
    </row>
    <row r="1020" spans="1:16" ht="9" customHeight="1" x14ac:dyDescent="0.25">
      <c r="A1020" s="63">
        <f t="shared" si="107"/>
        <v>9</v>
      </c>
    </row>
    <row r="1021" spans="1:16" ht="9" customHeight="1" x14ac:dyDescent="0.25">
      <c r="A1021" s="63">
        <f t="shared" si="107"/>
        <v>9</v>
      </c>
    </row>
    <row r="1022" spans="1:16" ht="9" customHeight="1" x14ac:dyDescent="0.25">
      <c r="A1022" s="63">
        <f t="shared" si="107"/>
        <v>9</v>
      </c>
    </row>
    <row r="1023" spans="1:16" ht="9" customHeight="1" x14ac:dyDescent="0.25">
      <c r="A1023" s="63">
        <f t="shared" si="107"/>
        <v>9</v>
      </c>
    </row>
    <row r="1024" spans="1:16" ht="9" customHeight="1" x14ac:dyDescent="0.25">
      <c r="A1024" s="63">
        <f t="shared" si="107"/>
        <v>9</v>
      </c>
    </row>
    <row r="1025" spans="1:1" ht="9" customHeight="1" x14ac:dyDescent="0.25">
      <c r="A1025" s="63">
        <f t="shared" si="107"/>
        <v>9</v>
      </c>
    </row>
    <row r="1026" spans="1:1" ht="9" customHeight="1" x14ac:dyDescent="0.25">
      <c r="A1026" s="63">
        <f t="shared" si="107"/>
        <v>9</v>
      </c>
    </row>
    <row r="1027" spans="1:1" ht="9" customHeight="1" x14ac:dyDescent="0.25">
      <c r="A1027" s="63">
        <f t="shared" si="107"/>
        <v>9</v>
      </c>
    </row>
    <row r="1028" spans="1:1" ht="9" customHeight="1" x14ac:dyDescent="0.25">
      <c r="A1028" s="63">
        <f t="shared" si="107"/>
        <v>9</v>
      </c>
    </row>
    <row r="1029" spans="1:1" ht="9" customHeight="1" x14ac:dyDescent="0.25">
      <c r="A1029" s="63">
        <f t="shared" si="107"/>
        <v>9</v>
      </c>
    </row>
    <row r="1030" spans="1:1" ht="9" customHeight="1" x14ac:dyDescent="0.25">
      <c r="A1030" s="63">
        <f t="shared" si="107"/>
        <v>9</v>
      </c>
    </row>
    <row r="1031" spans="1:1" ht="9" customHeight="1" x14ac:dyDescent="0.25">
      <c r="A1031" s="63">
        <f t="shared" si="107"/>
        <v>9</v>
      </c>
    </row>
    <row r="1032" spans="1:1" ht="9" customHeight="1" x14ac:dyDescent="0.25">
      <c r="A1032" s="63">
        <f t="shared" si="107"/>
        <v>9</v>
      </c>
    </row>
    <row r="1033" spans="1:1" ht="9" customHeight="1" x14ac:dyDescent="0.25">
      <c r="A1033" s="63">
        <f t="shared" si="107"/>
        <v>9</v>
      </c>
    </row>
    <row r="1034" spans="1:1" ht="9" customHeight="1" x14ac:dyDescent="0.25">
      <c r="A1034" s="63">
        <f t="shared" si="107"/>
        <v>9</v>
      </c>
    </row>
    <row r="1035" spans="1:1" ht="9" customHeight="1" x14ac:dyDescent="0.25">
      <c r="A1035" s="63">
        <f t="shared" si="107"/>
        <v>9</v>
      </c>
    </row>
    <row r="1036" spans="1:1" ht="9" customHeight="1" x14ac:dyDescent="0.25">
      <c r="A1036" s="63">
        <f t="shared" si="107"/>
        <v>9</v>
      </c>
    </row>
    <row r="1037" spans="1:1" ht="9" customHeight="1" x14ac:dyDescent="0.25">
      <c r="A1037" s="63">
        <f t="shared" si="107"/>
        <v>9</v>
      </c>
    </row>
    <row r="1038" spans="1:1" ht="9" customHeight="1" x14ac:dyDescent="0.25">
      <c r="A1038" s="63">
        <f t="shared" si="107"/>
        <v>9</v>
      </c>
    </row>
    <row r="1039" spans="1:1" ht="9" customHeight="1" x14ac:dyDescent="0.25">
      <c r="A1039" s="63">
        <f t="shared" si="107"/>
        <v>9</v>
      </c>
    </row>
    <row r="1040" spans="1:1" ht="9" customHeight="1" x14ac:dyDescent="0.25">
      <c r="A1040" s="63">
        <f t="shared" si="107"/>
        <v>9</v>
      </c>
    </row>
    <row r="1041" spans="1:17" ht="15.75" customHeight="1" x14ac:dyDescent="0.25">
      <c r="A1041" s="68">
        <f t="shared" ref="A1041" si="108">$A$8</f>
        <v>16.5</v>
      </c>
      <c r="C1041" s="80" t="s">
        <v>690</v>
      </c>
      <c r="D1041" s="81" t="s">
        <v>189</v>
      </c>
      <c r="M1041" s="1006" t="str">
        <f ca="1">Wersja</f>
        <v>2020..6.15.0.44055</v>
      </c>
      <c r="N1041" s="1006"/>
    </row>
    <row r="1042" spans="1:17" ht="9" customHeight="1" x14ac:dyDescent="0.25">
      <c r="A1042" s="64">
        <v>9</v>
      </c>
      <c r="B1042" s="796" t="s">
        <v>182</v>
      </c>
      <c r="C1042" s="796"/>
      <c r="D1042" s="796"/>
      <c r="E1042" s="796"/>
      <c r="F1042" s="796"/>
      <c r="G1042" s="796"/>
      <c r="H1042" s="796"/>
      <c r="I1042" s="796"/>
      <c r="J1042" s="796"/>
      <c r="K1042" s="796"/>
      <c r="L1042" s="796"/>
      <c r="M1042" s="796"/>
      <c r="N1042" s="796"/>
      <c r="O1042" s="796"/>
    </row>
    <row r="1043" spans="1:17" ht="9" customHeight="1" x14ac:dyDescent="0.25">
      <c r="A1043" s="63">
        <f t="shared" ref="A1043" si="109">$A$2</f>
        <v>9</v>
      </c>
      <c r="B1043" s="797" t="s">
        <v>0</v>
      </c>
      <c r="C1043" s="797"/>
      <c r="D1043" s="797"/>
      <c r="E1043" s="797"/>
      <c r="F1043" s="797"/>
      <c r="G1043" s="797"/>
      <c r="H1043" s="797"/>
      <c r="I1043" s="797"/>
      <c r="J1043" s="797"/>
      <c r="K1043" s="797"/>
      <c r="L1043" s="797"/>
      <c r="M1043" s="797"/>
      <c r="N1043" s="797"/>
      <c r="O1043" s="797"/>
    </row>
    <row r="1044" spans="1:17" ht="4.5" customHeight="1" x14ac:dyDescent="0.25">
      <c r="A1044" s="64">
        <v>4.5</v>
      </c>
      <c r="B1044" s="235"/>
    </row>
    <row r="1045" spans="1:17" ht="9" customHeight="1" x14ac:dyDescent="0.25">
      <c r="A1045" s="63">
        <f t="shared" ref="A1045" si="110">$A$2</f>
        <v>9</v>
      </c>
      <c r="B1045" s="798" t="s">
        <v>475</v>
      </c>
      <c r="C1045" s="799"/>
      <c r="D1045" s="799"/>
      <c r="E1045" s="799"/>
      <c r="F1045" s="799"/>
      <c r="G1045" s="799"/>
      <c r="H1045" s="800"/>
      <c r="I1045" s="801" t="s">
        <v>1</v>
      </c>
      <c r="J1045" s="802"/>
      <c r="K1045" s="802"/>
      <c r="L1045" s="802"/>
      <c r="M1045" s="802"/>
      <c r="N1045" s="802"/>
      <c r="O1045" s="803"/>
    </row>
    <row r="1046" spans="1:17" ht="19.5" customHeight="1" x14ac:dyDescent="0.25">
      <c r="A1046" s="64">
        <v>19.5</v>
      </c>
      <c r="B1046" s="65"/>
      <c r="C1046" s="988">
        <f>$C$6</f>
        <v>0</v>
      </c>
      <c r="D1046" s="988"/>
      <c r="E1046" s="988"/>
      <c r="F1046" s="988"/>
      <c r="G1046" s="988"/>
      <c r="H1046" s="66"/>
      <c r="I1046" s="820"/>
      <c r="J1046" s="821"/>
      <c r="K1046" s="821"/>
      <c r="L1046" s="821"/>
      <c r="M1046" s="821"/>
      <c r="N1046" s="821"/>
      <c r="O1046" s="822"/>
    </row>
    <row r="1047" spans="1:17" ht="9" customHeight="1" x14ac:dyDescent="0.25">
      <c r="A1047" s="63">
        <f t="shared" ref="A1047" si="111">$A$2</f>
        <v>9</v>
      </c>
    </row>
    <row r="1048" spans="1:17" ht="16.5" customHeight="1" x14ac:dyDescent="0.25">
      <c r="A1048" s="64">
        <v>16.5</v>
      </c>
      <c r="B1048" s="67" t="s">
        <v>578</v>
      </c>
    </row>
    <row r="1049" spans="1:17" ht="16.5" customHeight="1" x14ac:dyDescent="0.25">
      <c r="A1049" s="68">
        <f>$A$8</f>
        <v>16.5</v>
      </c>
      <c r="B1049" s="989" t="s">
        <v>686</v>
      </c>
      <c r="C1049" s="989"/>
      <c r="D1049" s="989"/>
      <c r="E1049" s="989"/>
      <c r="F1049" s="989"/>
      <c r="G1049" s="989"/>
      <c r="H1049" s="989"/>
      <c r="I1049" s="989"/>
      <c r="J1049" s="989"/>
      <c r="K1049" s="989"/>
      <c r="L1049" s="989"/>
      <c r="M1049" s="989"/>
      <c r="N1049" s="989"/>
    </row>
    <row r="1050" spans="1:17" ht="16.5" customHeight="1" x14ac:dyDescent="0.25">
      <c r="A1050" s="68">
        <f>$A$8</f>
        <v>16.5</v>
      </c>
      <c r="B1050" s="990" t="s">
        <v>564</v>
      </c>
      <c r="C1050" s="989"/>
      <c r="D1050" s="989"/>
      <c r="E1050" s="989"/>
      <c r="F1050" s="989"/>
      <c r="G1050" s="989"/>
      <c r="H1050" s="989"/>
      <c r="I1050" s="989"/>
      <c r="J1050" s="989"/>
      <c r="K1050" s="989"/>
      <c r="L1050" s="989"/>
      <c r="M1050" s="989"/>
      <c r="N1050" s="989"/>
    </row>
    <row r="1051" spans="1:17" ht="9" customHeight="1" x14ac:dyDescent="0.25">
      <c r="A1051" s="63">
        <f>$A$2</f>
        <v>9</v>
      </c>
      <c r="C1051" s="69"/>
      <c r="D1051" s="69"/>
      <c r="E1051" s="69"/>
      <c r="F1051" s="69"/>
      <c r="G1051" s="69"/>
      <c r="N1051" s="804" t="s">
        <v>877</v>
      </c>
      <c r="O1051" s="1086"/>
    </row>
    <row r="1052" spans="1:17" ht="19.5" customHeight="1" x14ac:dyDescent="0.25">
      <c r="A1052" s="63">
        <f>$A$6</f>
        <v>19.5</v>
      </c>
      <c r="C1052" s="69"/>
      <c r="D1052" s="69"/>
      <c r="E1052" s="69"/>
      <c r="F1052" s="69"/>
      <c r="G1052" s="69"/>
      <c r="N1052" s="283">
        <f>N972+1</f>
        <v>14</v>
      </c>
      <c r="O1052" s="70"/>
      <c r="P1052" s="62">
        <f>SUM(Q:Q)</f>
        <v>0</v>
      </c>
      <c r="Q1052" s="62">
        <f>IF(COUNTA(C1063:O1070,C1083:O1090)=0,0,1)</f>
        <v>0</v>
      </c>
    </row>
    <row r="1053" spans="1:17" ht="4.5" customHeight="1" x14ac:dyDescent="0.25">
      <c r="A1053" s="63">
        <f>$A$4</f>
        <v>4.5</v>
      </c>
      <c r="B1053" s="69"/>
      <c r="C1053" s="69"/>
      <c r="D1053" s="69"/>
      <c r="E1053" s="69"/>
      <c r="F1053" s="69"/>
      <c r="G1053" s="69"/>
    </row>
    <row r="1054" spans="1:17" ht="4.5" customHeight="1" x14ac:dyDescent="0.25">
      <c r="A1054" s="63">
        <f>$A$4</f>
        <v>4.5</v>
      </c>
      <c r="B1054" s="807"/>
      <c r="C1054" s="807"/>
      <c r="D1054" s="807"/>
      <c r="E1054" s="807"/>
      <c r="F1054" s="807"/>
      <c r="G1054" s="807"/>
      <c r="H1054" s="807"/>
      <c r="I1054" s="807"/>
      <c r="J1054" s="807"/>
      <c r="K1054" s="807"/>
      <c r="L1054" s="807"/>
      <c r="M1054" s="807"/>
      <c r="N1054" s="807"/>
      <c r="O1054" s="807"/>
    </row>
    <row r="1055" spans="1:17" ht="24.75" customHeight="1" x14ac:dyDescent="0.25">
      <c r="A1055" s="68">
        <f>$A$8*1.5</f>
        <v>24.75</v>
      </c>
      <c r="B1055" s="826" t="s">
        <v>687</v>
      </c>
      <c r="C1055" s="827"/>
      <c r="D1055" s="827"/>
      <c r="E1055" s="827"/>
      <c r="F1055" s="827"/>
      <c r="G1055" s="827"/>
      <c r="H1055" s="827"/>
      <c r="I1055" s="827"/>
      <c r="J1055" s="827"/>
      <c r="K1055" s="827"/>
      <c r="L1055" s="827"/>
      <c r="M1055" s="827"/>
      <c r="N1055" s="827"/>
      <c r="O1055" s="828"/>
    </row>
    <row r="1056" spans="1:17" ht="9" customHeight="1" x14ac:dyDescent="0.25">
      <c r="A1056" s="63">
        <f>$A$2</f>
        <v>9</v>
      </c>
      <c r="B1056" s="71"/>
      <c r="C1056" s="804" t="s">
        <v>158</v>
      </c>
      <c r="D1056" s="805"/>
      <c r="E1056" s="805"/>
      <c r="F1056" s="805"/>
      <c r="G1056" s="805"/>
      <c r="H1056" s="806"/>
      <c r="I1056" s="804" t="s">
        <v>159</v>
      </c>
      <c r="J1056" s="805"/>
      <c r="K1056" s="805"/>
      <c r="L1056" s="805"/>
      <c r="M1056" s="805"/>
      <c r="N1056" s="805"/>
      <c r="O1056" s="806"/>
    </row>
    <row r="1057" spans="1:16" ht="19.5" customHeight="1" thickBot="1" x14ac:dyDescent="0.3">
      <c r="A1057" s="63">
        <f>$A$6</f>
        <v>19.5</v>
      </c>
      <c r="B1057" s="71"/>
      <c r="C1057" s="1077" t="str">
        <f>""&amp;$C$17</f>
        <v/>
      </c>
      <c r="D1057" s="1078"/>
      <c r="E1057" s="1078"/>
      <c r="F1057" s="1078"/>
      <c r="G1057" s="1078"/>
      <c r="H1057" s="1079"/>
      <c r="I1057" s="1077" t="str">
        <f>""&amp;$I$17</f>
        <v/>
      </c>
      <c r="J1057" s="1078"/>
      <c r="K1057" s="1078"/>
      <c r="L1057" s="1078"/>
      <c r="M1057" s="1078"/>
      <c r="N1057" s="1078"/>
      <c r="O1057" s="1079"/>
    </row>
    <row r="1058" spans="1:16" ht="4.5" customHeight="1" thickBot="1" x14ac:dyDescent="0.3">
      <c r="A1058" s="63">
        <f t="shared" ref="A1058" si="112">$A$4</f>
        <v>4.5</v>
      </c>
      <c r="B1058" s="1080"/>
      <c r="C1058" s="1081"/>
      <c r="D1058" s="1081"/>
      <c r="E1058" s="1081"/>
      <c r="F1058" s="1081"/>
      <c r="G1058" s="1081"/>
      <c r="H1058" s="1081"/>
      <c r="I1058" s="1081"/>
      <c r="J1058" s="1081"/>
      <c r="K1058" s="1081"/>
      <c r="L1058" s="1081"/>
      <c r="M1058" s="1081"/>
      <c r="N1058" s="1081"/>
      <c r="O1058" s="1082"/>
    </row>
    <row r="1059" spans="1:16" ht="16.5" customHeight="1" x14ac:dyDescent="0.25">
      <c r="A1059" s="68">
        <f t="shared" ref="A1059:A1060" si="113">$A$8</f>
        <v>16.5</v>
      </c>
      <c r="B1059" s="1083" t="s">
        <v>160</v>
      </c>
      <c r="C1059" s="1084"/>
      <c r="D1059" s="1084"/>
      <c r="E1059" s="1084"/>
      <c r="F1059" s="1084"/>
      <c r="G1059" s="1084"/>
      <c r="H1059" s="1084"/>
      <c r="I1059" s="1084"/>
      <c r="J1059" s="1084"/>
      <c r="K1059" s="1084"/>
      <c r="L1059" s="1084"/>
      <c r="M1059" s="1084"/>
      <c r="N1059" s="1084"/>
      <c r="O1059" s="1085"/>
    </row>
    <row r="1060" spans="1:16" ht="16.5" customHeight="1" x14ac:dyDescent="0.25">
      <c r="A1060" s="68">
        <f t="shared" si="113"/>
        <v>16.5</v>
      </c>
      <c r="B1060" s="811" t="s">
        <v>688</v>
      </c>
      <c r="C1060" s="812"/>
      <c r="D1060" s="812"/>
      <c r="E1060" s="812"/>
      <c r="F1060" s="812"/>
      <c r="G1060" s="812"/>
      <c r="H1060" s="812"/>
      <c r="I1060" s="812"/>
      <c r="J1060" s="812"/>
      <c r="K1060" s="812"/>
      <c r="L1060" s="812"/>
      <c r="M1060" s="812"/>
      <c r="N1060" s="812"/>
      <c r="O1060" s="813"/>
    </row>
    <row r="1061" spans="1:16" ht="24.75" customHeight="1" x14ac:dyDescent="0.25">
      <c r="A1061" s="68">
        <f t="shared" ref="A1061" si="114">$A$8*1.5</f>
        <v>24.75</v>
      </c>
      <c r="B1061" s="237" t="s">
        <v>162</v>
      </c>
      <c r="C1061" s="814" t="s">
        <v>170</v>
      </c>
      <c r="D1061" s="807"/>
      <c r="E1061" s="807"/>
      <c r="F1061" s="807"/>
      <c r="G1061" s="815"/>
      <c r="H1061" s="238" t="s">
        <v>171</v>
      </c>
      <c r="I1061" s="238" t="s">
        <v>172</v>
      </c>
      <c r="J1061" s="237" t="s">
        <v>163</v>
      </c>
      <c r="K1061" s="75" t="s">
        <v>760</v>
      </c>
      <c r="L1061" s="814" t="s">
        <v>175</v>
      </c>
      <c r="M1061" s="807"/>
      <c r="N1061" s="807"/>
      <c r="O1061" s="815"/>
    </row>
    <row r="1062" spans="1:16" ht="9" customHeight="1" x14ac:dyDescent="0.2">
      <c r="A1062" s="63">
        <f t="shared" ref="A1062" si="115">$A$2</f>
        <v>9</v>
      </c>
      <c r="B1062" s="76"/>
      <c r="C1062" s="816" t="s">
        <v>126</v>
      </c>
      <c r="D1062" s="817"/>
      <c r="E1062" s="817"/>
      <c r="F1062" s="817"/>
      <c r="G1062" s="818"/>
      <c r="H1062" s="77" t="s">
        <v>164</v>
      </c>
      <c r="I1062" s="77" t="s">
        <v>165</v>
      </c>
      <c r="J1062" s="77" t="s">
        <v>143</v>
      </c>
      <c r="K1062" s="77" t="s">
        <v>166</v>
      </c>
      <c r="L1062" s="845" t="s">
        <v>167</v>
      </c>
      <c r="M1062" s="1023"/>
      <c r="N1062" s="1023"/>
      <c r="O1062" s="1024"/>
    </row>
    <row r="1063" spans="1:16" ht="19.5" customHeight="1" x14ac:dyDescent="0.25">
      <c r="A1063" s="63">
        <f t="shared" ref="A1063:A1070" si="116">$A$6</f>
        <v>19.5</v>
      </c>
      <c r="B1063" s="78">
        <v>1</v>
      </c>
      <c r="C1063" s="832"/>
      <c r="D1063" s="832"/>
      <c r="E1063" s="832"/>
      <c r="F1063" s="832"/>
      <c r="G1063" s="832"/>
      <c r="H1063" s="262"/>
      <c r="I1063" s="262"/>
      <c r="J1063" s="172"/>
      <c r="K1063" s="175"/>
      <c r="L1063" s="1073"/>
      <c r="M1063" s="1074"/>
      <c r="N1063" s="1074"/>
      <c r="O1063" s="1075"/>
      <c r="P1063" s="45" t="s">
        <v>126</v>
      </c>
    </row>
    <row r="1064" spans="1:16" ht="19.5" customHeight="1" x14ac:dyDescent="0.25">
      <c r="A1064" s="63">
        <f t="shared" si="116"/>
        <v>19.5</v>
      </c>
      <c r="B1064" s="78">
        <v>2</v>
      </c>
      <c r="C1064" s="832"/>
      <c r="D1064" s="832"/>
      <c r="E1064" s="832"/>
      <c r="F1064" s="832"/>
      <c r="G1064" s="832"/>
      <c r="H1064" s="262"/>
      <c r="I1064" s="262"/>
      <c r="J1064" s="172"/>
      <c r="K1064" s="175"/>
      <c r="L1064" s="1073"/>
      <c r="M1064" s="1074"/>
      <c r="N1064" s="1074"/>
      <c r="O1064" s="1075"/>
      <c r="P1064" s="45" t="s">
        <v>126</v>
      </c>
    </row>
    <row r="1065" spans="1:16" ht="19.5" customHeight="1" x14ac:dyDescent="0.25">
      <c r="A1065" s="63">
        <f t="shared" si="116"/>
        <v>19.5</v>
      </c>
      <c r="B1065" s="78">
        <v>3</v>
      </c>
      <c r="C1065" s="832"/>
      <c r="D1065" s="832"/>
      <c r="E1065" s="832"/>
      <c r="F1065" s="832"/>
      <c r="G1065" s="832"/>
      <c r="H1065" s="262"/>
      <c r="I1065" s="262"/>
      <c r="J1065" s="172"/>
      <c r="K1065" s="175"/>
      <c r="L1065" s="1073"/>
      <c r="M1065" s="1074"/>
      <c r="N1065" s="1074"/>
      <c r="O1065" s="1075"/>
      <c r="P1065" s="45" t="s">
        <v>126</v>
      </c>
    </row>
    <row r="1066" spans="1:16" ht="19.5" customHeight="1" x14ac:dyDescent="0.25">
      <c r="A1066" s="63">
        <f t="shared" si="116"/>
        <v>19.5</v>
      </c>
      <c r="B1066" s="78">
        <v>4</v>
      </c>
      <c r="C1066" s="832"/>
      <c r="D1066" s="832"/>
      <c r="E1066" s="832"/>
      <c r="F1066" s="832"/>
      <c r="G1066" s="832"/>
      <c r="H1066" s="262"/>
      <c r="I1066" s="262"/>
      <c r="J1066" s="172"/>
      <c r="K1066" s="175"/>
      <c r="L1066" s="1073"/>
      <c r="M1066" s="1074"/>
      <c r="N1066" s="1074"/>
      <c r="O1066" s="1075"/>
      <c r="P1066" s="45" t="s">
        <v>126</v>
      </c>
    </row>
    <row r="1067" spans="1:16" ht="19.5" customHeight="1" x14ac:dyDescent="0.25">
      <c r="A1067" s="63">
        <f t="shared" si="116"/>
        <v>19.5</v>
      </c>
      <c r="B1067" s="78">
        <v>5</v>
      </c>
      <c r="C1067" s="832"/>
      <c r="D1067" s="832"/>
      <c r="E1067" s="832"/>
      <c r="F1067" s="832"/>
      <c r="G1067" s="832"/>
      <c r="H1067" s="262"/>
      <c r="I1067" s="262"/>
      <c r="J1067" s="172"/>
      <c r="K1067" s="175"/>
      <c r="L1067" s="1073"/>
      <c r="M1067" s="1074"/>
      <c r="N1067" s="1074"/>
      <c r="O1067" s="1075"/>
      <c r="P1067" s="45" t="s">
        <v>126</v>
      </c>
    </row>
    <row r="1068" spans="1:16" ht="19.5" customHeight="1" x14ac:dyDescent="0.25">
      <c r="A1068" s="63">
        <f t="shared" si="116"/>
        <v>19.5</v>
      </c>
      <c r="B1068" s="78">
        <v>6</v>
      </c>
      <c r="C1068" s="832"/>
      <c r="D1068" s="832"/>
      <c r="E1068" s="832"/>
      <c r="F1068" s="832"/>
      <c r="G1068" s="832"/>
      <c r="H1068" s="262"/>
      <c r="I1068" s="262"/>
      <c r="J1068" s="172"/>
      <c r="K1068" s="175"/>
      <c r="L1068" s="1073"/>
      <c r="M1068" s="1074"/>
      <c r="N1068" s="1074"/>
      <c r="O1068" s="1075"/>
      <c r="P1068" s="45" t="s">
        <v>126</v>
      </c>
    </row>
    <row r="1069" spans="1:16" ht="19.5" customHeight="1" x14ac:dyDescent="0.25">
      <c r="A1069" s="63">
        <f t="shared" si="116"/>
        <v>19.5</v>
      </c>
      <c r="B1069" s="78">
        <v>7</v>
      </c>
      <c r="C1069" s="832"/>
      <c r="D1069" s="832"/>
      <c r="E1069" s="832"/>
      <c r="F1069" s="832"/>
      <c r="G1069" s="832"/>
      <c r="H1069" s="262"/>
      <c r="I1069" s="262"/>
      <c r="J1069" s="172"/>
      <c r="K1069" s="175"/>
      <c r="L1069" s="1073"/>
      <c r="M1069" s="1074"/>
      <c r="N1069" s="1074"/>
      <c r="O1069" s="1075"/>
      <c r="P1069" s="45" t="s">
        <v>126</v>
      </c>
    </row>
    <row r="1070" spans="1:16" ht="19.5" customHeight="1" x14ac:dyDescent="0.25">
      <c r="A1070" s="63">
        <f t="shared" si="116"/>
        <v>19.5</v>
      </c>
      <c r="B1070" s="78">
        <v>8</v>
      </c>
      <c r="C1070" s="832"/>
      <c r="D1070" s="832"/>
      <c r="E1070" s="832"/>
      <c r="F1070" s="832"/>
      <c r="G1070" s="832"/>
      <c r="H1070" s="262"/>
      <c r="I1070" s="262"/>
      <c r="J1070" s="172"/>
      <c r="K1070" s="175"/>
      <c r="L1070" s="1073"/>
      <c r="M1070" s="1074"/>
      <c r="N1070" s="1074"/>
      <c r="O1070" s="1075"/>
      <c r="P1070" s="45" t="s">
        <v>126</v>
      </c>
    </row>
    <row r="1071" spans="1:16" ht="9" customHeight="1" x14ac:dyDescent="0.25">
      <c r="A1071" s="63">
        <f t="shared" ref="A1071" si="117">$A$2</f>
        <v>9</v>
      </c>
    </row>
    <row r="1072" spans="1:16" ht="18" customHeight="1" x14ac:dyDescent="0.25">
      <c r="A1072" s="63">
        <f t="shared" ref="A1072" si="118">$A$2*2</f>
        <v>18</v>
      </c>
      <c r="B1072" s="79" t="s">
        <v>100</v>
      </c>
      <c r="C1072" s="838" t="s">
        <v>191</v>
      </c>
      <c r="D1072" s="795"/>
      <c r="E1072" s="795"/>
      <c r="F1072" s="795"/>
      <c r="G1072" s="795"/>
      <c r="H1072" s="795"/>
      <c r="I1072" s="795"/>
      <c r="J1072" s="795"/>
      <c r="K1072" s="795"/>
      <c r="L1072" s="795"/>
      <c r="M1072" s="795"/>
      <c r="N1072" s="795"/>
      <c r="O1072" s="795"/>
    </row>
    <row r="1073" spans="1:16" ht="9" customHeight="1" x14ac:dyDescent="0.25">
      <c r="A1073" s="63">
        <f t="shared" ref="A1073:A1075" si="119">$A$2</f>
        <v>9</v>
      </c>
      <c r="B1073" s="79" t="s">
        <v>101</v>
      </c>
      <c r="C1073" s="795" t="s">
        <v>190</v>
      </c>
      <c r="D1073" s="795"/>
      <c r="E1073" s="795"/>
      <c r="F1073" s="795"/>
      <c r="G1073" s="795"/>
      <c r="H1073" s="795"/>
      <c r="I1073" s="795"/>
      <c r="J1073" s="795"/>
      <c r="K1073" s="795"/>
      <c r="L1073" s="795"/>
      <c r="M1073" s="795"/>
      <c r="N1073" s="795"/>
      <c r="O1073" s="795"/>
    </row>
    <row r="1074" spans="1:16" s="62" customFormat="1" ht="9" customHeight="1" x14ac:dyDescent="0.25">
      <c r="A1074" s="63">
        <f t="shared" si="119"/>
        <v>9</v>
      </c>
      <c r="B1074" s="79" t="s">
        <v>102</v>
      </c>
      <c r="C1074" s="838" t="s">
        <v>500</v>
      </c>
      <c r="D1074" s="795"/>
      <c r="E1074" s="795"/>
      <c r="F1074" s="795"/>
      <c r="G1074" s="795"/>
      <c r="H1074" s="795"/>
      <c r="I1074" s="795"/>
      <c r="J1074" s="795"/>
      <c r="K1074" s="795"/>
      <c r="L1074" s="795"/>
      <c r="M1074" s="795"/>
      <c r="N1074" s="795"/>
      <c r="O1074" s="795"/>
      <c r="P1074" s="45"/>
    </row>
    <row r="1075" spans="1:16" s="62" customFormat="1" ht="9" customHeight="1" x14ac:dyDescent="0.25">
      <c r="A1075" s="63">
        <f t="shared" si="119"/>
        <v>9</v>
      </c>
      <c r="B1075" s="79" t="s">
        <v>105</v>
      </c>
      <c r="C1075" s="838" t="s">
        <v>194</v>
      </c>
      <c r="D1075" s="795"/>
      <c r="E1075" s="795"/>
      <c r="F1075" s="795"/>
      <c r="G1075" s="795"/>
      <c r="H1075" s="795"/>
      <c r="I1075" s="795"/>
      <c r="J1075" s="795"/>
      <c r="K1075" s="795"/>
      <c r="L1075" s="795"/>
      <c r="M1075" s="795"/>
      <c r="N1075" s="795"/>
      <c r="O1075" s="795"/>
      <c r="P1075" s="45"/>
    </row>
    <row r="1076" spans="1:16" s="62" customFormat="1" ht="16.5" customHeight="1" x14ac:dyDescent="0.25">
      <c r="A1076" s="68">
        <f t="shared" ref="A1076" si="120">$A$8</f>
        <v>16.5</v>
      </c>
      <c r="B1076" s="45"/>
      <c r="C1076" s="984" t="str">
        <f ca="1">Wersja</f>
        <v>2020..6.15.0.44055</v>
      </c>
      <c r="D1076" s="984"/>
      <c r="E1076" s="69"/>
      <c r="F1076" s="69"/>
      <c r="G1076" s="69"/>
      <c r="H1076" s="69"/>
      <c r="I1076" s="45"/>
      <c r="J1076" s="45"/>
      <c r="K1076" s="45"/>
      <c r="L1076" s="45"/>
      <c r="M1076" s="45"/>
      <c r="N1076" s="80" t="s">
        <v>690</v>
      </c>
      <c r="O1076" s="81" t="s">
        <v>187</v>
      </c>
      <c r="P1076" s="45"/>
    </row>
    <row r="1077" spans="1:16" s="62" customFormat="1" ht="9" customHeight="1" x14ac:dyDescent="0.25">
      <c r="A1077" s="63">
        <f t="shared" ref="A1077:A1078" si="121">$A$2</f>
        <v>9</v>
      </c>
      <c r="B1077" s="45"/>
      <c r="C1077" s="45"/>
      <c r="D1077" s="45"/>
      <c r="E1077" s="45"/>
      <c r="F1077" s="45"/>
      <c r="G1077" s="45"/>
      <c r="H1077" s="45"/>
      <c r="I1077" s="45"/>
      <c r="J1077" s="45"/>
      <c r="K1077" s="45"/>
      <c r="L1077" s="45"/>
      <c r="M1077" s="45"/>
      <c r="N1077" s="45"/>
      <c r="O1077" s="45"/>
      <c r="P1077" s="45"/>
    </row>
    <row r="1078" spans="1:16" s="62" customFormat="1" ht="9" customHeight="1" x14ac:dyDescent="0.25">
      <c r="A1078" s="63">
        <f t="shared" si="121"/>
        <v>9</v>
      </c>
      <c r="B1078" s="797" t="s">
        <v>0</v>
      </c>
      <c r="C1078" s="797"/>
      <c r="D1078" s="797"/>
      <c r="E1078" s="797"/>
      <c r="F1078" s="797"/>
      <c r="G1078" s="797"/>
      <c r="H1078" s="797"/>
      <c r="I1078" s="797"/>
      <c r="J1078" s="797"/>
      <c r="K1078" s="797"/>
      <c r="L1078" s="797"/>
      <c r="M1078" s="797"/>
      <c r="N1078" s="797"/>
      <c r="O1078" s="797"/>
      <c r="P1078" s="45"/>
    </row>
    <row r="1079" spans="1:16" s="62" customFormat="1" ht="4.5" customHeight="1" x14ac:dyDescent="0.25">
      <c r="A1079" s="68">
        <v>4.5</v>
      </c>
      <c r="B1079" s="235"/>
      <c r="C1079" s="45"/>
      <c r="D1079" s="45"/>
      <c r="E1079" s="45"/>
      <c r="F1079" s="45"/>
      <c r="G1079" s="45"/>
      <c r="H1079" s="45"/>
      <c r="I1079" s="45"/>
      <c r="J1079" s="45"/>
      <c r="K1079" s="45"/>
      <c r="L1079" s="45"/>
      <c r="M1079" s="45"/>
      <c r="N1079" s="45"/>
      <c r="O1079" s="45"/>
      <c r="P1079" s="45"/>
    </row>
    <row r="1080" spans="1:16" s="62" customFormat="1" ht="16.5" customHeight="1" x14ac:dyDescent="0.25">
      <c r="A1080" s="68">
        <f t="shared" ref="A1080" si="122">$A$8</f>
        <v>16.5</v>
      </c>
      <c r="B1080" s="811" t="s">
        <v>689</v>
      </c>
      <c r="C1080" s="812"/>
      <c r="D1080" s="812"/>
      <c r="E1080" s="812"/>
      <c r="F1080" s="812"/>
      <c r="G1080" s="812"/>
      <c r="H1080" s="812"/>
      <c r="I1080" s="812"/>
      <c r="J1080" s="812"/>
      <c r="K1080" s="812"/>
      <c r="L1080" s="812"/>
      <c r="M1080" s="812"/>
      <c r="N1080" s="812"/>
      <c r="O1080" s="813"/>
      <c r="P1080" s="45"/>
    </row>
    <row r="1081" spans="1:16" s="62" customFormat="1" ht="24.75" customHeight="1" x14ac:dyDescent="0.25">
      <c r="A1081" s="68">
        <f t="shared" ref="A1081" si="123">$A$8*1.5</f>
        <v>24.75</v>
      </c>
      <c r="B1081" s="237" t="s">
        <v>162</v>
      </c>
      <c r="C1081" s="1076" t="s">
        <v>184</v>
      </c>
      <c r="D1081" s="1076"/>
      <c r="E1081" s="1076"/>
      <c r="F1081" s="1076"/>
      <c r="G1081" s="1076"/>
      <c r="H1081" s="238" t="s">
        <v>171</v>
      </c>
      <c r="I1081" s="238" t="s">
        <v>172</v>
      </c>
      <c r="J1081" s="237" t="s">
        <v>163</v>
      </c>
      <c r="K1081" s="75" t="s">
        <v>760</v>
      </c>
      <c r="L1081" s="814" t="s">
        <v>175</v>
      </c>
      <c r="M1081" s="807"/>
      <c r="N1081" s="807"/>
      <c r="O1081" s="815"/>
      <c r="P1081" s="45"/>
    </row>
    <row r="1082" spans="1:16" s="62" customFormat="1" ht="9" customHeight="1" x14ac:dyDescent="0.2">
      <c r="A1082" s="63">
        <f t="shared" ref="A1082" si="124">$A$2</f>
        <v>9</v>
      </c>
      <c r="B1082" s="85"/>
      <c r="C1082" s="835" t="s">
        <v>126</v>
      </c>
      <c r="D1082" s="835"/>
      <c r="E1082" s="835"/>
      <c r="F1082" s="835"/>
      <c r="G1082" s="835"/>
      <c r="H1082" s="236" t="s">
        <v>164</v>
      </c>
      <c r="I1082" s="236" t="s">
        <v>165</v>
      </c>
      <c r="J1082" s="236" t="s">
        <v>143</v>
      </c>
      <c r="K1082" s="236" t="s">
        <v>166</v>
      </c>
      <c r="L1082" s="836" t="s">
        <v>167</v>
      </c>
      <c r="M1082" s="1072"/>
      <c r="N1082" s="1072"/>
      <c r="O1082" s="837"/>
      <c r="P1082" s="45"/>
    </row>
    <row r="1083" spans="1:16" s="62" customFormat="1" ht="19.5" customHeight="1" x14ac:dyDescent="0.25">
      <c r="A1083" s="63">
        <f t="shared" ref="A1083:A1090" si="125">$A$6</f>
        <v>19.5</v>
      </c>
      <c r="B1083" s="78">
        <v>1</v>
      </c>
      <c r="C1083" s="832"/>
      <c r="D1083" s="832"/>
      <c r="E1083" s="832"/>
      <c r="F1083" s="832"/>
      <c r="G1083" s="832"/>
      <c r="H1083" s="262"/>
      <c r="I1083" s="262"/>
      <c r="J1083" s="172"/>
      <c r="K1083" s="167"/>
      <c r="L1083" s="1073"/>
      <c r="M1083" s="1074"/>
      <c r="N1083" s="1074"/>
      <c r="O1083" s="1075"/>
      <c r="P1083" s="45" t="s">
        <v>164</v>
      </c>
    </row>
    <row r="1084" spans="1:16" s="62" customFormat="1" ht="19.5" customHeight="1" x14ac:dyDescent="0.25">
      <c r="A1084" s="63">
        <f t="shared" si="125"/>
        <v>19.5</v>
      </c>
      <c r="B1084" s="78">
        <v>2</v>
      </c>
      <c r="C1084" s="832"/>
      <c r="D1084" s="832"/>
      <c r="E1084" s="832"/>
      <c r="F1084" s="832"/>
      <c r="G1084" s="832"/>
      <c r="H1084" s="262"/>
      <c r="I1084" s="262"/>
      <c r="J1084" s="172"/>
      <c r="K1084" s="167"/>
      <c r="L1084" s="1073"/>
      <c r="M1084" s="1074"/>
      <c r="N1084" s="1074"/>
      <c r="O1084" s="1075"/>
      <c r="P1084" s="45" t="s">
        <v>164</v>
      </c>
    </row>
    <row r="1085" spans="1:16" s="62" customFormat="1" ht="19.5" customHeight="1" x14ac:dyDescent="0.25">
      <c r="A1085" s="63">
        <f t="shared" si="125"/>
        <v>19.5</v>
      </c>
      <c r="B1085" s="78">
        <v>3</v>
      </c>
      <c r="C1085" s="832"/>
      <c r="D1085" s="832"/>
      <c r="E1085" s="832"/>
      <c r="F1085" s="832"/>
      <c r="G1085" s="832"/>
      <c r="H1085" s="262"/>
      <c r="I1085" s="262"/>
      <c r="J1085" s="172"/>
      <c r="K1085" s="167"/>
      <c r="L1085" s="1073"/>
      <c r="M1085" s="1074"/>
      <c r="N1085" s="1074"/>
      <c r="O1085" s="1075"/>
      <c r="P1085" s="45" t="s">
        <v>164</v>
      </c>
    </row>
    <row r="1086" spans="1:16" s="62" customFormat="1" ht="19.5" customHeight="1" x14ac:dyDescent="0.25">
      <c r="A1086" s="63">
        <f t="shared" si="125"/>
        <v>19.5</v>
      </c>
      <c r="B1086" s="78">
        <v>4</v>
      </c>
      <c r="C1086" s="832"/>
      <c r="D1086" s="832"/>
      <c r="E1086" s="832"/>
      <c r="F1086" s="832"/>
      <c r="G1086" s="832"/>
      <c r="H1086" s="262"/>
      <c r="I1086" s="262"/>
      <c r="J1086" s="172"/>
      <c r="K1086" s="167"/>
      <c r="L1086" s="1073"/>
      <c r="M1086" s="1074"/>
      <c r="N1086" s="1074"/>
      <c r="O1086" s="1075"/>
      <c r="P1086" s="45" t="s">
        <v>164</v>
      </c>
    </row>
    <row r="1087" spans="1:16" s="62" customFormat="1" ht="19.5" customHeight="1" x14ac:dyDescent="0.25">
      <c r="A1087" s="63">
        <f t="shared" si="125"/>
        <v>19.5</v>
      </c>
      <c r="B1087" s="78">
        <v>5</v>
      </c>
      <c r="C1087" s="832"/>
      <c r="D1087" s="832"/>
      <c r="E1087" s="832"/>
      <c r="F1087" s="832"/>
      <c r="G1087" s="832"/>
      <c r="H1087" s="262"/>
      <c r="I1087" s="262"/>
      <c r="J1087" s="172"/>
      <c r="K1087" s="167"/>
      <c r="L1087" s="1073"/>
      <c r="M1087" s="1074"/>
      <c r="N1087" s="1074"/>
      <c r="O1087" s="1075"/>
      <c r="P1087" s="45" t="s">
        <v>164</v>
      </c>
    </row>
    <row r="1088" spans="1:16" s="62" customFormat="1" ht="19.5" customHeight="1" x14ac:dyDescent="0.25">
      <c r="A1088" s="63">
        <f t="shared" si="125"/>
        <v>19.5</v>
      </c>
      <c r="B1088" s="78">
        <v>6</v>
      </c>
      <c r="C1088" s="832"/>
      <c r="D1088" s="832"/>
      <c r="E1088" s="832"/>
      <c r="F1088" s="832"/>
      <c r="G1088" s="832"/>
      <c r="H1088" s="262"/>
      <c r="I1088" s="262"/>
      <c r="J1088" s="172"/>
      <c r="K1088" s="167"/>
      <c r="L1088" s="1073"/>
      <c r="M1088" s="1074"/>
      <c r="N1088" s="1074"/>
      <c r="O1088" s="1075"/>
      <c r="P1088" s="45" t="s">
        <v>164</v>
      </c>
    </row>
    <row r="1089" spans="1:16" s="62" customFormat="1" ht="19.5" customHeight="1" x14ac:dyDescent="0.25">
      <c r="A1089" s="63">
        <f t="shared" si="125"/>
        <v>19.5</v>
      </c>
      <c r="B1089" s="78">
        <v>7</v>
      </c>
      <c r="C1089" s="832"/>
      <c r="D1089" s="832"/>
      <c r="E1089" s="832"/>
      <c r="F1089" s="832"/>
      <c r="G1089" s="832"/>
      <c r="H1089" s="262"/>
      <c r="I1089" s="262"/>
      <c r="J1089" s="172"/>
      <c r="K1089" s="167"/>
      <c r="L1089" s="1073"/>
      <c r="M1089" s="1074"/>
      <c r="N1089" s="1074"/>
      <c r="O1089" s="1075"/>
      <c r="P1089" s="45" t="s">
        <v>164</v>
      </c>
    </row>
    <row r="1090" spans="1:16" s="62" customFormat="1" ht="19.5" customHeight="1" x14ac:dyDescent="0.25">
      <c r="A1090" s="63">
        <f t="shared" si="125"/>
        <v>19.5</v>
      </c>
      <c r="B1090" s="78">
        <v>8</v>
      </c>
      <c r="C1090" s="832"/>
      <c r="D1090" s="832"/>
      <c r="E1090" s="832"/>
      <c r="F1090" s="832"/>
      <c r="G1090" s="832"/>
      <c r="H1090" s="262"/>
      <c r="I1090" s="262"/>
      <c r="J1090" s="172"/>
      <c r="K1090" s="167"/>
      <c r="L1090" s="1073"/>
      <c r="M1090" s="1074"/>
      <c r="N1090" s="1074"/>
      <c r="O1090" s="1075"/>
      <c r="P1090" s="45" t="s">
        <v>164</v>
      </c>
    </row>
    <row r="1091" spans="1:16" s="62" customFormat="1" ht="9" customHeight="1" x14ac:dyDescent="0.25">
      <c r="A1091" s="63">
        <f t="shared" ref="A1091:A1120" si="126">$A$2</f>
        <v>9</v>
      </c>
      <c r="B1091" s="45"/>
      <c r="C1091" s="45"/>
      <c r="D1091" s="45"/>
      <c r="E1091" s="45"/>
      <c r="F1091" s="45"/>
      <c r="G1091" s="45"/>
      <c r="H1091" s="45"/>
      <c r="I1091" s="45"/>
      <c r="J1091" s="45"/>
      <c r="K1091" s="45"/>
      <c r="L1091" s="45"/>
      <c r="M1091" s="45"/>
      <c r="N1091" s="45"/>
      <c r="O1091" s="45"/>
      <c r="P1091" s="45"/>
    </row>
    <row r="1092" spans="1:16" ht="9" customHeight="1" x14ac:dyDescent="0.25">
      <c r="A1092" s="63">
        <f t="shared" si="126"/>
        <v>9</v>
      </c>
    </row>
    <row r="1093" spans="1:16" ht="9" customHeight="1" x14ac:dyDescent="0.25">
      <c r="A1093" s="63">
        <f t="shared" si="126"/>
        <v>9</v>
      </c>
    </row>
    <row r="1094" spans="1:16" ht="9" customHeight="1" x14ac:dyDescent="0.25">
      <c r="A1094" s="63">
        <f t="shared" si="126"/>
        <v>9</v>
      </c>
    </row>
    <row r="1095" spans="1:16" ht="9" customHeight="1" x14ac:dyDescent="0.25">
      <c r="A1095" s="63">
        <f t="shared" si="126"/>
        <v>9</v>
      </c>
    </row>
    <row r="1096" spans="1:16" ht="9" customHeight="1" x14ac:dyDescent="0.25">
      <c r="A1096" s="63">
        <f t="shared" si="126"/>
        <v>9</v>
      </c>
    </row>
    <row r="1097" spans="1:16" ht="9" customHeight="1" x14ac:dyDescent="0.25">
      <c r="A1097" s="63">
        <f t="shared" si="126"/>
        <v>9</v>
      </c>
    </row>
    <row r="1098" spans="1:16" ht="9" customHeight="1" x14ac:dyDescent="0.25">
      <c r="A1098" s="63">
        <f t="shared" si="126"/>
        <v>9</v>
      </c>
    </row>
    <row r="1099" spans="1:16" ht="9" customHeight="1" x14ac:dyDescent="0.25">
      <c r="A1099" s="63">
        <f t="shared" si="126"/>
        <v>9</v>
      </c>
    </row>
    <row r="1100" spans="1:16" ht="9" customHeight="1" x14ac:dyDescent="0.25">
      <c r="A1100" s="63">
        <f t="shared" si="126"/>
        <v>9</v>
      </c>
    </row>
    <row r="1101" spans="1:16" ht="9" customHeight="1" x14ac:dyDescent="0.25">
      <c r="A1101" s="63">
        <f t="shared" si="126"/>
        <v>9</v>
      </c>
    </row>
    <row r="1102" spans="1:16" ht="9" customHeight="1" x14ac:dyDescent="0.25">
      <c r="A1102" s="63">
        <f t="shared" si="126"/>
        <v>9</v>
      </c>
    </row>
    <row r="1103" spans="1:16" ht="9" customHeight="1" x14ac:dyDescent="0.25">
      <c r="A1103" s="63">
        <f t="shared" si="126"/>
        <v>9</v>
      </c>
    </row>
    <row r="1104" spans="1:16" ht="9" customHeight="1" x14ac:dyDescent="0.25">
      <c r="A1104" s="63">
        <f t="shared" si="126"/>
        <v>9</v>
      </c>
    </row>
    <row r="1105" spans="1:1" ht="9" customHeight="1" x14ac:dyDescent="0.25">
      <c r="A1105" s="63">
        <f t="shared" si="126"/>
        <v>9</v>
      </c>
    </row>
    <row r="1106" spans="1:1" ht="9" customHeight="1" x14ac:dyDescent="0.25">
      <c r="A1106" s="63">
        <f t="shared" si="126"/>
        <v>9</v>
      </c>
    </row>
    <row r="1107" spans="1:1" ht="9" customHeight="1" x14ac:dyDescent="0.25">
      <c r="A1107" s="63">
        <f t="shared" si="126"/>
        <v>9</v>
      </c>
    </row>
    <row r="1108" spans="1:1" ht="9" customHeight="1" x14ac:dyDescent="0.25">
      <c r="A1108" s="63">
        <f t="shared" si="126"/>
        <v>9</v>
      </c>
    </row>
    <row r="1109" spans="1:1" ht="9" customHeight="1" x14ac:dyDescent="0.25">
      <c r="A1109" s="63">
        <f t="shared" si="126"/>
        <v>9</v>
      </c>
    </row>
    <row r="1110" spans="1:1" ht="9" customHeight="1" x14ac:dyDescent="0.25">
      <c r="A1110" s="63">
        <f t="shared" si="126"/>
        <v>9</v>
      </c>
    </row>
    <row r="1111" spans="1:1" ht="9" customHeight="1" x14ac:dyDescent="0.25">
      <c r="A1111" s="63">
        <f t="shared" si="126"/>
        <v>9</v>
      </c>
    </row>
    <row r="1112" spans="1:1" ht="9" customHeight="1" x14ac:dyDescent="0.25">
      <c r="A1112" s="63">
        <f t="shared" si="126"/>
        <v>9</v>
      </c>
    </row>
    <row r="1113" spans="1:1" ht="9" customHeight="1" x14ac:dyDescent="0.25">
      <c r="A1113" s="63">
        <f t="shared" si="126"/>
        <v>9</v>
      </c>
    </row>
    <row r="1114" spans="1:1" ht="9" customHeight="1" x14ac:dyDescent="0.25">
      <c r="A1114" s="63">
        <f t="shared" si="126"/>
        <v>9</v>
      </c>
    </row>
    <row r="1115" spans="1:1" ht="9" customHeight="1" x14ac:dyDescent="0.25">
      <c r="A1115" s="63">
        <f t="shared" si="126"/>
        <v>9</v>
      </c>
    </row>
    <row r="1116" spans="1:1" ht="9" customHeight="1" x14ac:dyDescent="0.25">
      <c r="A1116" s="63">
        <f t="shared" si="126"/>
        <v>9</v>
      </c>
    </row>
    <row r="1117" spans="1:1" ht="9" customHeight="1" x14ac:dyDescent="0.25">
      <c r="A1117" s="63">
        <f t="shared" si="126"/>
        <v>9</v>
      </c>
    </row>
    <row r="1118" spans="1:1" ht="9" customHeight="1" x14ac:dyDescent="0.25">
      <c r="A1118" s="63">
        <f t="shared" si="126"/>
        <v>9</v>
      </c>
    </row>
    <row r="1119" spans="1:1" ht="9" customHeight="1" x14ac:dyDescent="0.25">
      <c r="A1119" s="63">
        <f t="shared" si="126"/>
        <v>9</v>
      </c>
    </row>
    <row r="1120" spans="1:1" ht="9" customHeight="1" x14ac:dyDescent="0.25">
      <c r="A1120" s="63">
        <f t="shared" si="126"/>
        <v>9</v>
      </c>
    </row>
    <row r="1121" spans="1:17" ht="15.75" customHeight="1" x14ac:dyDescent="0.25">
      <c r="A1121" s="68">
        <f t="shared" ref="A1121" si="127">$A$8</f>
        <v>16.5</v>
      </c>
      <c r="C1121" s="80" t="s">
        <v>690</v>
      </c>
      <c r="D1121" s="81" t="s">
        <v>189</v>
      </c>
      <c r="M1121" s="1006" t="str">
        <f ca="1">Wersja</f>
        <v>2020..6.15.0.44055</v>
      </c>
      <c r="N1121" s="1006"/>
    </row>
    <row r="1122" spans="1:17" ht="9" customHeight="1" x14ac:dyDescent="0.25">
      <c r="A1122" s="64">
        <v>9</v>
      </c>
      <c r="B1122" s="796" t="s">
        <v>182</v>
      </c>
      <c r="C1122" s="796"/>
      <c r="D1122" s="796"/>
      <c r="E1122" s="796"/>
      <c r="F1122" s="796"/>
      <c r="G1122" s="796"/>
      <c r="H1122" s="796"/>
      <c r="I1122" s="796"/>
      <c r="J1122" s="796"/>
      <c r="K1122" s="796"/>
      <c r="L1122" s="796"/>
      <c r="M1122" s="796"/>
      <c r="N1122" s="796"/>
      <c r="O1122" s="796"/>
    </row>
    <row r="1123" spans="1:17" ht="9" customHeight="1" x14ac:dyDescent="0.25">
      <c r="A1123" s="63">
        <f t="shared" ref="A1123" si="128">$A$2</f>
        <v>9</v>
      </c>
      <c r="B1123" s="797" t="s">
        <v>0</v>
      </c>
      <c r="C1123" s="797"/>
      <c r="D1123" s="797"/>
      <c r="E1123" s="797"/>
      <c r="F1123" s="797"/>
      <c r="G1123" s="797"/>
      <c r="H1123" s="797"/>
      <c r="I1123" s="797"/>
      <c r="J1123" s="797"/>
      <c r="K1123" s="797"/>
      <c r="L1123" s="797"/>
      <c r="M1123" s="797"/>
      <c r="N1123" s="797"/>
      <c r="O1123" s="797"/>
    </row>
    <row r="1124" spans="1:17" ht="4.5" customHeight="1" x14ac:dyDescent="0.25">
      <c r="A1124" s="64">
        <v>4.5</v>
      </c>
      <c r="B1124" s="235"/>
    </row>
    <row r="1125" spans="1:17" ht="9" customHeight="1" x14ac:dyDescent="0.25">
      <c r="A1125" s="63">
        <f t="shared" ref="A1125" si="129">$A$2</f>
        <v>9</v>
      </c>
      <c r="B1125" s="798" t="s">
        <v>475</v>
      </c>
      <c r="C1125" s="799"/>
      <c r="D1125" s="799"/>
      <c r="E1125" s="799"/>
      <c r="F1125" s="799"/>
      <c r="G1125" s="799"/>
      <c r="H1125" s="800"/>
      <c r="I1125" s="801" t="s">
        <v>1</v>
      </c>
      <c r="J1125" s="802"/>
      <c r="K1125" s="802"/>
      <c r="L1125" s="802"/>
      <c r="M1125" s="802"/>
      <c r="N1125" s="802"/>
      <c r="O1125" s="803"/>
    </row>
    <row r="1126" spans="1:17" ht="19.5" customHeight="1" x14ac:dyDescent="0.25">
      <c r="A1126" s="64">
        <v>19.5</v>
      </c>
      <c r="B1126" s="65"/>
      <c r="C1126" s="988">
        <f>$C$6</f>
        <v>0</v>
      </c>
      <c r="D1126" s="988"/>
      <c r="E1126" s="988"/>
      <c r="F1126" s="988"/>
      <c r="G1126" s="988"/>
      <c r="H1126" s="66"/>
      <c r="I1126" s="820"/>
      <c r="J1126" s="821"/>
      <c r="K1126" s="821"/>
      <c r="L1126" s="821"/>
      <c r="M1126" s="821"/>
      <c r="N1126" s="821"/>
      <c r="O1126" s="822"/>
    </row>
    <row r="1127" spans="1:17" ht="9" customHeight="1" x14ac:dyDescent="0.25">
      <c r="A1127" s="63">
        <f t="shared" ref="A1127" si="130">$A$2</f>
        <v>9</v>
      </c>
    </row>
    <row r="1128" spans="1:17" ht="16.5" customHeight="1" x14ac:dyDescent="0.25">
      <c r="A1128" s="64">
        <v>16.5</v>
      </c>
      <c r="B1128" s="67" t="s">
        <v>578</v>
      </c>
    </row>
    <row r="1129" spans="1:17" ht="16.5" customHeight="1" x14ac:dyDescent="0.25">
      <c r="A1129" s="68">
        <f>$A$8</f>
        <v>16.5</v>
      </c>
      <c r="B1129" s="989" t="s">
        <v>686</v>
      </c>
      <c r="C1129" s="989"/>
      <c r="D1129" s="989"/>
      <c r="E1129" s="989"/>
      <c r="F1129" s="989"/>
      <c r="G1129" s="989"/>
      <c r="H1129" s="989"/>
      <c r="I1129" s="989"/>
      <c r="J1129" s="989"/>
      <c r="K1129" s="989"/>
      <c r="L1129" s="989"/>
      <c r="M1129" s="989"/>
      <c r="N1129" s="989"/>
    </row>
    <row r="1130" spans="1:17" ht="16.5" customHeight="1" x14ac:dyDescent="0.25">
      <c r="A1130" s="68">
        <f>$A$8</f>
        <v>16.5</v>
      </c>
      <c r="B1130" s="990" t="s">
        <v>564</v>
      </c>
      <c r="C1130" s="989"/>
      <c r="D1130" s="989"/>
      <c r="E1130" s="989"/>
      <c r="F1130" s="989"/>
      <c r="G1130" s="989"/>
      <c r="H1130" s="989"/>
      <c r="I1130" s="989"/>
      <c r="J1130" s="989"/>
      <c r="K1130" s="989"/>
      <c r="L1130" s="989"/>
      <c r="M1130" s="989"/>
      <c r="N1130" s="989"/>
    </row>
    <row r="1131" spans="1:17" ht="9" customHeight="1" x14ac:dyDescent="0.25">
      <c r="A1131" s="63">
        <f>$A$2</f>
        <v>9</v>
      </c>
      <c r="C1131" s="69"/>
      <c r="D1131" s="69"/>
      <c r="E1131" s="69"/>
      <c r="F1131" s="69"/>
      <c r="G1131" s="69"/>
      <c r="N1131" s="804" t="s">
        <v>877</v>
      </c>
      <c r="O1131" s="1086"/>
    </row>
    <row r="1132" spans="1:17" ht="19.5" customHeight="1" x14ac:dyDescent="0.25">
      <c r="A1132" s="63">
        <f>$A$6</f>
        <v>19.5</v>
      </c>
      <c r="C1132" s="69"/>
      <c r="D1132" s="69"/>
      <c r="E1132" s="69"/>
      <c r="F1132" s="69"/>
      <c r="G1132" s="69"/>
      <c r="N1132" s="283">
        <f>N1052+1</f>
        <v>15</v>
      </c>
      <c r="O1132" s="70"/>
      <c r="P1132" s="62">
        <f>SUM(Q:Q)</f>
        <v>0</v>
      </c>
      <c r="Q1132" s="62">
        <f>IF(COUNTA(C1143:O1150,C1163:O1170)=0,0,1)</f>
        <v>0</v>
      </c>
    </row>
    <row r="1133" spans="1:17" ht="4.5" customHeight="1" x14ac:dyDescent="0.25">
      <c r="A1133" s="63">
        <f>$A$4</f>
        <v>4.5</v>
      </c>
      <c r="B1133" s="69"/>
      <c r="C1133" s="69"/>
      <c r="D1133" s="69"/>
      <c r="E1133" s="69"/>
      <c r="F1133" s="69"/>
      <c r="G1133" s="69"/>
    </row>
    <row r="1134" spans="1:17" ht="4.5" customHeight="1" x14ac:dyDescent="0.25">
      <c r="A1134" s="63">
        <f>$A$4</f>
        <v>4.5</v>
      </c>
      <c r="B1134" s="807"/>
      <c r="C1134" s="807"/>
      <c r="D1134" s="807"/>
      <c r="E1134" s="807"/>
      <c r="F1134" s="807"/>
      <c r="G1134" s="807"/>
      <c r="H1134" s="807"/>
      <c r="I1134" s="807"/>
      <c r="J1134" s="807"/>
      <c r="K1134" s="807"/>
      <c r="L1134" s="807"/>
      <c r="M1134" s="807"/>
      <c r="N1134" s="807"/>
      <c r="O1134" s="807"/>
    </row>
    <row r="1135" spans="1:17" ht="24.75" customHeight="1" x14ac:dyDescent="0.25">
      <c r="A1135" s="68">
        <f>$A$8*1.5</f>
        <v>24.75</v>
      </c>
      <c r="B1135" s="826" t="s">
        <v>687</v>
      </c>
      <c r="C1135" s="827"/>
      <c r="D1135" s="827"/>
      <c r="E1135" s="827"/>
      <c r="F1135" s="827"/>
      <c r="G1135" s="827"/>
      <c r="H1135" s="827"/>
      <c r="I1135" s="827"/>
      <c r="J1135" s="827"/>
      <c r="K1135" s="827"/>
      <c r="L1135" s="827"/>
      <c r="M1135" s="827"/>
      <c r="N1135" s="827"/>
      <c r="O1135" s="828"/>
    </row>
    <row r="1136" spans="1:17" ht="9" customHeight="1" x14ac:dyDescent="0.25">
      <c r="A1136" s="63">
        <f>$A$2</f>
        <v>9</v>
      </c>
      <c r="B1136" s="71"/>
      <c r="C1136" s="804" t="s">
        <v>158</v>
      </c>
      <c r="D1136" s="805"/>
      <c r="E1136" s="805"/>
      <c r="F1136" s="805"/>
      <c r="G1136" s="805"/>
      <c r="H1136" s="806"/>
      <c r="I1136" s="804" t="s">
        <v>159</v>
      </c>
      <c r="J1136" s="805"/>
      <c r="K1136" s="805"/>
      <c r="L1136" s="805"/>
      <c r="M1136" s="805"/>
      <c r="N1136" s="805"/>
      <c r="O1136" s="806"/>
    </row>
    <row r="1137" spans="1:16" ht="19.5" customHeight="1" thickBot="1" x14ac:dyDescent="0.3">
      <c r="A1137" s="63">
        <f>$A$6</f>
        <v>19.5</v>
      </c>
      <c r="B1137" s="71"/>
      <c r="C1137" s="1077" t="str">
        <f>""&amp;$C$17</f>
        <v/>
      </c>
      <c r="D1137" s="1078"/>
      <c r="E1137" s="1078"/>
      <c r="F1137" s="1078"/>
      <c r="G1137" s="1078"/>
      <c r="H1137" s="1079"/>
      <c r="I1137" s="1077" t="str">
        <f>""&amp;$I$17</f>
        <v/>
      </c>
      <c r="J1137" s="1078"/>
      <c r="K1137" s="1078"/>
      <c r="L1137" s="1078"/>
      <c r="M1137" s="1078"/>
      <c r="N1137" s="1078"/>
      <c r="O1137" s="1079"/>
    </row>
    <row r="1138" spans="1:16" ht="4.5" customHeight="1" thickBot="1" x14ac:dyDescent="0.3">
      <c r="A1138" s="63">
        <f t="shared" ref="A1138" si="131">$A$4</f>
        <v>4.5</v>
      </c>
      <c r="B1138" s="1080"/>
      <c r="C1138" s="1081"/>
      <c r="D1138" s="1081"/>
      <c r="E1138" s="1081"/>
      <c r="F1138" s="1081"/>
      <c r="G1138" s="1081"/>
      <c r="H1138" s="1081"/>
      <c r="I1138" s="1081"/>
      <c r="J1138" s="1081"/>
      <c r="K1138" s="1081"/>
      <c r="L1138" s="1081"/>
      <c r="M1138" s="1081"/>
      <c r="N1138" s="1081"/>
      <c r="O1138" s="1082"/>
    </row>
    <row r="1139" spans="1:16" ht="16.5" customHeight="1" x14ac:dyDescent="0.25">
      <c r="A1139" s="68">
        <f t="shared" ref="A1139:A1140" si="132">$A$8</f>
        <v>16.5</v>
      </c>
      <c r="B1139" s="1083" t="s">
        <v>160</v>
      </c>
      <c r="C1139" s="1084"/>
      <c r="D1139" s="1084"/>
      <c r="E1139" s="1084"/>
      <c r="F1139" s="1084"/>
      <c r="G1139" s="1084"/>
      <c r="H1139" s="1084"/>
      <c r="I1139" s="1084"/>
      <c r="J1139" s="1084"/>
      <c r="K1139" s="1084"/>
      <c r="L1139" s="1084"/>
      <c r="M1139" s="1084"/>
      <c r="N1139" s="1084"/>
      <c r="O1139" s="1085"/>
    </row>
    <row r="1140" spans="1:16" ht="16.5" customHeight="1" x14ac:dyDescent="0.25">
      <c r="A1140" s="68">
        <f t="shared" si="132"/>
        <v>16.5</v>
      </c>
      <c r="B1140" s="811" t="s">
        <v>688</v>
      </c>
      <c r="C1140" s="812"/>
      <c r="D1140" s="812"/>
      <c r="E1140" s="812"/>
      <c r="F1140" s="812"/>
      <c r="G1140" s="812"/>
      <c r="H1140" s="812"/>
      <c r="I1140" s="812"/>
      <c r="J1140" s="812"/>
      <c r="K1140" s="812"/>
      <c r="L1140" s="812"/>
      <c r="M1140" s="812"/>
      <c r="N1140" s="812"/>
      <c r="O1140" s="813"/>
    </row>
    <row r="1141" spans="1:16" ht="24.75" customHeight="1" x14ac:dyDescent="0.25">
      <c r="A1141" s="68">
        <f t="shared" ref="A1141" si="133">$A$8*1.5</f>
        <v>24.75</v>
      </c>
      <c r="B1141" s="237" t="s">
        <v>162</v>
      </c>
      <c r="C1141" s="814" t="s">
        <v>170</v>
      </c>
      <c r="D1141" s="807"/>
      <c r="E1141" s="807"/>
      <c r="F1141" s="807"/>
      <c r="G1141" s="815"/>
      <c r="H1141" s="238" t="s">
        <v>171</v>
      </c>
      <c r="I1141" s="238" t="s">
        <v>172</v>
      </c>
      <c r="J1141" s="237" t="s">
        <v>163</v>
      </c>
      <c r="K1141" s="75" t="s">
        <v>760</v>
      </c>
      <c r="L1141" s="814" t="s">
        <v>175</v>
      </c>
      <c r="M1141" s="807"/>
      <c r="N1141" s="807"/>
      <c r="O1141" s="815"/>
    </row>
    <row r="1142" spans="1:16" ht="9" customHeight="1" x14ac:dyDescent="0.2">
      <c r="A1142" s="63">
        <f t="shared" ref="A1142" si="134">$A$2</f>
        <v>9</v>
      </c>
      <c r="B1142" s="76"/>
      <c r="C1142" s="816" t="s">
        <v>126</v>
      </c>
      <c r="D1142" s="817"/>
      <c r="E1142" s="817"/>
      <c r="F1142" s="817"/>
      <c r="G1142" s="818"/>
      <c r="H1142" s="77" t="s">
        <v>164</v>
      </c>
      <c r="I1142" s="77" t="s">
        <v>165</v>
      </c>
      <c r="J1142" s="77" t="s">
        <v>143</v>
      </c>
      <c r="K1142" s="77" t="s">
        <v>166</v>
      </c>
      <c r="L1142" s="845" t="s">
        <v>167</v>
      </c>
      <c r="M1142" s="1023"/>
      <c r="N1142" s="1023"/>
      <c r="O1142" s="1024"/>
    </row>
    <row r="1143" spans="1:16" ht="19.5" customHeight="1" x14ac:dyDescent="0.25">
      <c r="A1143" s="63">
        <f t="shared" ref="A1143:A1150" si="135">$A$6</f>
        <v>19.5</v>
      </c>
      <c r="B1143" s="78">
        <v>1</v>
      </c>
      <c r="C1143" s="832"/>
      <c r="D1143" s="832"/>
      <c r="E1143" s="832"/>
      <c r="F1143" s="832"/>
      <c r="G1143" s="832"/>
      <c r="H1143" s="262"/>
      <c r="I1143" s="262"/>
      <c r="J1143" s="172"/>
      <c r="K1143" s="175"/>
      <c r="L1143" s="1073"/>
      <c r="M1143" s="1074"/>
      <c r="N1143" s="1074"/>
      <c r="O1143" s="1075"/>
      <c r="P1143" s="45" t="s">
        <v>126</v>
      </c>
    </row>
    <row r="1144" spans="1:16" ht="19.5" customHeight="1" x14ac:dyDescent="0.25">
      <c r="A1144" s="63">
        <f t="shared" si="135"/>
        <v>19.5</v>
      </c>
      <c r="B1144" s="78">
        <v>2</v>
      </c>
      <c r="C1144" s="832"/>
      <c r="D1144" s="832"/>
      <c r="E1144" s="832"/>
      <c r="F1144" s="832"/>
      <c r="G1144" s="832"/>
      <c r="H1144" s="262"/>
      <c r="I1144" s="262"/>
      <c r="J1144" s="172"/>
      <c r="K1144" s="175"/>
      <c r="L1144" s="1073"/>
      <c r="M1144" s="1074"/>
      <c r="N1144" s="1074"/>
      <c r="O1144" s="1075"/>
      <c r="P1144" s="45" t="s">
        <v>126</v>
      </c>
    </row>
    <row r="1145" spans="1:16" ht="19.5" customHeight="1" x14ac:dyDescent="0.25">
      <c r="A1145" s="63">
        <f t="shared" si="135"/>
        <v>19.5</v>
      </c>
      <c r="B1145" s="78">
        <v>3</v>
      </c>
      <c r="C1145" s="832"/>
      <c r="D1145" s="832"/>
      <c r="E1145" s="832"/>
      <c r="F1145" s="832"/>
      <c r="G1145" s="832"/>
      <c r="H1145" s="262"/>
      <c r="I1145" s="262"/>
      <c r="J1145" s="172"/>
      <c r="K1145" s="175"/>
      <c r="L1145" s="1073"/>
      <c r="M1145" s="1074"/>
      <c r="N1145" s="1074"/>
      <c r="O1145" s="1075"/>
      <c r="P1145" s="45" t="s">
        <v>126</v>
      </c>
    </row>
    <row r="1146" spans="1:16" ht="19.5" customHeight="1" x14ac:dyDescent="0.25">
      <c r="A1146" s="63">
        <f t="shared" si="135"/>
        <v>19.5</v>
      </c>
      <c r="B1146" s="78">
        <v>4</v>
      </c>
      <c r="C1146" s="832"/>
      <c r="D1146" s="832"/>
      <c r="E1146" s="832"/>
      <c r="F1146" s="832"/>
      <c r="G1146" s="832"/>
      <c r="H1146" s="262"/>
      <c r="I1146" s="262"/>
      <c r="J1146" s="172"/>
      <c r="K1146" s="175"/>
      <c r="L1146" s="1073"/>
      <c r="M1146" s="1074"/>
      <c r="N1146" s="1074"/>
      <c r="O1146" s="1075"/>
      <c r="P1146" s="45" t="s">
        <v>126</v>
      </c>
    </row>
    <row r="1147" spans="1:16" ht="19.5" customHeight="1" x14ac:dyDescent="0.25">
      <c r="A1147" s="63">
        <f t="shared" si="135"/>
        <v>19.5</v>
      </c>
      <c r="B1147" s="78">
        <v>5</v>
      </c>
      <c r="C1147" s="832"/>
      <c r="D1147" s="832"/>
      <c r="E1147" s="832"/>
      <c r="F1147" s="832"/>
      <c r="G1147" s="832"/>
      <c r="H1147" s="262"/>
      <c r="I1147" s="262"/>
      <c r="J1147" s="172"/>
      <c r="K1147" s="175"/>
      <c r="L1147" s="1073"/>
      <c r="M1147" s="1074"/>
      <c r="N1147" s="1074"/>
      <c r="O1147" s="1075"/>
      <c r="P1147" s="45" t="s">
        <v>126</v>
      </c>
    </row>
    <row r="1148" spans="1:16" ht="19.5" customHeight="1" x14ac:dyDescent="0.25">
      <c r="A1148" s="63">
        <f t="shared" si="135"/>
        <v>19.5</v>
      </c>
      <c r="B1148" s="78">
        <v>6</v>
      </c>
      <c r="C1148" s="832"/>
      <c r="D1148" s="832"/>
      <c r="E1148" s="832"/>
      <c r="F1148" s="832"/>
      <c r="G1148" s="832"/>
      <c r="H1148" s="262"/>
      <c r="I1148" s="262"/>
      <c r="J1148" s="172"/>
      <c r="K1148" s="175"/>
      <c r="L1148" s="1073"/>
      <c r="M1148" s="1074"/>
      <c r="N1148" s="1074"/>
      <c r="O1148" s="1075"/>
      <c r="P1148" s="45" t="s">
        <v>126</v>
      </c>
    </row>
    <row r="1149" spans="1:16" ht="19.5" customHeight="1" x14ac:dyDescent="0.25">
      <c r="A1149" s="63">
        <f t="shared" si="135"/>
        <v>19.5</v>
      </c>
      <c r="B1149" s="78">
        <v>7</v>
      </c>
      <c r="C1149" s="832"/>
      <c r="D1149" s="832"/>
      <c r="E1149" s="832"/>
      <c r="F1149" s="832"/>
      <c r="G1149" s="832"/>
      <c r="H1149" s="262"/>
      <c r="I1149" s="262"/>
      <c r="J1149" s="172"/>
      <c r="K1149" s="175"/>
      <c r="L1149" s="1073"/>
      <c r="M1149" s="1074"/>
      <c r="N1149" s="1074"/>
      <c r="O1149" s="1075"/>
      <c r="P1149" s="45" t="s">
        <v>126</v>
      </c>
    </row>
    <row r="1150" spans="1:16" ht="19.5" customHeight="1" x14ac:dyDescent="0.25">
      <c r="A1150" s="63">
        <f t="shared" si="135"/>
        <v>19.5</v>
      </c>
      <c r="B1150" s="78">
        <v>8</v>
      </c>
      <c r="C1150" s="832"/>
      <c r="D1150" s="832"/>
      <c r="E1150" s="832"/>
      <c r="F1150" s="832"/>
      <c r="G1150" s="832"/>
      <c r="H1150" s="262"/>
      <c r="I1150" s="262"/>
      <c r="J1150" s="172"/>
      <c r="K1150" s="175"/>
      <c r="L1150" s="1073"/>
      <c r="M1150" s="1074"/>
      <c r="N1150" s="1074"/>
      <c r="O1150" s="1075"/>
      <c r="P1150" s="45" t="s">
        <v>126</v>
      </c>
    </row>
    <row r="1151" spans="1:16" ht="9" customHeight="1" x14ac:dyDescent="0.25">
      <c r="A1151" s="63">
        <f t="shared" ref="A1151" si="136">$A$2</f>
        <v>9</v>
      </c>
    </row>
    <row r="1152" spans="1:16" ht="18" customHeight="1" x14ac:dyDescent="0.25">
      <c r="A1152" s="63">
        <f t="shared" ref="A1152" si="137">$A$2*2</f>
        <v>18</v>
      </c>
      <c r="B1152" s="79" t="s">
        <v>100</v>
      </c>
      <c r="C1152" s="838" t="s">
        <v>191</v>
      </c>
      <c r="D1152" s="795"/>
      <c r="E1152" s="795"/>
      <c r="F1152" s="795"/>
      <c r="G1152" s="795"/>
      <c r="H1152" s="795"/>
      <c r="I1152" s="795"/>
      <c r="J1152" s="795"/>
      <c r="K1152" s="795"/>
      <c r="L1152" s="795"/>
      <c r="M1152" s="795"/>
      <c r="N1152" s="795"/>
      <c r="O1152" s="795"/>
    </row>
    <row r="1153" spans="1:16" ht="9" customHeight="1" x14ac:dyDescent="0.25">
      <c r="A1153" s="63">
        <f t="shared" ref="A1153:A1155" si="138">$A$2</f>
        <v>9</v>
      </c>
      <c r="B1153" s="79" t="s">
        <v>101</v>
      </c>
      <c r="C1153" s="795" t="s">
        <v>190</v>
      </c>
      <c r="D1153" s="795"/>
      <c r="E1153" s="795"/>
      <c r="F1153" s="795"/>
      <c r="G1153" s="795"/>
      <c r="H1153" s="795"/>
      <c r="I1153" s="795"/>
      <c r="J1153" s="795"/>
      <c r="K1153" s="795"/>
      <c r="L1153" s="795"/>
      <c r="M1153" s="795"/>
      <c r="N1153" s="795"/>
      <c r="O1153" s="795"/>
    </row>
    <row r="1154" spans="1:16" s="62" customFormat="1" ht="9" customHeight="1" x14ac:dyDescent="0.25">
      <c r="A1154" s="63">
        <f t="shared" si="138"/>
        <v>9</v>
      </c>
      <c r="B1154" s="79" t="s">
        <v>102</v>
      </c>
      <c r="C1154" s="838" t="s">
        <v>500</v>
      </c>
      <c r="D1154" s="795"/>
      <c r="E1154" s="795"/>
      <c r="F1154" s="795"/>
      <c r="G1154" s="795"/>
      <c r="H1154" s="795"/>
      <c r="I1154" s="795"/>
      <c r="J1154" s="795"/>
      <c r="K1154" s="795"/>
      <c r="L1154" s="795"/>
      <c r="M1154" s="795"/>
      <c r="N1154" s="795"/>
      <c r="O1154" s="795"/>
      <c r="P1154" s="45"/>
    </row>
    <row r="1155" spans="1:16" s="62" customFormat="1" ht="9" customHeight="1" x14ac:dyDescent="0.25">
      <c r="A1155" s="63">
        <f t="shared" si="138"/>
        <v>9</v>
      </c>
      <c r="B1155" s="79" t="s">
        <v>105</v>
      </c>
      <c r="C1155" s="838" t="s">
        <v>194</v>
      </c>
      <c r="D1155" s="795"/>
      <c r="E1155" s="795"/>
      <c r="F1155" s="795"/>
      <c r="G1155" s="795"/>
      <c r="H1155" s="795"/>
      <c r="I1155" s="795"/>
      <c r="J1155" s="795"/>
      <c r="K1155" s="795"/>
      <c r="L1155" s="795"/>
      <c r="M1155" s="795"/>
      <c r="N1155" s="795"/>
      <c r="O1155" s="795"/>
      <c r="P1155" s="45"/>
    </row>
    <row r="1156" spans="1:16" s="62" customFormat="1" ht="16.5" customHeight="1" x14ac:dyDescent="0.25">
      <c r="A1156" s="68">
        <f t="shared" ref="A1156" si="139">$A$8</f>
        <v>16.5</v>
      </c>
      <c r="B1156" s="45"/>
      <c r="C1156" s="984" t="str">
        <f ca="1">Wersja</f>
        <v>2020..6.15.0.44055</v>
      </c>
      <c r="D1156" s="984"/>
      <c r="E1156" s="69"/>
      <c r="F1156" s="69"/>
      <c r="G1156" s="69"/>
      <c r="H1156" s="69"/>
      <c r="I1156" s="45"/>
      <c r="J1156" s="45"/>
      <c r="K1156" s="45"/>
      <c r="L1156" s="45"/>
      <c r="M1156" s="45"/>
      <c r="N1156" s="80" t="s">
        <v>690</v>
      </c>
      <c r="O1156" s="81" t="s">
        <v>187</v>
      </c>
      <c r="P1156" s="45"/>
    </row>
    <row r="1157" spans="1:16" s="62" customFormat="1" ht="9" customHeight="1" x14ac:dyDescent="0.25">
      <c r="A1157" s="63">
        <f t="shared" ref="A1157:A1158" si="140">$A$2</f>
        <v>9</v>
      </c>
      <c r="B1157" s="45"/>
      <c r="C1157" s="45"/>
      <c r="D1157" s="45"/>
      <c r="E1157" s="45"/>
      <c r="F1157" s="45"/>
      <c r="G1157" s="45"/>
      <c r="H1157" s="45"/>
      <c r="I1157" s="45"/>
      <c r="J1157" s="45"/>
      <c r="K1157" s="45"/>
      <c r="L1157" s="45"/>
      <c r="M1157" s="45"/>
      <c r="N1157" s="45"/>
      <c r="O1157" s="45"/>
      <c r="P1157" s="45"/>
    </row>
    <row r="1158" spans="1:16" s="62" customFormat="1" ht="9" customHeight="1" x14ac:dyDescent="0.25">
      <c r="A1158" s="63">
        <f t="shared" si="140"/>
        <v>9</v>
      </c>
      <c r="B1158" s="797" t="s">
        <v>0</v>
      </c>
      <c r="C1158" s="797"/>
      <c r="D1158" s="797"/>
      <c r="E1158" s="797"/>
      <c r="F1158" s="797"/>
      <c r="G1158" s="797"/>
      <c r="H1158" s="797"/>
      <c r="I1158" s="797"/>
      <c r="J1158" s="797"/>
      <c r="K1158" s="797"/>
      <c r="L1158" s="797"/>
      <c r="M1158" s="797"/>
      <c r="N1158" s="797"/>
      <c r="O1158" s="797"/>
      <c r="P1158" s="45"/>
    </row>
    <row r="1159" spans="1:16" s="62" customFormat="1" ht="4.5" customHeight="1" x14ac:dyDescent="0.25">
      <c r="A1159" s="68">
        <v>4.5</v>
      </c>
      <c r="B1159" s="235"/>
      <c r="C1159" s="45"/>
      <c r="D1159" s="45"/>
      <c r="E1159" s="45"/>
      <c r="F1159" s="45"/>
      <c r="G1159" s="45"/>
      <c r="H1159" s="45"/>
      <c r="I1159" s="45"/>
      <c r="J1159" s="45"/>
      <c r="K1159" s="45"/>
      <c r="L1159" s="45"/>
      <c r="M1159" s="45"/>
      <c r="N1159" s="45"/>
      <c r="O1159" s="45"/>
      <c r="P1159" s="45"/>
    </row>
    <row r="1160" spans="1:16" s="62" customFormat="1" ht="16.5" customHeight="1" x14ac:dyDescent="0.25">
      <c r="A1160" s="68">
        <f t="shared" ref="A1160" si="141">$A$8</f>
        <v>16.5</v>
      </c>
      <c r="B1160" s="811" t="s">
        <v>689</v>
      </c>
      <c r="C1160" s="812"/>
      <c r="D1160" s="812"/>
      <c r="E1160" s="812"/>
      <c r="F1160" s="812"/>
      <c r="G1160" s="812"/>
      <c r="H1160" s="812"/>
      <c r="I1160" s="812"/>
      <c r="J1160" s="812"/>
      <c r="K1160" s="812"/>
      <c r="L1160" s="812"/>
      <c r="M1160" s="812"/>
      <c r="N1160" s="812"/>
      <c r="O1160" s="813"/>
      <c r="P1160" s="45"/>
    </row>
    <row r="1161" spans="1:16" s="62" customFormat="1" ht="24.75" customHeight="1" x14ac:dyDescent="0.25">
      <c r="A1161" s="68">
        <f t="shared" ref="A1161" si="142">$A$8*1.5</f>
        <v>24.75</v>
      </c>
      <c r="B1161" s="237" t="s">
        <v>162</v>
      </c>
      <c r="C1161" s="1076" t="s">
        <v>184</v>
      </c>
      <c r="D1161" s="1076"/>
      <c r="E1161" s="1076"/>
      <c r="F1161" s="1076"/>
      <c r="G1161" s="1076"/>
      <c r="H1161" s="238" t="s">
        <v>171</v>
      </c>
      <c r="I1161" s="238" t="s">
        <v>172</v>
      </c>
      <c r="J1161" s="237" t="s">
        <v>163</v>
      </c>
      <c r="K1161" s="75" t="s">
        <v>760</v>
      </c>
      <c r="L1161" s="814" t="s">
        <v>175</v>
      </c>
      <c r="M1161" s="807"/>
      <c r="N1161" s="807"/>
      <c r="O1161" s="815"/>
      <c r="P1161" s="45"/>
    </row>
    <row r="1162" spans="1:16" s="62" customFormat="1" ht="9" customHeight="1" x14ac:dyDescent="0.2">
      <c r="A1162" s="63">
        <f t="shared" ref="A1162" si="143">$A$2</f>
        <v>9</v>
      </c>
      <c r="B1162" s="85"/>
      <c r="C1162" s="835" t="s">
        <v>126</v>
      </c>
      <c r="D1162" s="835"/>
      <c r="E1162" s="835"/>
      <c r="F1162" s="835"/>
      <c r="G1162" s="835"/>
      <c r="H1162" s="236" t="s">
        <v>164</v>
      </c>
      <c r="I1162" s="236" t="s">
        <v>165</v>
      </c>
      <c r="J1162" s="236" t="s">
        <v>143</v>
      </c>
      <c r="K1162" s="236" t="s">
        <v>166</v>
      </c>
      <c r="L1162" s="836" t="s">
        <v>167</v>
      </c>
      <c r="M1162" s="1072"/>
      <c r="N1162" s="1072"/>
      <c r="O1162" s="837"/>
      <c r="P1162" s="45"/>
    </row>
    <row r="1163" spans="1:16" s="62" customFormat="1" ht="19.5" customHeight="1" x14ac:dyDescent="0.25">
      <c r="A1163" s="63">
        <f t="shared" ref="A1163:A1170" si="144">$A$6</f>
        <v>19.5</v>
      </c>
      <c r="B1163" s="78">
        <v>1</v>
      </c>
      <c r="C1163" s="832"/>
      <c r="D1163" s="832"/>
      <c r="E1163" s="832"/>
      <c r="F1163" s="832"/>
      <c r="G1163" s="832"/>
      <c r="H1163" s="262"/>
      <c r="I1163" s="262"/>
      <c r="J1163" s="172"/>
      <c r="K1163" s="167"/>
      <c r="L1163" s="1073"/>
      <c r="M1163" s="1074"/>
      <c r="N1163" s="1074"/>
      <c r="O1163" s="1075"/>
      <c r="P1163" s="45" t="s">
        <v>164</v>
      </c>
    </row>
    <row r="1164" spans="1:16" s="62" customFormat="1" ht="19.5" customHeight="1" x14ac:dyDescent="0.25">
      <c r="A1164" s="63">
        <f t="shared" si="144"/>
        <v>19.5</v>
      </c>
      <c r="B1164" s="78">
        <v>2</v>
      </c>
      <c r="C1164" s="832"/>
      <c r="D1164" s="832"/>
      <c r="E1164" s="832"/>
      <c r="F1164" s="832"/>
      <c r="G1164" s="832"/>
      <c r="H1164" s="262"/>
      <c r="I1164" s="262"/>
      <c r="J1164" s="172"/>
      <c r="K1164" s="167"/>
      <c r="L1164" s="1073"/>
      <c r="M1164" s="1074"/>
      <c r="N1164" s="1074"/>
      <c r="O1164" s="1075"/>
      <c r="P1164" s="45" t="s">
        <v>164</v>
      </c>
    </row>
    <row r="1165" spans="1:16" s="62" customFormat="1" ht="19.5" customHeight="1" x14ac:dyDescent="0.25">
      <c r="A1165" s="63">
        <f t="shared" si="144"/>
        <v>19.5</v>
      </c>
      <c r="B1165" s="78">
        <v>3</v>
      </c>
      <c r="C1165" s="832"/>
      <c r="D1165" s="832"/>
      <c r="E1165" s="832"/>
      <c r="F1165" s="832"/>
      <c r="G1165" s="832"/>
      <c r="H1165" s="262"/>
      <c r="I1165" s="262"/>
      <c r="J1165" s="172"/>
      <c r="K1165" s="167"/>
      <c r="L1165" s="1073"/>
      <c r="M1165" s="1074"/>
      <c r="N1165" s="1074"/>
      <c r="O1165" s="1075"/>
      <c r="P1165" s="45" t="s">
        <v>164</v>
      </c>
    </row>
    <row r="1166" spans="1:16" s="62" customFormat="1" ht="19.5" customHeight="1" x14ac:dyDescent="0.25">
      <c r="A1166" s="63">
        <f t="shared" si="144"/>
        <v>19.5</v>
      </c>
      <c r="B1166" s="78">
        <v>4</v>
      </c>
      <c r="C1166" s="832"/>
      <c r="D1166" s="832"/>
      <c r="E1166" s="832"/>
      <c r="F1166" s="832"/>
      <c r="G1166" s="832"/>
      <c r="H1166" s="262"/>
      <c r="I1166" s="262"/>
      <c r="J1166" s="172"/>
      <c r="K1166" s="167"/>
      <c r="L1166" s="1073"/>
      <c r="M1166" s="1074"/>
      <c r="N1166" s="1074"/>
      <c r="O1166" s="1075"/>
      <c r="P1166" s="45" t="s">
        <v>164</v>
      </c>
    </row>
    <row r="1167" spans="1:16" s="62" customFormat="1" ht="19.5" customHeight="1" x14ac:dyDescent="0.25">
      <c r="A1167" s="63">
        <f t="shared" si="144"/>
        <v>19.5</v>
      </c>
      <c r="B1167" s="78">
        <v>5</v>
      </c>
      <c r="C1167" s="832"/>
      <c r="D1167" s="832"/>
      <c r="E1167" s="832"/>
      <c r="F1167" s="832"/>
      <c r="G1167" s="832"/>
      <c r="H1167" s="262"/>
      <c r="I1167" s="262"/>
      <c r="J1167" s="172"/>
      <c r="K1167" s="167"/>
      <c r="L1167" s="1073"/>
      <c r="M1167" s="1074"/>
      <c r="N1167" s="1074"/>
      <c r="O1167" s="1075"/>
      <c r="P1167" s="45" t="s">
        <v>164</v>
      </c>
    </row>
    <row r="1168" spans="1:16" s="62" customFormat="1" ht="19.5" customHeight="1" x14ac:dyDescent="0.25">
      <c r="A1168" s="63">
        <f t="shared" si="144"/>
        <v>19.5</v>
      </c>
      <c r="B1168" s="78">
        <v>6</v>
      </c>
      <c r="C1168" s="832"/>
      <c r="D1168" s="832"/>
      <c r="E1168" s="832"/>
      <c r="F1168" s="832"/>
      <c r="G1168" s="832"/>
      <c r="H1168" s="262"/>
      <c r="I1168" s="262"/>
      <c r="J1168" s="172"/>
      <c r="K1168" s="167"/>
      <c r="L1168" s="1073"/>
      <c r="M1168" s="1074"/>
      <c r="N1168" s="1074"/>
      <c r="O1168" s="1075"/>
      <c r="P1168" s="45" t="s">
        <v>164</v>
      </c>
    </row>
    <row r="1169" spans="1:16" s="62" customFormat="1" ht="19.5" customHeight="1" x14ac:dyDescent="0.25">
      <c r="A1169" s="63">
        <f t="shared" si="144"/>
        <v>19.5</v>
      </c>
      <c r="B1169" s="78">
        <v>7</v>
      </c>
      <c r="C1169" s="832"/>
      <c r="D1169" s="832"/>
      <c r="E1169" s="832"/>
      <c r="F1169" s="832"/>
      <c r="G1169" s="832"/>
      <c r="H1169" s="262"/>
      <c r="I1169" s="262"/>
      <c r="J1169" s="172"/>
      <c r="K1169" s="167"/>
      <c r="L1169" s="1073"/>
      <c r="M1169" s="1074"/>
      <c r="N1169" s="1074"/>
      <c r="O1169" s="1075"/>
      <c r="P1169" s="45" t="s">
        <v>164</v>
      </c>
    </row>
    <row r="1170" spans="1:16" s="62" customFormat="1" ht="19.5" customHeight="1" x14ac:dyDescent="0.25">
      <c r="A1170" s="63">
        <f t="shared" si="144"/>
        <v>19.5</v>
      </c>
      <c r="B1170" s="78">
        <v>8</v>
      </c>
      <c r="C1170" s="832"/>
      <c r="D1170" s="832"/>
      <c r="E1170" s="832"/>
      <c r="F1170" s="832"/>
      <c r="G1170" s="832"/>
      <c r="H1170" s="262"/>
      <c r="I1170" s="262"/>
      <c r="J1170" s="172"/>
      <c r="K1170" s="167"/>
      <c r="L1170" s="1073"/>
      <c r="M1170" s="1074"/>
      <c r="N1170" s="1074"/>
      <c r="O1170" s="1075"/>
      <c r="P1170" s="45" t="s">
        <v>164</v>
      </c>
    </row>
    <row r="1171" spans="1:16" s="62" customFormat="1" ht="9" customHeight="1" x14ac:dyDescent="0.25">
      <c r="A1171" s="63">
        <f t="shared" ref="A1171:A1200" si="145">$A$2</f>
        <v>9</v>
      </c>
      <c r="B1171" s="45"/>
      <c r="C1171" s="45"/>
      <c r="D1171" s="45"/>
      <c r="E1171" s="45"/>
      <c r="F1171" s="45"/>
      <c r="G1171" s="45"/>
      <c r="H1171" s="45"/>
      <c r="I1171" s="45"/>
      <c r="J1171" s="45"/>
      <c r="K1171" s="45"/>
      <c r="L1171" s="45"/>
      <c r="M1171" s="45"/>
      <c r="N1171" s="45"/>
      <c r="O1171" s="45"/>
      <c r="P1171" s="45"/>
    </row>
    <row r="1172" spans="1:16" ht="9" customHeight="1" x14ac:dyDescent="0.25">
      <c r="A1172" s="63">
        <f t="shared" si="145"/>
        <v>9</v>
      </c>
    </row>
    <row r="1173" spans="1:16" ht="9" customHeight="1" x14ac:dyDescent="0.25">
      <c r="A1173" s="63">
        <f t="shared" si="145"/>
        <v>9</v>
      </c>
    </row>
    <row r="1174" spans="1:16" ht="9" customHeight="1" x14ac:dyDescent="0.25">
      <c r="A1174" s="63">
        <f t="shared" si="145"/>
        <v>9</v>
      </c>
    </row>
    <row r="1175" spans="1:16" ht="9" customHeight="1" x14ac:dyDescent="0.25">
      <c r="A1175" s="63">
        <f t="shared" si="145"/>
        <v>9</v>
      </c>
    </row>
    <row r="1176" spans="1:16" ht="9" customHeight="1" x14ac:dyDescent="0.25">
      <c r="A1176" s="63">
        <f t="shared" si="145"/>
        <v>9</v>
      </c>
    </row>
    <row r="1177" spans="1:16" ht="9" customHeight="1" x14ac:dyDescent="0.25">
      <c r="A1177" s="63">
        <f t="shared" si="145"/>
        <v>9</v>
      </c>
    </row>
    <row r="1178" spans="1:16" ht="9" customHeight="1" x14ac:dyDescent="0.25">
      <c r="A1178" s="63">
        <f t="shared" si="145"/>
        <v>9</v>
      </c>
    </row>
    <row r="1179" spans="1:16" ht="9" customHeight="1" x14ac:dyDescent="0.25">
      <c r="A1179" s="63">
        <f t="shared" si="145"/>
        <v>9</v>
      </c>
    </row>
    <row r="1180" spans="1:16" ht="9" customHeight="1" x14ac:dyDescent="0.25">
      <c r="A1180" s="63">
        <f t="shared" si="145"/>
        <v>9</v>
      </c>
    </row>
    <row r="1181" spans="1:16" ht="9" customHeight="1" x14ac:dyDescent="0.25">
      <c r="A1181" s="63">
        <f t="shared" si="145"/>
        <v>9</v>
      </c>
    </row>
    <row r="1182" spans="1:16" ht="9" customHeight="1" x14ac:dyDescent="0.25">
      <c r="A1182" s="63">
        <f t="shared" si="145"/>
        <v>9</v>
      </c>
    </row>
    <row r="1183" spans="1:16" ht="9" customHeight="1" x14ac:dyDescent="0.25">
      <c r="A1183" s="63">
        <f t="shared" si="145"/>
        <v>9</v>
      </c>
    </row>
    <row r="1184" spans="1:16" ht="9" customHeight="1" x14ac:dyDescent="0.25">
      <c r="A1184" s="63">
        <f t="shared" si="145"/>
        <v>9</v>
      </c>
    </row>
    <row r="1185" spans="1:1" ht="9" customHeight="1" x14ac:dyDescent="0.25">
      <c r="A1185" s="63">
        <f t="shared" si="145"/>
        <v>9</v>
      </c>
    </row>
    <row r="1186" spans="1:1" ht="9" customHeight="1" x14ac:dyDescent="0.25">
      <c r="A1186" s="63">
        <f t="shared" si="145"/>
        <v>9</v>
      </c>
    </row>
    <row r="1187" spans="1:1" ht="9" customHeight="1" x14ac:dyDescent="0.25">
      <c r="A1187" s="63">
        <f t="shared" si="145"/>
        <v>9</v>
      </c>
    </row>
    <row r="1188" spans="1:1" ht="9" customHeight="1" x14ac:dyDescent="0.25">
      <c r="A1188" s="63">
        <f t="shared" si="145"/>
        <v>9</v>
      </c>
    </row>
    <row r="1189" spans="1:1" ht="9" customHeight="1" x14ac:dyDescent="0.25">
      <c r="A1189" s="63">
        <f t="shared" si="145"/>
        <v>9</v>
      </c>
    </row>
    <row r="1190" spans="1:1" ht="9" customHeight="1" x14ac:dyDescent="0.25">
      <c r="A1190" s="63">
        <f t="shared" si="145"/>
        <v>9</v>
      </c>
    </row>
    <row r="1191" spans="1:1" ht="9" customHeight="1" x14ac:dyDescent="0.25">
      <c r="A1191" s="63">
        <f t="shared" si="145"/>
        <v>9</v>
      </c>
    </row>
    <row r="1192" spans="1:1" ht="9" customHeight="1" x14ac:dyDescent="0.25">
      <c r="A1192" s="63">
        <f t="shared" si="145"/>
        <v>9</v>
      </c>
    </row>
    <row r="1193" spans="1:1" ht="9" customHeight="1" x14ac:dyDescent="0.25">
      <c r="A1193" s="63">
        <f t="shared" si="145"/>
        <v>9</v>
      </c>
    </row>
    <row r="1194" spans="1:1" ht="9" customHeight="1" x14ac:dyDescent="0.25">
      <c r="A1194" s="63">
        <f t="shared" si="145"/>
        <v>9</v>
      </c>
    </row>
    <row r="1195" spans="1:1" ht="9" customHeight="1" x14ac:dyDescent="0.25">
      <c r="A1195" s="63">
        <f t="shared" si="145"/>
        <v>9</v>
      </c>
    </row>
    <row r="1196" spans="1:1" ht="9" customHeight="1" x14ac:dyDescent="0.25">
      <c r="A1196" s="63">
        <f t="shared" si="145"/>
        <v>9</v>
      </c>
    </row>
    <row r="1197" spans="1:1" ht="9" customHeight="1" x14ac:dyDescent="0.25">
      <c r="A1197" s="63">
        <f t="shared" si="145"/>
        <v>9</v>
      </c>
    </row>
    <row r="1198" spans="1:1" ht="9" customHeight="1" x14ac:dyDescent="0.25">
      <c r="A1198" s="63">
        <f t="shared" si="145"/>
        <v>9</v>
      </c>
    </row>
    <row r="1199" spans="1:1" ht="9" customHeight="1" x14ac:dyDescent="0.25">
      <c r="A1199" s="63">
        <f t="shared" si="145"/>
        <v>9</v>
      </c>
    </row>
    <row r="1200" spans="1:1" ht="9" customHeight="1" x14ac:dyDescent="0.25">
      <c r="A1200" s="63">
        <f t="shared" si="145"/>
        <v>9</v>
      </c>
    </row>
    <row r="1201" spans="1:17" ht="15.75" customHeight="1" x14ac:dyDescent="0.25">
      <c r="A1201" s="68">
        <f t="shared" ref="A1201" si="146">$A$8</f>
        <v>16.5</v>
      </c>
      <c r="C1201" s="80" t="s">
        <v>690</v>
      </c>
      <c r="D1201" s="81" t="s">
        <v>189</v>
      </c>
      <c r="M1201" s="1006" t="str">
        <f ca="1">Wersja</f>
        <v>2020..6.15.0.44055</v>
      </c>
      <c r="N1201" s="1006"/>
    </row>
    <row r="1202" spans="1:17" ht="9" customHeight="1" x14ac:dyDescent="0.25">
      <c r="A1202" s="64">
        <v>9</v>
      </c>
      <c r="B1202" s="796" t="s">
        <v>182</v>
      </c>
      <c r="C1202" s="796"/>
      <c r="D1202" s="796"/>
      <c r="E1202" s="796"/>
      <c r="F1202" s="796"/>
      <c r="G1202" s="796"/>
      <c r="H1202" s="796"/>
      <c r="I1202" s="796"/>
      <c r="J1202" s="796"/>
      <c r="K1202" s="796"/>
      <c r="L1202" s="796"/>
      <c r="M1202" s="796"/>
      <c r="N1202" s="796"/>
      <c r="O1202" s="796"/>
    </row>
    <row r="1203" spans="1:17" ht="9" customHeight="1" x14ac:dyDescent="0.25">
      <c r="A1203" s="63">
        <f t="shared" ref="A1203" si="147">$A$2</f>
        <v>9</v>
      </c>
      <c r="B1203" s="797" t="s">
        <v>0</v>
      </c>
      <c r="C1203" s="797"/>
      <c r="D1203" s="797"/>
      <c r="E1203" s="797"/>
      <c r="F1203" s="797"/>
      <c r="G1203" s="797"/>
      <c r="H1203" s="797"/>
      <c r="I1203" s="797"/>
      <c r="J1203" s="797"/>
      <c r="K1203" s="797"/>
      <c r="L1203" s="797"/>
      <c r="M1203" s="797"/>
      <c r="N1203" s="797"/>
      <c r="O1203" s="797"/>
    </row>
    <row r="1204" spans="1:17" ht="4.5" customHeight="1" x14ac:dyDescent="0.25">
      <c r="A1204" s="64">
        <v>4.5</v>
      </c>
      <c r="B1204" s="235"/>
    </row>
    <row r="1205" spans="1:17" ht="9" customHeight="1" x14ac:dyDescent="0.25">
      <c r="A1205" s="63">
        <f t="shared" ref="A1205" si="148">$A$2</f>
        <v>9</v>
      </c>
      <c r="B1205" s="798" t="s">
        <v>475</v>
      </c>
      <c r="C1205" s="799"/>
      <c r="D1205" s="799"/>
      <c r="E1205" s="799"/>
      <c r="F1205" s="799"/>
      <c r="G1205" s="799"/>
      <c r="H1205" s="800"/>
      <c r="I1205" s="801" t="s">
        <v>1</v>
      </c>
      <c r="J1205" s="802"/>
      <c r="K1205" s="802"/>
      <c r="L1205" s="802"/>
      <c r="M1205" s="802"/>
      <c r="N1205" s="802"/>
      <c r="O1205" s="803"/>
    </row>
    <row r="1206" spans="1:17" ht="19.5" customHeight="1" x14ac:dyDescent="0.25">
      <c r="A1206" s="64">
        <v>19.5</v>
      </c>
      <c r="B1206" s="65"/>
      <c r="C1206" s="988">
        <f>$C$6</f>
        <v>0</v>
      </c>
      <c r="D1206" s="988"/>
      <c r="E1206" s="988"/>
      <c r="F1206" s="988"/>
      <c r="G1206" s="988"/>
      <c r="H1206" s="66"/>
      <c r="I1206" s="820"/>
      <c r="J1206" s="821"/>
      <c r="K1206" s="821"/>
      <c r="L1206" s="821"/>
      <c r="M1206" s="821"/>
      <c r="N1206" s="821"/>
      <c r="O1206" s="822"/>
    </row>
    <row r="1207" spans="1:17" ht="9" customHeight="1" x14ac:dyDescent="0.25">
      <c r="A1207" s="63">
        <f t="shared" ref="A1207" si="149">$A$2</f>
        <v>9</v>
      </c>
    </row>
    <row r="1208" spans="1:17" ht="16.5" customHeight="1" x14ac:dyDescent="0.25">
      <c r="A1208" s="64">
        <v>16.5</v>
      </c>
      <c r="B1208" s="67" t="s">
        <v>578</v>
      </c>
    </row>
    <row r="1209" spans="1:17" ht="16.5" customHeight="1" x14ac:dyDescent="0.25">
      <c r="A1209" s="68">
        <f>$A$8</f>
        <v>16.5</v>
      </c>
      <c r="B1209" s="989" t="s">
        <v>686</v>
      </c>
      <c r="C1209" s="989"/>
      <c r="D1209" s="989"/>
      <c r="E1209" s="989"/>
      <c r="F1209" s="989"/>
      <c r="G1209" s="989"/>
      <c r="H1209" s="989"/>
      <c r="I1209" s="989"/>
      <c r="J1209" s="989"/>
      <c r="K1209" s="989"/>
      <c r="L1209" s="989"/>
      <c r="M1209" s="989"/>
      <c r="N1209" s="989"/>
    </row>
    <row r="1210" spans="1:17" ht="16.5" customHeight="1" x14ac:dyDescent="0.25">
      <c r="A1210" s="68">
        <f>$A$8</f>
        <v>16.5</v>
      </c>
      <c r="B1210" s="990" t="s">
        <v>564</v>
      </c>
      <c r="C1210" s="989"/>
      <c r="D1210" s="989"/>
      <c r="E1210" s="989"/>
      <c r="F1210" s="989"/>
      <c r="G1210" s="989"/>
      <c r="H1210" s="989"/>
      <c r="I1210" s="989"/>
      <c r="J1210" s="989"/>
      <c r="K1210" s="989"/>
      <c r="L1210" s="989"/>
      <c r="M1210" s="989"/>
      <c r="N1210" s="989"/>
    </row>
    <row r="1211" spans="1:17" ht="9" customHeight="1" x14ac:dyDescent="0.25">
      <c r="A1211" s="63">
        <f>$A$2</f>
        <v>9</v>
      </c>
      <c r="C1211" s="69"/>
      <c r="D1211" s="69"/>
      <c r="E1211" s="69"/>
      <c r="F1211" s="69"/>
      <c r="G1211" s="69"/>
      <c r="N1211" s="804" t="s">
        <v>877</v>
      </c>
      <c r="O1211" s="1086"/>
    </row>
    <row r="1212" spans="1:17" ht="19.5" customHeight="1" x14ac:dyDescent="0.25">
      <c r="A1212" s="63">
        <f>$A$6</f>
        <v>19.5</v>
      </c>
      <c r="C1212" s="69"/>
      <c r="D1212" s="69"/>
      <c r="E1212" s="69"/>
      <c r="F1212" s="69"/>
      <c r="G1212" s="69"/>
      <c r="N1212" s="283">
        <f>N1132+1</f>
        <v>16</v>
      </c>
      <c r="O1212" s="70"/>
      <c r="P1212" s="62">
        <f>SUM(Q:Q)</f>
        <v>0</v>
      </c>
      <c r="Q1212" s="62">
        <f>IF(COUNTA(C1223:O1230,C1243:O1250)=0,0,1)</f>
        <v>0</v>
      </c>
    </row>
    <row r="1213" spans="1:17" ht="4.5" customHeight="1" x14ac:dyDescent="0.25">
      <c r="A1213" s="63">
        <f>$A$4</f>
        <v>4.5</v>
      </c>
      <c r="B1213" s="69"/>
      <c r="C1213" s="69"/>
      <c r="D1213" s="69"/>
      <c r="E1213" s="69"/>
      <c r="F1213" s="69"/>
      <c r="G1213" s="69"/>
    </row>
    <row r="1214" spans="1:17" ht="4.5" customHeight="1" x14ac:dyDescent="0.25">
      <c r="A1214" s="63">
        <f>$A$4</f>
        <v>4.5</v>
      </c>
      <c r="B1214" s="807"/>
      <c r="C1214" s="807"/>
      <c r="D1214" s="807"/>
      <c r="E1214" s="807"/>
      <c r="F1214" s="807"/>
      <c r="G1214" s="807"/>
      <c r="H1214" s="807"/>
      <c r="I1214" s="807"/>
      <c r="J1214" s="807"/>
      <c r="K1214" s="807"/>
      <c r="L1214" s="807"/>
      <c r="M1214" s="807"/>
      <c r="N1214" s="807"/>
      <c r="O1214" s="807"/>
    </row>
    <row r="1215" spans="1:17" ht="24.75" customHeight="1" x14ac:dyDescent="0.25">
      <c r="A1215" s="68">
        <f>$A$8*1.5</f>
        <v>24.75</v>
      </c>
      <c r="B1215" s="826" t="s">
        <v>687</v>
      </c>
      <c r="C1215" s="827"/>
      <c r="D1215" s="827"/>
      <c r="E1215" s="827"/>
      <c r="F1215" s="827"/>
      <c r="G1215" s="827"/>
      <c r="H1215" s="827"/>
      <c r="I1215" s="827"/>
      <c r="J1215" s="827"/>
      <c r="K1215" s="827"/>
      <c r="L1215" s="827"/>
      <c r="M1215" s="827"/>
      <c r="N1215" s="827"/>
      <c r="O1215" s="828"/>
    </row>
    <row r="1216" spans="1:17" ht="9" customHeight="1" x14ac:dyDescent="0.25">
      <c r="A1216" s="63">
        <f>$A$2</f>
        <v>9</v>
      </c>
      <c r="B1216" s="71"/>
      <c r="C1216" s="804" t="s">
        <v>158</v>
      </c>
      <c r="D1216" s="805"/>
      <c r="E1216" s="805"/>
      <c r="F1216" s="805"/>
      <c r="G1216" s="805"/>
      <c r="H1216" s="806"/>
      <c r="I1216" s="804" t="s">
        <v>159</v>
      </c>
      <c r="J1216" s="805"/>
      <c r="K1216" s="805"/>
      <c r="L1216" s="805"/>
      <c r="M1216" s="805"/>
      <c r="N1216" s="805"/>
      <c r="O1216" s="806"/>
    </row>
    <row r="1217" spans="1:16" ht="19.5" customHeight="1" thickBot="1" x14ac:dyDescent="0.3">
      <c r="A1217" s="63">
        <f>$A$6</f>
        <v>19.5</v>
      </c>
      <c r="B1217" s="71"/>
      <c r="C1217" s="1077" t="str">
        <f>""&amp;$C$17</f>
        <v/>
      </c>
      <c r="D1217" s="1078"/>
      <c r="E1217" s="1078"/>
      <c r="F1217" s="1078"/>
      <c r="G1217" s="1078"/>
      <c r="H1217" s="1079"/>
      <c r="I1217" s="1077" t="str">
        <f>""&amp;$I$17</f>
        <v/>
      </c>
      <c r="J1217" s="1078"/>
      <c r="K1217" s="1078"/>
      <c r="L1217" s="1078"/>
      <c r="M1217" s="1078"/>
      <c r="N1217" s="1078"/>
      <c r="O1217" s="1079"/>
    </row>
    <row r="1218" spans="1:16" ht="4.5" customHeight="1" thickBot="1" x14ac:dyDescent="0.3">
      <c r="A1218" s="63">
        <f t="shared" ref="A1218" si="150">$A$4</f>
        <v>4.5</v>
      </c>
      <c r="B1218" s="1080"/>
      <c r="C1218" s="1081"/>
      <c r="D1218" s="1081"/>
      <c r="E1218" s="1081"/>
      <c r="F1218" s="1081"/>
      <c r="G1218" s="1081"/>
      <c r="H1218" s="1081"/>
      <c r="I1218" s="1081"/>
      <c r="J1218" s="1081"/>
      <c r="K1218" s="1081"/>
      <c r="L1218" s="1081"/>
      <c r="M1218" s="1081"/>
      <c r="N1218" s="1081"/>
      <c r="O1218" s="1082"/>
    </row>
    <row r="1219" spans="1:16" ht="16.5" customHeight="1" x14ac:dyDescent="0.25">
      <c r="A1219" s="68">
        <f t="shared" ref="A1219:A1220" si="151">$A$8</f>
        <v>16.5</v>
      </c>
      <c r="B1219" s="1083" t="s">
        <v>160</v>
      </c>
      <c r="C1219" s="1084"/>
      <c r="D1219" s="1084"/>
      <c r="E1219" s="1084"/>
      <c r="F1219" s="1084"/>
      <c r="G1219" s="1084"/>
      <c r="H1219" s="1084"/>
      <c r="I1219" s="1084"/>
      <c r="J1219" s="1084"/>
      <c r="K1219" s="1084"/>
      <c r="L1219" s="1084"/>
      <c r="M1219" s="1084"/>
      <c r="N1219" s="1084"/>
      <c r="O1219" s="1085"/>
    </row>
    <row r="1220" spans="1:16" ht="16.5" customHeight="1" x14ac:dyDescent="0.25">
      <c r="A1220" s="68">
        <f t="shared" si="151"/>
        <v>16.5</v>
      </c>
      <c r="B1220" s="811" t="s">
        <v>688</v>
      </c>
      <c r="C1220" s="812"/>
      <c r="D1220" s="812"/>
      <c r="E1220" s="812"/>
      <c r="F1220" s="812"/>
      <c r="G1220" s="812"/>
      <c r="H1220" s="812"/>
      <c r="I1220" s="812"/>
      <c r="J1220" s="812"/>
      <c r="K1220" s="812"/>
      <c r="L1220" s="812"/>
      <c r="M1220" s="812"/>
      <c r="N1220" s="812"/>
      <c r="O1220" s="813"/>
    </row>
    <row r="1221" spans="1:16" ht="24.75" customHeight="1" x14ac:dyDescent="0.25">
      <c r="A1221" s="68">
        <f t="shared" ref="A1221" si="152">$A$8*1.5</f>
        <v>24.75</v>
      </c>
      <c r="B1221" s="237" t="s">
        <v>162</v>
      </c>
      <c r="C1221" s="814" t="s">
        <v>170</v>
      </c>
      <c r="D1221" s="807"/>
      <c r="E1221" s="807"/>
      <c r="F1221" s="807"/>
      <c r="G1221" s="815"/>
      <c r="H1221" s="238" t="s">
        <v>171</v>
      </c>
      <c r="I1221" s="238" t="s">
        <v>172</v>
      </c>
      <c r="J1221" s="237" t="s">
        <v>163</v>
      </c>
      <c r="K1221" s="75" t="s">
        <v>760</v>
      </c>
      <c r="L1221" s="814" t="s">
        <v>175</v>
      </c>
      <c r="M1221" s="807"/>
      <c r="N1221" s="807"/>
      <c r="O1221" s="815"/>
    </row>
    <row r="1222" spans="1:16" ht="9" customHeight="1" x14ac:dyDescent="0.2">
      <c r="A1222" s="63">
        <f t="shared" ref="A1222" si="153">$A$2</f>
        <v>9</v>
      </c>
      <c r="B1222" s="76"/>
      <c r="C1222" s="816" t="s">
        <v>126</v>
      </c>
      <c r="D1222" s="817"/>
      <c r="E1222" s="817"/>
      <c r="F1222" s="817"/>
      <c r="G1222" s="818"/>
      <c r="H1222" s="77" t="s">
        <v>164</v>
      </c>
      <c r="I1222" s="77" t="s">
        <v>165</v>
      </c>
      <c r="J1222" s="77" t="s">
        <v>143</v>
      </c>
      <c r="K1222" s="77" t="s">
        <v>166</v>
      </c>
      <c r="L1222" s="845" t="s">
        <v>167</v>
      </c>
      <c r="M1222" s="1023"/>
      <c r="N1222" s="1023"/>
      <c r="O1222" s="1024"/>
    </row>
    <row r="1223" spans="1:16" ht="19.5" customHeight="1" x14ac:dyDescent="0.25">
      <c r="A1223" s="63">
        <f t="shared" ref="A1223:A1230" si="154">$A$6</f>
        <v>19.5</v>
      </c>
      <c r="B1223" s="78">
        <v>1</v>
      </c>
      <c r="C1223" s="832"/>
      <c r="D1223" s="832"/>
      <c r="E1223" s="832"/>
      <c r="F1223" s="832"/>
      <c r="G1223" s="832"/>
      <c r="H1223" s="262"/>
      <c r="I1223" s="262"/>
      <c r="J1223" s="172"/>
      <c r="K1223" s="175"/>
      <c r="L1223" s="1073"/>
      <c r="M1223" s="1074"/>
      <c r="N1223" s="1074"/>
      <c r="O1223" s="1075"/>
      <c r="P1223" s="45" t="s">
        <v>126</v>
      </c>
    </row>
    <row r="1224" spans="1:16" ht="19.5" customHeight="1" x14ac:dyDescent="0.25">
      <c r="A1224" s="63">
        <f t="shared" si="154"/>
        <v>19.5</v>
      </c>
      <c r="B1224" s="78">
        <v>2</v>
      </c>
      <c r="C1224" s="832"/>
      <c r="D1224" s="832"/>
      <c r="E1224" s="832"/>
      <c r="F1224" s="832"/>
      <c r="G1224" s="832"/>
      <c r="H1224" s="262"/>
      <c r="I1224" s="262"/>
      <c r="J1224" s="172"/>
      <c r="K1224" s="175"/>
      <c r="L1224" s="1073"/>
      <c r="M1224" s="1074"/>
      <c r="N1224" s="1074"/>
      <c r="O1224" s="1075"/>
      <c r="P1224" s="45" t="s">
        <v>126</v>
      </c>
    </row>
    <row r="1225" spans="1:16" ht="19.5" customHeight="1" x14ac:dyDescent="0.25">
      <c r="A1225" s="63">
        <f t="shared" si="154"/>
        <v>19.5</v>
      </c>
      <c r="B1225" s="78">
        <v>3</v>
      </c>
      <c r="C1225" s="832"/>
      <c r="D1225" s="832"/>
      <c r="E1225" s="832"/>
      <c r="F1225" s="832"/>
      <c r="G1225" s="832"/>
      <c r="H1225" s="262"/>
      <c r="I1225" s="262"/>
      <c r="J1225" s="172"/>
      <c r="K1225" s="175"/>
      <c r="L1225" s="1073"/>
      <c r="M1225" s="1074"/>
      <c r="N1225" s="1074"/>
      <c r="O1225" s="1075"/>
      <c r="P1225" s="45" t="s">
        <v>126</v>
      </c>
    </row>
    <row r="1226" spans="1:16" ht="19.5" customHeight="1" x14ac:dyDescent="0.25">
      <c r="A1226" s="63">
        <f t="shared" si="154"/>
        <v>19.5</v>
      </c>
      <c r="B1226" s="78">
        <v>4</v>
      </c>
      <c r="C1226" s="832"/>
      <c r="D1226" s="832"/>
      <c r="E1226" s="832"/>
      <c r="F1226" s="832"/>
      <c r="G1226" s="832"/>
      <c r="H1226" s="262"/>
      <c r="I1226" s="262"/>
      <c r="J1226" s="172"/>
      <c r="K1226" s="175"/>
      <c r="L1226" s="1073"/>
      <c r="M1226" s="1074"/>
      <c r="N1226" s="1074"/>
      <c r="O1226" s="1075"/>
      <c r="P1226" s="45" t="s">
        <v>126</v>
      </c>
    </row>
    <row r="1227" spans="1:16" ht="19.5" customHeight="1" x14ac:dyDescent="0.25">
      <c r="A1227" s="63">
        <f t="shared" si="154"/>
        <v>19.5</v>
      </c>
      <c r="B1227" s="78">
        <v>5</v>
      </c>
      <c r="C1227" s="832"/>
      <c r="D1227" s="832"/>
      <c r="E1227" s="832"/>
      <c r="F1227" s="832"/>
      <c r="G1227" s="832"/>
      <c r="H1227" s="262"/>
      <c r="I1227" s="262"/>
      <c r="J1227" s="172"/>
      <c r="K1227" s="175"/>
      <c r="L1227" s="1073"/>
      <c r="M1227" s="1074"/>
      <c r="N1227" s="1074"/>
      <c r="O1227" s="1075"/>
      <c r="P1227" s="45" t="s">
        <v>126</v>
      </c>
    </row>
    <row r="1228" spans="1:16" ht="19.5" customHeight="1" x14ac:dyDescent="0.25">
      <c r="A1228" s="63">
        <f t="shared" si="154"/>
        <v>19.5</v>
      </c>
      <c r="B1228" s="78">
        <v>6</v>
      </c>
      <c r="C1228" s="832"/>
      <c r="D1228" s="832"/>
      <c r="E1228" s="832"/>
      <c r="F1228" s="832"/>
      <c r="G1228" s="832"/>
      <c r="H1228" s="262"/>
      <c r="I1228" s="262"/>
      <c r="J1228" s="172"/>
      <c r="K1228" s="175"/>
      <c r="L1228" s="1073"/>
      <c r="M1228" s="1074"/>
      <c r="N1228" s="1074"/>
      <c r="O1228" s="1075"/>
      <c r="P1228" s="45" t="s">
        <v>126</v>
      </c>
    </row>
    <row r="1229" spans="1:16" ht="19.5" customHeight="1" x14ac:dyDescent="0.25">
      <c r="A1229" s="63">
        <f t="shared" si="154"/>
        <v>19.5</v>
      </c>
      <c r="B1229" s="78">
        <v>7</v>
      </c>
      <c r="C1229" s="832"/>
      <c r="D1229" s="832"/>
      <c r="E1229" s="832"/>
      <c r="F1229" s="832"/>
      <c r="G1229" s="832"/>
      <c r="H1229" s="262"/>
      <c r="I1229" s="262"/>
      <c r="J1229" s="172"/>
      <c r="K1229" s="175"/>
      <c r="L1229" s="1073"/>
      <c r="M1229" s="1074"/>
      <c r="N1229" s="1074"/>
      <c r="O1229" s="1075"/>
      <c r="P1229" s="45" t="s">
        <v>126</v>
      </c>
    </row>
    <row r="1230" spans="1:16" ht="19.5" customHeight="1" x14ac:dyDescent="0.25">
      <c r="A1230" s="63">
        <f t="shared" si="154"/>
        <v>19.5</v>
      </c>
      <c r="B1230" s="78">
        <v>8</v>
      </c>
      <c r="C1230" s="832"/>
      <c r="D1230" s="832"/>
      <c r="E1230" s="832"/>
      <c r="F1230" s="832"/>
      <c r="G1230" s="832"/>
      <c r="H1230" s="262"/>
      <c r="I1230" s="262"/>
      <c r="J1230" s="172"/>
      <c r="K1230" s="175"/>
      <c r="L1230" s="1073"/>
      <c r="M1230" s="1074"/>
      <c r="N1230" s="1074"/>
      <c r="O1230" s="1075"/>
      <c r="P1230" s="45" t="s">
        <v>126</v>
      </c>
    </row>
    <row r="1231" spans="1:16" ht="9" customHeight="1" x14ac:dyDescent="0.25">
      <c r="A1231" s="63">
        <f t="shared" ref="A1231" si="155">$A$2</f>
        <v>9</v>
      </c>
    </row>
    <row r="1232" spans="1:16" ht="18" customHeight="1" x14ac:dyDescent="0.25">
      <c r="A1232" s="63">
        <f t="shared" ref="A1232" si="156">$A$2*2</f>
        <v>18</v>
      </c>
      <c r="B1232" s="79" t="s">
        <v>100</v>
      </c>
      <c r="C1232" s="838" t="s">
        <v>191</v>
      </c>
      <c r="D1232" s="795"/>
      <c r="E1232" s="795"/>
      <c r="F1232" s="795"/>
      <c r="G1232" s="795"/>
      <c r="H1232" s="795"/>
      <c r="I1232" s="795"/>
      <c r="J1232" s="795"/>
      <c r="K1232" s="795"/>
      <c r="L1232" s="795"/>
      <c r="M1232" s="795"/>
      <c r="N1232" s="795"/>
      <c r="O1232" s="795"/>
    </row>
    <row r="1233" spans="1:16" ht="9" customHeight="1" x14ac:dyDescent="0.25">
      <c r="A1233" s="63">
        <f t="shared" ref="A1233:A1235" si="157">$A$2</f>
        <v>9</v>
      </c>
      <c r="B1233" s="79" t="s">
        <v>101</v>
      </c>
      <c r="C1233" s="795" t="s">
        <v>190</v>
      </c>
      <c r="D1233" s="795"/>
      <c r="E1233" s="795"/>
      <c r="F1233" s="795"/>
      <c r="G1233" s="795"/>
      <c r="H1233" s="795"/>
      <c r="I1233" s="795"/>
      <c r="J1233" s="795"/>
      <c r="K1233" s="795"/>
      <c r="L1233" s="795"/>
      <c r="M1233" s="795"/>
      <c r="N1233" s="795"/>
      <c r="O1233" s="795"/>
    </row>
    <row r="1234" spans="1:16" s="62" customFormat="1" ht="9" customHeight="1" x14ac:dyDescent="0.25">
      <c r="A1234" s="63">
        <f t="shared" si="157"/>
        <v>9</v>
      </c>
      <c r="B1234" s="79" t="s">
        <v>102</v>
      </c>
      <c r="C1234" s="838" t="s">
        <v>500</v>
      </c>
      <c r="D1234" s="795"/>
      <c r="E1234" s="795"/>
      <c r="F1234" s="795"/>
      <c r="G1234" s="795"/>
      <c r="H1234" s="795"/>
      <c r="I1234" s="795"/>
      <c r="J1234" s="795"/>
      <c r="K1234" s="795"/>
      <c r="L1234" s="795"/>
      <c r="M1234" s="795"/>
      <c r="N1234" s="795"/>
      <c r="O1234" s="795"/>
      <c r="P1234" s="45"/>
    </row>
    <row r="1235" spans="1:16" s="62" customFormat="1" ht="9" customHeight="1" x14ac:dyDescent="0.25">
      <c r="A1235" s="63">
        <f t="shared" si="157"/>
        <v>9</v>
      </c>
      <c r="B1235" s="79" t="s">
        <v>105</v>
      </c>
      <c r="C1235" s="838" t="s">
        <v>194</v>
      </c>
      <c r="D1235" s="795"/>
      <c r="E1235" s="795"/>
      <c r="F1235" s="795"/>
      <c r="G1235" s="795"/>
      <c r="H1235" s="795"/>
      <c r="I1235" s="795"/>
      <c r="J1235" s="795"/>
      <c r="K1235" s="795"/>
      <c r="L1235" s="795"/>
      <c r="M1235" s="795"/>
      <c r="N1235" s="795"/>
      <c r="O1235" s="795"/>
      <c r="P1235" s="45"/>
    </row>
    <row r="1236" spans="1:16" s="62" customFormat="1" ht="16.5" customHeight="1" x14ac:dyDescent="0.25">
      <c r="A1236" s="68">
        <f t="shared" ref="A1236" si="158">$A$8</f>
        <v>16.5</v>
      </c>
      <c r="B1236" s="45"/>
      <c r="C1236" s="984" t="str">
        <f ca="1">Wersja</f>
        <v>2020..6.15.0.44055</v>
      </c>
      <c r="D1236" s="984"/>
      <c r="E1236" s="69"/>
      <c r="F1236" s="69"/>
      <c r="G1236" s="69"/>
      <c r="H1236" s="69"/>
      <c r="I1236" s="45"/>
      <c r="J1236" s="45"/>
      <c r="K1236" s="45"/>
      <c r="L1236" s="45"/>
      <c r="M1236" s="45"/>
      <c r="N1236" s="80" t="s">
        <v>690</v>
      </c>
      <c r="O1236" s="81" t="s">
        <v>187</v>
      </c>
      <c r="P1236" s="45"/>
    </row>
    <row r="1237" spans="1:16" s="62" customFormat="1" ht="9" customHeight="1" x14ac:dyDescent="0.25">
      <c r="A1237" s="63">
        <f t="shared" ref="A1237:A1238" si="159">$A$2</f>
        <v>9</v>
      </c>
      <c r="B1237" s="45"/>
      <c r="C1237" s="45"/>
      <c r="D1237" s="45"/>
      <c r="E1237" s="45"/>
      <c r="F1237" s="45"/>
      <c r="G1237" s="45"/>
      <c r="H1237" s="45"/>
      <c r="I1237" s="45"/>
      <c r="J1237" s="45"/>
      <c r="K1237" s="45"/>
      <c r="L1237" s="45"/>
      <c r="M1237" s="45"/>
      <c r="N1237" s="45"/>
      <c r="O1237" s="45"/>
      <c r="P1237" s="45"/>
    </row>
    <row r="1238" spans="1:16" s="62" customFormat="1" ht="9" customHeight="1" x14ac:dyDescent="0.25">
      <c r="A1238" s="63">
        <f t="shared" si="159"/>
        <v>9</v>
      </c>
      <c r="B1238" s="797" t="s">
        <v>0</v>
      </c>
      <c r="C1238" s="797"/>
      <c r="D1238" s="797"/>
      <c r="E1238" s="797"/>
      <c r="F1238" s="797"/>
      <c r="G1238" s="797"/>
      <c r="H1238" s="797"/>
      <c r="I1238" s="797"/>
      <c r="J1238" s="797"/>
      <c r="K1238" s="797"/>
      <c r="L1238" s="797"/>
      <c r="M1238" s="797"/>
      <c r="N1238" s="797"/>
      <c r="O1238" s="797"/>
      <c r="P1238" s="45"/>
    </row>
    <row r="1239" spans="1:16" s="62" customFormat="1" ht="4.5" customHeight="1" x14ac:dyDescent="0.25">
      <c r="A1239" s="68">
        <v>4.5</v>
      </c>
      <c r="B1239" s="235"/>
      <c r="C1239" s="45"/>
      <c r="D1239" s="45"/>
      <c r="E1239" s="45"/>
      <c r="F1239" s="45"/>
      <c r="G1239" s="45"/>
      <c r="H1239" s="45"/>
      <c r="I1239" s="45"/>
      <c r="J1239" s="45"/>
      <c r="K1239" s="45"/>
      <c r="L1239" s="45"/>
      <c r="M1239" s="45"/>
      <c r="N1239" s="45"/>
      <c r="O1239" s="45"/>
      <c r="P1239" s="45"/>
    </row>
    <row r="1240" spans="1:16" s="62" customFormat="1" ht="16.5" customHeight="1" x14ac:dyDescent="0.25">
      <c r="A1240" s="68">
        <f t="shared" ref="A1240" si="160">$A$8</f>
        <v>16.5</v>
      </c>
      <c r="B1240" s="811" t="s">
        <v>689</v>
      </c>
      <c r="C1240" s="812"/>
      <c r="D1240" s="812"/>
      <c r="E1240" s="812"/>
      <c r="F1240" s="812"/>
      <c r="G1240" s="812"/>
      <c r="H1240" s="812"/>
      <c r="I1240" s="812"/>
      <c r="J1240" s="812"/>
      <c r="K1240" s="812"/>
      <c r="L1240" s="812"/>
      <c r="M1240" s="812"/>
      <c r="N1240" s="812"/>
      <c r="O1240" s="813"/>
      <c r="P1240" s="45"/>
    </row>
    <row r="1241" spans="1:16" s="62" customFormat="1" ht="24.75" customHeight="1" x14ac:dyDescent="0.25">
      <c r="A1241" s="68">
        <f t="shared" ref="A1241" si="161">$A$8*1.5</f>
        <v>24.75</v>
      </c>
      <c r="B1241" s="237" t="s">
        <v>162</v>
      </c>
      <c r="C1241" s="1076" t="s">
        <v>184</v>
      </c>
      <c r="D1241" s="1076"/>
      <c r="E1241" s="1076"/>
      <c r="F1241" s="1076"/>
      <c r="G1241" s="1076"/>
      <c r="H1241" s="238" t="s">
        <v>171</v>
      </c>
      <c r="I1241" s="238" t="s">
        <v>172</v>
      </c>
      <c r="J1241" s="237" t="s">
        <v>163</v>
      </c>
      <c r="K1241" s="75" t="s">
        <v>760</v>
      </c>
      <c r="L1241" s="814" t="s">
        <v>175</v>
      </c>
      <c r="M1241" s="807"/>
      <c r="N1241" s="807"/>
      <c r="O1241" s="815"/>
      <c r="P1241" s="45"/>
    </row>
    <row r="1242" spans="1:16" s="62" customFormat="1" ht="9" customHeight="1" x14ac:dyDescent="0.2">
      <c r="A1242" s="63">
        <f t="shared" ref="A1242" si="162">$A$2</f>
        <v>9</v>
      </c>
      <c r="B1242" s="85"/>
      <c r="C1242" s="835" t="s">
        <v>126</v>
      </c>
      <c r="D1242" s="835"/>
      <c r="E1242" s="835"/>
      <c r="F1242" s="835"/>
      <c r="G1242" s="835"/>
      <c r="H1242" s="236" t="s">
        <v>164</v>
      </c>
      <c r="I1242" s="236" t="s">
        <v>165</v>
      </c>
      <c r="J1242" s="236" t="s">
        <v>143</v>
      </c>
      <c r="K1242" s="236" t="s">
        <v>166</v>
      </c>
      <c r="L1242" s="836" t="s">
        <v>167</v>
      </c>
      <c r="M1242" s="1072"/>
      <c r="N1242" s="1072"/>
      <c r="O1242" s="837"/>
      <c r="P1242" s="45"/>
    </row>
    <row r="1243" spans="1:16" s="62" customFormat="1" ht="19.5" customHeight="1" x14ac:dyDescent="0.25">
      <c r="A1243" s="63">
        <f t="shared" ref="A1243:A1250" si="163">$A$6</f>
        <v>19.5</v>
      </c>
      <c r="B1243" s="78">
        <v>1</v>
      </c>
      <c r="C1243" s="832"/>
      <c r="D1243" s="832"/>
      <c r="E1243" s="832"/>
      <c r="F1243" s="832"/>
      <c r="G1243" s="832"/>
      <c r="H1243" s="262"/>
      <c r="I1243" s="262"/>
      <c r="J1243" s="172"/>
      <c r="K1243" s="167"/>
      <c r="L1243" s="1073"/>
      <c r="M1243" s="1074"/>
      <c r="N1243" s="1074"/>
      <c r="O1243" s="1075"/>
      <c r="P1243" s="45" t="s">
        <v>164</v>
      </c>
    </row>
    <row r="1244" spans="1:16" s="62" customFormat="1" ht="19.5" customHeight="1" x14ac:dyDescent="0.25">
      <c r="A1244" s="63">
        <f t="shared" si="163"/>
        <v>19.5</v>
      </c>
      <c r="B1244" s="78">
        <v>2</v>
      </c>
      <c r="C1244" s="832"/>
      <c r="D1244" s="832"/>
      <c r="E1244" s="832"/>
      <c r="F1244" s="832"/>
      <c r="G1244" s="832"/>
      <c r="H1244" s="262"/>
      <c r="I1244" s="262"/>
      <c r="J1244" s="172"/>
      <c r="K1244" s="167"/>
      <c r="L1244" s="1073"/>
      <c r="M1244" s="1074"/>
      <c r="N1244" s="1074"/>
      <c r="O1244" s="1075"/>
      <c r="P1244" s="45" t="s">
        <v>164</v>
      </c>
    </row>
    <row r="1245" spans="1:16" s="62" customFormat="1" ht="19.5" customHeight="1" x14ac:dyDescent="0.25">
      <c r="A1245" s="63">
        <f t="shared" si="163"/>
        <v>19.5</v>
      </c>
      <c r="B1245" s="78">
        <v>3</v>
      </c>
      <c r="C1245" s="832"/>
      <c r="D1245" s="832"/>
      <c r="E1245" s="832"/>
      <c r="F1245" s="832"/>
      <c r="G1245" s="832"/>
      <c r="H1245" s="262"/>
      <c r="I1245" s="262"/>
      <c r="J1245" s="172"/>
      <c r="K1245" s="167"/>
      <c r="L1245" s="1073"/>
      <c r="M1245" s="1074"/>
      <c r="N1245" s="1074"/>
      <c r="O1245" s="1075"/>
      <c r="P1245" s="45" t="s">
        <v>164</v>
      </c>
    </row>
    <row r="1246" spans="1:16" s="62" customFormat="1" ht="19.5" customHeight="1" x14ac:dyDescent="0.25">
      <c r="A1246" s="63">
        <f t="shared" si="163"/>
        <v>19.5</v>
      </c>
      <c r="B1246" s="78">
        <v>4</v>
      </c>
      <c r="C1246" s="832"/>
      <c r="D1246" s="832"/>
      <c r="E1246" s="832"/>
      <c r="F1246" s="832"/>
      <c r="G1246" s="832"/>
      <c r="H1246" s="262"/>
      <c r="I1246" s="262"/>
      <c r="J1246" s="172"/>
      <c r="K1246" s="167"/>
      <c r="L1246" s="1073"/>
      <c r="M1246" s="1074"/>
      <c r="N1246" s="1074"/>
      <c r="O1246" s="1075"/>
      <c r="P1246" s="45" t="s">
        <v>164</v>
      </c>
    </row>
    <row r="1247" spans="1:16" s="62" customFormat="1" ht="19.5" customHeight="1" x14ac:dyDescent="0.25">
      <c r="A1247" s="63">
        <f t="shared" si="163"/>
        <v>19.5</v>
      </c>
      <c r="B1247" s="78">
        <v>5</v>
      </c>
      <c r="C1247" s="832"/>
      <c r="D1247" s="832"/>
      <c r="E1247" s="832"/>
      <c r="F1247" s="832"/>
      <c r="G1247" s="832"/>
      <c r="H1247" s="262"/>
      <c r="I1247" s="262"/>
      <c r="J1247" s="172"/>
      <c r="K1247" s="167"/>
      <c r="L1247" s="1073"/>
      <c r="M1247" s="1074"/>
      <c r="N1247" s="1074"/>
      <c r="O1247" s="1075"/>
      <c r="P1247" s="45" t="s">
        <v>164</v>
      </c>
    </row>
    <row r="1248" spans="1:16" s="62" customFormat="1" ht="19.5" customHeight="1" x14ac:dyDescent="0.25">
      <c r="A1248" s="63">
        <f t="shared" si="163"/>
        <v>19.5</v>
      </c>
      <c r="B1248" s="78">
        <v>6</v>
      </c>
      <c r="C1248" s="832"/>
      <c r="D1248" s="832"/>
      <c r="E1248" s="832"/>
      <c r="F1248" s="832"/>
      <c r="G1248" s="832"/>
      <c r="H1248" s="262"/>
      <c r="I1248" s="262"/>
      <c r="J1248" s="172"/>
      <c r="K1248" s="167"/>
      <c r="L1248" s="1073"/>
      <c r="M1248" s="1074"/>
      <c r="N1248" s="1074"/>
      <c r="O1248" s="1075"/>
      <c r="P1248" s="45" t="s">
        <v>164</v>
      </c>
    </row>
    <row r="1249" spans="1:16" s="62" customFormat="1" ht="19.5" customHeight="1" x14ac:dyDescent="0.25">
      <c r="A1249" s="63">
        <f t="shared" si="163"/>
        <v>19.5</v>
      </c>
      <c r="B1249" s="78">
        <v>7</v>
      </c>
      <c r="C1249" s="832"/>
      <c r="D1249" s="832"/>
      <c r="E1249" s="832"/>
      <c r="F1249" s="832"/>
      <c r="G1249" s="832"/>
      <c r="H1249" s="262"/>
      <c r="I1249" s="262"/>
      <c r="J1249" s="172"/>
      <c r="K1249" s="167"/>
      <c r="L1249" s="1073"/>
      <c r="M1249" s="1074"/>
      <c r="N1249" s="1074"/>
      <c r="O1249" s="1075"/>
      <c r="P1249" s="45" t="s">
        <v>164</v>
      </c>
    </row>
    <row r="1250" spans="1:16" s="62" customFormat="1" ht="19.5" customHeight="1" x14ac:dyDescent="0.25">
      <c r="A1250" s="63">
        <f t="shared" si="163"/>
        <v>19.5</v>
      </c>
      <c r="B1250" s="78">
        <v>8</v>
      </c>
      <c r="C1250" s="832"/>
      <c r="D1250" s="832"/>
      <c r="E1250" s="832"/>
      <c r="F1250" s="832"/>
      <c r="G1250" s="832"/>
      <c r="H1250" s="262"/>
      <c r="I1250" s="262"/>
      <c r="J1250" s="172"/>
      <c r="K1250" s="167"/>
      <c r="L1250" s="1073"/>
      <c r="M1250" s="1074"/>
      <c r="N1250" s="1074"/>
      <c r="O1250" s="1075"/>
      <c r="P1250" s="45" t="s">
        <v>164</v>
      </c>
    </row>
    <row r="1251" spans="1:16" s="62" customFormat="1" ht="9" customHeight="1" x14ac:dyDescent="0.25">
      <c r="A1251" s="63">
        <f t="shared" ref="A1251:A1280" si="164">$A$2</f>
        <v>9</v>
      </c>
      <c r="B1251" s="45"/>
      <c r="C1251" s="45"/>
      <c r="D1251" s="45"/>
      <c r="E1251" s="45"/>
      <c r="F1251" s="45"/>
      <c r="G1251" s="45"/>
      <c r="H1251" s="45"/>
      <c r="I1251" s="45"/>
      <c r="J1251" s="45"/>
      <c r="K1251" s="45"/>
      <c r="L1251" s="45"/>
      <c r="M1251" s="45"/>
      <c r="N1251" s="45"/>
      <c r="O1251" s="45"/>
      <c r="P1251" s="45"/>
    </row>
    <row r="1252" spans="1:16" ht="9" customHeight="1" x14ac:dyDescent="0.25">
      <c r="A1252" s="63">
        <f t="shared" si="164"/>
        <v>9</v>
      </c>
    </row>
    <row r="1253" spans="1:16" ht="9" customHeight="1" x14ac:dyDescent="0.25">
      <c r="A1253" s="63">
        <f t="shared" si="164"/>
        <v>9</v>
      </c>
    </row>
    <row r="1254" spans="1:16" ht="9" customHeight="1" x14ac:dyDescent="0.25">
      <c r="A1254" s="63">
        <f t="shared" si="164"/>
        <v>9</v>
      </c>
    </row>
    <row r="1255" spans="1:16" ht="9" customHeight="1" x14ac:dyDescent="0.25">
      <c r="A1255" s="63">
        <f t="shared" si="164"/>
        <v>9</v>
      </c>
    </row>
    <row r="1256" spans="1:16" ht="9" customHeight="1" x14ac:dyDescent="0.25">
      <c r="A1256" s="63">
        <f t="shared" si="164"/>
        <v>9</v>
      </c>
    </row>
    <row r="1257" spans="1:16" ht="9" customHeight="1" x14ac:dyDescent="0.25">
      <c r="A1257" s="63">
        <f t="shared" si="164"/>
        <v>9</v>
      </c>
    </row>
    <row r="1258" spans="1:16" ht="9" customHeight="1" x14ac:dyDescent="0.25">
      <c r="A1258" s="63">
        <f t="shared" si="164"/>
        <v>9</v>
      </c>
    </row>
    <row r="1259" spans="1:16" ht="9" customHeight="1" x14ac:dyDescent="0.25">
      <c r="A1259" s="63">
        <f t="shared" si="164"/>
        <v>9</v>
      </c>
    </row>
    <row r="1260" spans="1:16" ht="9" customHeight="1" x14ac:dyDescent="0.25">
      <c r="A1260" s="63">
        <f t="shared" si="164"/>
        <v>9</v>
      </c>
    </row>
    <row r="1261" spans="1:16" ht="9" customHeight="1" x14ac:dyDescent="0.25">
      <c r="A1261" s="63">
        <f t="shared" si="164"/>
        <v>9</v>
      </c>
    </row>
    <row r="1262" spans="1:16" ht="9" customHeight="1" x14ac:dyDescent="0.25">
      <c r="A1262" s="63">
        <f t="shared" si="164"/>
        <v>9</v>
      </c>
    </row>
    <row r="1263" spans="1:16" ht="9" customHeight="1" x14ac:dyDescent="0.25">
      <c r="A1263" s="63">
        <f t="shared" si="164"/>
        <v>9</v>
      </c>
    </row>
    <row r="1264" spans="1:16" ht="9" customHeight="1" x14ac:dyDescent="0.25">
      <c r="A1264" s="63">
        <f t="shared" si="164"/>
        <v>9</v>
      </c>
    </row>
    <row r="1265" spans="1:1" ht="9" customHeight="1" x14ac:dyDescent="0.25">
      <c r="A1265" s="63">
        <f t="shared" si="164"/>
        <v>9</v>
      </c>
    </row>
    <row r="1266" spans="1:1" ht="9" customHeight="1" x14ac:dyDescent="0.25">
      <c r="A1266" s="63">
        <f t="shared" si="164"/>
        <v>9</v>
      </c>
    </row>
    <row r="1267" spans="1:1" ht="9" customHeight="1" x14ac:dyDescent="0.25">
      <c r="A1267" s="63">
        <f t="shared" si="164"/>
        <v>9</v>
      </c>
    </row>
    <row r="1268" spans="1:1" ht="9" customHeight="1" x14ac:dyDescent="0.25">
      <c r="A1268" s="63">
        <f t="shared" si="164"/>
        <v>9</v>
      </c>
    </row>
    <row r="1269" spans="1:1" ht="9" customHeight="1" x14ac:dyDescent="0.25">
      <c r="A1269" s="63">
        <f t="shared" si="164"/>
        <v>9</v>
      </c>
    </row>
    <row r="1270" spans="1:1" ht="9" customHeight="1" x14ac:dyDescent="0.25">
      <c r="A1270" s="63">
        <f t="shared" si="164"/>
        <v>9</v>
      </c>
    </row>
    <row r="1271" spans="1:1" ht="9" customHeight="1" x14ac:dyDescent="0.25">
      <c r="A1271" s="63">
        <f t="shared" si="164"/>
        <v>9</v>
      </c>
    </row>
    <row r="1272" spans="1:1" ht="9" customHeight="1" x14ac:dyDescent="0.25">
      <c r="A1272" s="63">
        <f t="shared" si="164"/>
        <v>9</v>
      </c>
    </row>
    <row r="1273" spans="1:1" ht="9" customHeight="1" x14ac:dyDescent="0.25">
      <c r="A1273" s="63">
        <f t="shared" si="164"/>
        <v>9</v>
      </c>
    </row>
    <row r="1274" spans="1:1" ht="9" customHeight="1" x14ac:dyDescent="0.25">
      <c r="A1274" s="63">
        <f t="shared" si="164"/>
        <v>9</v>
      </c>
    </row>
    <row r="1275" spans="1:1" ht="9" customHeight="1" x14ac:dyDescent="0.25">
      <c r="A1275" s="63">
        <f t="shared" si="164"/>
        <v>9</v>
      </c>
    </row>
    <row r="1276" spans="1:1" ht="9" customHeight="1" x14ac:dyDescent="0.25">
      <c r="A1276" s="63">
        <f t="shared" si="164"/>
        <v>9</v>
      </c>
    </row>
    <row r="1277" spans="1:1" ht="9" customHeight="1" x14ac:dyDescent="0.25">
      <c r="A1277" s="63">
        <f t="shared" si="164"/>
        <v>9</v>
      </c>
    </row>
    <row r="1278" spans="1:1" ht="9" customHeight="1" x14ac:dyDescent="0.25">
      <c r="A1278" s="63">
        <f t="shared" si="164"/>
        <v>9</v>
      </c>
    </row>
    <row r="1279" spans="1:1" ht="9" customHeight="1" x14ac:dyDescent="0.25">
      <c r="A1279" s="63">
        <f t="shared" si="164"/>
        <v>9</v>
      </c>
    </row>
    <row r="1280" spans="1:1" ht="9" customHeight="1" x14ac:dyDescent="0.25">
      <c r="A1280" s="63">
        <f t="shared" si="164"/>
        <v>9</v>
      </c>
    </row>
    <row r="1281" spans="1:17" ht="15.75" customHeight="1" x14ac:dyDescent="0.25">
      <c r="A1281" s="68">
        <f t="shared" ref="A1281" si="165">$A$8</f>
        <v>16.5</v>
      </c>
      <c r="C1281" s="80" t="s">
        <v>690</v>
      </c>
      <c r="D1281" s="81" t="s">
        <v>189</v>
      </c>
      <c r="M1281" s="1006" t="str">
        <f ca="1">Wersja</f>
        <v>2020..6.15.0.44055</v>
      </c>
      <c r="N1281" s="1006"/>
    </row>
    <row r="1282" spans="1:17" ht="9" customHeight="1" x14ac:dyDescent="0.25">
      <c r="A1282" s="64">
        <v>9</v>
      </c>
      <c r="B1282" s="796" t="s">
        <v>182</v>
      </c>
      <c r="C1282" s="796"/>
      <c r="D1282" s="796"/>
      <c r="E1282" s="796"/>
      <c r="F1282" s="796"/>
      <c r="G1282" s="796"/>
      <c r="H1282" s="796"/>
      <c r="I1282" s="796"/>
      <c r="J1282" s="796"/>
      <c r="K1282" s="796"/>
      <c r="L1282" s="796"/>
      <c r="M1282" s="796"/>
      <c r="N1282" s="796"/>
      <c r="O1282" s="796"/>
    </row>
    <row r="1283" spans="1:17" ht="9" customHeight="1" x14ac:dyDescent="0.25">
      <c r="A1283" s="63">
        <f t="shared" ref="A1283" si="166">$A$2</f>
        <v>9</v>
      </c>
      <c r="B1283" s="797" t="s">
        <v>0</v>
      </c>
      <c r="C1283" s="797"/>
      <c r="D1283" s="797"/>
      <c r="E1283" s="797"/>
      <c r="F1283" s="797"/>
      <c r="G1283" s="797"/>
      <c r="H1283" s="797"/>
      <c r="I1283" s="797"/>
      <c r="J1283" s="797"/>
      <c r="K1283" s="797"/>
      <c r="L1283" s="797"/>
      <c r="M1283" s="797"/>
      <c r="N1283" s="797"/>
      <c r="O1283" s="797"/>
    </row>
    <row r="1284" spans="1:17" ht="4.5" customHeight="1" x14ac:dyDescent="0.25">
      <c r="A1284" s="64">
        <v>4.5</v>
      </c>
      <c r="B1284" s="235"/>
    </row>
    <row r="1285" spans="1:17" ht="9" customHeight="1" x14ac:dyDescent="0.25">
      <c r="A1285" s="63">
        <f t="shared" ref="A1285" si="167">$A$2</f>
        <v>9</v>
      </c>
      <c r="B1285" s="798" t="s">
        <v>475</v>
      </c>
      <c r="C1285" s="799"/>
      <c r="D1285" s="799"/>
      <c r="E1285" s="799"/>
      <c r="F1285" s="799"/>
      <c r="G1285" s="799"/>
      <c r="H1285" s="800"/>
      <c r="I1285" s="801" t="s">
        <v>1</v>
      </c>
      <c r="J1285" s="802"/>
      <c r="K1285" s="802"/>
      <c r="L1285" s="802"/>
      <c r="M1285" s="802"/>
      <c r="N1285" s="802"/>
      <c r="O1285" s="803"/>
    </row>
    <row r="1286" spans="1:17" ht="19.5" customHeight="1" x14ac:dyDescent="0.25">
      <c r="A1286" s="64">
        <v>19.5</v>
      </c>
      <c r="B1286" s="65"/>
      <c r="C1286" s="988">
        <f>$C$6</f>
        <v>0</v>
      </c>
      <c r="D1286" s="988"/>
      <c r="E1286" s="988"/>
      <c r="F1286" s="988"/>
      <c r="G1286" s="988"/>
      <c r="H1286" s="66"/>
      <c r="I1286" s="820"/>
      <c r="J1286" s="821"/>
      <c r="K1286" s="821"/>
      <c r="L1286" s="821"/>
      <c r="M1286" s="821"/>
      <c r="N1286" s="821"/>
      <c r="O1286" s="822"/>
    </row>
    <row r="1287" spans="1:17" ht="9" customHeight="1" x14ac:dyDescent="0.25">
      <c r="A1287" s="63">
        <f t="shared" ref="A1287" si="168">$A$2</f>
        <v>9</v>
      </c>
    </row>
    <row r="1288" spans="1:17" ht="16.5" customHeight="1" x14ac:dyDescent="0.25">
      <c r="A1288" s="64">
        <v>16.5</v>
      </c>
      <c r="B1288" s="67" t="s">
        <v>578</v>
      </c>
    </row>
    <row r="1289" spans="1:17" ht="16.5" customHeight="1" x14ac:dyDescent="0.25">
      <c r="A1289" s="68">
        <f>$A$8</f>
        <v>16.5</v>
      </c>
      <c r="B1289" s="989" t="s">
        <v>686</v>
      </c>
      <c r="C1289" s="989"/>
      <c r="D1289" s="989"/>
      <c r="E1289" s="989"/>
      <c r="F1289" s="989"/>
      <c r="G1289" s="989"/>
      <c r="H1289" s="989"/>
      <c r="I1289" s="989"/>
      <c r="J1289" s="989"/>
      <c r="K1289" s="989"/>
      <c r="L1289" s="989"/>
      <c r="M1289" s="989"/>
      <c r="N1289" s="989"/>
    </row>
    <row r="1290" spans="1:17" ht="16.5" customHeight="1" x14ac:dyDescent="0.25">
      <c r="A1290" s="68">
        <f>$A$8</f>
        <v>16.5</v>
      </c>
      <c r="B1290" s="990" t="s">
        <v>564</v>
      </c>
      <c r="C1290" s="989"/>
      <c r="D1290" s="989"/>
      <c r="E1290" s="989"/>
      <c r="F1290" s="989"/>
      <c r="G1290" s="989"/>
      <c r="H1290" s="989"/>
      <c r="I1290" s="989"/>
      <c r="J1290" s="989"/>
      <c r="K1290" s="989"/>
      <c r="L1290" s="989"/>
      <c r="M1290" s="989"/>
      <c r="N1290" s="989"/>
    </row>
    <row r="1291" spans="1:17" ht="9" customHeight="1" x14ac:dyDescent="0.25">
      <c r="A1291" s="63">
        <f>$A$2</f>
        <v>9</v>
      </c>
      <c r="C1291" s="69"/>
      <c r="D1291" s="69"/>
      <c r="E1291" s="69"/>
      <c r="F1291" s="69"/>
      <c r="G1291" s="69"/>
      <c r="N1291" s="804" t="s">
        <v>877</v>
      </c>
      <c r="O1291" s="1086"/>
    </row>
    <row r="1292" spans="1:17" ht="19.5" customHeight="1" x14ac:dyDescent="0.25">
      <c r="A1292" s="63">
        <f>$A$6</f>
        <v>19.5</v>
      </c>
      <c r="C1292" s="69"/>
      <c r="D1292" s="69"/>
      <c r="E1292" s="69"/>
      <c r="F1292" s="69"/>
      <c r="G1292" s="69"/>
      <c r="N1292" s="283">
        <f>N1212+1</f>
        <v>17</v>
      </c>
      <c r="O1292" s="70"/>
      <c r="P1292" s="62">
        <f>SUM(Q:Q)</f>
        <v>0</v>
      </c>
      <c r="Q1292" s="62">
        <f>IF(COUNTA(C1303:O1310,C1323:O1330)=0,0,1)</f>
        <v>0</v>
      </c>
    </row>
    <row r="1293" spans="1:17" ht="4.5" customHeight="1" x14ac:dyDescent="0.25">
      <c r="A1293" s="63">
        <f>$A$4</f>
        <v>4.5</v>
      </c>
      <c r="B1293" s="69"/>
      <c r="C1293" s="69"/>
      <c r="D1293" s="69"/>
      <c r="E1293" s="69"/>
      <c r="F1293" s="69"/>
      <c r="G1293" s="69"/>
    </row>
    <row r="1294" spans="1:17" ht="4.5" customHeight="1" x14ac:dyDescent="0.25">
      <c r="A1294" s="63">
        <f>$A$4</f>
        <v>4.5</v>
      </c>
      <c r="B1294" s="807"/>
      <c r="C1294" s="807"/>
      <c r="D1294" s="807"/>
      <c r="E1294" s="807"/>
      <c r="F1294" s="807"/>
      <c r="G1294" s="807"/>
      <c r="H1294" s="807"/>
      <c r="I1294" s="807"/>
      <c r="J1294" s="807"/>
      <c r="K1294" s="807"/>
      <c r="L1294" s="807"/>
      <c r="M1294" s="807"/>
      <c r="N1294" s="807"/>
      <c r="O1294" s="807"/>
    </row>
    <row r="1295" spans="1:17" ht="24.75" customHeight="1" x14ac:dyDescent="0.25">
      <c r="A1295" s="68">
        <f>$A$8*1.5</f>
        <v>24.75</v>
      </c>
      <c r="B1295" s="826" t="s">
        <v>687</v>
      </c>
      <c r="C1295" s="827"/>
      <c r="D1295" s="827"/>
      <c r="E1295" s="827"/>
      <c r="F1295" s="827"/>
      <c r="G1295" s="827"/>
      <c r="H1295" s="827"/>
      <c r="I1295" s="827"/>
      <c r="J1295" s="827"/>
      <c r="K1295" s="827"/>
      <c r="L1295" s="827"/>
      <c r="M1295" s="827"/>
      <c r="N1295" s="827"/>
      <c r="O1295" s="828"/>
    </row>
    <row r="1296" spans="1:17" ht="9" customHeight="1" x14ac:dyDescent="0.25">
      <c r="A1296" s="63">
        <f>$A$2</f>
        <v>9</v>
      </c>
      <c r="B1296" s="71"/>
      <c r="C1296" s="804" t="s">
        <v>158</v>
      </c>
      <c r="D1296" s="805"/>
      <c r="E1296" s="805"/>
      <c r="F1296" s="805"/>
      <c r="G1296" s="805"/>
      <c r="H1296" s="806"/>
      <c r="I1296" s="804" t="s">
        <v>159</v>
      </c>
      <c r="J1296" s="805"/>
      <c r="K1296" s="805"/>
      <c r="L1296" s="805"/>
      <c r="M1296" s="805"/>
      <c r="N1296" s="805"/>
      <c r="O1296" s="806"/>
    </row>
    <row r="1297" spans="1:16" ht="19.5" customHeight="1" thickBot="1" x14ac:dyDescent="0.3">
      <c r="A1297" s="63">
        <f>$A$6</f>
        <v>19.5</v>
      </c>
      <c r="B1297" s="71"/>
      <c r="C1297" s="1077" t="str">
        <f>""&amp;$C$17</f>
        <v/>
      </c>
      <c r="D1297" s="1078"/>
      <c r="E1297" s="1078"/>
      <c r="F1297" s="1078"/>
      <c r="G1297" s="1078"/>
      <c r="H1297" s="1079"/>
      <c r="I1297" s="1077" t="str">
        <f>""&amp;$I$17</f>
        <v/>
      </c>
      <c r="J1297" s="1078"/>
      <c r="K1297" s="1078"/>
      <c r="L1297" s="1078"/>
      <c r="M1297" s="1078"/>
      <c r="N1297" s="1078"/>
      <c r="O1297" s="1079"/>
    </row>
    <row r="1298" spans="1:16" ht="4.5" customHeight="1" thickBot="1" x14ac:dyDescent="0.3">
      <c r="A1298" s="63">
        <f t="shared" ref="A1298" si="169">$A$4</f>
        <v>4.5</v>
      </c>
      <c r="B1298" s="1080"/>
      <c r="C1298" s="1081"/>
      <c r="D1298" s="1081"/>
      <c r="E1298" s="1081"/>
      <c r="F1298" s="1081"/>
      <c r="G1298" s="1081"/>
      <c r="H1298" s="1081"/>
      <c r="I1298" s="1081"/>
      <c r="J1298" s="1081"/>
      <c r="K1298" s="1081"/>
      <c r="L1298" s="1081"/>
      <c r="M1298" s="1081"/>
      <c r="N1298" s="1081"/>
      <c r="O1298" s="1082"/>
    </row>
    <row r="1299" spans="1:16" ht="16.5" customHeight="1" x14ac:dyDescent="0.25">
      <c r="A1299" s="68">
        <f t="shared" ref="A1299:A1300" si="170">$A$8</f>
        <v>16.5</v>
      </c>
      <c r="B1299" s="1083" t="s">
        <v>160</v>
      </c>
      <c r="C1299" s="1084"/>
      <c r="D1299" s="1084"/>
      <c r="E1299" s="1084"/>
      <c r="F1299" s="1084"/>
      <c r="G1299" s="1084"/>
      <c r="H1299" s="1084"/>
      <c r="I1299" s="1084"/>
      <c r="J1299" s="1084"/>
      <c r="K1299" s="1084"/>
      <c r="L1299" s="1084"/>
      <c r="M1299" s="1084"/>
      <c r="N1299" s="1084"/>
      <c r="O1299" s="1085"/>
    </row>
    <row r="1300" spans="1:16" ht="16.5" customHeight="1" x14ac:dyDescent="0.25">
      <c r="A1300" s="68">
        <f t="shared" si="170"/>
        <v>16.5</v>
      </c>
      <c r="B1300" s="811" t="s">
        <v>688</v>
      </c>
      <c r="C1300" s="812"/>
      <c r="D1300" s="812"/>
      <c r="E1300" s="812"/>
      <c r="F1300" s="812"/>
      <c r="G1300" s="812"/>
      <c r="H1300" s="812"/>
      <c r="I1300" s="812"/>
      <c r="J1300" s="812"/>
      <c r="K1300" s="812"/>
      <c r="L1300" s="812"/>
      <c r="M1300" s="812"/>
      <c r="N1300" s="812"/>
      <c r="O1300" s="813"/>
    </row>
    <row r="1301" spans="1:16" ht="24.75" customHeight="1" x14ac:dyDescent="0.25">
      <c r="A1301" s="68">
        <f t="shared" ref="A1301" si="171">$A$8*1.5</f>
        <v>24.75</v>
      </c>
      <c r="B1301" s="237" t="s">
        <v>162</v>
      </c>
      <c r="C1301" s="814" t="s">
        <v>170</v>
      </c>
      <c r="D1301" s="807"/>
      <c r="E1301" s="807"/>
      <c r="F1301" s="807"/>
      <c r="G1301" s="815"/>
      <c r="H1301" s="238" t="s">
        <v>171</v>
      </c>
      <c r="I1301" s="238" t="s">
        <v>172</v>
      </c>
      <c r="J1301" s="237" t="s">
        <v>163</v>
      </c>
      <c r="K1301" s="75" t="s">
        <v>760</v>
      </c>
      <c r="L1301" s="814" t="s">
        <v>175</v>
      </c>
      <c r="M1301" s="807"/>
      <c r="N1301" s="807"/>
      <c r="O1301" s="815"/>
    </row>
    <row r="1302" spans="1:16" ht="9" customHeight="1" x14ac:dyDescent="0.2">
      <c r="A1302" s="63">
        <f t="shared" ref="A1302" si="172">$A$2</f>
        <v>9</v>
      </c>
      <c r="B1302" s="76"/>
      <c r="C1302" s="816" t="s">
        <v>126</v>
      </c>
      <c r="D1302" s="817"/>
      <c r="E1302" s="817"/>
      <c r="F1302" s="817"/>
      <c r="G1302" s="818"/>
      <c r="H1302" s="77" t="s">
        <v>164</v>
      </c>
      <c r="I1302" s="77" t="s">
        <v>165</v>
      </c>
      <c r="J1302" s="77" t="s">
        <v>143</v>
      </c>
      <c r="K1302" s="77" t="s">
        <v>166</v>
      </c>
      <c r="L1302" s="845" t="s">
        <v>167</v>
      </c>
      <c r="M1302" s="1023"/>
      <c r="N1302" s="1023"/>
      <c r="O1302" s="1024"/>
    </row>
    <row r="1303" spans="1:16" ht="19.5" customHeight="1" x14ac:dyDescent="0.25">
      <c r="A1303" s="63">
        <f t="shared" ref="A1303:A1310" si="173">$A$6</f>
        <v>19.5</v>
      </c>
      <c r="B1303" s="78">
        <v>1</v>
      </c>
      <c r="C1303" s="832"/>
      <c r="D1303" s="832"/>
      <c r="E1303" s="832"/>
      <c r="F1303" s="832"/>
      <c r="G1303" s="832"/>
      <c r="H1303" s="262"/>
      <c r="I1303" s="262"/>
      <c r="J1303" s="172"/>
      <c r="K1303" s="175"/>
      <c r="L1303" s="1073"/>
      <c r="M1303" s="1074"/>
      <c r="N1303" s="1074"/>
      <c r="O1303" s="1075"/>
      <c r="P1303" s="45" t="s">
        <v>126</v>
      </c>
    </row>
    <row r="1304" spans="1:16" ht="19.5" customHeight="1" x14ac:dyDescent="0.25">
      <c r="A1304" s="63">
        <f t="shared" si="173"/>
        <v>19.5</v>
      </c>
      <c r="B1304" s="78">
        <v>2</v>
      </c>
      <c r="C1304" s="832"/>
      <c r="D1304" s="832"/>
      <c r="E1304" s="832"/>
      <c r="F1304" s="832"/>
      <c r="G1304" s="832"/>
      <c r="H1304" s="262"/>
      <c r="I1304" s="262"/>
      <c r="J1304" s="172"/>
      <c r="K1304" s="175"/>
      <c r="L1304" s="1073"/>
      <c r="M1304" s="1074"/>
      <c r="N1304" s="1074"/>
      <c r="O1304" s="1075"/>
      <c r="P1304" s="45" t="s">
        <v>126</v>
      </c>
    </row>
    <row r="1305" spans="1:16" ht="19.5" customHeight="1" x14ac:dyDescent="0.25">
      <c r="A1305" s="63">
        <f t="shared" si="173"/>
        <v>19.5</v>
      </c>
      <c r="B1305" s="78">
        <v>3</v>
      </c>
      <c r="C1305" s="832"/>
      <c r="D1305" s="832"/>
      <c r="E1305" s="832"/>
      <c r="F1305" s="832"/>
      <c r="G1305" s="832"/>
      <c r="H1305" s="262"/>
      <c r="I1305" s="262"/>
      <c r="J1305" s="172"/>
      <c r="K1305" s="175"/>
      <c r="L1305" s="1073"/>
      <c r="M1305" s="1074"/>
      <c r="N1305" s="1074"/>
      <c r="O1305" s="1075"/>
      <c r="P1305" s="45" t="s">
        <v>126</v>
      </c>
    </row>
    <row r="1306" spans="1:16" ht="19.5" customHeight="1" x14ac:dyDescent="0.25">
      <c r="A1306" s="63">
        <f t="shared" si="173"/>
        <v>19.5</v>
      </c>
      <c r="B1306" s="78">
        <v>4</v>
      </c>
      <c r="C1306" s="832"/>
      <c r="D1306" s="832"/>
      <c r="E1306" s="832"/>
      <c r="F1306" s="832"/>
      <c r="G1306" s="832"/>
      <c r="H1306" s="262"/>
      <c r="I1306" s="262"/>
      <c r="J1306" s="172"/>
      <c r="K1306" s="175"/>
      <c r="L1306" s="1073"/>
      <c r="M1306" s="1074"/>
      <c r="N1306" s="1074"/>
      <c r="O1306" s="1075"/>
      <c r="P1306" s="45" t="s">
        <v>126</v>
      </c>
    </row>
    <row r="1307" spans="1:16" ht="19.5" customHeight="1" x14ac:dyDescent="0.25">
      <c r="A1307" s="63">
        <f t="shared" si="173"/>
        <v>19.5</v>
      </c>
      <c r="B1307" s="78">
        <v>5</v>
      </c>
      <c r="C1307" s="832"/>
      <c r="D1307" s="832"/>
      <c r="E1307" s="832"/>
      <c r="F1307" s="832"/>
      <c r="G1307" s="832"/>
      <c r="H1307" s="262"/>
      <c r="I1307" s="262"/>
      <c r="J1307" s="172"/>
      <c r="K1307" s="175"/>
      <c r="L1307" s="1073"/>
      <c r="M1307" s="1074"/>
      <c r="N1307" s="1074"/>
      <c r="O1307" s="1075"/>
      <c r="P1307" s="45" t="s">
        <v>126</v>
      </c>
    </row>
    <row r="1308" spans="1:16" ht="19.5" customHeight="1" x14ac:dyDescent="0.25">
      <c r="A1308" s="63">
        <f t="shared" si="173"/>
        <v>19.5</v>
      </c>
      <c r="B1308" s="78">
        <v>6</v>
      </c>
      <c r="C1308" s="832"/>
      <c r="D1308" s="832"/>
      <c r="E1308" s="832"/>
      <c r="F1308" s="832"/>
      <c r="G1308" s="832"/>
      <c r="H1308" s="262"/>
      <c r="I1308" s="262"/>
      <c r="J1308" s="172"/>
      <c r="K1308" s="175"/>
      <c r="L1308" s="1073"/>
      <c r="M1308" s="1074"/>
      <c r="N1308" s="1074"/>
      <c r="O1308" s="1075"/>
      <c r="P1308" s="45" t="s">
        <v>126</v>
      </c>
    </row>
    <row r="1309" spans="1:16" ht="19.5" customHeight="1" x14ac:dyDescent="0.25">
      <c r="A1309" s="63">
        <f t="shared" si="173"/>
        <v>19.5</v>
      </c>
      <c r="B1309" s="78">
        <v>7</v>
      </c>
      <c r="C1309" s="832"/>
      <c r="D1309" s="832"/>
      <c r="E1309" s="832"/>
      <c r="F1309" s="832"/>
      <c r="G1309" s="832"/>
      <c r="H1309" s="262"/>
      <c r="I1309" s="262"/>
      <c r="J1309" s="172"/>
      <c r="K1309" s="175"/>
      <c r="L1309" s="1073"/>
      <c r="M1309" s="1074"/>
      <c r="N1309" s="1074"/>
      <c r="O1309" s="1075"/>
      <c r="P1309" s="45" t="s">
        <v>126</v>
      </c>
    </row>
    <row r="1310" spans="1:16" ht="19.5" customHeight="1" x14ac:dyDescent="0.25">
      <c r="A1310" s="63">
        <f t="shared" si="173"/>
        <v>19.5</v>
      </c>
      <c r="B1310" s="78">
        <v>8</v>
      </c>
      <c r="C1310" s="832"/>
      <c r="D1310" s="832"/>
      <c r="E1310" s="832"/>
      <c r="F1310" s="832"/>
      <c r="G1310" s="832"/>
      <c r="H1310" s="262"/>
      <c r="I1310" s="262"/>
      <c r="J1310" s="172"/>
      <c r="K1310" s="175"/>
      <c r="L1310" s="1073"/>
      <c r="M1310" s="1074"/>
      <c r="N1310" s="1074"/>
      <c r="O1310" s="1075"/>
      <c r="P1310" s="45" t="s">
        <v>126</v>
      </c>
    </row>
    <row r="1311" spans="1:16" ht="9" customHeight="1" x14ac:dyDescent="0.25">
      <c r="A1311" s="63">
        <f t="shared" ref="A1311" si="174">$A$2</f>
        <v>9</v>
      </c>
    </row>
    <row r="1312" spans="1:16" ht="18" customHeight="1" x14ac:dyDescent="0.25">
      <c r="A1312" s="63">
        <f t="shared" ref="A1312" si="175">$A$2*2</f>
        <v>18</v>
      </c>
      <c r="B1312" s="79" t="s">
        <v>100</v>
      </c>
      <c r="C1312" s="838" t="s">
        <v>191</v>
      </c>
      <c r="D1312" s="795"/>
      <c r="E1312" s="795"/>
      <c r="F1312" s="795"/>
      <c r="G1312" s="795"/>
      <c r="H1312" s="795"/>
      <c r="I1312" s="795"/>
      <c r="J1312" s="795"/>
      <c r="K1312" s="795"/>
      <c r="L1312" s="795"/>
      <c r="M1312" s="795"/>
      <c r="N1312" s="795"/>
      <c r="O1312" s="795"/>
    </row>
    <row r="1313" spans="1:16" ht="9" customHeight="1" x14ac:dyDescent="0.25">
      <c r="A1313" s="63">
        <f t="shared" ref="A1313:A1315" si="176">$A$2</f>
        <v>9</v>
      </c>
      <c r="B1313" s="79" t="s">
        <v>101</v>
      </c>
      <c r="C1313" s="795" t="s">
        <v>190</v>
      </c>
      <c r="D1313" s="795"/>
      <c r="E1313" s="795"/>
      <c r="F1313" s="795"/>
      <c r="G1313" s="795"/>
      <c r="H1313" s="795"/>
      <c r="I1313" s="795"/>
      <c r="J1313" s="795"/>
      <c r="K1313" s="795"/>
      <c r="L1313" s="795"/>
      <c r="M1313" s="795"/>
      <c r="N1313" s="795"/>
      <c r="O1313" s="795"/>
    </row>
    <row r="1314" spans="1:16" s="62" customFormat="1" ht="9" customHeight="1" x14ac:dyDescent="0.25">
      <c r="A1314" s="63">
        <f t="shared" si="176"/>
        <v>9</v>
      </c>
      <c r="B1314" s="79" t="s">
        <v>102</v>
      </c>
      <c r="C1314" s="838" t="s">
        <v>500</v>
      </c>
      <c r="D1314" s="795"/>
      <c r="E1314" s="795"/>
      <c r="F1314" s="795"/>
      <c r="G1314" s="795"/>
      <c r="H1314" s="795"/>
      <c r="I1314" s="795"/>
      <c r="J1314" s="795"/>
      <c r="K1314" s="795"/>
      <c r="L1314" s="795"/>
      <c r="M1314" s="795"/>
      <c r="N1314" s="795"/>
      <c r="O1314" s="795"/>
      <c r="P1314" s="45"/>
    </row>
    <row r="1315" spans="1:16" s="62" customFormat="1" ht="9" customHeight="1" x14ac:dyDescent="0.25">
      <c r="A1315" s="63">
        <f t="shared" si="176"/>
        <v>9</v>
      </c>
      <c r="B1315" s="79" t="s">
        <v>105</v>
      </c>
      <c r="C1315" s="838" t="s">
        <v>194</v>
      </c>
      <c r="D1315" s="795"/>
      <c r="E1315" s="795"/>
      <c r="F1315" s="795"/>
      <c r="G1315" s="795"/>
      <c r="H1315" s="795"/>
      <c r="I1315" s="795"/>
      <c r="J1315" s="795"/>
      <c r="K1315" s="795"/>
      <c r="L1315" s="795"/>
      <c r="M1315" s="795"/>
      <c r="N1315" s="795"/>
      <c r="O1315" s="795"/>
      <c r="P1315" s="45"/>
    </row>
    <row r="1316" spans="1:16" s="62" customFormat="1" ht="16.5" customHeight="1" x14ac:dyDescent="0.25">
      <c r="A1316" s="68">
        <f t="shared" ref="A1316" si="177">$A$8</f>
        <v>16.5</v>
      </c>
      <c r="B1316" s="45"/>
      <c r="C1316" s="984" t="str">
        <f ca="1">Wersja</f>
        <v>2020..6.15.0.44055</v>
      </c>
      <c r="D1316" s="984"/>
      <c r="E1316" s="69"/>
      <c r="F1316" s="69"/>
      <c r="G1316" s="69"/>
      <c r="H1316" s="69"/>
      <c r="I1316" s="45"/>
      <c r="J1316" s="45"/>
      <c r="K1316" s="45"/>
      <c r="L1316" s="45"/>
      <c r="M1316" s="45"/>
      <c r="N1316" s="80" t="s">
        <v>690</v>
      </c>
      <c r="O1316" s="81" t="s">
        <v>187</v>
      </c>
      <c r="P1316" s="45"/>
    </row>
    <row r="1317" spans="1:16" s="62" customFormat="1" ht="9" customHeight="1" x14ac:dyDescent="0.25">
      <c r="A1317" s="63">
        <f t="shared" ref="A1317:A1318" si="178">$A$2</f>
        <v>9</v>
      </c>
      <c r="B1317" s="45"/>
      <c r="C1317" s="45"/>
      <c r="D1317" s="45"/>
      <c r="E1317" s="45"/>
      <c r="F1317" s="45"/>
      <c r="G1317" s="45"/>
      <c r="H1317" s="45"/>
      <c r="I1317" s="45"/>
      <c r="J1317" s="45"/>
      <c r="K1317" s="45"/>
      <c r="L1317" s="45"/>
      <c r="M1317" s="45"/>
      <c r="N1317" s="45"/>
      <c r="O1317" s="45"/>
      <c r="P1317" s="45"/>
    </row>
    <row r="1318" spans="1:16" s="62" customFormat="1" ht="9" customHeight="1" x14ac:dyDescent="0.25">
      <c r="A1318" s="63">
        <f t="shared" si="178"/>
        <v>9</v>
      </c>
      <c r="B1318" s="797" t="s">
        <v>0</v>
      </c>
      <c r="C1318" s="797"/>
      <c r="D1318" s="797"/>
      <c r="E1318" s="797"/>
      <c r="F1318" s="797"/>
      <c r="G1318" s="797"/>
      <c r="H1318" s="797"/>
      <c r="I1318" s="797"/>
      <c r="J1318" s="797"/>
      <c r="K1318" s="797"/>
      <c r="L1318" s="797"/>
      <c r="M1318" s="797"/>
      <c r="N1318" s="797"/>
      <c r="O1318" s="797"/>
      <c r="P1318" s="45"/>
    </row>
    <row r="1319" spans="1:16" s="62" customFormat="1" ht="4.5" customHeight="1" x14ac:dyDescent="0.25">
      <c r="A1319" s="68">
        <v>4.5</v>
      </c>
      <c r="B1319" s="235"/>
      <c r="C1319" s="45"/>
      <c r="D1319" s="45"/>
      <c r="E1319" s="45"/>
      <c r="F1319" s="45"/>
      <c r="G1319" s="45"/>
      <c r="H1319" s="45"/>
      <c r="I1319" s="45"/>
      <c r="J1319" s="45"/>
      <c r="K1319" s="45"/>
      <c r="L1319" s="45"/>
      <c r="M1319" s="45"/>
      <c r="N1319" s="45"/>
      <c r="O1319" s="45"/>
      <c r="P1319" s="45"/>
    </row>
    <row r="1320" spans="1:16" s="62" customFormat="1" ht="16.5" customHeight="1" x14ac:dyDescent="0.25">
      <c r="A1320" s="68">
        <f t="shared" ref="A1320" si="179">$A$8</f>
        <v>16.5</v>
      </c>
      <c r="B1320" s="811" t="s">
        <v>689</v>
      </c>
      <c r="C1320" s="812"/>
      <c r="D1320" s="812"/>
      <c r="E1320" s="812"/>
      <c r="F1320" s="812"/>
      <c r="G1320" s="812"/>
      <c r="H1320" s="812"/>
      <c r="I1320" s="812"/>
      <c r="J1320" s="812"/>
      <c r="K1320" s="812"/>
      <c r="L1320" s="812"/>
      <c r="M1320" s="812"/>
      <c r="N1320" s="812"/>
      <c r="O1320" s="813"/>
      <c r="P1320" s="45"/>
    </row>
    <row r="1321" spans="1:16" s="62" customFormat="1" ht="24.75" customHeight="1" x14ac:dyDescent="0.25">
      <c r="A1321" s="68">
        <f t="shared" ref="A1321" si="180">$A$8*1.5</f>
        <v>24.75</v>
      </c>
      <c r="B1321" s="237" t="s">
        <v>162</v>
      </c>
      <c r="C1321" s="1076" t="s">
        <v>184</v>
      </c>
      <c r="D1321" s="1076"/>
      <c r="E1321" s="1076"/>
      <c r="F1321" s="1076"/>
      <c r="G1321" s="1076"/>
      <c r="H1321" s="238" t="s">
        <v>171</v>
      </c>
      <c r="I1321" s="238" t="s">
        <v>172</v>
      </c>
      <c r="J1321" s="237" t="s">
        <v>163</v>
      </c>
      <c r="K1321" s="75" t="s">
        <v>760</v>
      </c>
      <c r="L1321" s="814" t="s">
        <v>175</v>
      </c>
      <c r="M1321" s="807"/>
      <c r="N1321" s="807"/>
      <c r="O1321" s="815"/>
      <c r="P1321" s="45"/>
    </row>
    <row r="1322" spans="1:16" s="62" customFormat="1" ht="9" customHeight="1" x14ac:dyDescent="0.2">
      <c r="A1322" s="63">
        <f t="shared" ref="A1322" si="181">$A$2</f>
        <v>9</v>
      </c>
      <c r="B1322" s="85"/>
      <c r="C1322" s="835" t="s">
        <v>126</v>
      </c>
      <c r="D1322" s="835"/>
      <c r="E1322" s="835"/>
      <c r="F1322" s="835"/>
      <c r="G1322" s="835"/>
      <c r="H1322" s="236" t="s">
        <v>164</v>
      </c>
      <c r="I1322" s="236" t="s">
        <v>165</v>
      </c>
      <c r="J1322" s="236" t="s">
        <v>143</v>
      </c>
      <c r="K1322" s="236" t="s">
        <v>166</v>
      </c>
      <c r="L1322" s="836" t="s">
        <v>167</v>
      </c>
      <c r="M1322" s="1072"/>
      <c r="N1322" s="1072"/>
      <c r="O1322" s="837"/>
      <c r="P1322" s="45"/>
    </row>
    <row r="1323" spans="1:16" s="62" customFormat="1" ht="19.5" customHeight="1" x14ac:dyDescent="0.25">
      <c r="A1323" s="63">
        <f t="shared" ref="A1323:A1330" si="182">$A$6</f>
        <v>19.5</v>
      </c>
      <c r="B1323" s="78">
        <v>1</v>
      </c>
      <c r="C1323" s="832"/>
      <c r="D1323" s="832"/>
      <c r="E1323" s="832"/>
      <c r="F1323" s="832"/>
      <c r="G1323" s="832"/>
      <c r="H1323" s="262"/>
      <c r="I1323" s="262"/>
      <c r="J1323" s="172"/>
      <c r="K1323" s="167"/>
      <c r="L1323" s="1073"/>
      <c r="M1323" s="1074"/>
      <c r="N1323" s="1074"/>
      <c r="O1323" s="1075"/>
      <c r="P1323" s="45" t="s">
        <v>164</v>
      </c>
    </row>
    <row r="1324" spans="1:16" s="62" customFormat="1" ht="19.5" customHeight="1" x14ac:dyDescent="0.25">
      <c r="A1324" s="63">
        <f t="shared" si="182"/>
        <v>19.5</v>
      </c>
      <c r="B1324" s="78">
        <v>2</v>
      </c>
      <c r="C1324" s="832"/>
      <c r="D1324" s="832"/>
      <c r="E1324" s="832"/>
      <c r="F1324" s="832"/>
      <c r="G1324" s="832"/>
      <c r="H1324" s="262"/>
      <c r="I1324" s="262"/>
      <c r="J1324" s="172"/>
      <c r="K1324" s="167"/>
      <c r="L1324" s="1073"/>
      <c r="M1324" s="1074"/>
      <c r="N1324" s="1074"/>
      <c r="O1324" s="1075"/>
      <c r="P1324" s="45" t="s">
        <v>164</v>
      </c>
    </row>
    <row r="1325" spans="1:16" s="62" customFormat="1" ht="19.5" customHeight="1" x14ac:dyDescent="0.25">
      <c r="A1325" s="63">
        <f t="shared" si="182"/>
        <v>19.5</v>
      </c>
      <c r="B1325" s="78">
        <v>3</v>
      </c>
      <c r="C1325" s="832"/>
      <c r="D1325" s="832"/>
      <c r="E1325" s="832"/>
      <c r="F1325" s="832"/>
      <c r="G1325" s="832"/>
      <c r="H1325" s="262"/>
      <c r="I1325" s="262"/>
      <c r="J1325" s="172"/>
      <c r="K1325" s="167"/>
      <c r="L1325" s="1073"/>
      <c r="M1325" s="1074"/>
      <c r="N1325" s="1074"/>
      <c r="O1325" s="1075"/>
      <c r="P1325" s="45" t="s">
        <v>164</v>
      </c>
    </row>
    <row r="1326" spans="1:16" s="62" customFormat="1" ht="19.5" customHeight="1" x14ac:dyDescent="0.25">
      <c r="A1326" s="63">
        <f t="shared" si="182"/>
        <v>19.5</v>
      </c>
      <c r="B1326" s="78">
        <v>4</v>
      </c>
      <c r="C1326" s="832"/>
      <c r="D1326" s="832"/>
      <c r="E1326" s="832"/>
      <c r="F1326" s="832"/>
      <c r="G1326" s="832"/>
      <c r="H1326" s="262"/>
      <c r="I1326" s="262"/>
      <c r="J1326" s="172"/>
      <c r="K1326" s="167"/>
      <c r="L1326" s="1073"/>
      <c r="M1326" s="1074"/>
      <c r="N1326" s="1074"/>
      <c r="O1326" s="1075"/>
      <c r="P1326" s="45" t="s">
        <v>164</v>
      </c>
    </row>
    <row r="1327" spans="1:16" s="62" customFormat="1" ht="19.5" customHeight="1" x14ac:dyDescent="0.25">
      <c r="A1327" s="63">
        <f t="shared" si="182"/>
        <v>19.5</v>
      </c>
      <c r="B1327" s="78">
        <v>5</v>
      </c>
      <c r="C1327" s="832"/>
      <c r="D1327" s="832"/>
      <c r="E1327" s="832"/>
      <c r="F1327" s="832"/>
      <c r="G1327" s="832"/>
      <c r="H1327" s="262"/>
      <c r="I1327" s="262"/>
      <c r="J1327" s="172"/>
      <c r="K1327" s="167"/>
      <c r="L1327" s="1073"/>
      <c r="M1327" s="1074"/>
      <c r="N1327" s="1074"/>
      <c r="O1327" s="1075"/>
      <c r="P1327" s="45" t="s">
        <v>164</v>
      </c>
    </row>
    <row r="1328" spans="1:16" s="62" customFormat="1" ht="19.5" customHeight="1" x14ac:dyDescent="0.25">
      <c r="A1328" s="63">
        <f t="shared" si="182"/>
        <v>19.5</v>
      </c>
      <c r="B1328" s="78">
        <v>6</v>
      </c>
      <c r="C1328" s="832"/>
      <c r="D1328" s="832"/>
      <c r="E1328" s="832"/>
      <c r="F1328" s="832"/>
      <c r="G1328" s="832"/>
      <c r="H1328" s="262"/>
      <c r="I1328" s="262"/>
      <c r="J1328" s="172"/>
      <c r="K1328" s="167"/>
      <c r="L1328" s="1073"/>
      <c r="M1328" s="1074"/>
      <c r="N1328" s="1074"/>
      <c r="O1328" s="1075"/>
      <c r="P1328" s="45" t="s">
        <v>164</v>
      </c>
    </row>
    <row r="1329" spans="1:16" s="62" customFormat="1" ht="19.5" customHeight="1" x14ac:dyDescent="0.25">
      <c r="A1329" s="63">
        <f t="shared" si="182"/>
        <v>19.5</v>
      </c>
      <c r="B1329" s="78">
        <v>7</v>
      </c>
      <c r="C1329" s="832"/>
      <c r="D1329" s="832"/>
      <c r="E1329" s="832"/>
      <c r="F1329" s="832"/>
      <c r="G1329" s="832"/>
      <c r="H1329" s="262"/>
      <c r="I1329" s="262"/>
      <c r="J1329" s="172"/>
      <c r="K1329" s="167"/>
      <c r="L1329" s="1073"/>
      <c r="M1329" s="1074"/>
      <c r="N1329" s="1074"/>
      <c r="O1329" s="1075"/>
      <c r="P1329" s="45" t="s">
        <v>164</v>
      </c>
    </row>
    <row r="1330" spans="1:16" s="62" customFormat="1" ht="19.5" customHeight="1" x14ac:dyDescent="0.25">
      <c r="A1330" s="63">
        <f t="shared" si="182"/>
        <v>19.5</v>
      </c>
      <c r="B1330" s="78">
        <v>8</v>
      </c>
      <c r="C1330" s="832"/>
      <c r="D1330" s="832"/>
      <c r="E1330" s="832"/>
      <c r="F1330" s="832"/>
      <c r="G1330" s="832"/>
      <c r="H1330" s="262"/>
      <c r="I1330" s="262"/>
      <c r="J1330" s="172"/>
      <c r="K1330" s="167"/>
      <c r="L1330" s="1073"/>
      <c r="M1330" s="1074"/>
      <c r="N1330" s="1074"/>
      <c r="O1330" s="1075"/>
      <c r="P1330" s="45" t="s">
        <v>164</v>
      </c>
    </row>
    <row r="1331" spans="1:16" s="62" customFormat="1" ht="9" customHeight="1" x14ac:dyDescent="0.25">
      <c r="A1331" s="63">
        <f t="shared" ref="A1331:A1360" si="183">$A$2</f>
        <v>9</v>
      </c>
      <c r="B1331" s="45"/>
      <c r="C1331" s="45"/>
      <c r="D1331" s="45"/>
      <c r="E1331" s="45"/>
      <c r="F1331" s="45"/>
      <c r="G1331" s="45"/>
      <c r="H1331" s="45"/>
      <c r="I1331" s="45"/>
      <c r="J1331" s="45"/>
      <c r="K1331" s="45"/>
      <c r="L1331" s="45"/>
      <c r="M1331" s="45"/>
      <c r="N1331" s="45"/>
      <c r="O1331" s="45"/>
      <c r="P1331" s="45"/>
    </row>
    <row r="1332" spans="1:16" ht="9" customHeight="1" x14ac:dyDescent="0.25">
      <c r="A1332" s="63">
        <f t="shared" si="183"/>
        <v>9</v>
      </c>
    </row>
    <row r="1333" spans="1:16" ht="9" customHeight="1" x14ac:dyDescent="0.25">
      <c r="A1333" s="63">
        <f t="shared" si="183"/>
        <v>9</v>
      </c>
    </row>
    <row r="1334" spans="1:16" ht="9" customHeight="1" x14ac:dyDescent="0.25">
      <c r="A1334" s="63">
        <f t="shared" si="183"/>
        <v>9</v>
      </c>
    </row>
    <row r="1335" spans="1:16" ht="9" customHeight="1" x14ac:dyDescent="0.25">
      <c r="A1335" s="63">
        <f t="shared" si="183"/>
        <v>9</v>
      </c>
    </row>
    <row r="1336" spans="1:16" ht="9" customHeight="1" x14ac:dyDescent="0.25">
      <c r="A1336" s="63">
        <f t="shared" si="183"/>
        <v>9</v>
      </c>
    </row>
    <row r="1337" spans="1:16" ht="9" customHeight="1" x14ac:dyDescent="0.25">
      <c r="A1337" s="63">
        <f t="shared" si="183"/>
        <v>9</v>
      </c>
    </row>
    <row r="1338" spans="1:16" ht="9" customHeight="1" x14ac:dyDescent="0.25">
      <c r="A1338" s="63">
        <f t="shared" si="183"/>
        <v>9</v>
      </c>
    </row>
    <row r="1339" spans="1:16" ht="9" customHeight="1" x14ac:dyDescent="0.25">
      <c r="A1339" s="63">
        <f t="shared" si="183"/>
        <v>9</v>
      </c>
    </row>
    <row r="1340" spans="1:16" ht="9" customHeight="1" x14ac:dyDescent="0.25">
      <c r="A1340" s="63">
        <f t="shared" si="183"/>
        <v>9</v>
      </c>
    </row>
    <row r="1341" spans="1:16" ht="9" customHeight="1" x14ac:dyDescent="0.25">
      <c r="A1341" s="63">
        <f t="shared" si="183"/>
        <v>9</v>
      </c>
    </row>
    <row r="1342" spans="1:16" ht="9" customHeight="1" x14ac:dyDescent="0.25">
      <c r="A1342" s="63">
        <f t="shared" si="183"/>
        <v>9</v>
      </c>
    </row>
    <row r="1343" spans="1:16" ht="9" customHeight="1" x14ac:dyDescent="0.25">
      <c r="A1343" s="63">
        <f t="shared" si="183"/>
        <v>9</v>
      </c>
    </row>
    <row r="1344" spans="1:16" ht="9" customHeight="1" x14ac:dyDescent="0.25">
      <c r="A1344" s="63">
        <f t="shared" si="183"/>
        <v>9</v>
      </c>
    </row>
    <row r="1345" spans="1:1" ht="9" customHeight="1" x14ac:dyDescent="0.25">
      <c r="A1345" s="63">
        <f t="shared" si="183"/>
        <v>9</v>
      </c>
    </row>
    <row r="1346" spans="1:1" ht="9" customHeight="1" x14ac:dyDescent="0.25">
      <c r="A1346" s="63">
        <f t="shared" si="183"/>
        <v>9</v>
      </c>
    </row>
    <row r="1347" spans="1:1" ht="9" customHeight="1" x14ac:dyDescent="0.25">
      <c r="A1347" s="63">
        <f t="shared" si="183"/>
        <v>9</v>
      </c>
    </row>
    <row r="1348" spans="1:1" ht="9" customHeight="1" x14ac:dyDescent="0.25">
      <c r="A1348" s="63">
        <f t="shared" si="183"/>
        <v>9</v>
      </c>
    </row>
    <row r="1349" spans="1:1" ht="9" customHeight="1" x14ac:dyDescent="0.25">
      <c r="A1349" s="63">
        <f t="shared" si="183"/>
        <v>9</v>
      </c>
    </row>
    <row r="1350" spans="1:1" ht="9" customHeight="1" x14ac:dyDescent="0.25">
      <c r="A1350" s="63">
        <f t="shared" si="183"/>
        <v>9</v>
      </c>
    </row>
    <row r="1351" spans="1:1" ht="9" customHeight="1" x14ac:dyDescent="0.25">
      <c r="A1351" s="63">
        <f t="shared" si="183"/>
        <v>9</v>
      </c>
    </row>
    <row r="1352" spans="1:1" ht="9" customHeight="1" x14ac:dyDescent="0.25">
      <c r="A1352" s="63">
        <f t="shared" si="183"/>
        <v>9</v>
      </c>
    </row>
    <row r="1353" spans="1:1" ht="9" customHeight="1" x14ac:dyDescent="0.25">
      <c r="A1353" s="63">
        <f t="shared" si="183"/>
        <v>9</v>
      </c>
    </row>
    <row r="1354" spans="1:1" ht="9" customHeight="1" x14ac:dyDescent="0.25">
      <c r="A1354" s="63">
        <f t="shared" si="183"/>
        <v>9</v>
      </c>
    </row>
    <row r="1355" spans="1:1" ht="9" customHeight="1" x14ac:dyDescent="0.25">
      <c r="A1355" s="63">
        <f t="shared" si="183"/>
        <v>9</v>
      </c>
    </row>
    <row r="1356" spans="1:1" ht="9" customHeight="1" x14ac:dyDescent="0.25">
      <c r="A1356" s="63">
        <f t="shared" si="183"/>
        <v>9</v>
      </c>
    </row>
    <row r="1357" spans="1:1" ht="9" customHeight="1" x14ac:dyDescent="0.25">
      <c r="A1357" s="63">
        <f t="shared" si="183"/>
        <v>9</v>
      </c>
    </row>
    <row r="1358" spans="1:1" ht="9" customHeight="1" x14ac:dyDescent="0.25">
      <c r="A1358" s="63">
        <f t="shared" si="183"/>
        <v>9</v>
      </c>
    </row>
    <row r="1359" spans="1:1" ht="9" customHeight="1" x14ac:dyDescent="0.25">
      <c r="A1359" s="63">
        <f t="shared" si="183"/>
        <v>9</v>
      </c>
    </row>
    <row r="1360" spans="1:1" ht="9" customHeight="1" x14ac:dyDescent="0.25">
      <c r="A1360" s="63">
        <f t="shared" si="183"/>
        <v>9</v>
      </c>
    </row>
    <row r="1361" spans="1:17" ht="15.75" customHeight="1" x14ac:dyDescent="0.25">
      <c r="A1361" s="68">
        <f t="shared" ref="A1361" si="184">$A$8</f>
        <v>16.5</v>
      </c>
      <c r="C1361" s="80" t="s">
        <v>690</v>
      </c>
      <c r="D1361" s="81" t="s">
        <v>189</v>
      </c>
      <c r="M1361" s="1006" t="str">
        <f ca="1">Wersja</f>
        <v>2020..6.15.0.44055</v>
      </c>
      <c r="N1361" s="1006"/>
    </row>
    <row r="1362" spans="1:17" ht="9" customHeight="1" x14ac:dyDescent="0.25">
      <c r="A1362" s="64">
        <v>9</v>
      </c>
      <c r="B1362" s="796" t="s">
        <v>182</v>
      </c>
      <c r="C1362" s="796"/>
      <c r="D1362" s="796"/>
      <c r="E1362" s="796"/>
      <c r="F1362" s="796"/>
      <c r="G1362" s="796"/>
      <c r="H1362" s="796"/>
      <c r="I1362" s="796"/>
      <c r="J1362" s="796"/>
      <c r="K1362" s="796"/>
      <c r="L1362" s="796"/>
      <c r="M1362" s="796"/>
      <c r="N1362" s="796"/>
      <c r="O1362" s="796"/>
    </row>
    <row r="1363" spans="1:17" ht="9" customHeight="1" x14ac:dyDescent="0.25">
      <c r="A1363" s="63">
        <f t="shared" ref="A1363" si="185">$A$2</f>
        <v>9</v>
      </c>
      <c r="B1363" s="797" t="s">
        <v>0</v>
      </c>
      <c r="C1363" s="797"/>
      <c r="D1363" s="797"/>
      <c r="E1363" s="797"/>
      <c r="F1363" s="797"/>
      <c r="G1363" s="797"/>
      <c r="H1363" s="797"/>
      <c r="I1363" s="797"/>
      <c r="J1363" s="797"/>
      <c r="K1363" s="797"/>
      <c r="L1363" s="797"/>
      <c r="M1363" s="797"/>
      <c r="N1363" s="797"/>
      <c r="O1363" s="797"/>
    </row>
    <row r="1364" spans="1:17" ht="4.5" customHeight="1" x14ac:dyDescent="0.25">
      <c r="A1364" s="64">
        <v>4.5</v>
      </c>
      <c r="B1364" s="235"/>
    </row>
    <row r="1365" spans="1:17" ht="9" customHeight="1" x14ac:dyDescent="0.25">
      <c r="A1365" s="63">
        <f t="shared" ref="A1365" si="186">$A$2</f>
        <v>9</v>
      </c>
      <c r="B1365" s="798" t="s">
        <v>475</v>
      </c>
      <c r="C1365" s="799"/>
      <c r="D1365" s="799"/>
      <c r="E1365" s="799"/>
      <c r="F1365" s="799"/>
      <c r="G1365" s="799"/>
      <c r="H1365" s="800"/>
      <c r="I1365" s="801" t="s">
        <v>1</v>
      </c>
      <c r="J1365" s="802"/>
      <c r="K1365" s="802"/>
      <c r="L1365" s="802"/>
      <c r="M1365" s="802"/>
      <c r="N1365" s="802"/>
      <c r="O1365" s="803"/>
    </row>
    <row r="1366" spans="1:17" ht="19.5" customHeight="1" x14ac:dyDescent="0.25">
      <c r="A1366" s="64">
        <v>19.5</v>
      </c>
      <c r="B1366" s="65"/>
      <c r="C1366" s="988">
        <f>$C$6</f>
        <v>0</v>
      </c>
      <c r="D1366" s="988"/>
      <c r="E1366" s="988"/>
      <c r="F1366" s="988"/>
      <c r="G1366" s="988"/>
      <c r="H1366" s="66"/>
      <c r="I1366" s="820"/>
      <c r="J1366" s="821"/>
      <c r="K1366" s="821"/>
      <c r="L1366" s="821"/>
      <c r="M1366" s="821"/>
      <c r="N1366" s="821"/>
      <c r="O1366" s="822"/>
    </row>
    <row r="1367" spans="1:17" ht="9" customHeight="1" x14ac:dyDescent="0.25">
      <c r="A1367" s="63">
        <f t="shared" ref="A1367" si="187">$A$2</f>
        <v>9</v>
      </c>
    </row>
    <row r="1368" spans="1:17" ht="16.5" customHeight="1" x14ac:dyDescent="0.25">
      <c r="A1368" s="64">
        <v>16.5</v>
      </c>
      <c r="B1368" s="67" t="s">
        <v>578</v>
      </c>
    </row>
    <row r="1369" spans="1:17" ht="16.5" customHeight="1" x14ac:dyDescent="0.25">
      <c r="A1369" s="68">
        <f>$A$8</f>
        <v>16.5</v>
      </c>
      <c r="B1369" s="989" t="s">
        <v>686</v>
      </c>
      <c r="C1369" s="989"/>
      <c r="D1369" s="989"/>
      <c r="E1369" s="989"/>
      <c r="F1369" s="989"/>
      <c r="G1369" s="989"/>
      <c r="H1369" s="989"/>
      <c r="I1369" s="989"/>
      <c r="J1369" s="989"/>
      <c r="K1369" s="989"/>
      <c r="L1369" s="989"/>
      <c r="M1369" s="989"/>
      <c r="N1369" s="989"/>
    </row>
    <row r="1370" spans="1:17" ht="16.5" customHeight="1" x14ac:dyDescent="0.25">
      <c r="A1370" s="68">
        <f>$A$8</f>
        <v>16.5</v>
      </c>
      <c r="B1370" s="990" t="s">
        <v>564</v>
      </c>
      <c r="C1370" s="989"/>
      <c r="D1370" s="989"/>
      <c r="E1370" s="989"/>
      <c r="F1370" s="989"/>
      <c r="G1370" s="989"/>
      <c r="H1370" s="989"/>
      <c r="I1370" s="989"/>
      <c r="J1370" s="989"/>
      <c r="K1370" s="989"/>
      <c r="L1370" s="989"/>
      <c r="M1370" s="989"/>
      <c r="N1370" s="989"/>
    </row>
    <row r="1371" spans="1:17" ht="9" customHeight="1" x14ac:dyDescent="0.25">
      <c r="A1371" s="63">
        <f>$A$2</f>
        <v>9</v>
      </c>
      <c r="C1371" s="69"/>
      <c r="D1371" s="69"/>
      <c r="E1371" s="69"/>
      <c r="F1371" s="69"/>
      <c r="G1371" s="69"/>
      <c r="N1371" s="804" t="s">
        <v>877</v>
      </c>
      <c r="O1371" s="1086"/>
    </row>
    <row r="1372" spans="1:17" ht="19.5" customHeight="1" x14ac:dyDescent="0.25">
      <c r="A1372" s="63">
        <f>$A$6</f>
        <v>19.5</v>
      </c>
      <c r="C1372" s="69"/>
      <c r="D1372" s="69"/>
      <c r="E1372" s="69"/>
      <c r="F1372" s="69"/>
      <c r="G1372" s="69"/>
      <c r="N1372" s="283">
        <f>N1292+1</f>
        <v>18</v>
      </c>
      <c r="O1372" s="70"/>
      <c r="P1372" s="62">
        <f>SUM(Q:Q)</f>
        <v>0</v>
      </c>
      <c r="Q1372" s="62">
        <f>IF(COUNTA(C1383:O1390,C1403:O1410)=0,0,1)</f>
        <v>0</v>
      </c>
    </row>
    <row r="1373" spans="1:17" ht="4.5" customHeight="1" x14ac:dyDescent="0.25">
      <c r="A1373" s="63">
        <f>$A$4</f>
        <v>4.5</v>
      </c>
      <c r="B1373" s="69"/>
      <c r="C1373" s="69"/>
      <c r="D1373" s="69"/>
      <c r="E1373" s="69"/>
      <c r="F1373" s="69"/>
      <c r="G1373" s="69"/>
    </row>
    <row r="1374" spans="1:17" ht="4.5" customHeight="1" x14ac:dyDescent="0.25">
      <c r="A1374" s="63">
        <f>$A$4</f>
        <v>4.5</v>
      </c>
      <c r="B1374" s="807"/>
      <c r="C1374" s="807"/>
      <c r="D1374" s="807"/>
      <c r="E1374" s="807"/>
      <c r="F1374" s="807"/>
      <c r="G1374" s="807"/>
      <c r="H1374" s="807"/>
      <c r="I1374" s="807"/>
      <c r="J1374" s="807"/>
      <c r="K1374" s="807"/>
      <c r="L1374" s="807"/>
      <c r="M1374" s="807"/>
      <c r="N1374" s="807"/>
      <c r="O1374" s="807"/>
    </row>
    <row r="1375" spans="1:17" ht="24.75" customHeight="1" x14ac:dyDescent="0.25">
      <c r="A1375" s="68">
        <f>$A$8*1.5</f>
        <v>24.75</v>
      </c>
      <c r="B1375" s="826" t="s">
        <v>687</v>
      </c>
      <c r="C1375" s="827"/>
      <c r="D1375" s="827"/>
      <c r="E1375" s="827"/>
      <c r="F1375" s="827"/>
      <c r="G1375" s="827"/>
      <c r="H1375" s="827"/>
      <c r="I1375" s="827"/>
      <c r="J1375" s="827"/>
      <c r="K1375" s="827"/>
      <c r="L1375" s="827"/>
      <c r="M1375" s="827"/>
      <c r="N1375" s="827"/>
      <c r="O1375" s="828"/>
    </row>
    <row r="1376" spans="1:17" ht="9" customHeight="1" x14ac:dyDescent="0.25">
      <c r="A1376" s="63">
        <f>$A$2</f>
        <v>9</v>
      </c>
      <c r="B1376" s="71"/>
      <c r="C1376" s="804" t="s">
        <v>158</v>
      </c>
      <c r="D1376" s="805"/>
      <c r="E1376" s="805"/>
      <c r="F1376" s="805"/>
      <c r="G1376" s="805"/>
      <c r="H1376" s="806"/>
      <c r="I1376" s="804" t="s">
        <v>159</v>
      </c>
      <c r="J1376" s="805"/>
      <c r="K1376" s="805"/>
      <c r="L1376" s="805"/>
      <c r="M1376" s="805"/>
      <c r="N1376" s="805"/>
      <c r="O1376" s="806"/>
    </row>
    <row r="1377" spans="1:16" ht="19.5" customHeight="1" thickBot="1" x14ac:dyDescent="0.3">
      <c r="A1377" s="63">
        <f>$A$6</f>
        <v>19.5</v>
      </c>
      <c r="B1377" s="71"/>
      <c r="C1377" s="1077" t="str">
        <f>""&amp;$C$17</f>
        <v/>
      </c>
      <c r="D1377" s="1078"/>
      <c r="E1377" s="1078"/>
      <c r="F1377" s="1078"/>
      <c r="G1377" s="1078"/>
      <c r="H1377" s="1079"/>
      <c r="I1377" s="1077" t="str">
        <f>""&amp;$I$17</f>
        <v/>
      </c>
      <c r="J1377" s="1078"/>
      <c r="K1377" s="1078"/>
      <c r="L1377" s="1078"/>
      <c r="M1377" s="1078"/>
      <c r="N1377" s="1078"/>
      <c r="O1377" s="1079"/>
    </row>
    <row r="1378" spans="1:16" ht="4.5" customHeight="1" thickBot="1" x14ac:dyDescent="0.3">
      <c r="A1378" s="63">
        <f t="shared" ref="A1378" si="188">$A$4</f>
        <v>4.5</v>
      </c>
      <c r="B1378" s="1080"/>
      <c r="C1378" s="1081"/>
      <c r="D1378" s="1081"/>
      <c r="E1378" s="1081"/>
      <c r="F1378" s="1081"/>
      <c r="G1378" s="1081"/>
      <c r="H1378" s="1081"/>
      <c r="I1378" s="1081"/>
      <c r="J1378" s="1081"/>
      <c r="K1378" s="1081"/>
      <c r="L1378" s="1081"/>
      <c r="M1378" s="1081"/>
      <c r="N1378" s="1081"/>
      <c r="O1378" s="1082"/>
    </row>
    <row r="1379" spans="1:16" ht="16.5" customHeight="1" x14ac:dyDescent="0.25">
      <c r="A1379" s="68">
        <f t="shared" ref="A1379:A1380" si="189">$A$8</f>
        <v>16.5</v>
      </c>
      <c r="B1379" s="1083" t="s">
        <v>160</v>
      </c>
      <c r="C1379" s="1084"/>
      <c r="D1379" s="1084"/>
      <c r="E1379" s="1084"/>
      <c r="F1379" s="1084"/>
      <c r="G1379" s="1084"/>
      <c r="H1379" s="1084"/>
      <c r="I1379" s="1084"/>
      <c r="J1379" s="1084"/>
      <c r="K1379" s="1084"/>
      <c r="L1379" s="1084"/>
      <c r="M1379" s="1084"/>
      <c r="N1379" s="1084"/>
      <c r="O1379" s="1085"/>
    </row>
    <row r="1380" spans="1:16" ht="16.5" customHeight="1" x14ac:dyDescent="0.25">
      <c r="A1380" s="68">
        <f t="shared" si="189"/>
        <v>16.5</v>
      </c>
      <c r="B1380" s="811" t="s">
        <v>688</v>
      </c>
      <c r="C1380" s="812"/>
      <c r="D1380" s="812"/>
      <c r="E1380" s="812"/>
      <c r="F1380" s="812"/>
      <c r="G1380" s="812"/>
      <c r="H1380" s="812"/>
      <c r="I1380" s="812"/>
      <c r="J1380" s="812"/>
      <c r="K1380" s="812"/>
      <c r="L1380" s="812"/>
      <c r="M1380" s="812"/>
      <c r="N1380" s="812"/>
      <c r="O1380" s="813"/>
    </row>
    <row r="1381" spans="1:16" ht="24.75" customHeight="1" x14ac:dyDescent="0.25">
      <c r="A1381" s="68">
        <f t="shared" ref="A1381" si="190">$A$8*1.5</f>
        <v>24.75</v>
      </c>
      <c r="B1381" s="237" t="s">
        <v>162</v>
      </c>
      <c r="C1381" s="814" t="s">
        <v>170</v>
      </c>
      <c r="D1381" s="807"/>
      <c r="E1381" s="807"/>
      <c r="F1381" s="807"/>
      <c r="G1381" s="815"/>
      <c r="H1381" s="238" t="s">
        <v>171</v>
      </c>
      <c r="I1381" s="238" t="s">
        <v>172</v>
      </c>
      <c r="J1381" s="237" t="s">
        <v>163</v>
      </c>
      <c r="K1381" s="75" t="s">
        <v>760</v>
      </c>
      <c r="L1381" s="814" t="s">
        <v>175</v>
      </c>
      <c r="M1381" s="807"/>
      <c r="N1381" s="807"/>
      <c r="O1381" s="815"/>
    </row>
    <row r="1382" spans="1:16" ht="9" customHeight="1" x14ac:dyDescent="0.2">
      <c r="A1382" s="63">
        <f t="shared" ref="A1382" si="191">$A$2</f>
        <v>9</v>
      </c>
      <c r="B1382" s="76"/>
      <c r="C1382" s="816" t="s">
        <v>126</v>
      </c>
      <c r="D1382" s="817"/>
      <c r="E1382" s="817"/>
      <c r="F1382" s="817"/>
      <c r="G1382" s="818"/>
      <c r="H1382" s="77" t="s">
        <v>164</v>
      </c>
      <c r="I1382" s="77" t="s">
        <v>165</v>
      </c>
      <c r="J1382" s="77" t="s">
        <v>143</v>
      </c>
      <c r="K1382" s="77" t="s">
        <v>166</v>
      </c>
      <c r="L1382" s="845" t="s">
        <v>167</v>
      </c>
      <c r="M1382" s="1023"/>
      <c r="N1382" s="1023"/>
      <c r="O1382" s="1024"/>
    </row>
    <row r="1383" spans="1:16" ht="19.5" customHeight="1" x14ac:dyDescent="0.25">
      <c r="A1383" s="63">
        <f t="shared" ref="A1383:A1390" si="192">$A$6</f>
        <v>19.5</v>
      </c>
      <c r="B1383" s="78">
        <v>1</v>
      </c>
      <c r="C1383" s="832"/>
      <c r="D1383" s="832"/>
      <c r="E1383" s="832"/>
      <c r="F1383" s="832"/>
      <c r="G1383" s="832"/>
      <c r="H1383" s="262"/>
      <c r="I1383" s="262"/>
      <c r="J1383" s="172"/>
      <c r="K1383" s="175"/>
      <c r="L1383" s="1073"/>
      <c r="M1383" s="1074"/>
      <c r="N1383" s="1074"/>
      <c r="O1383" s="1075"/>
      <c r="P1383" s="45" t="s">
        <v>126</v>
      </c>
    </row>
    <row r="1384" spans="1:16" ht="19.5" customHeight="1" x14ac:dyDescent="0.25">
      <c r="A1384" s="63">
        <f t="shared" si="192"/>
        <v>19.5</v>
      </c>
      <c r="B1384" s="78">
        <v>2</v>
      </c>
      <c r="C1384" s="832"/>
      <c r="D1384" s="832"/>
      <c r="E1384" s="832"/>
      <c r="F1384" s="832"/>
      <c r="G1384" s="832"/>
      <c r="H1384" s="262"/>
      <c r="I1384" s="262"/>
      <c r="J1384" s="172"/>
      <c r="K1384" s="175"/>
      <c r="L1384" s="1073"/>
      <c r="M1384" s="1074"/>
      <c r="N1384" s="1074"/>
      <c r="O1384" s="1075"/>
      <c r="P1384" s="45" t="s">
        <v>126</v>
      </c>
    </row>
    <row r="1385" spans="1:16" ht="19.5" customHeight="1" x14ac:dyDescent="0.25">
      <c r="A1385" s="63">
        <f t="shared" si="192"/>
        <v>19.5</v>
      </c>
      <c r="B1385" s="78">
        <v>3</v>
      </c>
      <c r="C1385" s="832"/>
      <c r="D1385" s="832"/>
      <c r="E1385" s="832"/>
      <c r="F1385" s="832"/>
      <c r="G1385" s="832"/>
      <c r="H1385" s="262"/>
      <c r="I1385" s="262"/>
      <c r="J1385" s="172"/>
      <c r="K1385" s="175"/>
      <c r="L1385" s="1073"/>
      <c r="M1385" s="1074"/>
      <c r="N1385" s="1074"/>
      <c r="O1385" s="1075"/>
      <c r="P1385" s="45" t="s">
        <v>126</v>
      </c>
    </row>
    <row r="1386" spans="1:16" ht="19.5" customHeight="1" x14ac:dyDescent="0.25">
      <c r="A1386" s="63">
        <f t="shared" si="192"/>
        <v>19.5</v>
      </c>
      <c r="B1386" s="78">
        <v>4</v>
      </c>
      <c r="C1386" s="832"/>
      <c r="D1386" s="832"/>
      <c r="E1386" s="832"/>
      <c r="F1386" s="832"/>
      <c r="G1386" s="832"/>
      <c r="H1386" s="262"/>
      <c r="I1386" s="262"/>
      <c r="J1386" s="172"/>
      <c r="K1386" s="175"/>
      <c r="L1386" s="1073"/>
      <c r="M1386" s="1074"/>
      <c r="N1386" s="1074"/>
      <c r="O1386" s="1075"/>
      <c r="P1386" s="45" t="s">
        <v>126</v>
      </c>
    </row>
    <row r="1387" spans="1:16" ht="19.5" customHeight="1" x14ac:dyDescent="0.25">
      <c r="A1387" s="63">
        <f t="shared" si="192"/>
        <v>19.5</v>
      </c>
      <c r="B1387" s="78">
        <v>5</v>
      </c>
      <c r="C1387" s="832"/>
      <c r="D1387" s="832"/>
      <c r="E1387" s="832"/>
      <c r="F1387" s="832"/>
      <c r="G1387" s="832"/>
      <c r="H1387" s="262"/>
      <c r="I1387" s="262"/>
      <c r="J1387" s="172"/>
      <c r="K1387" s="175"/>
      <c r="L1387" s="1073"/>
      <c r="M1387" s="1074"/>
      <c r="N1387" s="1074"/>
      <c r="O1387" s="1075"/>
      <c r="P1387" s="45" t="s">
        <v>126</v>
      </c>
    </row>
    <row r="1388" spans="1:16" ht="19.5" customHeight="1" x14ac:dyDescent="0.25">
      <c r="A1388" s="63">
        <f t="shared" si="192"/>
        <v>19.5</v>
      </c>
      <c r="B1388" s="78">
        <v>6</v>
      </c>
      <c r="C1388" s="832"/>
      <c r="D1388" s="832"/>
      <c r="E1388" s="832"/>
      <c r="F1388" s="832"/>
      <c r="G1388" s="832"/>
      <c r="H1388" s="262"/>
      <c r="I1388" s="262"/>
      <c r="J1388" s="172"/>
      <c r="K1388" s="175"/>
      <c r="L1388" s="1073"/>
      <c r="M1388" s="1074"/>
      <c r="N1388" s="1074"/>
      <c r="O1388" s="1075"/>
      <c r="P1388" s="45" t="s">
        <v>126</v>
      </c>
    </row>
    <row r="1389" spans="1:16" ht="19.5" customHeight="1" x14ac:dyDescent="0.25">
      <c r="A1389" s="63">
        <f t="shared" si="192"/>
        <v>19.5</v>
      </c>
      <c r="B1389" s="78">
        <v>7</v>
      </c>
      <c r="C1389" s="832"/>
      <c r="D1389" s="832"/>
      <c r="E1389" s="832"/>
      <c r="F1389" s="832"/>
      <c r="G1389" s="832"/>
      <c r="H1389" s="262"/>
      <c r="I1389" s="262"/>
      <c r="J1389" s="172"/>
      <c r="K1389" s="175"/>
      <c r="L1389" s="1073"/>
      <c r="M1389" s="1074"/>
      <c r="N1389" s="1074"/>
      <c r="O1389" s="1075"/>
      <c r="P1389" s="45" t="s">
        <v>126</v>
      </c>
    </row>
    <row r="1390" spans="1:16" ht="19.5" customHeight="1" x14ac:dyDescent="0.25">
      <c r="A1390" s="63">
        <f t="shared" si="192"/>
        <v>19.5</v>
      </c>
      <c r="B1390" s="78">
        <v>8</v>
      </c>
      <c r="C1390" s="832"/>
      <c r="D1390" s="832"/>
      <c r="E1390" s="832"/>
      <c r="F1390" s="832"/>
      <c r="G1390" s="832"/>
      <c r="H1390" s="262"/>
      <c r="I1390" s="262"/>
      <c r="J1390" s="172"/>
      <c r="K1390" s="175"/>
      <c r="L1390" s="1073"/>
      <c r="M1390" s="1074"/>
      <c r="N1390" s="1074"/>
      <c r="O1390" s="1075"/>
      <c r="P1390" s="45" t="s">
        <v>126</v>
      </c>
    </row>
    <row r="1391" spans="1:16" ht="9" customHeight="1" x14ac:dyDescent="0.25">
      <c r="A1391" s="63">
        <f t="shared" ref="A1391" si="193">$A$2</f>
        <v>9</v>
      </c>
    </row>
    <row r="1392" spans="1:16" ht="18" customHeight="1" x14ac:dyDescent="0.25">
      <c r="A1392" s="63">
        <f t="shared" ref="A1392" si="194">$A$2*2</f>
        <v>18</v>
      </c>
      <c r="B1392" s="79" t="s">
        <v>100</v>
      </c>
      <c r="C1392" s="838" t="s">
        <v>191</v>
      </c>
      <c r="D1392" s="795"/>
      <c r="E1392" s="795"/>
      <c r="F1392" s="795"/>
      <c r="G1392" s="795"/>
      <c r="H1392" s="795"/>
      <c r="I1392" s="795"/>
      <c r="J1392" s="795"/>
      <c r="K1392" s="795"/>
      <c r="L1392" s="795"/>
      <c r="M1392" s="795"/>
      <c r="N1392" s="795"/>
      <c r="O1392" s="795"/>
    </row>
    <row r="1393" spans="1:16" ht="9" customHeight="1" x14ac:dyDescent="0.25">
      <c r="A1393" s="63">
        <f t="shared" ref="A1393:A1395" si="195">$A$2</f>
        <v>9</v>
      </c>
      <c r="B1393" s="79" t="s">
        <v>101</v>
      </c>
      <c r="C1393" s="795" t="s">
        <v>190</v>
      </c>
      <c r="D1393" s="795"/>
      <c r="E1393" s="795"/>
      <c r="F1393" s="795"/>
      <c r="G1393" s="795"/>
      <c r="H1393" s="795"/>
      <c r="I1393" s="795"/>
      <c r="J1393" s="795"/>
      <c r="K1393" s="795"/>
      <c r="L1393" s="795"/>
      <c r="M1393" s="795"/>
      <c r="N1393" s="795"/>
      <c r="O1393" s="795"/>
    </row>
    <row r="1394" spans="1:16" s="62" customFormat="1" ht="9" customHeight="1" x14ac:dyDescent="0.25">
      <c r="A1394" s="63">
        <f t="shared" si="195"/>
        <v>9</v>
      </c>
      <c r="B1394" s="79" t="s">
        <v>102</v>
      </c>
      <c r="C1394" s="838" t="s">
        <v>500</v>
      </c>
      <c r="D1394" s="795"/>
      <c r="E1394" s="795"/>
      <c r="F1394" s="795"/>
      <c r="G1394" s="795"/>
      <c r="H1394" s="795"/>
      <c r="I1394" s="795"/>
      <c r="J1394" s="795"/>
      <c r="K1394" s="795"/>
      <c r="L1394" s="795"/>
      <c r="M1394" s="795"/>
      <c r="N1394" s="795"/>
      <c r="O1394" s="795"/>
      <c r="P1394" s="45"/>
    </row>
    <row r="1395" spans="1:16" s="62" customFormat="1" ht="9" customHeight="1" x14ac:dyDescent="0.25">
      <c r="A1395" s="63">
        <f t="shared" si="195"/>
        <v>9</v>
      </c>
      <c r="B1395" s="79" t="s">
        <v>105</v>
      </c>
      <c r="C1395" s="838" t="s">
        <v>194</v>
      </c>
      <c r="D1395" s="795"/>
      <c r="E1395" s="795"/>
      <c r="F1395" s="795"/>
      <c r="G1395" s="795"/>
      <c r="H1395" s="795"/>
      <c r="I1395" s="795"/>
      <c r="J1395" s="795"/>
      <c r="K1395" s="795"/>
      <c r="L1395" s="795"/>
      <c r="M1395" s="795"/>
      <c r="N1395" s="795"/>
      <c r="O1395" s="795"/>
      <c r="P1395" s="45"/>
    </row>
    <row r="1396" spans="1:16" s="62" customFormat="1" ht="16.5" customHeight="1" x14ac:dyDescent="0.25">
      <c r="A1396" s="68">
        <f t="shared" ref="A1396" si="196">$A$8</f>
        <v>16.5</v>
      </c>
      <c r="B1396" s="45"/>
      <c r="C1396" s="984" t="str">
        <f ca="1">Wersja</f>
        <v>2020..6.15.0.44055</v>
      </c>
      <c r="D1396" s="984"/>
      <c r="E1396" s="69"/>
      <c r="F1396" s="69"/>
      <c r="G1396" s="69"/>
      <c r="H1396" s="69"/>
      <c r="I1396" s="45"/>
      <c r="J1396" s="45"/>
      <c r="K1396" s="45"/>
      <c r="L1396" s="45"/>
      <c r="M1396" s="45"/>
      <c r="N1396" s="80" t="s">
        <v>690</v>
      </c>
      <c r="O1396" s="81" t="s">
        <v>187</v>
      </c>
      <c r="P1396" s="45"/>
    </row>
    <row r="1397" spans="1:16" s="62" customFormat="1" ht="9" customHeight="1" x14ac:dyDescent="0.25">
      <c r="A1397" s="63">
        <f t="shared" ref="A1397:A1398" si="197">$A$2</f>
        <v>9</v>
      </c>
      <c r="B1397" s="45"/>
      <c r="C1397" s="45"/>
      <c r="D1397" s="45"/>
      <c r="E1397" s="45"/>
      <c r="F1397" s="45"/>
      <c r="G1397" s="45"/>
      <c r="H1397" s="45"/>
      <c r="I1397" s="45"/>
      <c r="J1397" s="45"/>
      <c r="K1397" s="45"/>
      <c r="L1397" s="45"/>
      <c r="M1397" s="45"/>
      <c r="N1397" s="45"/>
      <c r="O1397" s="45"/>
      <c r="P1397" s="45"/>
    </row>
    <row r="1398" spans="1:16" s="62" customFormat="1" ht="9" customHeight="1" x14ac:dyDescent="0.25">
      <c r="A1398" s="63">
        <f t="shared" si="197"/>
        <v>9</v>
      </c>
      <c r="B1398" s="797" t="s">
        <v>0</v>
      </c>
      <c r="C1398" s="797"/>
      <c r="D1398" s="797"/>
      <c r="E1398" s="797"/>
      <c r="F1398" s="797"/>
      <c r="G1398" s="797"/>
      <c r="H1398" s="797"/>
      <c r="I1398" s="797"/>
      <c r="J1398" s="797"/>
      <c r="K1398" s="797"/>
      <c r="L1398" s="797"/>
      <c r="M1398" s="797"/>
      <c r="N1398" s="797"/>
      <c r="O1398" s="797"/>
      <c r="P1398" s="45"/>
    </row>
    <row r="1399" spans="1:16" s="62" customFormat="1" ht="4.5" customHeight="1" x14ac:dyDescent="0.25">
      <c r="A1399" s="68">
        <v>4.5</v>
      </c>
      <c r="B1399" s="235"/>
      <c r="C1399" s="45"/>
      <c r="D1399" s="45"/>
      <c r="E1399" s="45"/>
      <c r="F1399" s="45"/>
      <c r="G1399" s="45"/>
      <c r="H1399" s="45"/>
      <c r="I1399" s="45"/>
      <c r="J1399" s="45"/>
      <c r="K1399" s="45"/>
      <c r="L1399" s="45"/>
      <c r="M1399" s="45"/>
      <c r="N1399" s="45"/>
      <c r="O1399" s="45"/>
      <c r="P1399" s="45"/>
    </row>
    <row r="1400" spans="1:16" s="62" customFormat="1" ht="16.5" customHeight="1" x14ac:dyDescent="0.25">
      <c r="A1400" s="68">
        <f t="shared" ref="A1400" si="198">$A$8</f>
        <v>16.5</v>
      </c>
      <c r="B1400" s="811" t="s">
        <v>689</v>
      </c>
      <c r="C1400" s="812"/>
      <c r="D1400" s="812"/>
      <c r="E1400" s="812"/>
      <c r="F1400" s="812"/>
      <c r="G1400" s="812"/>
      <c r="H1400" s="812"/>
      <c r="I1400" s="812"/>
      <c r="J1400" s="812"/>
      <c r="K1400" s="812"/>
      <c r="L1400" s="812"/>
      <c r="M1400" s="812"/>
      <c r="N1400" s="812"/>
      <c r="O1400" s="813"/>
      <c r="P1400" s="45"/>
    </row>
    <row r="1401" spans="1:16" s="62" customFormat="1" ht="24.75" customHeight="1" x14ac:dyDescent="0.25">
      <c r="A1401" s="68">
        <f t="shared" ref="A1401" si="199">$A$8*1.5</f>
        <v>24.75</v>
      </c>
      <c r="B1401" s="237" t="s">
        <v>162</v>
      </c>
      <c r="C1401" s="1076" t="s">
        <v>184</v>
      </c>
      <c r="D1401" s="1076"/>
      <c r="E1401" s="1076"/>
      <c r="F1401" s="1076"/>
      <c r="G1401" s="1076"/>
      <c r="H1401" s="238" t="s">
        <v>171</v>
      </c>
      <c r="I1401" s="238" t="s">
        <v>172</v>
      </c>
      <c r="J1401" s="237" t="s">
        <v>163</v>
      </c>
      <c r="K1401" s="75" t="s">
        <v>760</v>
      </c>
      <c r="L1401" s="814" t="s">
        <v>175</v>
      </c>
      <c r="M1401" s="807"/>
      <c r="N1401" s="807"/>
      <c r="O1401" s="815"/>
      <c r="P1401" s="45"/>
    </row>
    <row r="1402" spans="1:16" s="62" customFormat="1" ht="9" customHeight="1" x14ac:dyDescent="0.2">
      <c r="A1402" s="63">
        <f t="shared" ref="A1402" si="200">$A$2</f>
        <v>9</v>
      </c>
      <c r="B1402" s="85"/>
      <c r="C1402" s="835" t="s">
        <v>126</v>
      </c>
      <c r="D1402" s="835"/>
      <c r="E1402" s="835"/>
      <c r="F1402" s="835"/>
      <c r="G1402" s="835"/>
      <c r="H1402" s="236" t="s">
        <v>164</v>
      </c>
      <c r="I1402" s="236" t="s">
        <v>165</v>
      </c>
      <c r="J1402" s="236" t="s">
        <v>143</v>
      </c>
      <c r="K1402" s="236" t="s">
        <v>166</v>
      </c>
      <c r="L1402" s="836" t="s">
        <v>167</v>
      </c>
      <c r="M1402" s="1072"/>
      <c r="N1402" s="1072"/>
      <c r="O1402" s="837"/>
      <c r="P1402" s="45"/>
    </row>
    <row r="1403" spans="1:16" s="62" customFormat="1" ht="19.5" customHeight="1" x14ac:dyDescent="0.25">
      <c r="A1403" s="63">
        <f t="shared" ref="A1403:A1410" si="201">$A$6</f>
        <v>19.5</v>
      </c>
      <c r="B1403" s="78">
        <v>1</v>
      </c>
      <c r="C1403" s="832"/>
      <c r="D1403" s="832"/>
      <c r="E1403" s="832"/>
      <c r="F1403" s="832"/>
      <c r="G1403" s="832"/>
      <c r="H1403" s="262"/>
      <c r="I1403" s="262"/>
      <c r="J1403" s="172"/>
      <c r="K1403" s="167"/>
      <c r="L1403" s="1073"/>
      <c r="M1403" s="1074"/>
      <c r="N1403" s="1074"/>
      <c r="O1403" s="1075"/>
      <c r="P1403" s="45" t="s">
        <v>164</v>
      </c>
    </row>
    <row r="1404" spans="1:16" s="62" customFormat="1" ht="19.5" customHeight="1" x14ac:dyDescent="0.25">
      <c r="A1404" s="63">
        <f t="shared" si="201"/>
        <v>19.5</v>
      </c>
      <c r="B1404" s="78">
        <v>2</v>
      </c>
      <c r="C1404" s="832"/>
      <c r="D1404" s="832"/>
      <c r="E1404" s="832"/>
      <c r="F1404" s="832"/>
      <c r="G1404" s="832"/>
      <c r="H1404" s="262"/>
      <c r="I1404" s="262"/>
      <c r="J1404" s="172"/>
      <c r="K1404" s="167"/>
      <c r="L1404" s="1073"/>
      <c r="M1404" s="1074"/>
      <c r="N1404" s="1074"/>
      <c r="O1404" s="1075"/>
      <c r="P1404" s="45" t="s">
        <v>164</v>
      </c>
    </row>
    <row r="1405" spans="1:16" s="62" customFormat="1" ht="19.5" customHeight="1" x14ac:dyDescent="0.25">
      <c r="A1405" s="63">
        <f t="shared" si="201"/>
        <v>19.5</v>
      </c>
      <c r="B1405" s="78">
        <v>3</v>
      </c>
      <c r="C1405" s="832"/>
      <c r="D1405" s="832"/>
      <c r="E1405" s="832"/>
      <c r="F1405" s="832"/>
      <c r="G1405" s="832"/>
      <c r="H1405" s="262"/>
      <c r="I1405" s="262"/>
      <c r="J1405" s="172"/>
      <c r="K1405" s="167"/>
      <c r="L1405" s="1073"/>
      <c r="M1405" s="1074"/>
      <c r="N1405" s="1074"/>
      <c r="O1405" s="1075"/>
      <c r="P1405" s="45" t="s">
        <v>164</v>
      </c>
    </row>
    <row r="1406" spans="1:16" s="62" customFormat="1" ht="19.5" customHeight="1" x14ac:dyDescent="0.25">
      <c r="A1406" s="63">
        <f t="shared" si="201"/>
        <v>19.5</v>
      </c>
      <c r="B1406" s="78">
        <v>4</v>
      </c>
      <c r="C1406" s="832"/>
      <c r="D1406" s="832"/>
      <c r="E1406" s="832"/>
      <c r="F1406" s="832"/>
      <c r="G1406" s="832"/>
      <c r="H1406" s="262"/>
      <c r="I1406" s="262"/>
      <c r="J1406" s="172"/>
      <c r="K1406" s="167"/>
      <c r="L1406" s="1073"/>
      <c r="M1406" s="1074"/>
      <c r="N1406" s="1074"/>
      <c r="O1406" s="1075"/>
      <c r="P1406" s="45" t="s">
        <v>164</v>
      </c>
    </row>
    <row r="1407" spans="1:16" s="62" customFormat="1" ht="19.5" customHeight="1" x14ac:dyDescent="0.25">
      <c r="A1407" s="63">
        <f t="shared" si="201"/>
        <v>19.5</v>
      </c>
      <c r="B1407" s="78">
        <v>5</v>
      </c>
      <c r="C1407" s="832"/>
      <c r="D1407" s="832"/>
      <c r="E1407" s="832"/>
      <c r="F1407" s="832"/>
      <c r="G1407" s="832"/>
      <c r="H1407" s="262"/>
      <c r="I1407" s="262"/>
      <c r="J1407" s="172"/>
      <c r="K1407" s="167"/>
      <c r="L1407" s="1073"/>
      <c r="M1407" s="1074"/>
      <c r="N1407" s="1074"/>
      <c r="O1407" s="1075"/>
      <c r="P1407" s="45" t="s">
        <v>164</v>
      </c>
    </row>
    <row r="1408" spans="1:16" s="62" customFormat="1" ht="19.5" customHeight="1" x14ac:dyDescent="0.25">
      <c r="A1408" s="63">
        <f t="shared" si="201"/>
        <v>19.5</v>
      </c>
      <c r="B1408" s="78">
        <v>6</v>
      </c>
      <c r="C1408" s="832"/>
      <c r="D1408" s="832"/>
      <c r="E1408" s="832"/>
      <c r="F1408" s="832"/>
      <c r="G1408" s="832"/>
      <c r="H1408" s="262"/>
      <c r="I1408" s="262"/>
      <c r="J1408" s="172"/>
      <c r="K1408" s="167"/>
      <c r="L1408" s="1073"/>
      <c r="M1408" s="1074"/>
      <c r="N1408" s="1074"/>
      <c r="O1408" s="1075"/>
      <c r="P1408" s="45" t="s">
        <v>164</v>
      </c>
    </row>
    <row r="1409" spans="1:16" s="62" customFormat="1" ht="19.5" customHeight="1" x14ac:dyDescent="0.25">
      <c r="A1409" s="63">
        <f t="shared" si="201"/>
        <v>19.5</v>
      </c>
      <c r="B1409" s="78">
        <v>7</v>
      </c>
      <c r="C1409" s="832"/>
      <c r="D1409" s="832"/>
      <c r="E1409" s="832"/>
      <c r="F1409" s="832"/>
      <c r="G1409" s="832"/>
      <c r="H1409" s="262"/>
      <c r="I1409" s="262"/>
      <c r="J1409" s="172"/>
      <c r="K1409" s="167"/>
      <c r="L1409" s="1073"/>
      <c r="M1409" s="1074"/>
      <c r="N1409" s="1074"/>
      <c r="O1409" s="1075"/>
      <c r="P1409" s="45" t="s">
        <v>164</v>
      </c>
    </row>
    <row r="1410" spans="1:16" s="62" customFormat="1" ht="19.5" customHeight="1" x14ac:dyDescent="0.25">
      <c r="A1410" s="63">
        <f t="shared" si="201"/>
        <v>19.5</v>
      </c>
      <c r="B1410" s="78">
        <v>8</v>
      </c>
      <c r="C1410" s="832"/>
      <c r="D1410" s="832"/>
      <c r="E1410" s="832"/>
      <c r="F1410" s="832"/>
      <c r="G1410" s="832"/>
      <c r="H1410" s="262"/>
      <c r="I1410" s="262"/>
      <c r="J1410" s="172"/>
      <c r="K1410" s="167"/>
      <c r="L1410" s="1073"/>
      <c r="M1410" s="1074"/>
      <c r="N1410" s="1074"/>
      <c r="O1410" s="1075"/>
      <c r="P1410" s="45" t="s">
        <v>164</v>
      </c>
    </row>
    <row r="1411" spans="1:16" s="62" customFormat="1" ht="9" customHeight="1" x14ac:dyDescent="0.25">
      <c r="A1411" s="63">
        <f t="shared" ref="A1411:A1440" si="202">$A$2</f>
        <v>9</v>
      </c>
      <c r="B1411" s="45"/>
      <c r="C1411" s="45"/>
      <c r="D1411" s="45"/>
      <c r="E1411" s="45"/>
      <c r="F1411" s="45"/>
      <c r="G1411" s="45"/>
      <c r="H1411" s="45"/>
      <c r="I1411" s="45"/>
      <c r="J1411" s="45"/>
      <c r="K1411" s="45"/>
      <c r="L1411" s="45"/>
      <c r="M1411" s="45"/>
      <c r="N1411" s="45"/>
      <c r="O1411" s="45"/>
      <c r="P1411" s="45"/>
    </row>
    <row r="1412" spans="1:16" ht="9" customHeight="1" x14ac:dyDescent="0.25">
      <c r="A1412" s="63">
        <f t="shared" si="202"/>
        <v>9</v>
      </c>
    </row>
    <row r="1413" spans="1:16" ht="9" customHeight="1" x14ac:dyDescent="0.25">
      <c r="A1413" s="63">
        <f t="shared" si="202"/>
        <v>9</v>
      </c>
    </row>
    <row r="1414" spans="1:16" ht="9" customHeight="1" x14ac:dyDescent="0.25">
      <c r="A1414" s="63">
        <f t="shared" si="202"/>
        <v>9</v>
      </c>
    </row>
    <row r="1415" spans="1:16" ht="9" customHeight="1" x14ac:dyDescent="0.25">
      <c r="A1415" s="63">
        <f t="shared" si="202"/>
        <v>9</v>
      </c>
    </row>
    <row r="1416" spans="1:16" ht="9" customHeight="1" x14ac:dyDescent="0.25">
      <c r="A1416" s="63">
        <f t="shared" si="202"/>
        <v>9</v>
      </c>
    </row>
    <row r="1417" spans="1:16" ht="9" customHeight="1" x14ac:dyDescent="0.25">
      <c r="A1417" s="63">
        <f t="shared" si="202"/>
        <v>9</v>
      </c>
    </row>
    <row r="1418" spans="1:16" ht="9" customHeight="1" x14ac:dyDescent="0.25">
      <c r="A1418" s="63">
        <f t="shared" si="202"/>
        <v>9</v>
      </c>
    </row>
    <row r="1419" spans="1:16" ht="9" customHeight="1" x14ac:dyDescent="0.25">
      <c r="A1419" s="63">
        <f t="shared" si="202"/>
        <v>9</v>
      </c>
    </row>
    <row r="1420" spans="1:16" ht="9" customHeight="1" x14ac:dyDescent="0.25">
      <c r="A1420" s="63">
        <f t="shared" si="202"/>
        <v>9</v>
      </c>
    </row>
    <row r="1421" spans="1:16" ht="9" customHeight="1" x14ac:dyDescent="0.25">
      <c r="A1421" s="63">
        <f t="shared" si="202"/>
        <v>9</v>
      </c>
    </row>
    <row r="1422" spans="1:16" ht="9" customHeight="1" x14ac:dyDescent="0.25">
      <c r="A1422" s="63">
        <f t="shared" si="202"/>
        <v>9</v>
      </c>
    </row>
    <row r="1423" spans="1:16" ht="9" customHeight="1" x14ac:dyDescent="0.25">
      <c r="A1423" s="63">
        <f t="shared" si="202"/>
        <v>9</v>
      </c>
    </row>
    <row r="1424" spans="1:16" ht="9" customHeight="1" x14ac:dyDescent="0.25">
      <c r="A1424" s="63">
        <f t="shared" si="202"/>
        <v>9</v>
      </c>
    </row>
    <row r="1425" spans="1:1" ht="9" customHeight="1" x14ac:dyDescent="0.25">
      <c r="A1425" s="63">
        <f t="shared" si="202"/>
        <v>9</v>
      </c>
    </row>
    <row r="1426" spans="1:1" ht="9" customHeight="1" x14ac:dyDescent="0.25">
      <c r="A1426" s="63">
        <f t="shared" si="202"/>
        <v>9</v>
      </c>
    </row>
    <row r="1427" spans="1:1" ht="9" customHeight="1" x14ac:dyDescent="0.25">
      <c r="A1427" s="63">
        <f t="shared" si="202"/>
        <v>9</v>
      </c>
    </row>
    <row r="1428" spans="1:1" ht="9" customHeight="1" x14ac:dyDescent="0.25">
      <c r="A1428" s="63">
        <f t="shared" si="202"/>
        <v>9</v>
      </c>
    </row>
    <row r="1429" spans="1:1" ht="9" customHeight="1" x14ac:dyDescent="0.25">
      <c r="A1429" s="63">
        <f t="shared" si="202"/>
        <v>9</v>
      </c>
    </row>
    <row r="1430" spans="1:1" ht="9" customHeight="1" x14ac:dyDescent="0.25">
      <c r="A1430" s="63">
        <f t="shared" si="202"/>
        <v>9</v>
      </c>
    </row>
    <row r="1431" spans="1:1" ht="9" customHeight="1" x14ac:dyDescent="0.25">
      <c r="A1431" s="63">
        <f t="shared" si="202"/>
        <v>9</v>
      </c>
    </row>
    <row r="1432" spans="1:1" ht="9" customHeight="1" x14ac:dyDescent="0.25">
      <c r="A1432" s="63">
        <f t="shared" si="202"/>
        <v>9</v>
      </c>
    </row>
    <row r="1433" spans="1:1" ht="9" customHeight="1" x14ac:dyDescent="0.25">
      <c r="A1433" s="63">
        <f t="shared" si="202"/>
        <v>9</v>
      </c>
    </row>
    <row r="1434" spans="1:1" ht="9" customHeight="1" x14ac:dyDescent="0.25">
      <c r="A1434" s="63">
        <f t="shared" si="202"/>
        <v>9</v>
      </c>
    </row>
    <row r="1435" spans="1:1" ht="9" customHeight="1" x14ac:dyDescent="0.25">
      <c r="A1435" s="63">
        <f t="shared" si="202"/>
        <v>9</v>
      </c>
    </row>
    <row r="1436" spans="1:1" ht="9" customHeight="1" x14ac:dyDescent="0.25">
      <c r="A1436" s="63">
        <f t="shared" si="202"/>
        <v>9</v>
      </c>
    </row>
    <row r="1437" spans="1:1" ht="9" customHeight="1" x14ac:dyDescent="0.25">
      <c r="A1437" s="63">
        <f t="shared" si="202"/>
        <v>9</v>
      </c>
    </row>
    <row r="1438" spans="1:1" ht="9" customHeight="1" x14ac:dyDescent="0.25">
      <c r="A1438" s="63">
        <f t="shared" si="202"/>
        <v>9</v>
      </c>
    </row>
    <row r="1439" spans="1:1" ht="9" customHeight="1" x14ac:dyDescent="0.25">
      <c r="A1439" s="63">
        <f t="shared" si="202"/>
        <v>9</v>
      </c>
    </row>
    <row r="1440" spans="1:1" ht="9" customHeight="1" x14ac:dyDescent="0.25">
      <c r="A1440" s="63">
        <f t="shared" si="202"/>
        <v>9</v>
      </c>
    </row>
    <row r="1441" spans="1:17" ht="15.75" customHeight="1" x14ac:dyDescent="0.25">
      <c r="A1441" s="68">
        <f t="shared" ref="A1441" si="203">$A$8</f>
        <v>16.5</v>
      </c>
      <c r="C1441" s="80" t="s">
        <v>690</v>
      </c>
      <c r="D1441" s="81" t="s">
        <v>189</v>
      </c>
      <c r="M1441" s="1006" t="str">
        <f ca="1">Wersja</f>
        <v>2020..6.15.0.44055</v>
      </c>
      <c r="N1441" s="1006"/>
    </row>
    <row r="1442" spans="1:17" ht="9" customHeight="1" x14ac:dyDescent="0.25">
      <c r="A1442" s="64">
        <v>9</v>
      </c>
      <c r="B1442" s="796" t="s">
        <v>182</v>
      </c>
      <c r="C1442" s="796"/>
      <c r="D1442" s="796"/>
      <c r="E1442" s="796"/>
      <c r="F1442" s="796"/>
      <c r="G1442" s="796"/>
      <c r="H1442" s="796"/>
      <c r="I1442" s="796"/>
      <c r="J1442" s="796"/>
      <c r="K1442" s="796"/>
      <c r="L1442" s="796"/>
      <c r="M1442" s="796"/>
      <c r="N1442" s="796"/>
      <c r="O1442" s="796"/>
    </row>
    <row r="1443" spans="1:17" ht="9" customHeight="1" x14ac:dyDescent="0.25">
      <c r="A1443" s="63">
        <f t="shared" ref="A1443" si="204">$A$2</f>
        <v>9</v>
      </c>
      <c r="B1443" s="797" t="s">
        <v>0</v>
      </c>
      <c r="C1443" s="797"/>
      <c r="D1443" s="797"/>
      <c r="E1443" s="797"/>
      <c r="F1443" s="797"/>
      <c r="G1443" s="797"/>
      <c r="H1443" s="797"/>
      <c r="I1443" s="797"/>
      <c r="J1443" s="797"/>
      <c r="K1443" s="797"/>
      <c r="L1443" s="797"/>
      <c r="M1443" s="797"/>
      <c r="N1443" s="797"/>
      <c r="O1443" s="797"/>
    </row>
    <row r="1444" spans="1:17" ht="4.5" customHeight="1" x14ac:dyDescent="0.25">
      <c r="A1444" s="64">
        <v>4.5</v>
      </c>
      <c r="B1444" s="235"/>
    </row>
    <row r="1445" spans="1:17" ht="9" customHeight="1" x14ac:dyDescent="0.25">
      <c r="A1445" s="63">
        <f t="shared" ref="A1445" si="205">$A$2</f>
        <v>9</v>
      </c>
      <c r="B1445" s="798" t="s">
        <v>475</v>
      </c>
      <c r="C1445" s="799"/>
      <c r="D1445" s="799"/>
      <c r="E1445" s="799"/>
      <c r="F1445" s="799"/>
      <c r="G1445" s="799"/>
      <c r="H1445" s="800"/>
      <c r="I1445" s="801" t="s">
        <v>1</v>
      </c>
      <c r="J1445" s="802"/>
      <c r="K1445" s="802"/>
      <c r="L1445" s="802"/>
      <c r="M1445" s="802"/>
      <c r="N1445" s="802"/>
      <c r="O1445" s="803"/>
    </row>
    <row r="1446" spans="1:17" ht="19.5" customHeight="1" x14ac:dyDescent="0.25">
      <c r="A1446" s="64">
        <v>19.5</v>
      </c>
      <c r="B1446" s="65"/>
      <c r="C1446" s="988">
        <f>$C$6</f>
        <v>0</v>
      </c>
      <c r="D1446" s="988"/>
      <c r="E1446" s="988"/>
      <c r="F1446" s="988"/>
      <c r="G1446" s="988"/>
      <c r="H1446" s="66"/>
      <c r="I1446" s="820"/>
      <c r="J1446" s="821"/>
      <c r="K1446" s="821"/>
      <c r="L1446" s="821"/>
      <c r="M1446" s="821"/>
      <c r="N1446" s="821"/>
      <c r="O1446" s="822"/>
    </row>
    <row r="1447" spans="1:17" ht="9" customHeight="1" x14ac:dyDescent="0.25">
      <c r="A1447" s="63">
        <f t="shared" ref="A1447" si="206">$A$2</f>
        <v>9</v>
      </c>
    </row>
    <row r="1448" spans="1:17" ht="16.5" customHeight="1" x14ac:dyDescent="0.25">
      <c r="A1448" s="64">
        <v>16.5</v>
      </c>
      <c r="B1448" s="67" t="s">
        <v>578</v>
      </c>
    </row>
    <row r="1449" spans="1:17" ht="16.5" customHeight="1" x14ac:dyDescent="0.25">
      <c r="A1449" s="68">
        <f>$A$8</f>
        <v>16.5</v>
      </c>
      <c r="B1449" s="989" t="s">
        <v>686</v>
      </c>
      <c r="C1449" s="989"/>
      <c r="D1449" s="989"/>
      <c r="E1449" s="989"/>
      <c r="F1449" s="989"/>
      <c r="G1449" s="989"/>
      <c r="H1449" s="989"/>
      <c r="I1449" s="989"/>
      <c r="J1449" s="989"/>
      <c r="K1449" s="989"/>
      <c r="L1449" s="989"/>
      <c r="M1449" s="989"/>
      <c r="N1449" s="989"/>
    </row>
    <row r="1450" spans="1:17" ht="16.5" customHeight="1" x14ac:dyDescent="0.25">
      <c r="A1450" s="68">
        <f>$A$8</f>
        <v>16.5</v>
      </c>
      <c r="B1450" s="990" t="s">
        <v>564</v>
      </c>
      <c r="C1450" s="989"/>
      <c r="D1450" s="989"/>
      <c r="E1450" s="989"/>
      <c r="F1450" s="989"/>
      <c r="G1450" s="989"/>
      <c r="H1450" s="989"/>
      <c r="I1450" s="989"/>
      <c r="J1450" s="989"/>
      <c r="K1450" s="989"/>
      <c r="L1450" s="989"/>
      <c r="M1450" s="989"/>
      <c r="N1450" s="989"/>
    </row>
    <row r="1451" spans="1:17" ht="9" customHeight="1" x14ac:dyDescent="0.25">
      <c r="A1451" s="63">
        <f>$A$2</f>
        <v>9</v>
      </c>
      <c r="C1451" s="69"/>
      <c r="D1451" s="69"/>
      <c r="E1451" s="69"/>
      <c r="F1451" s="69"/>
      <c r="G1451" s="69"/>
      <c r="N1451" s="804" t="s">
        <v>877</v>
      </c>
      <c r="O1451" s="1086"/>
    </row>
    <row r="1452" spans="1:17" ht="19.5" customHeight="1" x14ac:dyDescent="0.25">
      <c r="A1452" s="63">
        <f>$A$6</f>
        <v>19.5</v>
      </c>
      <c r="C1452" s="69"/>
      <c r="D1452" s="69"/>
      <c r="E1452" s="69"/>
      <c r="F1452" s="69"/>
      <c r="G1452" s="69"/>
      <c r="N1452" s="283">
        <f>N1372+1</f>
        <v>19</v>
      </c>
      <c r="O1452" s="70"/>
      <c r="P1452" s="62">
        <f>SUM(Q:Q)</f>
        <v>0</v>
      </c>
      <c r="Q1452" s="62">
        <f>IF(COUNTA(C1463:O1470,C1483:O1490)=0,0,1)</f>
        <v>0</v>
      </c>
    </row>
    <row r="1453" spans="1:17" ht="4.5" customHeight="1" x14ac:dyDescent="0.25">
      <c r="A1453" s="63">
        <f>$A$4</f>
        <v>4.5</v>
      </c>
      <c r="B1453" s="69"/>
      <c r="C1453" s="69"/>
      <c r="D1453" s="69"/>
      <c r="E1453" s="69"/>
      <c r="F1453" s="69"/>
      <c r="G1453" s="69"/>
    </row>
    <row r="1454" spans="1:17" ht="4.5" customHeight="1" x14ac:dyDescent="0.25">
      <c r="A1454" s="63">
        <f>$A$4</f>
        <v>4.5</v>
      </c>
      <c r="B1454" s="807"/>
      <c r="C1454" s="807"/>
      <c r="D1454" s="807"/>
      <c r="E1454" s="807"/>
      <c r="F1454" s="807"/>
      <c r="G1454" s="807"/>
      <c r="H1454" s="807"/>
      <c r="I1454" s="807"/>
      <c r="J1454" s="807"/>
      <c r="K1454" s="807"/>
      <c r="L1454" s="807"/>
      <c r="M1454" s="807"/>
      <c r="N1454" s="807"/>
      <c r="O1454" s="807"/>
    </row>
    <row r="1455" spans="1:17" ht="24.75" customHeight="1" x14ac:dyDescent="0.25">
      <c r="A1455" s="68">
        <f>$A$8*1.5</f>
        <v>24.75</v>
      </c>
      <c r="B1455" s="826" t="s">
        <v>687</v>
      </c>
      <c r="C1455" s="827"/>
      <c r="D1455" s="827"/>
      <c r="E1455" s="827"/>
      <c r="F1455" s="827"/>
      <c r="G1455" s="827"/>
      <c r="H1455" s="827"/>
      <c r="I1455" s="827"/>
      <c r="J1455" s="827"/>
      <c r="K1455" s="827"/>
      <c r="L1455" s="827"/>
      <c r="M1455" s="827"/>
      <c r="N1455" s="827"/>
      <c r="O1455" s="828"/>
    </row>
    <row r="1456" spans="1:17" ht="9" customHeight="1" x14ac:dyDescent="0.25">
      <c r="A1456" s="63">
        <f>$A$2</f>
        <v>9</v>
      </c>
      <c r="B1456" s="71"/>
      <c r="C1456" s="804" t="s">
        <v>158</v>
      </c>
      <c r="D1456" s="805"/>
      <c r="E1456" s="805"/>
      <c r="F1456" s="805"/>
      <c r="G1456" s="805"/>
      <c r="H1456" s="806"/>
      <c r="I1456" s="804" t="s">
        <v>159</v>
      </c>
      <c r="J1456" s="805"/>
      <c r="K1456" s="805"/>
      <c r="L1456" s="805"/>
      <c r="M1456" s="805"/>
      <c r="N1456" s="805"/>
      <c r="O1456" s="806"/>
    </row>
    <row r="1457" spans="1:16" ht="19.5" customHeight="1" thickBot="1" x14ac:dyDescent="0.3">
      <c r="A1457" s="63">
        <f>$A$6</f>
        <v>19.5</v>
      </c>
      <c r="B1457" s="71"/>
      <c r="C1457" s="1077" t="str">
        <f>""&amp;$C$17</f>
        <v/>
      </c>
      <c r="D1457" s="1078"/>
      <c r="E1457" s="1078"/>
      <c r="F1457" s="1078"/>
      <c r="G1457" s="1078"/>
      <c r="H1457" s="1079"/>
      <c r="I1457" s="1077" t="str">
        <f>""&amp;$I$17</f>
        <v/>
      </c>
      <c r="J1457" s="1078"/>
      <c r="K1457" s="1078"/>
      <c r="L1457" s="1078"/>
      <c r="M1457" s="1078"/>
      <c r="N1457" s="1078"/>
      <c r="O1457" s="1079"/>
    </row>
    <row r="1458" spans="1:16" ht="4.5" customHeight="1" thickBot="1" x14ac:dyDescent="0.3">
      <c r="A1458" s="63">
        <f t="shared" ref="A1458" si="207">$A$4</f>
        <v>4.5</v>
      </c>
      <c r="B1458" s="1080"/>
      <c r="C1458" s="1081"/>
      <c r="D1458" s="1081"/>
      <c r="E1458" s="1081"/>
      <c r="F1458" s="1081"/>
      <c r="G1458" s="1081"/>
      <c r="H1458" s="1081"/>
      <c r="I1458" s="1081"/>
      <c r="J1458" s="1081"/>
      <c r="K1458" s="1081"/>
      <c r="L1458" s="1081"/>
      <c r="M1458" s="1081"/>
      <c r="N1458" s="1081"/>
      <c r="O1458" s="1082"/>
    </row>
    <row r="1459" spans="1:16" ht="16.5" customHeight="1" x14ac:dyDescent="0.25">
      <c r="A1459" s="68">
        <f t="shared" ref="A1459:A1460" si="208">$A$8</f>
        <v>16.5</v>
      </c>
      <c r="B1459" s="1083" t="s">
        <v>160</v>
      </c>
      <c r="C1459" s="1084"/>
      <c r="D1459" s="1084"/>
      <c r="E1459" s="1084"/>
      <c r="F1459" s="1084"/>
      <c r="G1459" s="1084"/>
      <c r="H1459" s="1084"/>
      <c r="I1459" s="1084"/>
      <c r="J1459" s="1084"/>
      <c r="K1459" s="1084"/>
      <c r="L1459" s="1084"/>
      <c r="M1459" s="1084"/>
      <c r="N1459" s="1084"/>
      <c r="O1459" s="1085"/>
    </row>
    <row r="1460" spans="1:16" ht="16.5" customHeight="1" x14ac:dyDescent="0.25">
      <c r="A1460" s="68">
        <f t="shared" si="208"/>
        <v>16.5</v>
      </c>
      <c r="B1460" s="811" t="s">
        <v>688</v>
      </c>
      <c r="C1460" s="812"/>
      <c r="D1460" s="812"/>
      <c r="E1460" s="812"/>
      <c r="F1460" s="812"/>
      <c r="G1460" s="812"/>
      <c r="H1460" s="812"/>
      <c r="I1460" s="812"/>
      <c r="J1460" s="812"/>
      <c r="K1460" s="812"/>
      <c r="L1460" s="812"/>
      <c r="M1460" s="812"/>
      <c r="N1460" s="812"/>
      <c r="O1460" s="813"/>
    </row>
    <row r="1461" spans="1:16" ht="24.75" customHeight="1" x14ac:dyDescent="0.25">
      <c r="A1461" s="68">
        <f t="shared" ref="A1461" si="209">$A$8*1.5</f>
        <v>24.75</v>
      </c>
      <c r="B1461" s="237" t="s">
        <v>162</v>
      </c>
      <c r="C1461" s="814" t="s">
        <v>170</v>
      </c>
      <c r="D1461" s="807"/>
      <c r="E1461" s="807"/>
      <c r="F1461" s="807"/>
      <c r="G1461" s="815"/>
      <c r="H1461" s="238" t="s">
        <v>171</v>
      </c>
      <c r="I1461" s="238" t="s">
        <v>172</v>
      </c>
      <c r="J1461" s="237" t="s">
        <v>163</v>
      </c>
      <c r="K1461" s="75" t="s">
        <v>760</v>
      </c>
      <c r="L1461" s="814" t="s">
        <v>175</v>
      </c>
      <c r="M1461" s="807"/>
      <c r="N1461" s="807"/>
      <c r="O1461" s="815"/>
    </row>
    <row r="1462" spans="1:16" ht="9" customHeight="1" x14ac:dyDescent="0.2">
      <c r="A1462" s="63">
        <f t="shared" ref="A1462" si="210">$A$2</f>
        <v>9</v>
      </c>
      <c r="B1462" s="76"/>
      <c r="C1462" s="816" t="s">
        <v>126</v>
      </c>
      <c r="D1462" s="817"/>
      <c r="E1462" s="817"/>
      <c r="F1462" s="817"/>
      <c r="G1462" s="818"/>
      <c r="H1462" s="77" t="s">
        <v>164</v>
      </c>
      <c r="I1462" s="77" t="s">
        <v>165</v>
      </c>
      <c r="J1462" s="77" t="s">
        <v>143</v>
      </c>
      <c r="K1462" s="77" t="s">
        <v>166</v>
      </c>
      <c r="L1462" s="845" t="s">
        <v>167</v>
      </c>
      <c r="M1462" s="1023"/>
      <c r="N1462" s="1023"/>
      <c r="O1462" s="1024"/>
    </row>
    <row r="1463" spans="1:16" ht="19.5" customHeight="1" x14ac:dyDescent="0.25">
      <c r="A1463" s="63">
        <f t="shared" ref="A1463:A1470" si="211">$A$6</f>
        <v>19.5</v>
      </c>
      <c r="B1463" s="78">
        <v>1</v>
      </c>
      <c r="C1463" s="832"/>
      <c r="D1463" s="832"/>
      <c r="E1463" s="832"/>
      <c r="F1463" s="832"/>
      <c r="G1463" s="832"/>
      <c r="H1463" s="262"/>
      <c r="I1463" s="262"/>
      <c r="J1463" s="172"/>
      <c r="K1463" s="175"/>
      <c r="L1463" s="1073"/>
      <c r="M1463" s="1074"/>
      <c r="N1463" s="1074"/>
      <c r="O1463" s="1075"/>
      <c r="P1463" s="45" t="s">
        <v>126</v>
      </c>
    </row>
    <row r="1464" spans="1:16" ht="19.5" customHeight="1" x14ac:dyDescent="0.25">
      <c r="A1464" s="63">
        <f t="shared" si="211"/>
        <v>19.5</v>
      </c>
      <c r="B1464" s="78">
        <v>2</v>
      </c>
      <c r="C1464" s="832"/>
      <c r="D1464" s="832"/>
      <c r="E1464" s="832"/>
      <c r="F1464" s="832"/>
      <c r="G1464" s="832"/>
      <c r="H1464" s="262"/>
      <c r="I1464" s="262"/>
      <c r="J1464" s="172"/>
      <c r="K1464" s="175"/>
      <c r="L1464" s="1073"/>
      <c r="M1464" s="1074"/>
      <c r="N1464" s="1074"/>
      <c r="O1464" s="1075"/>
      <c r="P1464" s="45" t="s">
        <v>126</v>
      </c>
    </row>
    <row r="1465" spans="1:16" ht="19.5" customHeight="1" x14ac:dyDescent="0.25">
      <c r="A1465" s="63">
        <f t="shared" si="211"/>
        <v>19.5</v>
      </c>
      <c r="B1465" s="78">
        <v>3</v>
      </c>
      <c r="C1465" s="832"/>
      <c r="D1465" s="832"/>
      <c r="E1465" s="832"/>
      <c r="F1465" s="832"/>
      <c r="G1465" s="832"/>
      <c r="H1465" s="262"/>
      <c r="I1465" s="262"/>
      <c r="J1465" s="172"/>
      <c r="K1465" s="175"/>
      <c r="L1465" s="1073"/>
      <c r="M1465" s="1074"/>
      <c r="N1465" s="1074"/>
      <c r="O1465" s="1075"/>
      <c r="P1465" s="45" t="s">
        <v>126</v>
      </c>
    </row>
    <row r="1466" spans="1:16" ht="19.5" customHeight="1" x14ac:dyDescent="0.25">
      <c r="A1466" s="63">
        <f t="shared" si="211"/>
        <v>19.5</v>
      </c>
      <c r="B1466" s="78">
        <v>4</v>
      </c>
      <c r="C1466" s="832"/>
      <c r="D1466" s="832"/>
      <c r="E1466" s="832"/>
      <c r="F1466" s="832"/>
      <c r="G1466" s="832"/>
      <c r="H1466" s="262"/>
      <c r="I1466" s="262"/>
      <c r="J1466" s="172"/>
      <c r="K1466" s="175"/>
      <c r="L1466" s="1073"/>
      <c r="M1466" s="1074"/>
      <c r="N1466" s="1074"/>
      <c r="O1466" s="1075"/>
      <c r="P1466" s="45" t="s">
        <v>126</v>
      </c>
    </row>
    <row r="1467" spans="1:16" ht="19.5" customHeight="1" x14ac:dyDescent="0.25">
      <c r="A1467" s="63">
        <f t="shared" si="211"/>
        <v>19.5</v>
      </c>
      <c r="B1467" s="78">
        <v>5</v>
      </c>
      <c r="C1467" s="832"/>
      <c r="D1467" s="832"/>
      <c r="E1467" s="832"/>
      <c r="F1467" s="832"/>
      <c r="G1467" s="832"/>
      <c r="H1467" s="262"/>
      <c r="I1467" s="262"/>
      <c r="J1467" s="172"/>
      <c r="K1467" s="175"/>
      <c r="L1467" s="1073"/>
      <c r="M1467" s="1074"/>
      <c r="N1467" s="1074"/>
      <c r="O1467" s="1075"/>
      <c r="P1467" s="45" t="s">
        <v>126</v>
      </c>
    </row>
    <row r="1468" spans="1:16" ht="19.5" customHeight="1" x14ac:dyDescent="0.25">
      <c r="A1468" s="63">
        <f t="shared" si="211"/>
        <v>19.5</v>
      </c>
      <c r="B1468" s="78">
        <v>6</v>
      </c>
      <c r="C1468" s="832"/>
      <c r="D1468" s="832"/>
      <c r="E1468" s="832"/>
      <c r="F1468" s="832"/>
      <c r="G1468" s="832"/>
      <c r="H1468" s="262"/>
      <c r="I1468" s="262"/>
      <c r="J1468" s="172"/>
      <c r="K1468" s="175"/>
      <c r="L1468" s="1073"/>
      <c r="M1468" s="1074"/>
      <c r="N1468" s="1074"/>
      <c r="O1468" s="1075"/>
      <c r="P1468" s="45" t="s">
        <v>126</v>
      </c>
    </row>
    <row r="1469" spans="1:16" ht="19.5" customHeight="1" x14ac:dyDescent="0.25">
      <c r="A1469" s="63">
        <f t="shared" si="211"/>
        <v>19.5</v>
      </c>
      <c r="B1469" s="78">
        <v>7</v>
      </c>
      <c r="C1469" s="832"/>
      <c r="D1469" s="832"/>
      <c r="E1469" s="832"/>
      <c r="F1469" s="832"/>
      <c r="G1469" s="832"/>
      <c r="H1469" s="262"/>
      <c r="I1469" s="262"/>
      <c r="J1469" s="172"/>
      <c r="K1469" s="175"/>
      <c r="L1469" s="1073"/>
      <c r="M1469" s="1074"/>
      <c r="N1469" s="1074"/>
      <c r="O1469" s="1075"/>
      <c r="P1469" s="45" t="s">
        <v>126</v>
      </c>
    </row>
    <row r="1470" spans="1:16" ht="19.5" customHeight="1" x14ac:dyDescent="0.25">
      <c r="A1470" s="63">
        <f t="shared" si="211"/>
        <v>19.5</v>
      </c>
      <c r="B1470" s="78">
        <v>8</v>
      </c>
      <c r="C1470" s="832"/>
      <c r="D1470" s="832"/>
      <c r="E1470" s="832"/>
      <c r="F1470" s="832"/>
      <c r="G1470" s="832"/>
      <c r="H1470" s="262"/>
      <c r="I1470" s="262"/>
      <c r="J1470" s="172"/>
      <c r="K1470" s="175"/>
      <c r="L1470" s="1073"/>
      <c r="M1470" s="1074"/>
      <c r="N1470" s="1074"/>
      <c r="O1470" s="1075"/>
      <c r="P1470" s="45" t="s">
        <v>126</v>
      </c>
    </row>
    <row r="1471" spans="1:16" ht="9" customHeight="1" x14ac:dyDescent="0.25">
      <c r="A1471" s="63">
        <f t="shared" ref="A1471" si="212">$A$2</f>
        <v>9</v>
      </c>
    </row>
    <row r="1472" spans="1:16" ht="18" customHeight="1" x14ac:dyDescent="0.25">
      <c r="A1472" s="63">
        <f t="shared" ref="A1472" si="213">$A$2*2</f>
        <v>18</v>
      </c>
      <c r="B1472" s="79" t="s">
        <v>100</v>
      </c>
      <c r="C1472" s="838" t="s">
        <v>191</v>
      </c>
      <c r="D1472" s="795"/>
      <c r="E1472" s="795"/>
      <c r="F1472" s="795"/>
      <c r="G1472" s="795"/>
      <c r="H1472" s="795"/>
      <c r="I1472" s="795"/>
      <c r="J1472" s="795"/>
      <c r="K1472" s="795"/>
      <c r="L1472" s="795"/>
      <c r="M1472" s="795"/>
      <c r="N1472" s="795"/>
      <c r="O1472" s="795"/>
    </row>
    <row r="1473" spans="1:16" ht="9" customHeight="1" x14ac:dyDescent="0.25">
      <c r="A1473" s="63">
        <f t="shared" ref="A1473:A1475" si="214">$A$2</f>
        <v>9</v>
      </c>
      <c r="B1473" s="79" t="s">
        <v>101</v>
      </c>
      <c r="C1473" s="795" t="s">
        <v>190</v>
      </c>
      <c r="D1473" s="795"/>
      <c r="E1473" s="795"/>
      <c r="F1473" s="795"/>
      <c r="G1473" s="795"/>
      <c r="H1473" s="795"/>
      <c r="I1473" s="795"/>
      <c r="J1473" s="795"/>
      <c r="K1473" s="795"/>
      <c r="L1473" s="795"/>
      <c r="M1473" s="795"/>
      <c r="N1473" s="795"/>
      <c r="O1473" s="795"/>
    </row>
    <row r="1474" spans="1:16" s="62" customFormat="1" ht="9" customHeight="1" x14ac:dyDescent="0.25">
      <c r="A1474" s="63">
        <f t="shared" si="214"/>
        <v>9</v>
      </c>
      <c r="B1474" s="79" t="s">
        <v>102</v>
      </c>
      <c r="C1474" s="838" t="s">
        <v>500</v>
      </c>
      <c r="D1474" s="795"/>
      <c r="E1474" s="795"/>
      <c r="F1474" s="795"/>
      <c r="G1474" s="795"/>
      <c r="H1474" s="795"/>
      <c r="I1474" s="795"/>
      <c r="J1474" s="795"/>
      <c r="K1474" s="795"/>
      <c r="L1474" s="795"/>
      <c r="M1474" s="795"/>
      <c r="N1474" s="795"/>
      <c r="O1474" s="795"/>
      <c r="P1474" s="45"/>
    </row>
    <row r="1475" spans="1:16" s="62" customFormat="1" ht="9" customHeight="1" x14ac:dyDescent="0.25">
      <c r="A1475" s="63">
        <f t="shared" si="214"/>
        <v>9</v>
      </c>
      <c r="B1475" s="79" t="s">
        <v>105</v>
      </c>
      <c r="C1475" s="838" t="s">
        <v>194</v>
      </c>
      <c r="D1475" s="795"/>
      <c r="E1475" s="795"/>
      <c r="F1475" s="795"/>
      <c r="G1475" s="795"/>
      <c r="H1475" s="795"/>
      <c r="I1475" s="795"/>
      <c r="J1475" s="795"/>
      <c r="K1475" s="795"/>
      <c r="L1475" s="795"/>
      <c r="M1475" s="795"/>
      <c r="N1475" s="795"/>
      <c r="O1475" s="795"/>
      <c r="P1475" s="45"/>
    </row>
    <row r="1476" spans="1:16" s="62" customFormat="1" ht="16.5" customHeight="1" x14ac:dyDescent="0.25">
      <c r="A1476" s="68">
        <f t="shared" ref="A1476" si="215">$A$8</f>
        <v>16.5</v>
      </c>
      <c r="B1476" s="45"/>
      <c r="C1476" s="984" t="str">
        <f ca="1">Wersja</f>
        <v>2020..6.15.0.44055</v>
      </c>
      <c r="D1476" s="984"/>
      <c r="E1476" s="69"/>
      <c r="F1476" s="69"/>
      <c r="G1476" s="69"/>
      <c r="H1476" s="69"/>
      <c r="I1476" s="45"/>
      <c r="J1476" s="45"/>
      <c r="K1476" s="45"/>
      <c r="L1476" s="45"/>
      <c r="M1476" s="45"/>
      <c r="N1476" s="80" t="s">
        <v>690</v>
      </c>
      <c r="O1476" s="81" t="s">
        <v>187</v>
      </c>
      <c r="P1476" s="45"/>
    </row>
    <row r="1477" spans="1:16" s="62" customFormat="1" ht="9" customHeight="1" x14ac:dyDescent="0.25">
      <c r="A1477" s="63">
        <f t="shared" ref="A1477:A1478" si="216">$A$2</f>
        <v>9</v>
      </c>
      <c r="B1477" s="45"/>
      <c r="C1477" s="45"/>
      <c r="D1477" s="45"/>
      <c r="E1477" s="45"/>
      <c r="F1477" s="45"/>
      <c r="G1477" s="45"/>
      <c r="H1477" s="45"/>
      <c r="I1477" s="45"/>
      <c r="J1477" s="45"/>
      <c r="K1477" s="45"/>
      <c r="L1477" s="45"/>
      <c r="M1477" s="45"/>
      <c r="N1477" s="45"/>
      <c r="O1477" s="45"/>
      <c r="P1477" s="45"/>
    </row>
    <row r="1478" spans="1:16" s="62" customFormat="1" ht="9" customHeight="1" x14ac:dyDescent="0.25">
      <c r="A1478" s="63">
        <f t="shared" si="216"/>
        <v>9</v>
      </c>
      <c r="B1478" s="797" t="s">
        <v>0</v>
      </c>
      <c r="C1478" s="797"/>
      <c r="D1478" s="797"/>
      <c r="E1478" s="797"/>
      <c r="F1478" s="797"/>
      <c r="G1478" s="797"/>
      <c r="H1478" s="797"/>
      <c r="I1478" s="797"/>
      <c r="J1478" s="797"/>
      <c r="K1478" s="797"/>
      <c r="L1478" s="797"/>
      <c r="M1478" s="797"/>
      <c r="N1478" s="797"/>
      <c r="O1478" s="797"/>
      <c r="P1478" s="45"/>
    </row>
    <row r="1479" spans="1:16" s="62" customFormat="1" ht="4.5" customHeight="1" x14ac:dyDescent="0.25">
      <c r="A1479" s="68">
        <v>4.5</v>
      </c>
      <c r="B1479" s="235"/>
      <c r="C1479" s="45"/>
      <c r="D1479" s="45"/>
      <c r="E1479" s="45"/>
      <c r="F1479" s="45"/>
      <c r="G1479" s="45"/>
      <c r="H1479" s="45"/>
      <c r="I1479" s="45"/>
      <c r="J1479" s="45"/>
      <c r="K1479" s="45"/>
      <c r="L1479" s="45"/>
      <c r="M1479" s="45"/>
      <c r="N1479" s="45"/>
      <c r="O1479" s="45"/>
      <c r="P1479" s="45"/>
    </row>
    <row r="1480" spans="1:16" s="62" customFormat="1" ht="16.5" customHeight="1" x14ac:dyDescent="0.25">
      <c r="A1480" s="68">
        <f t="shared" ref="A1480" si="217">$A$8</f>
        <v>16.5</v>
      </c>
      <c r="B1480" s="811" t="s">
        <v>689</v>
      </c>
      <c r="C1480" s="812"/>
      <c r="D1480" s="812"/>
      <c r="E1480" s="812"/>
      <c r="F1480" s="812"/>
      <c r="G1480" s="812"/>
      <c r="H1480" s="812"/>
      <c r="I1480" s="812"/>
      <c r="J1480" s="812"/>
      <c r="K1480" s="812"/>
      <c r="L1480" s="812"/>
      <c r="M1480" s="812"/>
      <c r="N1480" s="812"/>
      <c r="O1480" s="813"/>
      <c r="P1480" s="45"/>
    </row>
    <row r="1481" spans="1:16" s="62" customFormat="1" ht="24.75" customHeight="1" x14ac:dyDescent="0.25">
      <c r="A1481" s="68">
        <f t="shared" ref="A1481" si="218">$A$8*1.5</f>
        <v>24.75</v>
      </c>
      <c r="B1481" s="237" t="s">
        <v>162</v>
      </c>
      <c r="C1481" s="1076" t="s">
        <v>184</v>
      </c>
      <c r="D1481" s="1076"/>
      <c r="E1481" s="1076"/>
      <c r="F1481" s="1076"/>
      <c r="G1481" s="1076"/>
      <c r="H1481" s="238" t="s">
        <v>171</v>
      </c>
      <c r="I1481" s="238" t="s">
        <v>172</v>
      </c>
      <c r="J1481" s="237" t="s">
        <v>163</v>
      </c>
      <c r="K1481" s="75" t="s">
        <v>760</v>
      </c>
      <c r="L1481" s="814" t="s">
        <v>175</v>
      </c>
      <c r="M1481" s="807"/>
      <c r="N1481" s="807"/>
      <c r="O1481" s="815"/>
      <c r="P1481" s="45"/>
    </row>
    <row r="1482" spans="1:16" s="62" customFormat="1" ht="9" customHeight="1" x14ac:dyDescent="0.2">
      <c r="A1482" s="63">
        <f t="shared" ref="A1482" si="219">$A$2</f>
        <v>9</v>
      </c>
      <c r="B1482" s="85"/>
      <c r="C1482" s="835" t="s">
        <v>126</v>
      </c>
      <c r="D1482" s="835"/>
      <c r="E1482" s="835"/>
      <c r="F1482" s="835"/>
      <c r="G1482" s="835"/>
      <c r="H1482" s="236" t="s">
        <v>164</v>
      </c>
      <c r="I1482" s="236" t="s">
        <v>165</v>
      </c>
      <c r="J1482" s="236" t="s">
        <v>143</v>
      </c>
      <c r="K1482" s="236" t="s">
        <v>166</v>
      </c>
      <c r="L1482" s="836" t="s">
        <v>167</v>
      </c>
      <c r="M1482" s="1072"/>
      <c r="N1482" s="1072"/>
      <c r="O1482" s="837"/>
      <c r="P1482" s="45"/>
    </row>
    <row r="1483" spans="1:16" s="62" customFormat="1" ht="19.5" customHeight="1" x14ac:dyDescent="0.25">
      <c r="A1483" s="63">
        <f t="shared" ref="A1483:A1490" si="220">$A$6</f>
        <v>19.5</v>
      </c>
      <c r="B1483" s="78">
        <v>1</v>
      </c>
      <c r="C1483" s="832"/>
      <c r="D1483" s="832"/>
      <c r="E1483" s="832"/>
      <c r="F1483" s="832"/>
      <c r="G1483" s="832"/>
      <c r="H1483" s="262"/>
      <c r="I1483" s="262"/>
      <c r="J1483" s="172"/>
      <c r="K1483" s="167"/>
      <c r="L1483" s="1073"/>
      <c r="M1483" s="1074"/>
      <c r="N1483" s="1074"/>
      <c r="O1483" s="1075"/>
      <c r="P1483" s="45" t="s">
        <v>164</v>
      </c>
    </row>
    <row r="1484" spans="1:16" s="62" customFormat="1" ht="19.5" customHeight="1" x14ac:dyDescent="0.25">
      <c r="A1484" s="63">
        <f t="shared" si="220"/>
        <v>19.5</v>
      </c>
      <c r="B1484" s="78">
        <v>2</v>
      </c>
      <c r="C1484" s="832"/>
      <c r="D1484" s="832"/>
      <c r="E1484" s="832"/>
      <c r="F1484" s="832"/>
      <c r="G1484" s="832"/>
      <c r="H1484" s="262"/>
      <c r="I1484" s="262"/>
      <c r="J1484" s="172"/>
      <c r="K1484" s="167"/>
      <c r="L1484" s="1073"/>
      <c r="M1484" s="1074"/>
      <c r="N1484" s="1074"/>
      <c r="O1484" s="1075"/>
      <c r="P1484" s="45" t="s">
        <v>164</v>
      </c>
    </row>
    <row r="1485" spans="1:16" s="62" customFormat="1" ht="19.5" customHeight="1" x14ac:dyDescent="0.25">
      <c r="A1485" s="63">
        <f t="shared" si="220"/>
        <v>19.5</v>
      </c>
      <c r="B1485" s="78">
        <v>3</v>
      </c>
      <c r="C1485" s="832"/>
      <c r="D1485" s="832"/>
      <c r="E1485" s="832"/>
      <c r="F1485" s="832"/>
      <c r="G1485" s="832"/>
      <c r="H1485" s="262"/>
      <c r="I1485" s="262"/>
      <c r="J1485" s="172"/>
      <c r="K1485" s="167"/>
      <c r="L1485" s="1073"/>
      <c r="M1485" s="1074"/>
      <c r="N1485" s="1074"/>
      <c r="O1485" s="1075"/>
      <c r="P1485" s="45" t="s">
        <v>164</v>
      </c>
    </row>
    <row r="1486" spans="1:16" s="62" customFormat="1" ht="19.5" customHeight="1" x14ac:dyDescent="0.25">
      <c r="A1486" s="63">
        <f t="shared" si="220"/>
        <v>19.5</v>
      </c>
      <c r="B1486" s="78">
        <v>4</v>
      </c>
      <c r="C1486" s="832"/>
      <c r="D1486" s="832"/>
      <c r="E1486" s="832"/>
      <c r="F1486" s="832"/>
      <c r="G1486" s="832"/>
      <c r="H1486" s="262"/>
      <c r="I1486" s="262"/>
      <c r="J1486" s="172"/>
      <c r="K1486" s="167"/>
      <c r="L1486" s="1073"/>
      <c r="M1486" s="1074"/>
      <c r="N1486" s="1074"/>
      <c r="O1486" s="1075"/>
      <c r="P1486" s="45" t="s">
        <v>164</v>
      </c>
    </row>
    <row r="1487" spans="1:16" s="62" customFormat="1" ht="19.5" customHeight="1" x14ac:dyDescent="0.25">
      <c r="A1487" s="63">
        <f t="shared" si="220"/>
        <v>19.5</v>
      </c>
      <c r="B1487" s="78">
        <v>5</v>
      </c>
      <c r="C1487" s="832"/>
      <c r="D1487" s="832"/>
      <c r="E1487" s="832"/>
      <c r="F1487" s="832"/>
      <c r="G1487" s="832"/>
      <c r="H1487" s="262"/>
      <c r="I1487" s="262"/>
      <c r="J1487" s="172"/>
      <c r="K1487" s="167"/>
      <c r="L1487" s="1073"/>
      <c r="M1487" s="1074"/>
      <c r="N1487" s="1074"/>
      <c r="O1487" s="1075"/>
      <c r="P1487" s="45" t="s">
        <v>164</v>
      </c>
    </row>
    <row r="1488" spans="1:16" s="62" customFormat="1" ht="19.5" customHeight="1" x14ac:dyDescent="0.25">
      <c r="A1488" s="63">
        <f t="shared" si="220"/>
        <v>19.5</v>
      </c>
      <c r="B1488" s="78">
        <v>6</v>
      </c>
      <c r="C1488" s="832"/>
      <c r="D1488" s="832"/>
      <c r="E1488" s="832"/>
      <c r="F1488" s="832"/>
      <c r="G1488" s="832"/>
      <c r="H1488" s="262"/>
      <c r="I1488" s="262"/>
      <c r="J1488" s="172"/>
      <c r="K1488" s="167"/>
      <c r="L1488" s="1073"/>
      <c r="M1488" s="1074"/>
      <c r="N1488" s="1074"/>
      <c r="O1488" s="1075"/>
      <c r="P1488" s="45" t="s">
        <v>164</v>
      </c>
    </row>
    <row r="1489" spans="1:16" s="62" customFormat="1" ht="19.5" customHeight="1" x14ac:dyDescent="0.25">
      <c r="A1489" s="63">
        <f t="shared" si="220"/>
        <v>19.5</v>
      </c>
      <c r="B1489" s="78">
        <v>7</v>
      </c>
      <c r="C1489" s="832"/>
      <c r="D1489" s="832"/>
      <c r="E1489" s="832"/>
      <c r="F1489" s="832"/>
      <c r="G1489" s="832"/>
      <c r="H1489" s="262"/>
      <c r="I1489" s="262"/>
      <c r="J1489" s="172"/>
      <c r="K1489" s="167"/>
      <c r="L1489" s="1073"/>
      <c r="M1489" s="1074"/>
      <c r="N1489" s="1074"/>
      <c r="O1489" s="1075"/>
      <c r="P1489" s="45" t="s">
        <v>164</v>
      </c>
    </row>
    <row r="1490" spans="1:16" s="62" customFormat="1" ht="19.5" customHeight="1" x14ac:dyDescent="0.25">
      <c r="A1490" s="63">
        <f t="shared" si="220"/>
        <v>19.5</v>
      </c>
      <c r="B1490" s="78">
        <v>8</v>
      </c>
      <c r="C1490" s="832"/>
      <c r="D1490" s="832"/>
      <c r="E1490" s="832"/>
      <c r="F1490" s="832"/>
      <c r="G1490" s="832"/>
      <c r="H1490" s="262"/>
      <c r="I1490" s="262"/>
      <c r="J1490" s="172"/>
      <c r="K1490" s="167"/>
      <c r="L1490" s="1073"/>
      <c r="M1490" s="1074"/>
      <c r="N1490" s="1074"/>
      <c r="O1490" s="1075"/>
      <c r="P1490" s="45" t="s">
        <v>164</v>
      </c>
    </row>
    <row r="1491" spans="1:16" s="62" customFormat="1" ht="9" customHeight="1" x14ac:dyDescent="0.25">
      <c r="A1491" s="63">
        <f t="shared" ref="A1491:A1520" si="221">$A$2</f>
        <v>9</v>
      </c>
      <c r="B1491" s="45"/>
      <c r="C1491" s="45"/>
      <c r="D1491" s="45"/>
      <c r="E1491" s="45"/>
      <c r="F1491" s="45"/>
      <c r="G1491" s="45"/>
      <c r="H1491" s="45"/>
      <c r="I1491" s="45"/>
      <c r="J1491" s="45"/>
      <c r="K1491" s="45"/>
      <c r="L1491" s="45"/>
      <c r="M1491" s="45"/>
      <c r="N1491" s="45"/>
      <c r="O1491" s="45"/>
      <c r="P1491" s="45"/>
    </row>
    <row r="1492" spans="1:16" ht="9" customHeight="1" x14ac:dyDescent="0.25">
      <c r="A1492" s="63">
        <f t="shared" si="221"/>
        <v>9</v>
      </c>
    </row>
    <row r="1493" spans="1:16" ht="9" customHeight="1" x14ac:dyDescent="0.25">
      <c r="A1493" s="63">
        <f t="shared" si="221"/>
        <v>9</v>
      </c>
    </row>
    <row r="1494" spans="1:16" ht="9" customHeight="1" x14ac:dyDescent="0.25">
      <c r="A1494" s="63">
        <f t="shared" si="221"/>
        <v>9</v>
      </c>
    </row>
    <row r="1495" spans="1:16" ht="9" customHeight="1" x14ac:dyDescent="0.25">
      <c r="A1495" s="63">
        <f t="shared" si="221"/>
        <v>9</v>
      </c>
    </row>
    <row r="1496" spans="1:16" ht="9" customHeight="1" x14ac:dyDescent="0.25">
      <c r="A1496" s="63">
        <f t="shared" si="221"/>
        <v>9</v>
      </c>
    </row>
    <row r="1497" spans="1:16" ht="9" customHeight="1" x14ac:dyDescent="0.25">
      <c r="A1497" s="63">
        <f t="shared" si="221"/>
        <v>9</v>
      </c>
    </row>
    <row r="1498" spans="1:16" ht="9" customHeight="1" x14ac:dyDescent="0.25">
      <c r="A1498" s="63">
        <f t="shared" si="221"/>
        <v>9</v>
      </c>
    </row>
    <row r="1499" spans="1:16" ht="9" customHeight="1" x14ac:dyDescent="0.25">
      <c r="A1499" s="63">
        <f t="shared" si="221"/>
        <v>9</v>
      </c>
    </row>
    <row r="1500" spans="1:16" ht="9" customHeight="1" x14ac:dyDescent="0.25">
      <c r="A1500" s="63">
        <f t="shared" si="221"/>
        <v>9</v>
      </c>
    </row>
    <row r="1501" spans="1:16" ht="9" customHeight="1" x14ac:dyDescent="0.25">
      <c r="A1501" s="63">
        <f t="shared" si="221"/>
        <v>9</v>
      </c>
    </row>
    <row r="1502" spans="1:16" ht="9" customHeight="1" x14ac:dyDescent="0.25">
      <c r="A1502" s="63">
        <f t="shared" si="221"/>
        <v>9</v>
      </c>
    </row>
    <row r="1503" spans="1:16" ht="9" customHeight="1" x14ac:dyDescent="0.25">
      <c r="A1503" s="63">
        <f t="shared" si="221"/>
        <v>9</v>
      </c>
    </row>
    <row r="1504" spans="1:16" ht="9" customHeight="1" x14ac:dyDescent="0.25">
      <c r="A1504" s="63">
        <f t="shared" si="221"/>
        <v>9</v>
      </c>
    </row>
    <row r="1505" spans="1:1" ht="9" customHeight="1" x14ac:dyDescent="0.25">
      <c r="A1505" s="63">
        <f t="shared" si="221"/>
        <v>9</v>
      </c>
    </row>
    <row r="1506" spans="1:1" ht="9" customHeight="1" x14ac:dyDescent="0.25">
      <c r="A1506" s="63">
        <f t="shared" si="221"/>
        <v>9</v>
      </c>
    </row>
    <row r="1507" spans="1:1" ht="9" customHeight="1" x14ac:dyDescent="0.25">
      <c r="A1507" s="63">
        <f t="shared" si="221"/>
        <v>9</v>
      </c>
    </row>
    <row r="1508" spans="1:1" ht="9" customHeight="1" x14ac:dyDescent="0.25">
      <c r="A1508" s="63">
        <f t="shared" si="221"/>
        <v>9</v>
      </c>
    </row>
    <row r="1509" spans="1:1" ht="9" customHeight="1" x14ac:dyDescent="0.25">
      <c r="A1509" s="63">
        <f t="shared" si="221"/>
        <v>9</v>
      </c>
    </row>
    <row r="1510" spans="1:1" ht="9" customHeight="1" x14ac:dyDescent="0.25">
      <c r="A1510" s="63">
        <f t="shared" si="221"/>
        <v>9</v>
      </c>
    </row>
    <row r="1511" spans="1:1" ht="9" customHeight="1" x14ac:dyDescent="0.25">
      <c r="A1511" s="63">
        <f t="shared" si="221"/>
        <v>9</v>
      </c>
    </row>
    <row r="1512" spans="1:1" ht="9" customHeight="1" x14ac:dyDescent="0.25">
      <c r="A1512" s="63">
        <f t="shared" si="221"/>
        <v>9</v>
      </c>
    </row>
    <row r="1513" spans="1:1" ht="9" customHeight="1" x14ac:dyDescent="0.25">
      <c r="A1513" s="63">
        <f t="shared" si="221"/>
        <v>9</v>
      </c>
    </row>
    <row r="1514" spans="1:1" ht="9" customHeight="1" x14ac:dyDescent="0.25">
      <c r="A1514" s="63">
        <f t="shared" si="221"/>
        <v>9</v>
      </c>
    </row>
    <row r="1515" spans="1:1" ht="9" customHeight="1" x14ac:dyDescent="0.25">
      <c r="A1515" s="63">
        <f t="shared" si="221"/>
        <v>9</v>
      </c>
    </row>
    <row r="1516" spans="1:1" ht="9" customHeight="1" x14ac:dyDescent="0.25">
      <c r="A1516" s="63">
        <f t="shared" si="221"/>
        <v>9</v>
      </c>
    </row>
    <row r="1517" spans="1:1" ht="9" customHeight="1" x14ac:dyDescent="0.25">
      <c r="A1517" s="63">
        <f t="shared" si="221"/>
        <v>9</v>
      </c>
    </row>
    <row r="1518" spans="1:1" ht="9" customHeight="1" x14ac:dyDescent="0.25">
      <c r="A1518" s="63">
        <f t="shared" si="221"/>
        <v>9</v>
      </c>
    </row>
    <row r="1519" spans="1:1" ht="9" customHeight="1" x14ac:dyDescent="0.25">
      <c r="A1519" s="63">
        <f t="shared" si="221"/>
        <v>9</v>
      </c>
    </row>
    <row r="1520" spans="1:1" ht="9" customHeight="1" x14ac:dyDescent="0.25">
      <c r="A1520" s="63">
        <f t="shared" si="221"/>
        <v>9</v>
      </c>
    </row>
    <row r="1521" spans="1:17" ht="15.75" customHeight="1" x14ac:dyDescent="0.25">
      <c r="A1521" s="68">
        <f t="shared" ref="A1521" si="222">$A$8</f>
        <v>16.5</v>
      </c>
      <c r="C1521" s="80" t="s">
        <v>690</v>
      </c>
      <c r="D1521" s="81" t="s">
        <v>189</v>
      </c>
      <c r="M1521" s="1006" t="str">
        <f ca="1">Wersja</f>
        <v>2020..6.15.0.44055</v>
      </c>
      <c r="N1521" s="1006"/>
    </row>
    <row r="1522" spans="1:17" ht="9" customHeight="1" x14ac:dyDescent="0.25">
      <c r="A1522" s="64">
        <v>9</v>
      </c>
      <c r="B1522" s="796" t="s">
        <v>182</v>
      </c>
      <c r="C1522" s="796"/>
      <c r="D1522" s="796"/>
      <c r="E1522" s="796"/>
      <c r="F1522" s="796"/>
      <c r="G1522" s="796"/>
      <c r="H1522" s="796"/>
      <c r="I1522" s="796"/>
      <c r="J1522" s="796"/>
      <c r="K1522" s="796"/>
      <c r="L1522" s="796"/>
      <c r="M1522" s="796"/>
      <c r="N1522" s="796"/>
      <c r="O1522" s="796"/>
    </row>
    <row r="1523" spans="1:17" ht="9" customHeight="1" x14ac:dyDescent="0.25">
      <c r="A1523" s="63">
        <f t="shared" ref="A1523" si="223">$A$2</f>
        <v>9</v>
      </c>
      <c r="B1523" s="797" t="s">
        <v>0</v>
      </c>
      <c r="C1523" s="797"/>
      <c r="D1523" s="797"/>
      <c r="E1523" s="797"/>
      <c r="F1523" s="797"/>
      <c r="G1523" s="797"/>
      <c r="H1523" s="797"/>
      <c r="I1523" s="797"/>
      <c r="J1523" s="797"/>
      <c r="K1523" s="797"/>
      <c r="L1523" s="797"/>
      <c r="M1523" s="797"/>
      <c r="N1523" s="797"/>
      <c r="O1523" s="797"/>
    </row>
    <row r="1524" spans="1:17" ht="4.5" customHeight="1" x14ac:dyDescent="0.25">
      <c r="A1524" s="64">
        <v>4.5</v>
      </c>
      <c r="B1524" s="235"/>
    </row>
    <row r="1525" spans="1:17" ht="9" customHeight="1" x14ac:dyDescent="0.25">
      <c r="A1525" s="63">
        <f t="shared" ref="A1525" si="224">$A$2</f>
        <v>9</v>
      </c>
      <c r="B1525" s="798" t="s">
        <v>475</v>
      </c>
      <c r="C1525" s="799"/>
      <c r="D1525" s="799"/>
      <c r="E1525" s="799"/>
      <c r="F1525" s="799"/>
      <c r="G1525" s="799"/>
      <c r="H1525" s="800"/>
      <c r="I1525" s="801" t="s">
        <v>1</v>
      </c>
      <c r="J1525" s="802"/>
      <c r="K1525" s="802"/>
      <c r="L1525" s="802"/>
      <c r="M1525" s="802"/>
      <c r="N1525" s="802"/>
      <c r="O1525" s="803"/>
    </row>
    <row r="1526" spans="1:17" ht="19.5" customHeight="1" x14ac:dyDescent="0.25">
      <c r="A1526" s="64">
        <v>19.5</v>
      </c>
      <c r="B1526" s="65"/>
      <c r="C1526" s="988">
        <f>$C$6</f>
        <v>0</v>
      </c>
      <c r="D1526" s="988"/>
      <c r="E1526" s="988"/>
      <c r="F1526" s="988"/>
      <c r="G1526" s="988"/>
      <c r="H1526" s="66"/>
      <c r="I1526" s="820"/>
      <c r="J1526" s="821"/>
      <c r="K1526" s="821"/>
      <c r="L1526" s="821"/>
      <c r="M1526" s="821"/>
      <c r="N1526" s="821"/>
      <c r="O1526" s="822"/>
    </row>
    <row r="1527" spans="1:17" ht="9" customHeight="1" x14ac:dyDescent="0.25">
      <c r="A1527" s="63">
        <f t="shared" ref="A1527" si="225">$A$2</f>
        <v>9</v>
      </c>
    </row>
    <row r="1528" spans="1:17" ht="16.5" customHeight="1" x14ac:dyDescent="0.25">
      <c r="A1528" s="64">
        <v>16.5</v>
      </c>
      <c r="B1528" s="67" t="s">
        <v>578</v>
      </c>
    </row>
    <row r="1529" spans="1:17" ht="16.5" customHeight="1" x14ac:dyDescent="0.25">
      <c r="A1529" s="68">
        <f>$A$8</f>
        <v>16.5</v>
      </c>
      <c r="B1529" s="989" t="s">
        <v>686</v>
      </c>
      <c r="C1529" s="989"/>
      <c r="D1529" s="989"/>
      <c r="E1529" s="989"/>
      <c r="F1529" s="989"/>
      <c r="G1529" s="989"/>
      <c r="H1529" s="989"/>
      <c r="I1529" s="989"/>
      <c r="J1529" s="989"/>
      <c r="K1529" s="989"/>
      <c r="L1529" s="989"/>
      <c r="M1529" s="989"/>
      <c r="N1529" s="989"/>
    </row>
    <row r="1530" spans="1:17" ht="16.5" customHeight="1" x14ac:dyDescent="0.25">
      <c r="A1530" s="68">
        <f>$A$8</f>
        <v>16.5</v>
      </c>
      <c r="B1530" s="990" t="s">
        <v>564</v>
      </c>
      <c r="C1530" s="989"/>
      <c r="D1530" s="989"/>
      <c r="E1530" s="989"/>
      <c r="F1530" s="989"/>
      <c r="G1530" s="989"/>
      <c r="H1530" s="989"/>
      <c r="I1530" s="989"/>
      <c r="J1530" s="989"/>
      <c r="K1530" s="989"/>
      <c r="L1530" s="989"/>
      <c r="M1530" s="989"/>
      <c r="N1530" s="989"/>
    </row>
    <row r="1531" spans="1:17" ht="9" customHeight="1" x14ac:dyDescent="0.25">
      <c r="A1531" s="63">
        <f>$A$2</f>
        <v>9</v>
      </c>
      <c r="C1531" s="69"/>
      <c r="D1531" s="69"/>
      <c r="E1531" s="69"/>
      <c r="F1531" s="69"/>
      <c r="G1531" s="69"/>
      <c r="N1531" s="804" t="s">
        <v>877</v>
      </c>
      <c r="O1531" s="1086"/>
    </row>
    <row r="1532" spans="1:17" ht="19.5" customHeight="1" x14ac:dyDescent="0.25">
      <c r="A1532" s="63">
        <f>$A$6</f>
        <v>19.5</v>
      </c>
      <c r="C1532" s="69"/>
      <c r="D1532" s="69"/>
      <c r="E1532" s="69"/>
      <c r="F1532" s="69"/>
      <c r="G1532" s="69"/>
      <c r="N1532" s="283">
        <f>N1452+1</f>
        <v>20</v>
      </c>
      <c r="O1532" s="70"/>
      <c r="P1532" s="62">
        <f>SUM(Q:Q)</f>
        <v>0</v>
      </c>
      <c r="Q1532" s="62">
        <f>IF(COUNTA(C1543:O1550,C1563:O1570)=0,0,1)</f>
        <v>0</v>
      </c>
    </row>
    <row r="1533" spans="1:17" ht="4.5" customHeight="1" x14ac:dyDescent="0.25">
      <c r="A1533" s="63">
        <f>$A$4</f>
        <v>4.5</v>
      </c>
      <c r="B1533" s="69"/>
      <c r="C1533" s="69"/>
      <c r="D1533" s="69"/>
      <c r="E1533" s="69"/>
      <c r="F1533" s="69"/>
      <c r="G1533" s="69"/>
    </row>
    <row r="1534" spans="1:17" ht="4.5" customHeight="1" x14ac:dyDescent="0.25">
      <c r="A1534" s="63">
        <f>$A$4</f>
        <v>4.5</v>
      </c>
      <c r="B1534" s="807"/>
      <c r="C1534" s="807"/>
      <c r="D1534" s="807"/>
      <c r="E1534" s="807"/>
      <c r="F1534" s="807"/>
      <c r="G1534" s="807"/>
      <c r="H1534" s="807"/>
      <c r="I1534" s="807"/>
      <c r="J1534" s="807"/>
      <c r="K1534" s="807"/>
      <c r="L1534" s="807"/>
      <c r="M1534" s="807"/>
      <c r="N1534" s="807"/>
      <c r="O1534" s="807"/>
    </row>
    <row r="1535" spans="1:17" ht="24.75" customHeight="1" x14ac:dyDescent="0.25">
      <c r="A1535" s="68">
        <f>$A$8*1.5</f>
        <v>24.75</v>
      </c>
      <c r="B1535" s="826" t="s">
        <v>687</v>
      </c>
      <c r="C1535" s="827"/>
      <c r="D1535" s="827"/>
      <c r="E1535" s="827"/>
      <c r="F1535" s="827"/>
      <c r="G1535" s="827"/>
      <c r="H1535" s="827"/>
      <c r="I1535" s="827"/>
      <c r="J1535" s="827"/>
      <c r="K1535" s="827"/>
      <c r="L1535" s="827"/>
      <c r="M1535" s="827"/>
      <c r="N1535" s="827"/>
      <c r="O1535" s="828"/>
    </row>
    <row r="1536" spans="1:17" ht="9" customHeight="1" x14ac:dyDescent="0.25">
      <c r="A1536" s="63">
        <f>$A$2</f>
        <v>9</v>
      </c>
      <c r="B1536" s="71"/>
      <c r="C1536" s="804" t="s">
        <v>158</v>
      </c>
      <c r="D1536" s="805"/>
      <c r="E1536" s="805"/>
      <c r="F1536" s="805"/>
      <c r="G1536" s="805"/>
      <c r="H1536" s="806"/>
      <c r="I1536" s="804" t="s">
        <v>159</v>
      </c>
      <c r="J1536" s="805"/>
      <c r="K1536" s="805"/>
      <c r="L1536" s="805"/>
      <c r="M1536" s="805"/>
      <c r="N1536" s="805"/>
      <c r="O1536" s="806"/>
    </row>
    <row r="1537" spans="1:16" ht="19.5" customHeight="1" thickBot="1" x14ac:dyDescent="0.3">
      <c r="A1537" s="63">
        <f>$A$6</f>
        <v>19.5</v>
      </c>
      <c r="B1537" s="71"/>
      <c r="C1537" s="1077" t="str">
        <f>""&amp;$C$17</f>
        <v/>
      </c>
      <c r="D1537" s="1078"/>
      <c r="E1537" s="1078"/>
      <c r="F1537" s="1078"/>
      <c r="G1537" s="1078"/>
      <c r="H1537" s="1079"/>
      <c r="I1537" s="1077" t="str">
        <f>""&amp;$I$17</f>
        <v/>
      </c>
      <c r="J1537" s="1078"/>
      <c r="K1537" s="1078"/>
      <c r="L1537" s="1078"/>
      <c r="M1537" s="1078"/>
      <c r="N1537" s="1078"/>
      <c r="O1537" s="1079"/>
    </row>
    <row r="1538" spans="1:16" ht="4.5" customHeight="1" thickBot="1" x14ac:dyDescent="0.3">
      <c r="A1538" s="63">
        <f t="shared" ref="A1538" si="226">$A$4</f>
        <v>4.5</v>
      </c>
      <c r="B1538" s="1080"/>
      <c r="C1538" s="1081"/>
      <c r="D1538" s="1081"/>
      <c r="E1538" s="1081"/>
      <c r="F1538" s="1081"/>
      <c r="G1538" s="1081"/>
      <c r="H1538" s="1081"/>
      <c r="I1538" s="1081"/>
      <c r="J1538" s="1081"/>
      <c r="K1538" s="1081"/>
      <c r="L1538" s="1081"/>
      <c r="M1538" s="1081"/>
      <c r="N1538" s="1081"/>
      <c r="O1538" s="1082"/>
    </row>
    <row r="1539" spans="1:16" ht="16.5" customHeight="1" x14ac:dyDescent="0.25">
      <c r="A1539" s="68">
        <f t="shared" ref="A1539:A1540" si="227">$A$8</f>
        <v>16.5</v>
      </c>
      <c r="B1539" s="1083" t="s">
        <v>160</v>
      </c>
      <c r="C1539" s="1084"/>
      <c r="D1539" s="1084"/>
      <c r="E1539" s="1084"/>
      <c r="F1539" s="1084"/>
      <c r="G1539" s="1084"/>
      <c r="H1539" s="1084"/>
      <c r="I1539" s="1084"/>
      <c r="J1539" s="1084"/>
      <c r="K1539" s="1084"/>
      <c r="L1539" s="1084"/>
      <c r="M1539" s="1084"/>
      <c r="N1539" s="1084"/>
      <c r="O1539" s="1085"/>
    </row>
    <row r="1540" spans="1:16" ht="16.5" customHeight="1" x14ac:dyDescent="0.25">
      <c r="A1540" s="68">
        <f t="shared" si="227"/>
        <v>16.5</v>
      </c>
      <c r="B1540" s="811" t="s">
        <v>688</v>
      </c>
      <c r="C1540" s="812"/>
      <c r="D1540" s="812"/>
      <c r="E1540" s="812"/>
      <c r="F1540" s="812"/>
      <c r="G1540" s="812"/>
      <c r="H1540" s="812"/>
      <c r="I1540" s="812"/>
      <c r="J1540" s="812"/>
      <c r="K1540" s="812"/>
      <c r="L1540" s="812"/>
      <c r="M1540" s="812"/>
      <c r="N1540" s="812"/>
      <c r="O1540" s="813"/>
    </row>
    <row r="1541" spans="1:16" ht="24.75" customHeight="1" x14ac:dyDescent="0.25">
      <c r="A1541" s="68">
        <f t="shared" ref="A1541" si="228">$A$8*1.5</f>
        <v>24.75</v>
      </c>
      <c r="B1541" s="237" t="s">
        <v>162</v>
      </c>
      <c r="C1541" s="814" t="s">
        <v>170</v>
      </c>
      <c r="D1541" s="807"/>
      <c r="E1541" s="807"/>
      <c r="F1541" s="807"/>
      <c r="G1541" s="815"/>
      <c r="H1541" s="238" t="s">
        <v>171</v>
      </c>
      <c r="I1541" s="238" t="s">
        <v>172</v>
      </c>
      <c r="J1541" s="237" t="s">
        <v>163</v>
      </c>
      <c r="K1541" s="75" t="s">
        <v>760</v>
      </c>
      <c r="L1541" s="814" t="s">
        <v>175</v>
      </c>
      <c r="M1541" s="807"/>
      <c r="N1541" s="807"/>
      <c r="O1541" s="815"/>
    </row>
    <row r="1542" spans="1:16" ht="9" customHeight="1" x14ac:dyDescent="0.2">
      <c r="A1542" s="63">
        <f t="shared" ref="A1542" si="229">$A$2</f>
        <v>9</v>
      </c>
      <c r="B1542" s="76"/>
      <c r="C1542" s="816" t="s">
        <v>126</v>
      </c>
      <c r="D1542" s="817"/>
      <c r="E1542" s="817"/>
      <c r="F1542" s="817"/>
      <c r="G1542" s="818"/>
      <c r="H1542" s="77" t="s">
        <v>164</v>
      </c>
      <c r="I1542" s="77" t="s">
        <v>165</v>
      </c>
      <c r="J1542" s="77" t="s">
        <v>143</v>
      </c>
      <c r="K1542" s="77" t="s">
        <v>166</v>
      </c>
      <c r="L1542" s="845" t="s">
        <v>167</v>
      </c>
      <c r="M1542" s="1023"/>
      <c r="N1542" s="1023"/>
      <c r="O1542" s="1024"/>
    </row>
    <row r="1543" spans="1:16" ht="19.5" customHeight="1" x14ac:dyDescent="0.25">
      <c r="A1543" s="63">
        <f t="shared" ref="A1543:A1550" si="230">$A$6</f>
        <v>19.5</v>
      </c>
      <c r="B1543" s="78">
        <v>1</v>
      </c>
      <c r="C1543" s="832"/>
      <c r="D1543" s="832"/>
      <c r="E1543" s="832"/>
      <c r="F1543" s="832"/>
      <c r="G1543" s="832"/>
      <c r="H1543" s="262"/>
      <c r="I1543" s="262"/>
      <c r="J1543" s="172"/>
      <c r="K1543" s="175"/>
      <c r="L1543" s="1073"/>
      <c r="M1543" s="1074"/>
      <c r="N1543" s="1074"/>
      <c r="O1543" s="1075"/>
      <c r="P1543" s="45" t="s">
        <v>126</v>
      </c>
    </row>
    <row r="1544" spans="1:16" ht="19.5" customHeight="1" x14ac:dyDescent="0.25">
      <c r="A1544" s="63">
        <f t="shared" si="230"/>
        <v>19.5</v>
      </c>
      <c r="B1544" s="78">
        <v>2</v>
      </c>
      <c r="C1544" s="832"/>
      <c r="D1544" s="832"/>
      <c r="E1544" s="832"/>
      <c r="F1544" s="832"/>
      <c r="G1544" s="832"/>
      <c r="H1544" s="262"/>
      <c r="I1544" s="262"/>
      <c r="J1544" s="172"/>
      <c r="K1544" s="175"/>
      <c r="L1544" s="1073"/>
      <c r="M1544" s="1074"/>
      <c r="N1544" s="1074"/>
      <c r="O1544" s="1075"/>
      <c r="P1544" s="45" t="s">
        <v>126</v>
      </c>
    </row>
    <row r="1545" spans="1:16" ht="19.5" customHeight="1" x14ac:dyDescent="0.25">
      <c r="A1545" s="63">
        <f t="shared" si="230"/>
        <v>19.5</v>
      </c>
      <c r="B1545" s="78">
        <v>3</v>
      </c>
      <c r="C1545" s="832"/>
      <c r="D1545" s="832"/>
      <c r="E1545" s="832"/>
      <c r="F1545" s="832"/>
      <c r="G1545" s="832"/>
      <c r="H1545" s="262"/>
      <c r="I1545" s="262"/>
      <c r="J1545" s="172"/>
      <c r="K1545" s="175"/>
      <c r="L1545" s="1073"/>
      <c r="M1545" s="1074"/>
      <c r="N1545" s="1074"/>
      <c r="O1545" s="1075"/>
      <c r="P1545" s="45" t="s">
        <v>126</v>
      </c>
    </row>
    <row r="1546" spans="1:16" ht="19.5" customHeight="1" x14ac:dyDescent="0.25">
      <c r="A1546" s="63">
        <f t="shared" si="230"/>
        <v>19.5</v>
      </c>
      <c r="B1546" s="78">
        <v>4</v>
      </c>
      <c r="C1546" s="832"/>
      <c r="D1546" s="832"/>
      <c r="E1546" s="832"/>
      <c r="F1546" s="832"/>
      <c r="G1546" s="832"/>
      <c r="H1546" s="262"/>
      <c r="I1546" s="262"/>
      <c r="J1546" s="172"/>
      <c r="K1546" s="175"/>
      <c r="L1546" s="1073"/>
      <c r="M1546" s="1074"/>
      <c r="N1546" s="1074"/>
      <c r="O1546" s="1075"/>
      <c r="P1546" s="45" t="s">
        <v>126</v>
      </c>
    </row>
    <row r="1547" spans="1:16" ht="19.5" customHeight="1" x14ac:dyDescent="0.25">
      <c r="A1547" s="63">
        <f t="shared" si="230"/>
        <v>19.5</v>
      </c>
      <c r="B1547" s="78">
        <v>5</v>
      </c>
      <c r="C1547" s="832"/>
      <c r="D1547" s="832"/>
      <c r="E1547" s="832"/>
      <c r="F1547" s="832"/>
      <c r="G1547" s="832"/>
      <c r="H1547" s="262"/>
      <c r="I1547" s="262"/>
      <c r="J1547" s="172"/>
      <c r="K1547" s="175"/>
      <c r="L1547" s="1073"/>
      <c r="M1547" s="1074"/>
      <c r="N1547" s="1074"/>
      <c r="O1547" s="1075"/>
      <c r="P1547" s="45" t="s">
        <v>126</v>
      </c>
    </row>
    <row r="1548" spans="1:16" ht="19.5" customHeight="1" x14ac:dyDescent="0.25">
      <c r="A1548" s="63">
        <f t="shared" si="230"/>
        <v>19.5</v>
      </c>
      <c r="B1548" s="78">
        <v>6</v>
      </c>
      <c r="C1548" s="832"/>
      <c r="D1548" s="832"/>
      <c r="E1548" s="832"/>
      <c r="F1548" s="832"/>
      <c r="G1548" s="832"/>
      <c r="H1548" s="262"/>
      <c r="I1548" s="262"/>
      <c r="J1548" s="172"/>
      <c r="K1548" s="175"/>
      <c r="L1548" s="1073"/>
      <c r="M1548" s="1074"/>
      <c r="N1548" s="1074"/>
      <c r="O1548" s="1075"/>
      <c r="P1548" s="45" t="s">
        <v>126</v>
      </c>
    </row>
    <row r="1549" spans="1:16" ht="19.5" customHeight="1" x14ac:dyDescent="0.25">
      <c r="A1549" s="63">
        <f t="shared" si="230"/>
        <v>19.5</v>
      </c>
      <c r="B1549" s="78">
        <v>7</v>
      </c>
      <c r="C1549" s="832"/>
      <c r="D1549" s="832"/>
      <c r="E1549" s="832"/>
      <c r="F1549" s="832"/>
      <c r="G1549" s="832"/>
      <c r="H1549" s="262"/>
      <c r="I1549" s="262"/>
      <c r="J1549" s="172"/>
      <c r="K1549" s="175"/>
      <c r="L1549" s="1073"/>
      <c r="M1549" s="1074"/>
      <c r="N1549" s="1074"/>
      <c r="O1549" s="1075"/>
      <c r="P1549" s="45" t="s">
        <v>126</v>
      </c>
    </row>
    <row r="1550" spans="1:16" ht="19.5" customHeight="1" x14ac:dyDescent="0.25">
      <c r="A1550" s="63">
        <f t="shared" si="230"/>
        <v>19.5</v>
      </c>
      <c r="B1550" s="78">
        <v>8</v>
      </c>
      <c r="C1550" s="832"/>
      <c r="D1550" s="832"/>
      <c r="E1550" s="832"/>
      <c r="F1550" s="832"/>
      <c r="G1550" s="832"/>
      <c r="H1550" s="262"/>
      <c r="I1550" s="262"/>
      <c r="J1550" s="172"/>
      <c r="K1550" s="175"/>
      <c r="L1550" s="1073"/>
      <c r="M1550" s="1074"/>
      <c r="N1550" s="1074"/>
      <c r="O1550" s="1075"/>
      <c r="P1550" s="45" t="s">
        <v>126</v>
      </c>
    </row>
    <row r="1551" spans="1:16" ht="9" customHeight="1" x14ac:dyDescent="0.25">
      <c r="A1551" s="63">
        <f t="shared" ref="A1551" si="231">$A$2</f>
        <v>9</v>
      </c>
    </row>
    <row r="1552" spans="1:16" ht="18" customHeight="1" x14ac:dyDescent="0.25">
      <c r="A1552" s="63">
        <f t="shared" ref="A1552" si="232">$A$2*2</f>
        <v>18</v>
      </c>
      <c r="B1552" s="79" t="s">
        <v>100</v>
      </c>
      <c r="C1552" s="838" t="s">
        <v>191</v>
      </c>
      <c r="D1552" s="795"/>
      <c r="E1552" s="795"/>
      <c r="F1552" s="795"/>
      <c r="G1552" s="795"/>
      <c r="H1552" s="795"/>
      <c r="I1552" s="795"/>
      <c r="J1552" s="795"/>
      <c r="K1552" s="795"/>
      <c r="L1552" s="795"/>
      <c r="M1552" s="795"/>
      <c r="N1552" s="795"/>
      <c r="O1552" s="795"/>
    </row>
    <row r="1553" spans="1:16" ht="9" customHeight="1" x14ac:dyDescent="0.25">
      <c r="A1553" s="63">
        <f t="shared" ref="A1553:A1555" si="233">$A$2</f>
        <v>9</v>
      </c>
      <c r="B1553" s="79" t="s">
        <v>101</v>
      </c>
      <c r="C1553" s="795" t="s">
        <v>190</v>
      </c>
      <c r="D1553" s="795"/>
      <c r="E1553" s="795"/>
      <c r="F1553" s="795"/>
      <c r="G1553" s="795"/>
      <c r="H1553" s="795"/>
      <c r="I1553" s="795"/>
      <c r="J1553" s="795"/>
      <c r="K1553" s="795"/>
      <c r="L1553" s="795"/>
      <c r="M1553" s="795"/>
      <c r="N1553" s="795"/>
      <c r="O1553" s="795"/>
    </row>
    <row r="1554" spans="1:16" s="62" customFormat="1" ht="9" customHeight="1" x14ac:dyDescent="0.25">
      <c r="A1554" s="63">
        <f t="shared" si="233"/>
        <v>9</v>
      </c>
      <c r="B1554" s="79" t="s">
        <v>102</v>
      </c>
      <c r="C1554" s="838" t="s">
        <v>500</v>
      </c>
      <c r="D1554" s="795"/>
      <c r="E1554" s="795"/>
      <c r="F1554" s="795"/>
      <c r="G1554" s="795"/>
      <c r="H1554" s="795"/>
      <c r="I1554" s="795"/>
      <c r="J1554" s="795"/>
      <c r="K1554" s="795"/>
      <c r="L1554" s="795"/>
      <c r="M1554" s="795"/>
      <c r="N1554" s="795"/>
      <c r="O1554" s="795"/>
      <c r="P1554" s="45"/>
    </row>
    <row r="1555" spans="1:16" s="62" customFormat="1" ht="9" customHeight="1" x14ac:dyDescent="0.25">
      <c r="A1555" s="63">
        <f t="shared" si="233"/>
        <v>9</v>
      </c>
      <c r="B1555" s="79" t="s">
        <v>105</v>
      </c>
      <c r="C1555" s="838" t="s">
        <v>194</v>
      </c>
      <c r="D1555" s="795"/>
      <c r="E1555" s="795"/>
      <c r="F1555" s="795"/>
      <c r="G1555" s="795"/>
      <c r="H1555" s="795"/>
      <c r="I1555" s="795"/>
      <c r="J1555" s="795"/>
      <c r="K1555" s="795"/>
      <c r="L1555" s="795"/>
      <c r="M1555" s="795"/>
      <c r="N1555" s="795"/>
      <c r="O1555" s="795"/>
      <c r="P1555" s="45"/>
    </row>
    <row r="1556" spans="1:16" s="62" customFormat="1" ht="16.5" customHeight="1" x14ac:dyDescent="0.25">
      <c r="A1556" s="68">
        <f t="shared" ref="A1556" si="234">$A$8</f>
        <v>16.5</v>
      </c>
      <c r="B1556" s="45"/>
      <c r="C1556" s="984" t="str">
        <f ca="1">Wersja</f>
        <v>2020..6.15.0.44055</v>
      </c>
      <c r="D1556" s="984"/>
      <c r="E1556" s="69"/>
      <c r="F1556" s="69"/>
      <c r="G1556" s="69"/>
      <c r="H1556" s="69"/>
      <c r="I1556" s="45"/>
      <c r="J1556" s="45"/>
      <c r="K1556" s="45"/>
      <c r="L1556" s="45"/>
      <c r="M1556" s="45"/>
      <c r="N1556" s="80" t="s">
        <v>690</v>
      </c>
      <c r="O1556" s="81" t="s">
        <v>187</v>
      </c>
      <c r="P1556" s="45"/>
    </row>
    <row r="1557" spans="1:16" s="62" customFormat="1" ht="9" customHeight="1" x14ac:dyDescent="0.25">
      <c r="A1557" s="63">
        <f t="shared" ref="A1557:A1558" si="235">$A$2</f>
        <v>9</v>
      </c>
      <c r="B1557" s="45"/>
      <c r="C1557" s="45"/>
      <c r="D1557" s="45"/>
      <c r="E1557" s="45"/>
      <c r="F1557" s="45"/>
      <c r="G1557" s="45"/>
      <c r="H1557" s="45"/>
      <c r="I1557" s="45"/>
      <c r="J1557" s="45"/>
      <c r="K1557" s="45"/>
      <c r="L1557" s="45"/>
      <c r="M1557" s="45"/>
      <c r="N1557" s="45"/>
      <c r="O1557" s="45"/>
      <c r="P1557" s="45"/>
    </row>
    <row r="1558" spans="1:16" s="62" customFormat="1" ht="9" customHeight="1" x14ac:dyDescent="0.25">
      <c r="A1558" s="63">
        <f t="shared" si="235"/>
        <v>9</v>
      </c>
      <c r="B1558" s="797" t="s">
        <v>0</v>
      </c>
      <c r="C1558" s="797"/>
      <c r="D1558" s="797"/>
      <c r="E1558" s="797"/>
      <c r="F1558" s="797"/>
      <c r="G1558" s="797"/>
      <c r="H1558" s="797"/>
      <c r="I1558" s="797"/>
      <c r="J1558" s="797"/>
      <c r="K1558" s="797"/>
      <c r="L1558" s="797"/>
      <c r="M1558" s="797"/>
      <c r="N1558" s="797"/>
      <c r="O1558" s="797"/>
      <c r="P1558" s="45"/>
    </row>
    <row r="1559" spans="1:16" s="62" customFormat="1" ht="4.5" customHeight="1" x14ac:dyDescent="0.25">
      <c r="A1559" s="68">
        <v>4.5</v>
      </c>
      <c r="B1559" s="235"/>
      <c r="C1559" s="45"/>
      <c r="D1559" s="45"/>
      <c r="E1559" s="45"/>
      <c r="F1559" s="45"/>
      <c r="G1559" s="45"/>
      <c r="H1559" s="45"/>
      <c r="I1559" s="45"/>
      <c r="J1559" s="45"/>
      <c r="K1559" s="45"/>
      <c r="L1559" s="45"/>
      <c r="M1559" s="45"/>
      <c r="N1559" s="45"/>
      <c r="O1559" s="45"/>
      <c r="P1559" s="45"/>
    </row>
    <row r="1560" spans="1:16" s="62" customFormat="1" ht="16.5" customHeight="1" x14ac:dyDescent="0.25">
      <c r="A1560" s="68">
        <f t="shared" ref="A1560" si="236">$A$8</f>
        <v>16.5</v>
      </c>
      <c r="B1560" s="811" t="s">
        <v>689</v>
      </c>
      <c r="C1560" s="812"/>
      <c r="D1560" s="812"/>
      <c r="E1560" s="812"/>
      <c r="F1560" s="812"/>
      <c r="G1560" s="812"/>
      <c r="H1560" s="812"/>
      <c r="I1560" s="812"/>
      <c r="J1560" s="812"/>
      <c r="K1560" s="812"/>
      <c r="L1560" s="812"/>
      <c r="M1560" s="812"/>
      <c r="N1560" s="812"/>
      <c r="O1560" s="813"/>
      <c r="P1560" s="45"/>
    </row>
    <row r="1561" spans="1:16" s="62" customFormat="1" ht="24.75" customHeight="1" x14ac:dyDescent="0.25">
      <c r="A1561" s="68">
        <f t="shared" ref="A1561" si="237">$A$8*1.5</f>
        <v>24.75</v>
      </c>
      <c r="B1561" s="237" t="s">
        <v>162</v>
      </c>
      <c r="C1561" s="1076" t="s">
        <v>184</v>
      </c>
      <c r="D1561" s="1076"/>
      <c r="E1561" s="1076"/>
      <c r="F1561" s="1076"/>
      <c r="G1561" s="1076"/>
      <c r="H1561" s="238" t="s">
        <v>171</v>
      </c>
      <c r="I1561" s="238" t="s">
        <v>172</v>
      </c>
      <c r="J1561" s="237" t="s">
        <v>163</v>
      </c>
      <c r="K1561" s="75" t="s">
        <v>760</v>
      </c>
      <c r="L1561" s="814" t="s">
        <v>175</v>
      </c>
      <c r="M1561" s="807"/>
      <c r="N1561" s="807"/>
      <c r="O1561" s="815"/>
      <c r="P1561" s="45"/>
    </row>
    <row r="1562" spans="1:16" s="62" customFormat="1" ht="9" customHeight="1" x14ac:dyDescent="0.2">
      <c r="A1562" s="63">
        <f t="shared" ref="A1562" si="238">$A$2</f>
        <v>9</v>
      </c>
      <c r="B1562" s="85"/>
      <c r="C1562" s="835" t="s">
        <v>126</v>
      </c>
      <c r="D1562" s="835"/>
      <c r="E1562" s="835"/>
      <c r="F1562" s="835"/>
      <c r="G1562" s="835"/>
      <c r="H1562" s="236" t="s">
        <v>164</v>
      </c>
      <c r="I1562" s="236" t="s">
        <v>165</v>
      </c>
      <c r="J1562" s="236" t="s">
        <v>143</v>
      </c>
      <c r="K1562" s="236" t="s">
        <v>166</v>
      </c>
      <c r="L1562" s="836" t="s">
        <v>167</v>
      </c>
      <c r="M1562" s="1072"/>
      <c r="N1562" s="1072"/>
      <c r="O1562" s="837"/>
      <c r="P1562" s="45"/>
    </row>
    <row r="1563" spans="1:16" s="62" customFormat="1" ht="19.5" customHeight="1" x14ac:dyDescent="0.25">
      <c r="A1563" s="63">
        <f t="shared" ref="A1563:A1570" si="239">$A$6</f>
        <v>19.5</v>
      </c>
      <c r="B1563" s="78">
        <v>1</v>
      </c>
      <c r="C1563" s="832"/>
      <c r="D1563" s="832"/>
      <c r="E1563" s="832"/>
      <c r="F1563" s="832"/>
      <c r="G1563" s="832"/>
      <c r="H1563" s="262"/>
      <c r="I1563" s="262"/>
      <c r="J1563" s="172"/>
      <c r="K1563" s="167"/>
      <c r="L1563" s="1073"/>
      <c r="M1563" s="1074"/>
      <c r="N1563" s="1074"/>
      <c r="O1563" s="1075"/>
      <c r="P1563" s="45" t="s">
        <v>164</v>
      </c>
    </row>
    <row r="1564" spans="1:16" s="62" customFormat="1" ht="19.5" customHeight="1" x14ac:dyDescent="0.25">
      <c r="A1564" s="63">
        <f t="shared" si="239"/>
        <v>19.5</v>
      </c>
      <c r="B1564" s="78">
        <v>2</v>
      </c>
      <c r="C1564" s="832"/>
      <c r="D1564" s="832"/>
      <c r="E1564" s="832"/>
      <c r="F1564" s="832"/>
      <c r="G1564" s="832"/>
      <c r="H1564" s="262"/>
      <c r="I1564" s="262"/>
      <c r="J1564" s="172"/>
      <c r="K1564" s="167"/>
      <c r="L1564" s="1073"/>
      <c r="M1564" s="1074"/>
      <c r="N1564" s="1074"/>
      <c r="O1564" s="1075"/>
      <c r="P1564" s="45" t="s">
        <v>164</v>
      </c>
    </row>
    <row r="1565" spans="1:16" s="62" customFormat="1" ht="19.5" customHeight="1" x14ac:dyDescent="0.25">
      <c r="A1565" s="63">
        <f t="shared" si="239"/>
        <v>19.5</v>
      </c>
      <c r="B1565" s="78">
        <v>3</v>
      </c>
      <c r="C1565" s="832"/>
      <c r="D1565" s="832"/>
      <c r="E1565" s="832"/>
      <c r="F1565" s="832"/>
      <c r="G1565" s="832"/>
      <c r="H1565" s="262"/>
      <c r="I1565" s="262"/>
      <c r="J1565" s="172"/>
      <c r="K1565" s="167"/>
      <c r="L1565" s="1073"/>
      <c r="M1565" s="1074"/>
      <c r="N1565" s="1074"/>
      <c r="O1565" s="1075"/>
      <c r="P1565" s="45" t="s">
        <v>164</v>
      </c>
    </row>
    <row r="1566" spans="1:16" s="62" customFormat="1" ht="19.5" customHeight="1" x14ac:dyDescent="0.25">
      <c r="A1566" s="63">
        <f t="shared" si="239"/>
        <v>19.5</v>
      </c>
      <c r="B1566" s="78">
        <v>4</v>
      </c>
      <c r="C1566" s="832"/>
      <c r="D1566" s="832"/>
      <c r="E1566" s="832"/>
      <c r="F1566" s="832"/>
      <c r="G1566" s="832"/>
      <c r="H1566" s="262"/>
      <c r="I1566" s="262"/>
      <c r="J1566" s="172"/>
      <c r="K1566" s="167"/>
      <c r="L1566" s="1073"/>
      <c r="M1566" s="1074"/>
      <c r="N1566" s="1074"/>
      <c r="O1566" s="1075"/>
      <c r="P1566" s="45" t="s">
        <v>164</v>
      </c>
    </row>
    <row r="1567" spans="1:16" s="62" customFormat="1" ht="19.5" customHeight="1" x14ac:dyDescent="0.25">
      <c r="A1567" s="63">
        <f t="shared" si="239"/>
        <v>19.5</v>
      </c>
      <c r="B1567" s="78">
        <v>5</v>
      </c>
      <c r="C1567" s="832"/>
      <c r="D1567" s="832"/>
      <c r="E1567" s="832"/>
      <c r="F1567" s="832"/>
      <c r="G1567" s="832"/>
      <c r="H1567" s="262"/>
      <c r="I1567" s="262"/>
      <c r="J1567" s="172"/>
      <c r="K1567" s="167"/>
      <c r="L1567" s="1073"/>
      <c r="M1567" s="1074"/>
      <c r="N1567" s="1074"/>
      <c r="O1567" s="1075"/>
      <c r="P1567" s="45" t="s">
        <v>164</v>
      </c>
    </row>
    <row r="1568" spans="1:16" s="62" customFormat="1" ht="19.5" customHeight="1" x14ac:dyDescent="0.25">
      <c r="A1568" s="63">
        <f t="shared" si="239"/>
        <v>19.5</v>
      </c>
      <c r="B1568" s="78">
        <v>6</v>
      </c>
      <c r="C1568" s="832"/>
      <c r="D1568" s="832"/>
      <c r="E1568" s="832"/>
      <c r="F1568" s="832"/>
      <c r="G1568" s="832"/>
      <c r="H1568" s="262"/>
      <c r="I1568" s="262"/>
      <c r="J1568" s="172"/>
      <c r="K1568" s="167"/>
      <c r="L1568" s="1073"/>
      <c r="M1568" s="1074"/>
      <c r="N1568" s="1074"/>
      <c r="O1568" s="1075"/>
      <c r="P1568" s="45" t="s">
        <v>164</v>
      </c>
    </row>
    <row r="1569" spans="1:16" s="62" customFormat="1" ht="19.5" customHeight="1" x14ac:dyDescent="0.25">
      <c r="A1569" s="63">
        <f t="shared" si="239"/>
        <v>19.5</v>
      </c>
      <c r="B1569" s="78">
        <v>7</v>
      </c>
      <c r="C1569" s="832"/>
      <c r="D1569" s="832"/>
      <c r="E1569" s="832"/>
      <c r="F1569" s="832"/>
      <c r="G1569" s="832"/>
      <c r="H1569" s="262"/>
      <c r="I1569" s="262"/>
      <c r="J1569" s="172"/>
      <c r="K1569" s="167"/>
      <c r="L1569" s="1073"/>
      <c r="M1569" s="1074"/>
      <c r="N1569" s="1074"/>
      <c r="O1569" s="1075"/>
      <c r="P1569" s="45" t="s">
        <v>164</v>
      </c>
    </row>
    <row r="1570" spans="1:16" s="62" customFormat="1" ht="19.5" customHeight="1" x14ac:dyDescent="0.25">
      <c r="A1570" s="63">
        <f t="shared" si="239"/>
        <v>19.5</v>
      </c>
      <c r="B1570" s="78">
        <v>8</v>
      </c>
      <c r="C1570" s="832"/>
      <c r="D1570" s="832"/>
      <c r="E1570" s="832"/>
      <c r="F1570" s="832"/>
      <c r="G1570" s="832"/>
      <c r="H1570" s="262"/>
      <c r="I1570" s="262"/>
      <c r="J1570" s="172"/>
      <c r="K1570" s="167"/>
      <c r="L1570" s="1073"/>
      <c r="M1570" s="1074"/>
      <c r="N1570" s="1074"/>
      <c r="O1570" s="1075"/>
      <c r="P1570" s="45" t="s">
        <v>164</v>
      </c>
    </row>
    <row r="1571" spans="1:16" s="62" customFormat="1" ht="9" customHeight="1" x14ac:dyDescent="0.25">
      <c r="A1571" s="63">
        <f t="shared" ref="A1571:A1600" si="240">$A$2</f>
        <v>9</v>
      </c>
      <c r="B1571" s="45"/>
      <c r="C1571" s="45"/>
      <c r="D1571" s="45"/>
      <c r="E1571" s="45"/>
      <c r="F1571" s="45"/>
      <c r="G1571" s="45"/>
      <c r="H1571" s="45"/>
      <c r="I1571" s="45"/>
      <c r="J1571" s="45"/>
      <c r="K1571" s="45"/>
      <c r="L1571" s="45"/>
      <c r="M1571" s="45"/>
      <c r="N1571" s="45"/>
      <c r="O1571" s="45"/>
      <c r="P1571" s="45"/>
    </row>
    <row r="1572" spans="1:16" ht="9" customHeight="1" x14ac:dyDescent="0.25">
      <c r="A1572" s="63">
        <f t="shared" si="240"/>
        <v>9</v>
      </c>
    </row>
    <row r="1573" spans="1:16" ht="9" customHeight="1" x14ac:dyDescent="0.25">
      <c r="A1573" s="63">
        <f t="shared" si="240"/>
        <v>9</v>
      </c>
    </row>
    <row r="1574" spans="1:16" ht="9" customHeight="1" x14ac:dyDescent="0.25">
      <c r="A1574" s="63">
        <f t="shared" si="240"/>
        <v>9</v>
      </c>
    </row>
    <row r="1575" spans="1:16" ht="9" customHeight="1" x14ac:dyDescent="0.25">
      <c r="A1575" s="63">
        <f t="shared" si="240"/>
        <v>9</v>
      </c>
    </row>
    <row r="1576" spans="1:16" ht="9" customHeight="1" x14ac:dyDescent="0.25">
      <c r="A1576" s="63">
        <f t="shared" si="240"/>
        <v>9</v>
      </c>
    </row>
    <row r="1577" spans="1:16" ht="9" customHeight="1" x14ac:dyDescent="0.25">
      <c r="A1577" s="63">
        <f t="shared" si="240"/>
        <v>9</v>
      </c>
    </row>
    <row r="1578" spans="1:16" ht="9" customHeight="1" x14ac:dyDescent="0.25">
      <c r="A1578" s="63">
        <f t="shared" si="240"/>
        <v>9</v>
      </c>
    </row>
    <row r="1579" spans="1:16" ht="9" customHeight="1" x14ac:dyDescent="0.25">
      <c r="A1579" s="63">
        <f t="shared" si="240"/>
        <v>9</v>
      </c>
    </row>
    <row r="1580" spans="1:16" ht="9" customHeight="1" x14ac:dyDescent="0.25">
      <c r="A1580" s="63">
        <f t="shared" si="240"/>
        <v>9</v>
      </c>
    </row>
    <row r="1581" spans="1:16" ht="9" customHeight="1" x14ac:dyDescent="0.25">
      <c r="A1581" s="63">
        <f t="shared" si="240"/>
        <v>9</v>
      </c>
    </row>
    <row r="1582" spans="1:16" ht="9" customHeight="1" x14ac:dyDescent="0.25">
      <c r="A1582" s="63">
        <f t="shared" si="240"/>
        <v>9</v>
      </c>
    </row>
    <row r="1583" spans="1:16" ht="9" customHeight="1" x14ac:dyDescent="0.25">
      <c r="A1583" s="63">
        <f t="shared" si="240"/>
        <v>9</v>
      </c>
    </row>
    <row r="1584" spans="1:16" ht="9" customHeight="1" x14ac:dyDescent="0.25">
      <c r="A1584" s="63">
        <f t="shared" si="240"/>
        <v>9</v>
      </c>
    </row>
    <row r="1585" spans="1:1" ht="9" customHeight="1" x14ac:dyDescent="0.25">
      <c r="A1585" s="63">
        <f t="shared" si="240"/>
        <v>9</v>
      </c>
    </row>
    <row r="1586" spans="1:1" ht="9" customHeight="1" x14ac:dyDescent="0.25">
      <c r="A1586" s="63">
        <f t="shared" si="240"/>
        <v>9</v>
      </c>
    </row>
    <row r="1587" spans="1:1" ht="9" customHeight="1" x14ac:dyDescent="0.25">
      <c r="A1587" s="63">
        <f t="shared" si="240"/>
        <v>9</v>
      </c>
    </row>
    <row r="1588" spans="1:1" ht="9" customHeight="1" x14ac:dyDescent="0.25">
      <c r="A1588" s="63">
        <f t="shared" si="240"/>
        <v>9</v>
      </c>
    </row>
    <row r="1589" spans="1:1" ht="9" customHeight="1" x14ac:dyDescent="0.25">
      <c r="A1589" s="63">
        <f t="shared" si="240"/>
        <v>9</v>
      </c>
    </row>
    <row r="1590" spans="1:1" ht="9" customHeight="1" x14ac:dyDescent="0.25">
      <c r="A1590" s="63">
        <f t="shared" si="240"/>
        <v>9</v>
      </c>
    </row>
    <row r="1591" spans="1:1" ht="9" customHeight="1" x14ac:dyDescent="0.25">
      <c r="A1591" s="63">
        <f t="shared" si="240"/>
        <v>9</v>
      </c>
    </row>
    <row r="1592" spans="1:1" ht="9" customHeight="1" x14ac:dyDescent="0.25">
      <c r="A1592" s="63">
        <f t="shared" si="240"/>
        <v>9</v>
      </c>
    </row>
    <row r="1593" spans="1:1" ht="9" customHeight="1" x14ac:dyDescent="0.25">
      <c r="A1593" s="63">
        <f t="shared" si="240"/>
        <v>9</v>
      </c>
    </row>
    <row r="1594" spans="1:1" ht="9" customHeight="1" x14ac:dyDescent="0.25">
      <c r="A1594" s="63">
        <f t="shared" si="240"/>
        <v>9</v>
      </c>
    </row>
    <row r="1595" spans="1:1" ht="9" customHeight="1" x14ac:dyDescent="0.25">
      <c r="A1595" s="63">
        <f t="shared" si="240"/>
        <v>9</v>
      </c>
    </row>
    <row r="1596" spans="1:1" ht="9" customHeight="1" x14ac:dyDescent="0.25">
      <c r="A1596" s="63">
        <f t="shared" si="240"/>
        <v>9</v>
      </c>
    </row>
    <row r="1597" spans="1:1" ht="9" customHeight="1" x14ac:dyDescent="0.25">
      <c r="A1597" s="63">
        <f t="shared" si="240"/>
        <v>9</v>
      </c>
    </row>
    <row r="1598" spans="1:1" ht="9" customHeight="1" x14ac:dyDescent="0.25">
      <c r="A1598" s="63">
        <f t="shared" si="240"/>
        <v>9</v>
      </c>
    </row>
    <row r="1599" spans="1:1" ht="9" customHeight="1" x14ac:dyDescent="0.25">
      <c r="A1599" s="63">
        <f t="shared" si="240"/>
        <v>9</v>
      </c>
    </row>
    <row r="1600" spans="1:1" ht="9" customHeight="1" x14ac:dyDescent="0.25">
      <c r="A1600" s="63">
        <f t="shared" si="240"/>
        <v>9</v>
      </c>
    </row>
    <row r="1601" spans="1:17" ht="15.75" customHeight="1" x14ac:dyDescent="0.25">
      <c r="A1601" s="68">
        <f t="shared" ref="A1601" si="241">$A$8</f>
        <v>16.5</v>
      </c>
      <c r="C1601" s="80" t="s">
        <v>690</v>
      </c>
      <c r="D1601" s="81" t="s">
        <v>189</v>
      </c>
      <c r="M1601" s="1006" t="str">
        <f ca="1">Wersja</f>
        <v>2020..6.15.0.44055</v>
      </c>
      <c r="N1601" s="1006"/>
    </row>
    <row r="1602" spans="1:17" ht="9" customHeight="1" x14ac:dyDescent="0.25">
      <c r="A1602" s="64">
        <v>9</v>
      </c>
      <c r="B1602" s="796" t="s">
        <v>182</v>
      </c>
      <c r="C1602" s="796"/>
      <c r="D1602" s="796"/>
      <c r="E1602" s="796"/>
      <c r="F1602" s="796"/>
      <c r="G1602" s="796"/>
      <c r="H1602" s="796"/>
      <c r="I1602" s="796"/>
      <c r="J1602" s="796"/>
      <c r="K1602" s="796"/>
      <c r="L1602" s="796"/>
      <c r="M1602" s="796"/>
      <c r="N1602" s="796"/>
      <c r="O1602" s="796"/>
    </row>
    <row r="1603" spans="1:17" ht="9" customHeight="1" x14ac:dyDescent="0.25">
      <c r="A1603" s="63">
        <f t="shared" ref="A1603" si="242">$A$2</f>
        <v>9</v>
      </c>
      <c r="B1603" s="797" t="s">
        <v>0</v>
      </c>
      <c r="C1603" s="797"/>
      <c r="D1603" s="797"/>
      <c r="E1603" s="797"/>
      <c r="F1603" s="797"/>
      <c r="G1603" s="797"/>
      <c r="H1603" s="797"/>
      <c r="I1603" s="797"/>
      <c r="J1603" s="797"/>
      <c r="K1603" s="797"/>
      <c r="L1603" s="797"/>
      <c r="M1603" s="797"/>
      <c r="N1603" s="797"/>
      <c r="O1603" s="797"/>
    </row>
    <row r="1604" spans="1:17" ht="4.5" customHeight="1" x14ac:dyDescent="0.25">
      <c r="A1604" s="64">
        <v>4.5</v>
      </c>
      <c r="B1604" s="235"/>
    </row>
    <row r="1605" spans="1:17" ht="9" customHeight="1" x14ac:dyDescent="0.25">
      <c r="A1605" s="63">
        <f t="shared" ref="A1605" si="243">$A$2</f>
        <v>9</v>
      </c>
      <c r="B1605" s="798" t="s">
        <v>475</v>
      </c>
      <c r="C1605" s="799"/>
      <c r="D1605" s="799"/>
      <c r="E1605" s="799"/>
      <c r="F1605" s="799"/>
      <c r="G1605" s="799"/>
      <c r="H1605" s="800"/>
      <c r="I1605" s="801" t="s">
        <v>1</v>
      </c>
      <c r="J1605" s="802"/>
      <c r="K1605" s="802"/>
      <c r="L1605" s="802"/>
      <c r="M1605" s="802"/>
      <c r="N1605" s="802"/>
      <c r="O1605" s="803"/>
    </row>
    <row r="1606" spans="1:17" ht="19.5" customHeight="1" x14ac:dyDescent="0.25">
      <c r="A1606" s="64">
        <v>19.5</v>
      </c>
      <c r="B1606" s="65"/>
      <c r="C1606" s="988">
        <f>$C$6</f>
        <v>0</v>
      </c>
      <c r="D1606" s="988"/>
      <c r="E1606" s="988"/>
      <c r="F1606" s="988"/>
      <c r="G1606" s="988"/>
      <c r="H1606" s="66"/>
      <c r="I1606" s="820"/>
      <c r="J1606" s="821"/>
      <c r="K1606" s="821"/>
      <c r="L1606" s="821"/>
      <c r="M1606" s="821"/>
      <c r="N1606" s="821"/>
      <c r="O1606" s="822"/>
    </row>
    <row r="1607" spans="1:17" ht="9" customHeight="1" x14ac:dyDescent="0.25">
      <c r="A1607" s="63">
        <f t="shared" ref="A1607" si="244">$A$2</f>
        <v>9</v>
      </c>
    </row>
    <row r="1608" spans="1:17" ht="16.5" customHeight="1" x14ac:dyDescent="0.25">
      <c r="A1608" s="64">
        <v>16.5</v>
      </c>
      <c r="B1608" s="67" t="s">
        <v>578</v>
      </c>
    </row>
    <row r="1609" spans="1:17" ht="16.5" customHeight="1" x14ac:dyDescent="0.25">
      <c r="A1609" s="68">
        <f>$A$8</f>
        <v>16.5</v>
      </c>
      <c r="B1609" s="989" t="s">
        <v>686</v>
      </c>
      <c r="C1609" s="989"/>
      <c r="D1609" s="989"/>
      <c r="E1609" s="989"/>
      <c r="F1609" s="989"/>
      <c r="G1609" s="989"/>
      <c r="H1609" s="989"/>
      <c r="I1609" s="989"/>
      <c r="J1609" s="989"/>
      <c r="K1609" s="989"/>
      <c r="L1609" s="989"/>
      <c r="M1609" s="989"/>
      <c r="N1609" s="989"/>
    </row>
    <row r="1610" spans="1:17" ht="16.5" customHeight="1" x14ac:dyDescent="0.25">
      <c r="A1610" s="68">
        <f>$A$8</f>
        <v>16.5</v>
      </c>
      <c r="B1610" s="990" t="s">
        <v>564</v>
      </c>
      <c r="C1610" s="989"/>
      <c r="D1610" s="989"/>
      <c r="E1610" s="989"/>
      <c r="F1610" s="989"/>
      <c r="G1610" s="989"/>
      <c r="H1610" s="989"/>
      <c r="I1610" s="989"/>
      <c r="J1610" s="989"/>
      <c r="K1610" s="989"/>
      <c r="L1610" s="989"/>
      <c r="M1610" s="989"/>
      <c r="N1610" s="989"/>
    </row>
    <row r="1611" spans="1:17" ht="9" customHeight="1" x14ac:dyDescent="0.25">
      <c r="A1611" s="63">
        <f>$A$2</f>
        <v>9</v>
      </c>
      <c r="C1611" s="69"/>
      <c r="D1611" s="69"/>
      <c r="E1611" s="69"/>
      <c r="F1611" s="69"/>
      <c r="G1611" s="69"/>
      <c r="N1611" s="804" t="s">
        <v>877</v>
      </c>
      <c r="O1611" s="1086"/>
    </row>
    <row r="1612" spans="1:17" ht="19.5" customHeight="1" x14ac:dyDescent="0.25">
      <c r="A1612" s="63">
        <f>$A$6</f>
        <v>19.5</v>
      </c>
      <c r="C1612" s="69"/>
      <c r="D1612" s="69"/>
      <c r="E1612" s="69"/>
      <c r="F1612" s="69"/>
      <c r="G1612" s="69"/>
      <c r="N1612" s="283">
        <f>N1532+1</f>
        <v>21</v>
      </c>
      <c r="O1612" s="70"/>
      <c r="P1612" s="62">
        <f>SUM(Q:Q)</f>
        <v>0</v>
      </c>
      <c r="Q1612" s="62">
        <f>IF(COUNTA(C1623:O1630,C1643:O1650)=0,0,1)</f>
        <v>0</v>
      </c>
    </row>
    <row r="1613" spans="1:17" ht="4.5" customHeight="1" x14ac:dyDescent="0.25">
      <c r="A1613" s="63">
        <f>$A$4</f>
        <v>4.5</v>
      </c>
      <c r="B1613" s="69"/>
      <c r="C1613" s="69"/>
      <c r="D1613" s="69"/>
      <c r="E1613" s="69"/>
      <c r="F1613" s="69"/>
      <c r="G1613" s="69"/>
    </row>
    <row r="1614" spans="1:17" ht="4.5" customHeight="1" x14ac:dyDescent="0.25">
      <c r="A1614" s="63">
        <f>$A$4</f>
        <v>4.5</v>
      </c>
      <c r="B1614" s="807"/>
      <c r="C1614" s="807"/>
      <c r="D1614" s="807"/>
      <c r="E1614" s="807"/>
      <c r="F1614" s="807"/>
      <c r="G1614" s="807"/>
      <c r="H1614" s="807"/>
      <c r="I1614" s="807"/>
      <c r="J1614" s="807"/>
      <c r="K1614" s="807"/>
      <c r="L1614" s="807"/>
      <c r="M1614" s="807"/>
      <c r="N1614" s="807"/>
      <c r="O1614" s="807"/>
    </row>
    <row r="1615" spans="1:17" ht="24.75" customHeight="1" x14ac:dyDescent="0.25">
      <c r="A1615" s="68">
        <f>$A$8*1.5</f>
        <v>24.75</v>
      </c>
      <c r="B1615" s="826" t="s">
        <v>687</v>
      </c>
      <c r="C1615" s="827"/>
      <c r="D1615" s="827"/>
      <c r="E1615" s="827"/>
      <c r="F1615" s="827"/>
      <c r="G1615" s="827"/>
      <c r="H1615" s="827"/>
      <c r="I1615" s="827"/>
      <c r="J1615" s="827"/>
      <c r="K1615" s="827"/>
      <c r="L1615" s="827"/>
      <c r="M1615" s="827"/>
      <c r="N1615" s="827"/>
      <c r="O1615" s="828"/>
    </row>
    <row r="1616" spans="1:17" ht="9" customHeight="1" x14ac:dyDescent="0.25">
      <c r="A1616" s="63">
        <f>$A$2</f>
        <v>9</v>
      </c>
      <c r="B1616" s="71"/>
      <c r="C1616" s="804" t="s">
        <v>158</v>
      </c>
      <c r="D1616" s="805"/>
      <c r="E1616" s="805"/>
      <c r="F1616" s="805"/>
      <c r="G1616" s="805"/>
      <c r="H1616" s="806"/>
      <c r="I1616" s="804" t="s">
        <v>159</v>
      </c>
      <c r="J1616" s="805"/>
      <c r="K1616" s="805"/>
      <c r="L1616" s="805"/>
      <c r="M1616" s="805"/>
      <c r="N1616" s="805"/>
      <c r="O1616" s="806"/>
    </row>
    <row r="1617" spans="1:16" ht="19.5" customHeight="1" thickBot="1" x14ac:dyDescent="0.3">
      <c r="A1617" s="63">
        <f>$A$6</f>
        <v>19.5</v>
      </c>
      <c r="B1617" s="71"/>
      <c r="C1617" s="1077" t="str">
        <f>""&amp;$C$17</f>
        <v/>
      </c>
      <c r="D1617" s="1078"/>
      <c r="E1617" s="1078"/>
      <c r="F1617" s="1078"/>
      <c r="G1617" s="1078"/>
      <c r="H1617" s="1079"/>
      <c r="I1617" s="1077" t="str">
        <f>""&amp;$I$17</f>
        <v/>
      </c>
      <c r="J1617" s="1078"/>
      <c r="K1617" s="1078"/>
      <c r="L1617" s="1078"/>
      <c r="M1617" s="1078"/>
      <c r="N1617" s="1078"/>
      <c r="O1617" s="1079"/>
    </row>
    <row r="1618" spans="1:16" ht="4.5" customHeight="1" thickBot="1" x14ac:dyDescent="0.3">
      <c r="A1618" s="63">
        <f t="shared" ref="A1618" si="245">$A$4</f>
        <v>4.5</v>
      </c>
      <c r="B1618" s="1080"/>
      <c r="C1618" s="1081"/>
      <c r="D1618" s="1081"/>
      <c r="E1618" s="1081"/>
      <c r="F1618" s="1081"/>
      <c r="G1618" s="1081"/>
      <c r="H1618" s="1081"/>
      <c r="I1618" s="1081"/>
      <c r="J1618" s="1081"/>
      <c r="K1618" s="1081"/>
      <c r="L1618" s="1081"/>
      <c r="M1618" s="1081"/>
      <c r="N1618" s="1081"/>
      <c r="O1618" s="1082"/>
    </row>
    <row r="1619" spans="1:16" ht="16.5" customHeight="1" x14ac:dyDescent="0.25">
      <c r="A1619" s="68">
        <f t="shared" ref="A1619:A1620" si="246">$A$8</f>
        <v>16.5</v>
      </c>
      <c r="B1619" s="1083" t="s">
        <v>160</v>
      </c>
      <c r="C1619" s="1084"/>
      <c r="D1619" s="1084"/>
      <c r="E1619" s="1084"/>
      <c r="F1619" s="1084"/>
      <c r="G1619" s="1084"/>
      <c r="H1619" s="1084"/>
      <c r="I1619" s="1084"/>
      <c r="J1619" s="1084"/>
      <c r="K1619" s="1084"/>
      <c r="L1619" s="1084"/>
      <c r="M1619" s="1084"/>
      <c r="N1619" s="1084"/>
      <c r="O1619" s="1085"/>
    </row>
    <row r="1620" spans="1:16" ht="16.5" customHeight="1" x14ac:dyDescent="0.25">
      <c r="A1620" s="68">
        <f t="shared" si="246"/>
        <v>16.5</v>
      </c>
      <c r="B1620" s="811" t="s">
        <v>688</v>
      </c>
      <c r="C1620" s="812"/>
      <c r="D1620" s="812"/>
      <c r="E1620" s="812"/>
      <c r="F1620" s="812"/>
      <c r="G1620" s="812"/>
      <c r="H1620" s="812"/>
      <c r="I1620" s="812"/>
      <c r="J1620" s="812"/>
      <c r="K1620" s="812"/>
      <c r="L1620" s="812"/>
      <c r="M1620" s="812"/>
      <c r="N1620" s="812"/>
      <c r="O1620" s="813"/>
    </row>
    <row r="1621" spans="1:16" ht="24.75" customHeight="1" x14ac:dyDescent="0.25">
      <c r="A1621" s="68">
        <f t="shared" ref="A1621" si="247">$A$8*1.5</f>
        <v>24.75</v>
      </c>
      <c r="B1621" s="237" t="s">
        <v>162</v>
      </c>
      <c r="C1621" s="814" t="s">
        <v>170</v>
      </c>
      <c r="D1621" s="807"/>
      <c r="E1621" s="807"/>
      <c r="F1621" s="807"/>
      <c r="G1621" s="815"/>
      <c r="H1621" s="238" t="s">
        <v>171</v>
      </c>
      <c r="I1621" s="238" t="s">
        <v>172</v>
      </c>
      <c r="J1621" s="237" t="s">
        <v>163</v>
      </c>
      <c r="K1621" s="75" t="s">
        <v>760</v>
      </c>
      <c r="L1621" s="814" t="s">
        <v>175</v>
      </c>
      <c r="M1621" s="807"/>
      <c r="N1621" s="807"/>
      <c r="O1621" s="815"/>
    </row>
    <row r="1622" spans="1:16" ht="9" customHeight="1" x14ac:dyDescent="0.2">
      <c r="A1622" s="63">
        <f t="shared" ref="A1622" si="248">$A$2</f>
        <v>9</v>
      </c>
      <c r="B1622" s="76"/>
      <c r="C1622" s="816" t="s">
        <v>126</v>
      </c>
      <c r="D1622" s="817"/>
      <c r="E1622" s="817"/>
      <c r="F1622" s="817"/>
      <c r="G1622" s="818"/>
      <c r="H1622" s="77" t="s">
        <v>164</v>
      </c>
      <c r="I1622" s="77" t="s">
        <v>165</v>
      </c>
      <c r="J1622" s="77" t="s">
        <v>143</v>
      </c>
      <c r="K1622" s="77" t="s">
        <v>166</v>
      </c>
      <c r="L1622" s="845" t="s">
        <v>167</v>
      </c>
      <c r="M1622" s="1023"/>
      <c r="N1622" s="1023"/>
      <c r="O1622" s="1024"/>
    </row>
    <row r="1623" spans="1:16" ht="19.5" customHeight="1" x14ac:dyDescent="0.25">
      <c r="A1623" s="63">
        <f t="shared" ref="A1623:A1630" si="249">$A$6</f>
        <v>19.5</v>
      </c>
      <c r="B1623" s="78">
        <v>1</v>
      </c>
      <c r="C1623" s="832"/>
      <c r="D1623" s="832"/>
      <c r="E1623" s="832"/>
      <c r="F1623" s="832"/>
      <c r="G1623" s="832"/>
      <c r="H1623" s="262"/>
      <c r="I1623" s="262"/>
      <c r="J1623" s="172"/>
      <c r="K1623" s="175"/>
      <c r="L1623" s="1073"/>
      <c r="M1623" s="1074"/>
      <c r="N1623" s="1074"/>
      <c r="O1623" s="1075"/>
      <c r="P1623" s="45" t="s">
        <v>126</v>
      </c>
    </row>
    <row r="1624" spans="1:16" ht="19.5" customHeight="1" x14ac:dyDescent="0.25">
      <c r="A1624" s="63">
        <f t="shared" si="249"/>
        <v>19.5</v>
      </c>
      <c r="B1624" s="78">
        <v>2</v>
      </c>
      <c r="C1624" s="832"/>
      <c r="D1624" s="832"/>
      <c r="E1624" s="832"/>
      <c r="F1624" s="832"/>
      <c r="G1624" s="832"/>
      <c r="H1624" s="262"/>
      <c r="I1624" s="262"/>
      <c r="J1624" s="172"/>
      <c r="K1624" s="175"/>
      <c r="L1624" s="1073"/>
      <c r="M1624" s="1074"/>
      <c r="N1624" s="1074"/>
      <c r="O1624" s="1075"/>
      <c r="P1624" s="45" t="s">
        <v>126</v>
      </c>
    </row>
    <row r="1625" spans="1:16" ht="19.5" customHeight="1" x14ac:dyDescent="0.25">
      <c r="A1625" s="63">
        <f t="shared" si="249"/>
        <v>19.5</v>
      </c>
      <c r="B1625" s="78">
        <v>3</v>
      </c>
      <c r="C1625" s="832"/>
      <c r="D1625" s="832"/>
      <c r="E1625" s="832"/>
      <c r="F1625" s="832"/>
      <c r="G1625" s="832"/>
      <c r="H1625" s="262"/>
      <c r="I1625" s="262"/>
      <c r="J1625" s="172"/>
      <c r="K1625" s="175"/>
      <c r="L1625" s="1073"/>
      <c r="M1625" s="1074"/>
      <c r="N1625" s="1074"/>
      <c r="O1625" s="1075"/>
      <c r="P1625" s="45" t="s">
        <v>126</v>
      </c>
    </row>
    <row r="1626" spans="1:16" ht="19.5" customHeight="1" x14ac:dyDescent="0.25">
      <c r="A1626" s="63">
        <f t="shared" si="249"/>
        <v>19.5</v>
      </c>
      <c r="B1626" s="78">
        <v>4</v>
      </c>
      <c r="C1626" s="832"/>
      <c r="D1626" s="832"/>
      <c r="E1626" s="832"/>
      <c r="F1626" s="832"/>
      <c r="G1626" s="832"/>
      <c r="H1626" s="262"/>
      <c r="I1626" s="262"/>
      <c r="J1626" s="172"/>
      <c r="K1626" s="175"/>
      <c r="L1626" s="1073"/>
      <c r="M1626" s="1074"/>
      <c r="N1626" s="1074"/>
      <c r="O1626" s="1075"/>
      <c r="P1626" s="45" t="s">
        <v>126</v>
      </c>
    </row>
    <row r="1627" spans="1:16" ht="19.5" customHeight="1" x14ac:dyDescent="0.25">
      <c r="A1627" s="63">
        <f t="shared" si="249"/>
        <v>19.5</v>
      </c>
      <c r="B1627" s="78">
        <v>5</v>
      </c>
      <c r="C1627" s="832"/>
      <c r="D1627" s="832"/>
      <c r="E1627" s="832"/>
      <c r="F1627" s="832"/>
      <c r="G1627" s="832"/>
      <c r="H1627" s="262"/>
      <c r="I1627" s="262"/>
      <c r="J1627" s="172"/>
      <c r="K1627" s="175"/>
      <c r="L1627" s="1073"/>
      <c r="M1627" s="1074"/>
      <c r="N1627" s="1074"/>
      <c r="O1627" s="1075"/>
      <c r="P1627" s="45" t="s">
        <v>126</v>
      </c>
    </row>
    <row r="1628" spans="1:16" ht="19.5" customHeight="1" x14ac:dyDescent="0.25">
      <c r="A1628" s="63">
        <f t="shared" si="249"/>
        <v>19.5</v>
      </c>
      <c r="B1628" s="78">
        <v>6</v>
      </c>
      <c r="C1628" s="832"/>
      <c r="D1628" s="832"/>
      <c r="E1628" s="832"/>
      <c r="F1628" s="832"/>
      <c r="G1628" s="832"/>
      <c r="H1628" s="262"/>
      <c r="I1628" s="262"/>
      <c r="J1628" s="172"/>
      <c r="K1628" s="175"/>
      <c r="L1628" s="1073"/>
      <c r="M1628" s="1074"/>
      <c r="N1628" s="1074"/>
      <c r="O1628" s="1075"/>
      <c r="P1628" s="45" t="s">
        <v>126</v>
      </c>
    </row>
    <row r="1629" spans="1:16" ht="19.5" customHeight="1" x14ac:dyDescent="0.25">
      <c r="A1629" s="63">
        <f t="shared" si="249"/>
        <v>19.5</v>
      </c>
      <c r="B1629" s="78">
        <v>7</v>
      </c>
      <c r="C1629" s="832"/>
      <c r="D1629" s="832"/>
      <c r="E1629" s="832"/>
      <c r="F1629" s="832"/>
      <c r="G1629" s="832"/>
      <c r="H1629" s="262"/>
      <c r="I1629" s="262"/>
      <c r="J1629" s="172"/>
      <c r="K1629" s="175"/>
      <c r="L1629" s="1073"/>
      <c r="M1629" s="1074"/>
      <c r="N1629" s="1074"/>
      <c r="O1629" s="1075"/>
      <c r="P1629" s="45" t="s">
        <v>126</v>
      </c>
    </row>
    <row r="1630" spans="1:16" ht="19.5" customHeight="1" x14ac:dyDescent="0.25">
      <c r="A1630" s="63">
        <f t="shared" si="249"/>
        <v>19.5</v>
      </c>
      <c r="B1630" s="78">
        <v>8</v>
      </c>
      <c r="C1630" s="832"/>
      <c r="D1630" s="832"/>
      <c r="E1630" s="832"/>
      <c r="F1630" s="832"/>
      <c r="G1630" s="832"/>
      <c r="H1630" s="262"/>
      <c r="I1630" s="262"/>
      <c r="J1630" s="172"/>
      <c r="K1630" s="175"/>
      <c r="L1630" s="1073"/>
      <c r="M1630" s="1074"/>
      <c r="N1630" s="1074"/>
      <c r="O1630" s="1075"/>
      <c r="P1630" s="45" t="s">
        <v>126</v>
      </c>
    </row>
    <row r="1631" spans="1:16" ht="9" customHeight="1" x14ac:dyDescent="0.25">
      <c r="A1631" s="63">
        <f t="shared" ref="A1631" si="250">$A$2</f>
        <v>9</v>
      </c>
    </row>
    <row r="1632" spans="1:16" ht="18" customHeight="1" x14ac:dyDescent="0.25">
      <c r="A1632" s="63">
        <f t="shared" ref="A1632" si="251">$A$2*2</f>
        <v>18</v>
      </c>
      <c r="B1632" s="79" t="s">
        <v>100</v>
      </c>
      <c r="C1632" s="838" t="s">
        <v>191</v>
      </c>
      <c r="D1632" s="795"/>
      <c r="E1632" s="795"/>
      <c r="F1632" s="795"/>
      <c r="G1632" s="795"/>
      <c r="H1632" s="795"/>
      <c r="I1632" s="795"/>
      <c r="J1632" s="795"/>
      <c r="K1632" s="795"/>
      <c r="L1632" s="795"/>
      <c r="M1632" s="795"/>
      <c r="N1632" s="795"/>
      <c r="O1632" s="795"/>
    </row>
    <row r="1633" spans="1:16" ht="9" customHeight="1" x14ac:dyDescent="0.25">
      <c r="A1633" s="63">
        <f t="shared" ref="A1633:A1635" si="252">$A$2</f>
        <v>9</v>
      </c>
      <c r="B1633" s="79" t="s">
        <v>101</v>
      </c>
      <c r="C1633" s="795" t="s">
        <v>190</v>
      </c>
      <c r="D1633" s="795"/>
      <c r="E1633" s="795"/>
      <c r="F1633" s="795"/>
      <c r="G1633" s="795"/>
      <c r="H1633" s="795"/>
      <c r="I1633" s="795"/>
      <c r="J1633" s="795"/>
      <c r="K1633" s="795"/>
      <c r="L1633" s="795"/>
      <c r="M1633" s="795"/>
      <c r="N1633" s="795"/>
      <c r="O1633" s="795"/>
    </row>
    <row r="1634" spans="1:16" s="62" customFormat="1" ht="9" customHeight="1" x14ac:dyDescent="0.25">
      <c r="A1634" s="63">
        <f t="shared" si="252"/>
        <v>9</v>
      </c>
      <c r="B1634" s="79" t="s">
        <v>102</v>
      </c>
      <c r="C1634" s="838" t="s">
        <v>500</v>
      </c>
      <c r="D1634" s="795"/>
      <c r="E1634" s="795"/>
      <c r="F1634" s="795"/>
      <c r="G1634" s="795"/>
      <c r="H1634" s="795"/>
      <c r="I1634" s="795"/>
      <c r="J1634" s="795"/>
      <c r="K1634" s="795"/>
      <c r="L1634" s="795"/>
      <c r="M1634" s="795"/>
      <c r="N1634" s="795"/>
      <c r="O1634" s="795"/>
      <c r="P1634" s="45"/>
    </row>
    <row r="1635" spans="1:16" s="62" customFormat="1" ht="9" customHeight="1" x14ac:dyDescent="0.25">
      <c r="A1635" s="63">
        <f t="shared" si="252"/>
        <v>9</v>
      </c>
      <c r="B1635" s="79" t="s">
        <v>105</v>
      </c>
      <c r="C1635" s="838" t="s">
        <v>194</v>
      </c>
      <c r="D1635" s="795"/>
      <c r="E1635" s="795"/>
      <c r="F1635" s="795"/>
      <c r="G1635" s="795"/>
      <c r="H1635" s="795"/>
      <c r="I1635" s="795"/>
      <c r="J1635" s="795"/>
      <c r="K1635" s="795"/>
      <c r="L1635" s="795"/>
      <c r="M1635" s="795"/>
      <c r="N1635" s="795"/>
      <c r="O1635" s="795"/>
      <c r="P1635" s="45"/>
    </row>
    <row r="1636" spans="1:16" s="62" customFormat="1" ht="16.5" customHeight="1" x14ac:dyDescent="0.25">
      <c r="A1636" s="68">
        <f t="shared" ref="A1636" si="253">$A$8</f>
        <v>16.5</v>
      </c>
      <c r="B1636" s="45"/>
      <c r="C1636" s="984" t="str">
        <f ca="1">Wersja</f>
        <v>2020..6.15.0.44055</v>
      </c>
      <c r="D1636" s="984"/>
      <c r="E1636" s="69"/>
      <c r="F1636" s="69"/>
      <c r="G1636" s="69"/>
      <c r="H1636" s="69"/>
      <c r="I1636" s="45"/>
      <c r="J1636" s="45"/>
      <c r="K1636" s="45"/>
      <c r="L1636" s="45"/>
      <c r="M1636" s="45"/>
      <c r="N1636" s="80" t="s">
        <v>690</v>
      </c>
      <c r="O1636" s="81" t="s">
        <v>187</v>
      </c>
      <c r="P1636" s="45"/>
    </row>
    <row r="1637" spans="1:16" s="62" customFormat="1" ht="9" customHeight="1" x14ac:dyDescent="0.25">
      <c r="A1637" s="63">
        <f t="shared" ref="A1637:A1638" si="254">$A$2</f>
        <v>9</v>
      </c>
      <c r="B1637" s="45"/>
      <c r="C1637" s="45"/>
      <c r="D1637" s="45"/>
      <c r="E1637" s="45"/>
      <c r="F1637" s="45"/>
      <c r="G1637" s="45"/>
      <c r="H1637" s="45"/>
      <c r="I1637" s="45"/>
      <c r="J1637" s="45"/>
      <c r="K1637" s="45"/>
      <c r="L1637" s="45"/>
      <c r="M1637" s="45"/>
      <c r="N1637" s="45"/>
      <c r="O1637" s="45"/>
      <c r="P1637" s="45"/>
    </row>
    <row r="1638" spans="1:16" s="62" customFormat="1" ht="9" customHeight="1" x14ac:dyDescent="0.25">
      <c r="A1638" s="63">
        <f t="shared" si="254"/>
        <v>9</v>
      </c>
      <c r="B1638" s="797" t="s">
        <v>0</v>
      </c>
      <c r="C1638" s="797"/>
      <c r="D1638" s="797"/>
      <c r="E1638" s="797"/>
      <c r="F1638" s="797"/>
      <c r="G1638" s="797"/>
      <c r="H1638" s="797"/>
      <c r="I1638" s="797"/>
      <c r="J1638" s="797"/>
      <c r="K1638" s="797"/>
      <c r="L1638" s="797"/>
      <c r="M1638" s="797"/>
      <c r="N1638" s="797"/>
      <c r="O1638" s="797"/>
      <c r="P1638" s="45"/>
    </row>
    <row r="1639" spans="1:16" s="62" customFormat="1" ht="4.5" customHeight="1" x14ac:dyDescent="0.25">
      <c r="A1639" s="68">
        <v>4.5</v>
      </c>
      <c r="B1639" s="235"/>
      <c r="C1639" s="45"/>
      <c r="D1639" s="45"/>
      <c r="E1639" s="45"/>
      <c r="F1639" s="45"/>
      <c r="G1639" s="45"/>
      <c r="H1639" s="45"/>
      <c r="I1639" s="45"/>
      <c r="J1639" s="45"/>
      <c r="K1639" s="45"/>
      <c r="L1639" s="45"/>
      <c r="M1639" s="45"/>
      <c r="N1639" s="45"/>
      <c r="O1639" s="45"/>
      <c r="P1639" s="45"/>
    </row>
    <row r="1640" spans="1:16" s="62" customFormat="1" ht="16.5" customHeight="1" x14ac:dyDescent="0.25">
      <c r="A1640" s="68">
        <f t="shared" ref="A1640" si="255">$A$8</f>
        <v>16.5</v>
      </c>
      <c r="B1640" s="811" t="s">
        <v>689</v>
      </c>
      <c r="C1640" s="812"/>
      <c r="D1640" s="812"/>
      <c r="E1640" s="812"/>
      <c r="F1640" s="812"/>
      <c r="G1640" s="812"/>
      <c r="H1640" s="812"/>
      <c r="I1640" s="812"/>
      <c r="J1640" s="812"/>
      <c r="K1640" s="812"/>
      <c r="L1640" s="812"/>
      <c r="M1640" s="812"/>
      <c r="N1640" s="812"/>
      <c r="O1640" s="813"/>
      <c r="P1640" s="45"/>
    </row>
    <row r="1641" spans="1:16" s="62" customFormat="1" ht="24.75" customHeight="1" x14ac:dyDescent="0.25">
      <c r="A1641" s="68">
        <f t="shared" ref="A1641" si="256">$A$8*1.5</f>
        <v>24.75</v>
      </c>
      <c r="B1641" s="237" t="s">
        <v>162</v>
      </c>
      <c r="C1641" s="1076" t="s">
        <v>184</v>
      </c>
      <c r="D1641" s="1076"/>
      <c r="E1641" s="1076"/>
      <c r="F1641" s="1076"/>
      <c r="G1641" s="1076"/>
      <c r="H1641" s="238" t="s">
        <v>171</v>
      </c>
      <c r="I1641" s="238" t="s">
        <v>172</v>
      </c>
      <c r="J1641" s="237" t="s">
        <v>163</v>
      </c>
      <c r="K1641" s="75" t="s">
        <v>760</v>
      </c>
      <c r="L1641" s="814" t="s">
        <v>175</v>
      </c>
      <c r="M1641" s="807"/>
      <c r="N1641" s="807"/>
      <c r="O1641" s="815"/>
      <c r="P1641" s="45"/>
    </row>
    <row r="1642" spans="1:16" s="62" customFormat="1" ht="9" customHeight="1" x14ac:dyDescent="0.2">
      <c r="A1642" s="63">
        <f t="shared" ref="A1642" si="257">$A$2</f>
        <v>9</v>
      </c>
      <c r="B1642" s="85"/>
      <c r="C1642" s="835" t="s">
        <v>126</v>
      </c>
      <c r="D1642" s="835"/>
      <c r="E1642" s="835"/>
      <c r="F1642" s="835"/>
      <c r="G1642" s="835"/>
      <c r="H1642" s="236" t="s">
        <v>164</v>
      </c>
      <c r="I1642" s="236" t="s">
        <v>165</v>
      </c>
      <c r="J1642" s="236" t="s">
        <v>143</v>
      </c>
      <c r="K1642" s="236" t="s">
        <v>166</v>
      </c>
      <c r="L1642" s="836" t="s">
        <v>167</v>
      </c>
      <c r="M1642" s="1072"/>
      <c r="N1642" s="1072"/>
      <c r="O1642" s="837"/>
      <c r="P1642" s="45"/>
    </row>
    <row r="1643" spans="1:16" s="62" customFormat="1" ht="19.5" customHeight="1" x14ac:dyDescent="0.25">
      <c r="A1643" s="63">
        <f t="shared" ref="A1643:A1650" si="258">$A$6</f>
        <v>19.5</v>
      </c>
      <c r="B1643" s="78">
        <v>1</v>
      </c>
      <c r="C1643" s="832"/>
      <c r="D1643" s="832"/>
      <c r="E1643" s="832"/>
      <c r="F1643" s="832"/>
      <c r="G1643" s="832"/>
      <c r="H1643" s="262"/>
      <c r="I1643" s="262"/>
      <c r="J1643" s="172"/>
      <c r="K1643" s="167"/>
      <c r="L1643" s="1073"/>
      <c r="M1643" s="1074"/>
      <c r="N1643" s="1074"/>
      <c r="O1643" s="1075"/>
      <c r="P1643" s="45" t="s">
        <v>164</v>
      </c>
    </row>
    <row r="1644" spans="1:16" s="62" customFormat="1" ht="19.5" customHeight="1" x14ac:dyDescent="0.25">
      <c r="A1644" s="63">
        <f t="shared" si="258"/>
        <v>19.5</v>
      </c>
      <c r="B1644" s="78">
        <v>2</v>
      </c>
      <c r="C1644" s="832"/>
      <c r="D1644" s="832"/>
      <c r="E1644" s="832"/>
      <c r="F1644" s="832"/>
      <c r="G1644" s="832"/>
      <c r="H1644" s="262"/>
      <c r="I1644" s="262"/>
      <c r="J1644" s="172"/>
      <c r="K1644" s="167"/>
      <c r="L1644" s="1073"/>
      <c r="M1644" s="1074"/>
      <c r="N1644" s="1074"/>
      <c r="O1644" s="1075"/>
      <c r="P1644" s="45" t="s">
        <v>164</v>
      </c>
    </row>
    <row r="1645" spans="1:16" s="62" customFormat="1" ht="19.5" customHeight="1" x14ac:dyDescent="0.25">
      <c r="A1645" s="63">
        <f t="shared" si="258"/>
        <v>19.5</v>
      </c>
      <c r="B1645" s="78">
        <v>3</v>
      </c>
      <c r="C1645" s="832"/>
      <c r="D1645" s="832"/>
      <c r="E1645" s="832"/>
      <c r="F1645" s="832"/>
      <c r="G1645" s="832"/>
      <c r="H1645" s="262"/>
      <c r="I1645" s="262"/>
      <c r="J1645" s="172"/>
      <c r="K1645" s="167"/>
      <c r="L1645" s="1073"/>
      <c r="M1645" s="1074"/>
      <c r="N1645" s="1074"/>
      <c r="O1645" s="1075"/>
      <c r="P1645" s="45" t="s">
        <v>164</v>
      </c>
    </row>
    <row r="1646" spans="1:16" s="62" customFormat="1" ht="19.5" customHeight="1" x14ac:dyDescent="0.25">
      <c r="A1646" s="63">
        <f t="shared" si="258"/>
        <v>19.5</v>
      </c>
      <c r="B1646" s="78">
        <v>4</v>
      </c>
      <c r="C1646" s="832"/>
      <c r="D1646" s="832"/>
      <c r="E1646" s="832"/>
      <c r="F1646" s="832"/>
      <c r="G1646" s="832"/>
      <c r="H1646" s="262"/>
      <c r="I1646" s="262"/>
      <c r="J1646" s="172"/>
      <c r="K1646" s="167"/>
      <c r="L1646" s="1073"/>
      <c r="M1646" s="1074"/>
      <c r="N1646" s="1074"/>
      <c r="O1646" s="1075"/>
      <c r="P1646" s="45" t="s">
        <v>164</v>
      </c>
    </row>
    <row r="1647" spans="1:16" s="62" customFormat="1" ht="19.5" customHeight="1" x14ac:dyDescent="0.25">
      <c r="A1647" s="63">
        <f t="shared" si="258"/>
        <v>19.5</v>
      </c>
      <c r="B1647" s="78">
        <v>5</v>
      </c>
      <c r="C1647" s="832"/>
      <c r="D1647" s="832"/>
      <c r="E1647" s="832"/>
      <c r="F1647" s="832"/>
      <c r="G1647" s="832"/>
      <c r="H1647" s="262"/>
      <c r="I1647" s="262"/>
      <c r="J1647" s="172"/>
      <c r="K1647" s="167"/>
      <c r="L1647" s="1073"/>
      <c r="M1647" s="1074"/>
      <c r="N1647" s="1074"/>
      <c r="O1647" s="1075"/>
      <c r="P1647" s="45" t="s">
        <v>164</v>
      </c>
    </row>
    <row r="1648" spans="1:16" s="62" customFormat="1" ht="19.5" customHeight="1" x14ac:dyDescent="0.25">
      <c r="A1648" s="63">
        <f t="shared" si="258"/>
        <v>19.5</v>
      </c>
      <c r="B1648" s="78">
        <v>6</v>
      </c>
      <c r="C1648" s="832"/>
      <c r="D1648" s="832"/>
      <c r="E1648" s="832"/>
      <c r="F1648" s="832"/>
      <c r="G1648" s="832"/>
      <c r="H1648" s="262"/>
      <c r="I1648" s="262"/>
      <c r="J1648" s="172"/>
      <c r="K1648" s="167"/>
      <c r="L1648" s="1073"/>
      <c r="M1648" s="1074"/>
      <c r="N1648" s="1074"/>
      <c r="O1648" s="1075"/>
      <c r="P1648" s="45" t="s">
        <v>164</v>
      </c>
    </row>
    <row r="1649" spans="1:16" s="62" customFormat="1" ht="19.5" customHeight="1" x14ac:dyDescent="0.25">
      <c r="A1649" s="63">
        <f t="shared" si="258"/>
        <v>19.5</v>
      </c>
      <c r="B1649" s="78">
        <v>7</v>
      </c>
      <c r="C1649" s="832"/>
      <c r="D1649" s="832"/>
      <c r="E1649" s="832"/>
      <c r="F1649" s="832"/>
      <c r="G1649" s="832"/>
      <c r="H1649" s="262"/>
      <c r="I1649" s="262"/>
      <c r="J1649" s="172"/>
      <c r="K1649" s="167"/>
      <c r="L1649" s="1073"/>
      <c r="M1649" s="1074"/>
      <c r="N1649" s="1074"/>
      <c r="O1649" s="1075"/>
      <c r="P1649" s="45" t="s">
        <v>164</v>
      </c>
    </row>
    <row r="1650" spans="1:16" s="62" customFormat="1" ht="19.5" customHeight="1" x14ac:dyDescent="0.25">
      <c r="A1650" s="63">
        <f t="shared" si="258"/>
        <v>19.5</v>
      </c>
      <c r="B1650" s="78">
        <v>8</v>
      </c>
      <c r="C1650" s="832"/>
      <c r="D1650" s="832"/>
      <c r="E1650" s="832"/>
      <c r="F1650" s="832"/>
      <c r="G1650" s="832"/>
      <c r="H1650" s="262"/>
      <c r="I1650" s="262"/>
      <c r="J1650" s="172"/>
      <c r="K1650" s="167"/>
      <c r="L1650" s="1073"/>
      <c r="M1650" s="1074"/>
      <c r="N1650" s="1074"/>
      <c r="O1650" s="1075"/>
      <c r="P1650" s="45" t="s">
        <v>164</v>
      </c>
    </row>
    <row r="1651" spans="1:16" s="62" customFormat="1" ht="9" customHeight="1" x14ac:dyDescent="0.25">
      <c r="A1651" s="63">
        <f t="shared" ref="A1651:A1680" si="259">$A$2</f>
        <v>9</v>
      </c>
      <c r="B1651" s="45"/>
      <c r="C1651" s="45"/>
      <c r="D1651" s="45"/>
      <c r="E1651" s="45"/>
      <c r="F1651" s="45"/>
      <c r="G1651" s="45"/>
      <c r="H1651" s="45"/>
      <c r="I1651" s="45"/>
      <c r="J1651" s="45"/>
      <c r="K1651" s="45"/>
      <c r="L1651" s="45"/>
      <c r="M1651" s="45"/>
      <c r="N1651" s="45"/>
      <c r="O1651" s="45"/>
      <c r="P1651" s="45"/>
    </row>
    <row r="1652" spans="1:16" ht="9" customHeight="1" x14ac:dyDescent="0.25">
      <c r="A1652" s="63">
        <f t="shared" si="259"/>
        <v>9</v>
      </c>
    </row>
    <row r="1653" spans="1:16" ht="9" customHeight="1" x14ac:dyDescent="0.25">
      <c r="A1653" s="63">
        <f t="shared" si="259"/>
        <v>9</v>
      </c>
    </row>
    <row r="1654" spans="1:16" ht="9" customHeight="1" x14ac:dyDescent="0.25">
      <c r="A1654" s="63">
        <f t="shared" si="259"/>
        <v>9</v>
      </c>
    </row>
    <row r="1655" spans="1:16" ht="9" customHeight="1" x14ac:dyDescent="0.25">
      <c r="A1655" s="63">
        <f t="shared" si="259"/>
        <v>9</v>
      </c>
    </row>
    <row r="1656" spans="1:16" ht="9" customHeight="1" x14ac:dyDescent="0.25">
      <c r="A1656" s="63">
        <f t="shared" si="259"/>
        <v>9</v>
      </c>
    </row>
    <row r="1657" spans="1:16" ht="9" customHeight="1" x14ac:dyDescent="0.25">
      <c r="A1657" s="63">
        <f t="shared" si="259"/>
        <v>9</v>
      </c>
    </row>
    <row r="1658" spans="1:16" ht="9" customHeight="1" x14ac:dyDescent="0.25">
      <c r="A1658" s="63">
        <f t="shared" si="259"/>
        <v>9</v>
      </c>
    </row>
    <row r="1659" spans="1:16" ht="9" customHeight="1" x14ac:dyDescent="0.25">
      <c r="A1659" s="63">
        <f t="shared" si="259"/>
        <v>9</v>
      </c>
    </row>
    <row r="1660" spans="1:16" ht="9" customHeight="1" x14ac:dyDescent="0.25">
      <c r="A1660" s="63">
        <f t="shared" si="259"/>
        <v>9</v>
      </c>
    </row>
    <row r="1661" spans="1:16" ht="9" customHeight="1" x14ac:dyDescent="0.25">
      <c r="A1661" s="63">
        <f t="shared" si="259"/>
        <v>9</v>
      </c>
    </row>
    <row r="1662" spans="1:16" ht="9" customHeight="1" x14ac:dyDescent="0.25">
      <c r="A1662" s="63">
        <f t="shared" si="259"/>
        <v>9</v>
      </c>
    </row>
    <row r="1663" spans="1:16" ht="9" customHeight="1" x14ac:dyDescent="0.25">
      <c r="A1663" s="63">
        <f t="shared" si="259"/>
        <v>9</v>
      </c>
    </row>
    <row r="1664" spans="1:16" ht="9" customHeight="1" x14ac:dyDescent="0.25">
      <c r="A1664" s="63">
        <f t="shared" si="259"/>
        <v>9</v>
      </c>
    </row>
    <row r="1665" spans="1:1" ht="9" customHeight="1" x14ac:dyDescent="0.25">
      <c r="A1665" s="63">
        <f t="shared" si="259"/>
        <v>9</v>
      </c>
    </row>
    <row r="1666" spans="1:1" ht="9" customHeight="1" x14ac:dyDescent="0.25">
      <c r="A1666" s="63">
        <f t="shared" si="259"/>
        <v>9</v>
      </c>
    </row>
    <row r="1667" spans="1:1" ht="9" customHeight="1" x14ac:dyDescent="0.25">
      <c r="A1667" s="63">
        <f t="shared" si="259"/>
        <v>9</v>
      </c>
    </row>
    <row r="1668" spans="1:1" ht="9" customHeight="1" x14ac:dyDescent="0.25">
      <c r="A1668" s="63">
        <f t="shared" si="259"/>
        <v>9</v>
      </c>
    </row>
    <row r="1669" spans="1:1" ht="9" customHeight="1" x14ac:dyDescent="0.25">
      <c r="A1669" s="63">
        <f t="shared" si="259"/>
        <v>9</v>
      </c>
    </row>
    <row r="1670" spans="1:1" ht="9" customHeight="1" x14ac:dyDescent="0.25">
      <c r="A1670" s="63">
        <f t="shared" si="259"/>
        <v>9</v>
      </c>
    </row>
    <row r="1671" spans="1:1" ht="9" customHeight="1" x14ac:dyDescent="0.25">
      <c r="A1671" s="63">
        <f t="shared" si="259"/>
        <v>9</v>
      </c>
    </row>
    <row r="1672" spans="1:1" ht="9" customHeight="1" x14ac:dyDescent="0.25">
      <c r="A1672" s="63">
        <f t="shared" si="259"/>
        <v>9</v>
      </c>
    </row>
    <row r="1673" spans="1:1" ht="9" customHeight="1" x14ac:dyDescent="0.25">
      <c r="A1673" s="63">
        <f t="shared" si="259"/>
        <v>9</v>
      </c>
    </row>
    <row r="1674" spans="1:1" ht="9" customHeight="1" x14ac:dyDescent="0.25">
      <c r="A1674" s="63">
        <f t="shared" si="259"/>
        <v>9</v>
      </c>
    </row>
    <row r="1675" spans="1:1" ht="9" customHeight="1" x14ac:dyDescent="0.25">
      <c r="A1675" s="63">
        <f t="shared" si="259"/>
        <v>9</v>
      </c>
    </row>
    <row r="1676" spans="1:1" ht="9" customHeight="1" x14ac:dyDescent="0.25">
      <c r="A1676" s="63">
        <f t="shared" si="259"/>
        <v>9</v>
      </c>
    </row>
    <row r="1677" spans="1:1" ht="9" customHeight="1" x14ac:dyDescent="0.25">
      <c r="A1677" s="63">
        <f t="shared" si="259"/>
        <v>9</v>
      </c>
    </row>
    <row r="1678" spans="1:1" ht="9" customHeight="1" x14ac:dyDescent="0.25">
      <c r="A1678" s="63">
        <f t="shared" si="259"/>
        <v>9</v>
      </c>
    </row>
    <row r="1679" spans="1:1" ht="9" customHeight="1" x14ac:dyDescent="0.25">
      <c r="A1679" s="63">
        <f t="shared" si="259"/>
        <v>9</v>
      </c>
    </row>
    <row r="1680" spans="1:1" ht="9" customHeight="1" x14ac:dyDescent="0.25">
      <c r="A1680" s="63">
        <f t="shared" si="259"/>
        <v>9</v>
      </c>
    </row>
    <row r="1681" spans="1:17" ht="15.75" customHeight="1" x14ac:dyDescent="0.25">
      <c r="A1681" s="68">
        <f t="shared" ref="A1681" si="260">$A$8</f>
        <v>16.5</v>
      </c>
      <c r="C1681" s="80" t="s">
        <v>690</v>
      </c>
      <c r="D1681" s="81" t="s">
        <v>189</v>
      </c>
      <c r="M1681" s="1006" t="str">
        <f ca="1">Wersja</f>
        <v>2020..6.15.0.44055</v>
      </c>
      <c r="N1681" s="1006"/>
    </row>
    <row r="1682" spans="1:17" ht="9" customHeight="1" x14ac:dyDescent="0.25">
      <c r="A1682" s="64">
        <v>9</v>
      </c>
      <c r="B1682" s="796" t="s">
        <v>182</v>
      </c>
      <c r="C1682" s="796"/>
      <c r="D1682" s="796"/>
      <c r="E1682" s="796"/>
      <c r="F1682" s="796"/>
      <c r="G1682" s="796"/>
      <c r="H1682" s="796"/>
      <c r="I1682" s="796"/>
      <c r="J1682" s="796"/>
      <c r="K1682" s="796"/>
      <c r="L1682" s="796"/>
      <c r="M1682" s="796"/>
      <c r="N1682" s="796"/>
      <c r="O1682" s="796"/>
    </row>
    <row r="1683" spans="1:17" ht="9" customHeight="1" x14ac:dyDescent="0.25">
      <c r="A1683" s="63">
        <f t="shared" ref="A1683" si="261">$A$2</f>
        <v>9</v>
      </c>
      <c r="B1683" s="797" t="s">
        <v>0</v>
      </c>
      <c r="C1683" s="797"/>
      <c r="D1683" s="797"/>
      <c r="E1683" s="797"/>
      <c r="F1683" s="797"/>
      <c r="G1683" s="797"/>
      <c r="H1683" s="797"/>
      <c r="I1683" s="797"/>
      <c r="J1683" s="797"/>
      <c r="K1683" s="797"/>
      <c r="L1683" s="797"/>
      <c r="M1683" s="797"/>
      <c r="N1683" s="797"/>
      <c r="O1683" s="797"/>
    </row>
    <row r="1684" spans="1:17" ht="4.5" customHeight="1" x14ac:dyDescent="0.25">
      <c r="A1684" s="64">
        <v>4.5</v>
      </c>
      <c r="B1684" s="235"/>
    </row>
    <row r="1685" spans="1:17" ht="9" customHeight="1" x14ac:dyDescent="0.25">
      <c r="A1685" s="63">
        <f t="shared" ref="A1685" si="262">$A$2</f>
        <v>9</v>
      </c>
      <c r="B1685" s="798" t="s">
        <v>475</v>
      </c>
      <c r="C1685" s="799"/>
      <c r="D1685" s="799"/>
      <c r="E1685" s="799"/>
      <c r="F1685" s="799"/>
      <c r="G1685" s="799"/>
      <c r="H1685" s="800"/>
      <c r="I1685" s="801" t="s">
        <v>1</v>
      </c>
      <c r="J1685" s="802"/>
      <c r="K1685" s="802"/>
      <c r="L1685" s="802"/>
      <c r="M1685" s="802"/>
      <c r="N1685" s="802"/>
      <c r="O1685" s="803"/>
    </row>
    <row r="1686" spans="1:17" ht="19.5" customHeight="1" x14ac:dyDescent="0.25">
      <c r="A1686" s="64">
        <v>19.5</v>
      </c>
      <c r="B1686" s="65"/>
      <c r="C1686" s="988">
        <f>$C$6</f>
        <v>0</v>
      </c>
      <c r="D1686" s="988"/>
      <c r="E1686" s="988"/>
      <c r="F1686" s="988"/>
      <c r="G1686" s="988"/>
      <c r="H1686" s="66"/>
      <c r="I1686" s="820"/>
      <c r="J1686" s="821"/>
      <c r="K1686" s="821"/>
      <c r="L1686" s="821"/>
      <c r="M1686" s="821"/>
      <c r="N1686" s="821"/>
      <c r="O1686" s="822"/>
    </row>
    <row r="1687" spans="1:17" ht="9" customHeight="1" x14ac:dyDescent="0.25">
      <c r="A1687" s="63">
        <f t="shared" ref="A1687" si="263">$A$2</f>
        <v>9</v>
      </c>
    </row>
    <row r="1688" spans="1:17" ht="16.5" customHeight="1" x14ac:dyDescent="0.25">
      <c r="A1688" s="64">
        <v>16.5</v>
      </c>
      <c r="B1688" s="67" t="s">
        <v>578</v>
      </c>
    </row>
    <row r="1689" spans="1:17" ht="16.5" customHeight="1" x14ac:dyDescent="0.25">
      <c r="A1689" s="68">
        <f>$A$8</f>
        <v>16.5</v>
      </c>
      <c r="B1689" s="989" t="s">
        <v>686</v>
      </c>
      <c r="C1689" s="989"/>
      <c r="D1689" s="989"/>
      <c r="E1689" s="989"/>
      <c r="F1689" s="989"/>
      <c r="G1689" s="989"/>
      <c r="H1689" s="989"/>
      <c r="I1689" s="989"/>
      <c r="J1689" s="989"/>
      <c r="K1689" s="989"/>
      <c r="L1689" s="989"/>
      <c r="M1689" s="989"/>
      <c r="N1689" s="989"/>
    </row>
    <row r="1690" spans="1:17" ht="16.5" customHeight="1" x14ac:dyDescent="0.25">
      <c r="A1690" s="68">
        <f>$A$8</f>
        <v>16.5</v>
      </c>
      <c r="B1690" s="990" t="s">
        <v>564</v>
      </c>
      <c r="C1690" s="989"/>
      <c r="D1690" s="989"/>
      <c r="E1690" s="989"/>
      <c r="F1690" s="989"/>
      <c r="G1690" s="989"/>
      <c r="H1690" s="989"/>
      <c r="I1690" s="989"/>
      <c r="J1690" s="989"/>
      <c r="K1690" s="989"/>
      <c r="L1690" s="989"/>
      <c r="M1690" s="989"/>
      <c r="N1690" s="989"/>
    </row>
    <row r="1691" spans="1:17" ht="9" customHeight="1" x14ac:dyDescent="0.25">
      <c r="A1691" s="63">
        <f>$A$2</f>
        <v>9</v>
      </c>
      <c r="C1691" s="69"/>
      <c r="D1691" s="69"/>
      <c r="E1691" s="69"/>
      <c r="F1691" s="69"/>
      <c r="G1691" s="69"/>
      <c r="N1691" s="804" t="s">
        <v>877</v>
      </c>
      <c r="O1691" s="1086"/>
    </row>
    <row r="1692" spans="1:17" ht="19.5" customHeight="1" x14ac:dyDescent="0.25">
      <c r="A1692" s="63">
        <f>$A$6</f>
        <v>19.5</v>
      </c>
      <c r="C1692" s="69"/>
      <c r="D1692" s="69"/>
      <c r="E1692" s="69"/>
      <c r="F1692" s="69"/>
      <c r="G1692" s="69"/>
      <c r="N1692" s="283">
        <f>N1612+1</f>
        <v>22</v>
      </c>
      <c r="O1692" s="70"/>
      <c r="P1692" s="62">
        <f>SUM(Q:Q)</f>
        <v>0</v>
      </c>
      <c r="Q1692" s="62">
        <f>IF(COUNTA(C1703:O1710,C1723:O1730)=0,0,1)</f>
        <v>0</v>
      </c>
    </row>
    <row r="1693" spans="1:17" ht="4.5" customHeight="1" x14ac:dyDescent="0.25">
      <c r="A1693" s="63">
        <f>$A$4</f>
        <v>4.5</v>
      </c>
      <c r="B1693" s="69"/>
      <c r="C1693" s="69"/>
      <c r="D1693" s="69"/>
      <c r="E1693" s="69"/>
      <c r="F1693" s="69"/>
      <c r="G1693" s="69"/>
    </row>
    <row r="1694" spans="1:17" ht="4.5" customHeight="1" x14ac:dyDescent="0.25">
      <c r="A1694" s="63">
        <f>$A$4</f>
        <v>4.5</v>
      </c>
      <c r="B1694" s="807"/>
      <c r="C1694" s="807"/>
      <c r="D1694" s="807"/>
      <c r="E1694" s="807"/>
      <c r="F1694" s="807"/>
      <c r="G1694" s="807"/>
      <c r="H1694" s="807"/>
      <c r="I1694" s="807"/>
      <c r="J1694" s="807"/>
      <c r="K1694" s="807"/>
      <c r="L1694" s="807"/>
      <c r="M1694" s="807"/>
      <c r="N1694" s="807"/>
      <c r="O1694" s="807"/>
    </row>
    <row r="1695" spans="1:17" ht="24.75" customHeight="1" x14ac:dyDescent="0.25">
      <c r="A1695" s="68">
        <f>$A$8*1.5</f>
        <v>24.75</v>
      </c>
      <c r="B1695" s="826" t="s">
        <v>687</v>
      </c>
      <c r="C1695" s="827"/>
      <c r="D1695" s="827"/>
      <c r="E1695" s="827"/>
      <c r="F1695" s="827"/>
      <c r="G1695" s="827"/>
      <c r="H1695" s="827"/>
      <c r="I1695" s="827"/>
      <c r="J1695" s="827"/>
      <c r="K1695" s="827"/>
      <c r="L1695" s="827"/>
      <c r="M1695" s="827"/>
      <c r="N1695" s="827"/>
      <c r="O1695" s="828"/>
    </row>
    <row r="1696" spans="1:17" ht="9" customHeight="1" x14ac:dyDescent="0.25">
      <c r="A1696" s="63">
        <f>$A$2</f>
        <v>9</v>
      </c>
      <c r="B1696" s="71"/>
      <c r="C1696" s="804" t="s">
        <v>158</v>
      </c>
      <c r="D1696" s="805"/>
      <c r="E1696" s="805"/>
      <c r="F1696" s="805"/>
      <c r="G1696" s="805"/>
      <c r="H1696" s="806"/>
      <c r="I1696" s="804" t="s">
        <v>159</v>
      </c>
      <c r="J1696" s="805"/>
      <c r="K1696" s="805"/>
      <c r="L1696" s="805"/>
      <c r="M1696" s="805"/>
      <c r="N1696" s="805"/>
      <c r="O1696" s="806"/>
    </row>
    <row r="1697" spans="1:16" ht="19.5" customHeight="1" thickBot="1" x14ac:dyDescent="0.3">
      <c r="A1697" s="63">
        <f>$A$6</f>
        <v>19.5</v>
      </c>
      <c r="B1697" s="71"/>
      <c r="C1697" s="1077" t="str">
        <f>""&amp;$C$17</f>
        <v/>
      </c>
      <c r="D1697" s="1078"/>
      <c r="E1697" s="1078"/>
      <c r="F1697" s="1078"/>
      <c r="G1697" s="1078"/>
      <c r="H1697" s="1079"/>
      <c r="I1697" s="1077" t="str">
        <f>""&amp;$I$17</f>
        <v/>
      </c>
      <c r="J1697" s="1078"/>
      <c r="K1697" s="1078"/>
      <c r="L1697" s="1078"/>
      <c r="M1697" s="1078"/>
      <c r="N1697" s="1078"/>
      <c r="O1697" s="1079"/>
    </row>
    <row r="1698" spans="1:16" ht="4.5" customHeight="1" thickBot="1" x14ac:dyDescent="0.3">
      <c r="A1698" s="63">
        <f t="shared" ref="A1698" si="264">$A$4</f>
        <v>4.5</v>
      </c>
      <c r="B1698" s="1080"/>
      <c r="C1698" s="1081"/>
      <c r="D1698" s="1081"/>
      <c r="E1698" s="1081"/>
      <c r="F1698" s="1081"/>
      <c r="G1698" s="1081"/>
      <c r="H1698" s="1081"/>
      <c r="I1698" s="1081"/>
      <c r="J1698" s="1081"/>
      <c r="K1698" s="1081"/>
      <c r="L1698" s="1081"/>
      <c r="M1698" s="1081"/>
      <c r="N1698" s="1081"/>
      <c r="O1698" s="1082"/>
    </row>
    <row r="1699" spans="1:16" ht="16.5" customHeight="1" x14ac:dyDescent="0.25">
      <c r="A1699" s="68">
        <f t="shared" ref="A1699:A1700" si="265">$A$8</f>
        <v>16.5</v>
      </c>
      <c r="B1699" s="1083" t="s">
        <v>160</v>
      </c>
      <c r="C1699" s="1084"/>
      <c r="D1699" s="1084"/>
      <c r="E1699" s="1084"/>
      <c r="F1699" s="1084"/>
      <c r="G1699" s="1084"/>
      <c r="H1699" s="1084"/>
      <c r="I1699" s="1084"/>
      <c r="J1699" s="1084"/>
      <c r="K1699" s="1084"/>
      <c r="L1699" s="1084"/>
      <c r="M1699" s="1084"/>
      <c r="N1699" s="1084"/>
      <c r="O1699" s="1085"/>
    </row>
    <row r="1700" spans="1:16" ht="16.5" customHeight="1" x14ac:dyDescent="0.25">
      <c r="A1700" s="68">
        <f t="shared" si="265"/>
        <v>16.5</v>
      </c>
      <c r="B1700" s="811" t="s">
        <v>688</v>
      </c>
      <c r="C1700" s="812"/>
      <c r="D1700" s="812"/>
      <c r="E1700" s="812"/>
      <c r="F1700" s="812"/>
      <c r="G1700" s="812"/>
      <c r="H1700" s="812"/>
      <c r="I1700" s="812"/>
      <c r="J1700" s="812"/>
      <c r="K1700" s="812"/>
      <c r="L1700" s="812"/>
      <c r="M1700" s="812"/>
      <c r="N1700" s="812"/>
      <c r="O1700" s="813"/>
    </row>
    <row r="1701" spans="1:16" ht="24.75" customHeight="1" x14ac:dyDescent="0.25">
      <c r="A1701" s="68">
        <f t="shared" ref="A1701" si="266">$A$8*1.5</f>
        <v>24.75</v>
      </c>
      <c r="B1701" s="237" t="s">
        <v>162</v>
      </c>
      <c r="C1701" s="814" t="s">
        <v>170</v>
      </c>
      <c r="D1701" s="807"/>
      <c r="E1701" s="807"/>
      <c r="F1701" s="807"/>
      <c r="G1701" s="815"/>
      <c r="H1701" s="238" t="s">
        <v>171</v>
      </c>
      <c r="I1701" s="238" t="s">
        <v>172</v>
      </c>
      <c r="J1701" s="237" t="s">
        <v>163</v>
      </c>
      <c r="K1701" s="75" t="s">
        <v>760</v>
      </c>
      <c r="L1701" s="814" t="s">
        <v>175</v>
      </c>
      <c r="M1701" s="807"/>
      <c r="N1701" s="807"/>
      <c r="O1701" s="815"/>
    </row>
    <row r="1702" spans="1:16" ht="9" customHeight="1" x14ac:dyDescent="0.2">
      <c r="A1702" s="63">
        <f t="shared" ref="A1702" si="267">$A$2</f>
        <v>9</v>
      </c>
      <c r="B1702" s="76"/>
      <c r="C1702" s="816" t="s">
        <v>126</v>
      </c>
      <c r="D1702" s="817"/>
      <c r="E1702" s="817"/>
      <c r="F1702" s="817"/>
      <c r="G1702" s="818"/>
      <c r="H1702" s="77" t="s">
        <v>164</v>
      </c>
      <c r="I1702" s="77" t="s">
        <v>165</v>
      </c>
      <c r="J1702" s="77" t="s">
        <v>143</v>
      </c>
      <c r="K1702" s="77" t="s">
        <v>166</v>
      </c>
      <c r="L1702" s="845" t="s">
        <v>167</v>
      </c>
      <c r="M1702" s="1023"/>
      <c r="N1702" s="1023"/>
      <c r="O1702" s="1024"/>
    </row>
    <row r="1703" spans="1:16" ht="19.5" customHeight="1" x14ac:dyDescent="0.25">
      <c r="A1703" s="63">
        <f t="shared" ref="A1703:A1710" si="268">$A$6</f>
        <v>19.5</v>
      </c>
      <c r="B1703" s="78">
        <v>1</v>
      </c>
      <c r="C1703" s="832"/>
      <c r="D1703" s="832"/>
      <c r="E1703" s="832"/>
      <c r="F1703" s="832"/>
      <c r="G1703" s="832"/>
      <c r="H1703" s="262"/>
      <c r="I1703" s="262"/>
      <c r="J1703" s="172"/>
      <c r="K1703" s="175"/>
      <c r="L1703" s="1073"/>
      <c r="M1703" s="1074"/>
      <c r="N1703" s="1074"/>
      <c r="O1703" s="1075"/>
      <c r="P1703" s="45" t="s">
        <v>126</v>
      </c>
    </row>
    <row r="1704" spans="1:16" ht="19.5" customHeight="1" x14ac:dyDescent="0.25">
      <c r="A1704" s="63">
        <f t="shared" si="268"/>
        <v>19.5</v>
      </c>
      <c r="B1704" s="78">
        <v>2</v>
      </c>
      <c r="C1704" s="832"/>
      <c r="D1704" s="832"/>
      <c r="E1704" s="832"/>
      <c r="F1704" s="832"/>
      <c r="G1704" s="832"/>
      <c r="H1704" s="262"/>
      <c r="I1704" s="262"/>
      <c r="J1704" s="172"/>
      <c r="K1704" s="175"/>
      <c r="L1704" s="1073"/>
      <c r="M1704" s="1074"/>
      <c r="N1704" s="1074"/>
      <c r="O1704" s="1075"/>
      <c r="P1704" s="45" t="s">
        <v>126</v>
      </c>
    </row>
    <row r="1705" spans="1:16" ht="19.5" customHeight="1" x14ac:dyDescent="0.25">
      <c r="A1705" s="63">
        <f t="shared" si="268"/>
        <v>19.5</v>
      </c>
      <c r="B1705" s="78">
        <v>3</v>
      </c>
      <c r="C1705" s="832"/>
      <c r="D1705" s="832"/>
      <c r="E1705" s="832"/>
      <c r="F1705" s="832"/>
      <c r="G1705" s="832"/>
      <c r="H1705" s="262"/>
      <c r="I1705" s="262"/>
      <c r="J1705" s="172"/>
      <c r="K1705" s="175"/>
      <c r="L1705" s="1073"/>
      <c r="M1705" s="1074"/>
      <c r="N1705" s="1074"/>
      <c r="O1705" s="1075"/>
      <c r="P1705" s="45" t="s">
        <v>126</v>
      </c>
    </row>
    <row r="1706" spans="1:16" ht="19.5" customHeight="1" x14ac:dyDescent="0.25">
      <c r="A1706" s="63">
        <f t="shared" si="268"/>
        <v>19.5</v>
      </c>
      <c r="B1706" s="78">
        <v>4</v>
      </c>
      <c r="C1706" s="832"/>
      <c r="D1706" s="832"/>
      <c r="E1706" s="832"/>
      <c r="F1706" s="832"/>
      <c r="G1706" s="832"/>
      <c r="H1706" s="262"/>
      <c r="I1706" s="262"/>
      <c r="J1706" s="172"/>
      <c r="K1706" s="175"/>
      <c r="L1706" s="1073"/>
      <c r="M1706" s="1074"/>
      <c r="N1706" s="1074"/>
      <c r="O1706" s="1075"/>
      <c r="P1706" s="45" t="s">
        <v>126</v>
      </c>
    </row>
    <row r="1707" spans="1:16" ht="19.5" customHeight="1" x14ac:dyDescent="0.25">
      <c r="A1707" s="63">
        <f t="shared" si="268"/>
        <v>19.5</v>
      </c>
      <c r="B1707" s="78">
        <v>5</v>
      </c>
      <c r="C1707" s="832"/>
      <c r="D1707" s="832"/>
      <c r="E1707" s="832"/>
      <c r="F1707" s="832"/>
      <c r="G1707" s="832"/>
      <c r="H1707" s="262"/>
      <c r="I1707" s="262"/>
      <c r="J1707" s="172"/>
      <c r="K1707" s="175"/>
      <c r="L1707" s="1073"/>
      <c r="M1707" s="1074"/>
      <c r="N1707" s="1074"/>
      <c r="O1707" s="1075"/>
      <c r="P1707" s="45" t="s">
        <v>126</v>
      </c>
    </row>
    <row r="1708" spans="1:16" ht="19.5" customHeight="1" x14ac:dyDescent="0.25">
      <c r="A1708" s="63">
        <f t="shared" si="268"/>
        <v>19.5</v>
      </c>
      <c r="B1708" s="78">
        <v>6</v>
      </c>
      <c r="C1708" s="832"/>
      <c r="D1708" s="832"/>
      <c r="E1708" s="832"/>
      <c r="F1708" s="832"/>
      <c r="G1708" s="832"/>
      <c r="H1708" s="262"/>
      <c r="I1708" s="262"/>
      <c r="J1708" s="172"/>
      <c r="K1708" s="175"/>
      <c r="L1708" s="1073"/>
      <c r="M1708" s="1074"/>
      <c r="N1708" s="1074"/>
      <c r="O1708" s="1075"/>
      <c r="P1708" s="45" t="s">
        <v>126</v>
      </c>
    </row>
    <row r="1709" spans="1:16" ht="19.5" customHeight="1" x14ac:dyDescent="0.25">
      <c r="A1709" s="63">
        <f t="shared" si="268"/>
        <v>19.5</v>
      </c>
      <c r="B1709" s="78">
        <v>7</v>
      </c>
      <c r="C1709" s="832"/>
      <c r="D1709" s="832"/>
      <c r="E1709" s="832"/>
      <c r="F1709" s="832"/>
      <c r="G1709" s="832"/>
      <c r="H1709" s="262"/>
      <c r="I1709" s="262"/>
      <c r="J1709" s="172"/>
      <c r="K1709" s="175"/>
      <c r="L1709" s="1073"/>
      <c r="M1709" s="1074"/>
      <c r="N1709" s="1074"/>
      <c r="O1709" s="1075"/>
      <c r="P1709" s="45" t="s">
        <v>126</v>
      </c>
    </row>
    <row r="1710" spans="1:16" ht="19.5" customHeight="1" x14ac:dyDescent="0.25">
      <c r="A1710" s="63">
        <f t="shared" si="268"/>
        <v>19.5</v>
      </c>
      <c r="B1710" s="78">
        <v>8</v>
      </c>
      <c r="C1710" s="832"/>
      <c r="D1710" s="832"/>
      <c r="E1710" s="832"/>
      <c r="F1710" s="832"/>
      <c r="G1710" s="832"/>
      <c r="H1710" s="262"/>
      <c r="I1710" s="262"/>
      <c r="J1710" s="172"/>
      <c r="K1710" s="175"/>
      <c r="L1710" s="1073"/>
      <c r="M1710" s="1074"/>
      <c r="N1710" s="1074"/>
      <c r="O1710" s="1075"/>
      <c r="P1710" s="45" t="s">
        <v>126</v>
      </c>
    </row>
    <row r="1711" spans="1:16" ht="9" customHeight="1" x14ac:dyDescent="0.25">
      <c r="A1711" s="63">
        <f t="shared" ref="A1711" si="269">$A$2</f>
        <v>9</v>
      </c>
    </row>
    <row r="1712" spans="1:16" ht="18" customHeight="1" x14ac:dyDescent="0.25">
      <c r="A1712" s="63">
        <f t="shared" ref="A1712" si="270">$A$2*2</f>
        <v>18</v>
      </c>
      <c r="B1712" s="79" t="s">
        <v>100</v>
      </c>
      <c r="C1712" s="838" t="s">
        <v>191</v>
      </c>
      <c r="D1712" s="795"/>
      <c r="E1712" s="795"/>
      <c r="F1712" s="795"/>
      <c r="G1712" s="795"/>
      <c r="H1712" s="795"/>
      <c r="I1712" s="795"/>
      <c r="J1712" s="795"/>
      <c r="K1712" s="795"/>
      <c r="L1712" s="795"/>
      <c r="M1712" s="795"/>
      <c r="N1712" s="795"/>
      <c r="O1712" s="795"/>
    </row>
    <row r="1713" spans="1:16" ht="9" customHeight="1" x14ac:dyDescent="0.25">
      <c r="A1713" s="63">
        <f t="shared" ref="A1713:A1715" si="271">$A$2</f>
        <v>9</v>
      </c>
      <c r="B1713" s="79" t="s">
        <v>101</v>
      </c>
      <c r="C1713" s="795" t="s">
        <v>190</v>
      </c>
      <c r="D1713" s="795"/>
      <c r="E1713" s="795"/>
      <c r="F1713" s="795"/>
      <c r="G1713" s="795"/>
      <c r="H1713" s="795"/>
      <c r="I1713" s="795"/>
      <c r="J1713" s="795"/>
      <c r="K1713" s="795"/>
      <c r="L1713" s="795"/>
      <c r="M1713" s="795"/>
      <c r="N1713" s="795"/>
      <c r="O1713" s="795"/>
    </row>
    <row r="1714" spans="1:16" s="62" customFormat="1" ht="9" customHeight="1" x14ac:dyDescent="0.25">
      <c r="A1714" s="63">
        <f t="shared" si="271"/>
        <v>9</v>
      </c>
      <c r="B1714" s="79" t="s">
        <v>102</v>
      </c>
      <c r="C1714" s="838" t="s">
        <v>500</v>
      </c>
      <c r="D1714" s="795"/>
      <c r="E1714" s="795"/>
      <c r="F1714" s="795"/>
      <c r="G1714" s="795"/>
      <c r="H1714" s="795"/>
      <c r="I1714" s="795"/>
      <c r="J1714" s="795"/>
      <c r="K1714" s="795"/>
      <c r="L1714" s="795"/>
      <c r="M1714" s="795"/>
      <c r="N1714" s="795"/>
      <c r="O1714" s="795"/>
      <c r="P1714" s="45"/>
    </row>
    <row r="1715" spans="1:16" s="62" customFormat="1" ht="9" customHeight="1" x14ac:dyDescent="0.25">
      <c r="A1715" s="63">
        <f t="shared" si="271"/>
        <v>9</v>
      </c>
      <c r="B1715" s="79" t="s">
        <v>105</v>
      </c>
      <c r="C1715" s="838" t="s">
        <v>194</v>
      </c>
      <c r="D1715" s="795"/>
      <c r="E1715" s="795"/>
      <c r="F1715" s="795"/>
      <c r="G1715" s="795"/>
      <c r="H1715" s="795"/>
      <c r="I1715" s="795"/>
      <c r="J1715" s="795"/>
      <c r="K1715" s="795"/>
      <c r="L1715" s="795"/>
      <c r="M1715" s="795"/>
      <c r="N1715" s="795"/>
      <c r="O1715" s="795"/>
      <c r="P1715" s="45"/>
    </row>
    <row r="1716" spans="1:16" s="62" customFormat="1" ht="16.5" customHeight="1" x14ac:dyDescent="0.25">
      <c r="A1716" s="68">
        <f t="shared" ref="A1716" si="272">$A$8</f>
        <v>16.5</v>
      </c>
      <c r="B1716" s="45"/>
      <c r="C1716" s="984" t="str">
        <f ca="1">Wersja</f>
        <v>2020..6.15.0.44055</v>
      </c>
      <c r="D1716" s="984"/>
      <c r="E1716" s="69"/>
      <c r="F1716" s="69"/>
      <c r="G1716" s="69"/>
      <c r="H1716" s="69"/>
      <c r="I1716" s="45"/>
      <c r="J1716" s="45"/>
      <c r="K1716" s="45"/>
      <c r="L1716" s="45"/>
      <c r="M1716" s="45"/>
      <c r="N1716" s="80" t="s">
        <v>690</v>
      </c>
      <c r="O1716" s="81" t="s">
        <v>187</v>
      </c>
      <c r="P1716" s="45"/>
    </row>
    <row r="1717" spans="1:16" s="62" customFormat="1" ht="9" customHeight="1" x14ac:dyDescent="0.25">
      <c r="A1717" s="63">
        <f t="shared" ref="A1717:A1718" si="273">$A$2</f>
        <v>9</v>
      </c>
      <c r="B1717" s="45"/>
      <c r="C1717" s="45"/>
      <c r="D1717" s="45"/>
      <c r="E1717" s="45"/>
      <c r="F1717" s="45"/>
      <c r="G1717" s="45"/>
      <c r="H1717" s="45"/>
      <c r="I1717" s="45"/>
      <c r="J1717" s="45"/>
      <c r="K1717" s="45"/>
      <c r="L1717" s="45"/>
      <c r="M1717" s="45"/>
      <c r="N1717" s="45"/>
      <c r="O1717" s="45"/>
      <c r="P1717" s="45"/>
    </row>
    <row r="1718" spans="1:16" s="62" customFormat="1" ht="9" customHeight="1" x14ac:dyDescent="0.25">
      <c r="A1718" s="63">
        <f t="shared" si="273"/>
        <v>9</v>
      </c>
      <c r="B1718" s="797" t="s">
        <v>0</v>
      </c>
      <c r="C1718" s="797"/>
      <c r="D1718" s="797"/>
      <c r="E1718" s="797"/>
      <c r="F1718" s="797"/>
      <c r="G1718" s="797"/>
      <c r="H1718" s="797"/>
      <c r="I1718" s="797"/>
      <c r="J1718" s="797"/>
      <c r="K1718" s="797"/>
      <c r="L1718" s="797"/>
      <c r="M1718" s="797"/>
      <c r="N1718" s="797"/>
      <c r="O1718" s="797"/>
      <c r="P1718" s="45"/>
    </row>
    <row r="1719" spans="1:16" s="62" customFormat="1" ht="4.5" customHeight="1" x14ac:dyDescent="0.25">
      <c r="A1719" s="68">
        <v>4.5</v>
      </c>
      <c r="B1719" s="235"/>
      <c r="C1719" s="45"/>
      <c r="D1719" s="45"/>
      <c r="E1719" s="45"/>
      <c r="F1719" s="45"/>
      <c r="G1719" s="45"/>
      <c r="H1719" s="45"/>
      <c r="I1719" s="45"/>
      <c r="J1719" s="45"/>
      <c r="K1719" s="45"/>
      <c r="L1719" s="45"/>
      <c r="M1719" s="45"/>
      <c r="N1719" s="45"/>
      <c r="O1719" s="45"/>
      <c r="P1719" s="45"/>
    </row>
    <row r="1720" spans="1:16" s="62" customFormat="1" ht="16.5" customHeight="1" x14ac:dyDescent="0.25">
      <c r="A1720" s="68">
        <f t="shared" ref="A1720" si="274">$A$8</f>
        <v>16.5</v>
      </c>
      <c r="B1720" s="811" t="s">
        <v>689</v>
      </c>
      <c r="C1720" s="812"/>
      <c r="D1720" s="812"/>
      <c r="E1720" s="812"/>
      <c r="F1720" s="812"/>
      <c r="G1720" s="812"/>
      <c r="H1720" s="812"/>
      <c r="I1720" s="812"/>
      <c r="J1720" s="812"/>
      <c r="K1720" s="812"/>
      <c r="L1720" s="812"/>
      <c r="M1720" s="812"/>
      <c r="N1720" s="812"/>
      <c r="O1720" s="813"/>
      <c r="P1720" s="45"/>
    </row>
    <row r="1721" spans="1:16" s="62" customFormat="1" ht="24.75" customHeight="1" x14ac:dyDescent="0.25">
      <c r="A1721" s="68">
        <f t="shared" ref="A1721" si="275">$A$8*1.5</f>
        <v>24.75</v>
      </c>
      <c r="B1721" s="237" t="s">
        <v>162</v>
      </c>
      <c r="C1721" s="1076" t="s">
        <v>184</v>
      </c>
      <c r="D1721" s="1076"/>
      <c r="E1721" s="1076"/>
      <c r="F1721" s="1076"/>
      <c r="G1721" s="1076"/>
      <c r="H1721" s="238" t="s">
        <v>171</v>
      </c>
      <c r="I1721" s="238" t="s">
        <v>172</v>
      </c>
      <c r="J1721" s="237" t="s">
        <v>163</v>
      </c>
      <c r="K1721" s="75" t="s">
        <v>760</v>
      </c>
      <c r="L1721" s="814" t="s">
        <v>175</v>
      </c>
      <c r="M1721" s="807"/>
      <c r="N1721" s="807"/>
      <c r="O1721" s="815"/>
      <c r="P1721" s="45"/>
    </row>
    <row r="1722" spans="1:16" s="62" customFormat="1" ht="9" customHeight="1" x14ac:dyDescent="0.2">
      <c r="A1722" s="63">
        <f t="shared" ref="A1722" si="276">$A$2</f>
        <v>9</v>
      </c>
      <c r="B1722" s="85"/>
      <c r="C1722" s="835" t="s">
        <v>126</v>
      </c>
      <c r="D1722" s="835"/>
      <c r="E1722" s="835"/>
      <c r="F1722" s="835"/>
      <c r="G1722" s="835"/>
      <c r="H1722" s="236" t="s">
        <v>164</v>
      </c>
      <c r="I1722" s="236" t="s">
        <v>165</v>
      </c>
      <c r="J1722" s="236" t="s">
        <v>143</v>
      </c>
      <c r="K1722" s="236" t="s">
        <v>166</v>
      </c>
      <c r="L1722" s="836" t="s">
        <v>167</v>
      </c>
      <c r="M1722" s="1072"/>
      <c r="N1722" s="1072"/>
      <c r="O1722" s="837"/>
      <c r="P1722" s="45"/>
    </row>
    <row r="1723" spans="1:16" s="62" customFormat="1" ht="19.5" customHeight="1" x14ac:dyDescent="0.25">
      <c r="A1723" s="63">
        <f t="shared" ref="A1723:A1730" si="277">$A$6</f>
        <v>19.5</v>
      </c>
      <c r="B1723" s="78">
        <v>1</v>
      </c>
      <c r="C1723" s="832"/>
      <c r="D1723" s="832"/>
      <c r="E1723" s="832"/>
      <c r="F1723" s="832"/>
      <c r="G1723" s="832"/>
      <c r="H1723" s="262"/>
      <c r="I1723" s="262"/>
      <c r="J1723" s="172"/>
      <c r="K1723" s="167"/>
      <c r="L1723" s="1073"/>
      <c r="M1723" s="1074"/>
      <c r="N1723" s="1074"/>
      <c r="O1723" s="1075"/>
      <c r="P1723" s="45" t="s">
        <v>164</v>
      </c>
    </row>
    <row r="1724" spans="1:16" s="62" customFormat="1" ht="19.5" customHeight="1" x14ac:dyDescent="0.25">
      <c r="A1724" s="63">
        <f t="shared" si="277"/>
        <v>19.5</v>
      </c>
      <c r="B1724" s="78">
        <v>2</v>
      </c>
      <c r="C1724" s="832"/>
      <c r="D1724" s="832"/>
      <c r="E1724" s="832"/>
      <c r="F1724" s="832"/>
      <c r="G1724" s="832"/>
      <c r="H1724" s="262"/>
      <c r="I1724" s="262"/>
      <c r="J1724" s="172"/>
      <c r="K1724" s="167"/>
      <c r="L1724" s="1073"/>
      <c r="M1724" s="1074"/>
      <c r="N1724" s="1074"/>
      <c r="O1724" s="1075"/>
      <c r="P1724" s="45" t="s">
        <v>164</v>
      </c>
    </row>
    <row r="1725" spans="1:16" s="62" customFormat="1" ht="19.5" customHeight="1" x14ac:dyDescent="0.25">
      <c r="A1725" s="63">
        <f t="shared" si="277"/>
        <v>19.5</v>
      </c>
      <c r="B1725" s="78">
        <v>3</v>
      </c>
      <c r="C1725" s="832"/>
      <c r="D1725" s="832"/>
      <c r="E1725" s="832"/>
      <c r="F1725" s="832"/>
      <c r="G1725" s="832"/>
      <c r="H1725" s="262"/>
      <c r="I1725" s="262"/>
      <c r="J1725" s="172"/>
      <c r="K1725" s="167"/>
      <c r="L1725" s="1073"/>
      <c r="M1725" s="1074"/>
      <c r="N1725" s="1074"/>
      <c r="O1725" s="1075"/>
      <c r="P1725" s="45" t="s">
        <v>164</v>
      </c>
    </row>
    <row r="1726" spans="1:16" s="62" customFormat="1" ht="19.5" customHeight="1" x14ac:dyDescent="0.25">
      <c r="A1726" s="63">
        <f t="shared" si="277"/>
        <v>19.5</v>
      </c>
      <c r="B1726" s="78">
        <v>4</v>
      </c>
      <c r="C1726" s="832"/>
      <c r="D1726" s="832"/>
      <c r="E1726" s="832"/>
      <c r="F1726" s="832"/>
      <c r="G1726" s="832"/>
      <c r="H1726" s="262"/>
      <c r="I1726" s="262"/>
      <c r="J1726" s="172"/>
      <c r="K1726" s="167"/>
      <c r="L1726" s="1073"/>
      <c r="M1726" s="1074"/>
      <c r="N1726" s="1074"/>
      <c r="O1726" s="1075"/>
      <c r="P1726" s="45" t="s">
        <v>164</v>
      </c>
    </row>
    <row r="1727" spans="1:16" s="62" customFormat="1" ht="19.5" customHeight="1" x14ac:dyDescent="0.25">
      <c r="A1727" s="63">
        <f t="shared" si="277"/>
        <v>19.5</v>
      </c>
      <c r="B1727" s="78">
        <v>5</v>
      </c>
      <c r="C1727" s="832"/>
      <c r="D1727" s="832"/>
      <c r="E1727" s="832"/>
      <c r="F1727" s="832"/>
      <c r="G1727" s="832"/>
      <c r="H1727" s="262"/>
      <c r="I1727" s="262"/>
      <c r="J1727" s="172"/>
      <c r="K1727" s="167"/>
      <c r="L1727" s="1073"/>
      <c r="M1727" s="1074"/>
      <c r="N1727" s="1074"/>
      <c r="O1727" s="1075"/>
      <c r="P1727" s="45" t="s">
        <v>164</v>
      </c>
    </row>
    <row r="1728" spans="1:16" s="62" customFormat="1" ht="19.5" customHeight="1" x14ac:dyDescent="0.25">
      <c r="A1728" s="63">
        <f t="shared" si="277"/>
        <v>19.5</v>
      </c>
      <c r="B1728" s="78">
        <v>6</v>
      </c>
      <c r="C1728" s="832"/>
      <c r="D1728" s="832"/>
      <c r="E1728" s="832"/>
      <c r="F1728" s="832"/>
      <c r="G1728" s="832"/>
      <c r="H1728" s="262"/>
      <c r="I1728" s="262"/>
      <c r="J1728" s="172"/>
      <c r="K1728" s="167"/>
      <c r="L1728" s="1073"/>
      <c r="M1728" s="1074"/>
      <c r="N1728" s="1074"/>
      <c r="O1728" s="1075"/>
      <c r="P1728" s="45" t="s">
        <v>164</v>
      </c>
    </row>
    <row r="1729" spans="1:16" s="62" customFormat="1" ht="19.5" customHeight="1" x14ac:dyDescent="0.25">
      <c r="A1729" s="63">
        <f t="shared" si="277"/>
        <v>19.5</v>
      </c>
      <c r="B1729" s="78">
        <v>7</v>
      </c>
      <c r="C1729" s="832"/>
      <c r="D1729" s="832"/>
      <c r="E1729" s="832"/>
      <c r="F1729" s="832"/>
      <c r="G1729" s="832"/>
      <c r="H1729" s="262"/>
      <c r="I1729" s="262"/>
      <c r="J1729" s="172"/>
      <c r="K1729" s="167"/>
      <c r="L1729" s="1073"/>
      <c r="M1729" s="1074"/>
      <c r="N1729" s="1074"/>
      <c r="O1729" s="1075"/>
      <c r="P1729" s="45" t="s">
        <v>164</v>
      </c>
    </row>
    <row r="1730" spans="1:16" s="62" customFormat="1" ht="19.5" customHeight="1" x14ac:dyDescent="0.25">
      <c r="A1730" s="63">
        <f t="shared" si="277"/>
        <v>19.5</v>
      </c>
      <c r="B1730" s="78">
        <v>8</v>
      </c>
      <c r="C1730" s="832"/>
      <c r="D1730" s="832"/>
      <c r="E1730" s="832"/>
      <c r="F1730" s="832"/>
      <c r="G1730" s="832"/>
      <c r="H1730" s="262"/>
      <c r="I1730" s="262"/>
      <c r="J1730" s="172"/>
      <c r="K1730" s="167"/>
      <c r="L1730" s="1073"/>
      <c r="M1730" s="1074"/>
      <c r="N1730" s="1074"/>
      <c r="O1730" s="1075"/>
      <c r="P1730" s="45" t="s">
        <v>164</v>
      </c>
    </row>
    <row r="1731" spans="1:16" s="62" customFormat="1" ht="9" customHeight="1" x14ac:dyDescent="0.25">
      <c r="A1731" s="63">
        <f t="shared" ref="A1731:A1760" si="278">$A$2</f>
        <v>9</v>
      </c>
      <c r="B1731" s="45"/>
      <c r="C1731" s="45"/>
      <c r="D1731" s="45"/>
      <c r="E1731" s="45"/>
      <c r="F1731" s="45"/>
      <c r="G1731" s="45"/>
      <c r="H1731" s="45"/>
      <c r="I1731" s="45"/>
      <c r="J1731" s="45"/>
      <c r="K1731" s="45"/>
      <c r="L1731" s="45"/>
      <c r="M1731" s="45"/>
      <c r="N1731" s="45"/>
      <c r="O1731" s="45"/>
      <c r="P1731" s="45"/>
    </row>
    <row r="1732" spans="1:16" ht="9" customHeight="1" x14ac:dyDescent="0.25">
      <c r="A1732" s="63">
        <f t="shared" si="278"/>
        <v>9</v>
      </c>
    </row>
    <row r="1733" spans="1:16" ht="9" customHeight="1" x14ac:dyDescent="0.25">
      <c r="A1733" s="63">
        <f t="shared" si="278"/>
        <v>9</v>
      </c>
    </row>
    <row r="1734" spans="1:16" ht="9" customHeight="1" x14ac:dyDescent="0.25">
      <c r="A1734" s="63">
        <f t="shared" si="278"/>
        <v>9</v>
      </c>
    </row>
    <row r="1735" spans="1:16" ht="9" customHeight="1" x14ac:dyDescent="0.25">
      <c r="A1735" s="63">
        <f t="shared" si="278"/>
        <v>9</v>
      </c>
    </row>
    <row r="1736" spans="1:16" ht="9" customHeight="1" x14ac:dyDescent="0.25">
      <c r="A1736" s="63">
        <f t="shared" si="278"/>
        <v>9</v>
      </c>
    </row>
    <row r="1737" spans="1:16" ht="9" customHeight="1" x14ac:dyDescent="0.25">
      <c r="A1737" s="63">
        <f t="shared" si="278"/>
        <v>9</v>
      </c>
    </row>
    <row r="1738" spans="1:16" ht="9" customHeight="1" x14ac:dyDescent="0.25">
      <c r="A1738" s="63">
        <f t="shared" si="278"/>
        <v>9</v>
      </c>
    </row>
    <row r="1739" spans="1:16" ht="9" customHeight="1" x14ac:dyDescent="0.25">
      <c r="A1739" s="63">
        <f t="shared" si="278"/>
        <v>9</v>
      </c>
    </row>
    <row r="1740" spans="1:16" ht="9" customHeight="1" x14ac:dyDescent="0.25">
      <c r="A1740" s="63">
        <f t="shared" si="278"/>
        <v>9</v>
      </c>
    </row>
    <row r="1741" spans="1:16" ht="9" customHeight="1" x14ac:dyDescent="0.25">
      <c r="A1741" s="63">
        <f t="shared" si="278"/>
        <v>9</v>
      </c>
    </row>
    <row r="1742" spans="1:16" ht="9" customHeight="1" x14ac:dyDescent="0.25">
      <c r="A1742" s="63">
        <f t="shared" si="278"/>
        <v>9</v>
      </c>
    </row>
    <row r="1743" spans="1:16" ht="9" customHeight="1" x14ac:dyDescent="0.25">
      <c r="A1743" s="63">
        <f t="shared" si="278"/>
        <v>9</v>
      </c>
    </row>
    <row r="1744" spans="1:16" ht="9" customHeight="1" x14ac:dyDescent="0.25">
      <c r="A1744" s="63">
        <f t="shared" si="278"/>
        <v>9</v>
      </c>
    </row>
    <row r="1745" spans="1:1" ht="9" customHeight="1" x14ac:dyDescent="0.25">
      <c r="A1745" s="63">
        <f t="shared" si="278"/>
        <v>9</v>
      </c>
    </row>
    <row r="1746" spans="1:1" ht="9" customHeight="1" x14ac:dyDescent="0.25">
      <c r="A1746" s="63">
        <f t="shared" si="278"/>
        <v>9</v>
      </c>
    </row>
    <row r="1747" spans="1:1" ht="9" customHeight="1" x14ac:dyDescent="0.25">
      <c r="A1747" s="63">
        <f t="shared" si="278"/>
        <v>9</v>
      </c>
    </row>
    <row r="1748" spans="1:1" ht="9" customHeight="1" x14ac:dyDescent="0.25">
      <c r="A1748" s="63">
        <f t="shared" si="278"/>
        <v>9</v>
      </c>
    </row>
    <row r="1749" spans="1:1" ht="9" customHeight="1" x14ac:dyDescent="0.25">
      <c r="A1749" s="63">
        <f t="shared" si="278"/>
        <v>9</v>
      </c>
    </row>
    <row r="1750" spans="1:1" ht="9" customHeight="1" x14ac:dyDescent="0.25">
      <c r="A1750" s="63">
        <f t="shared" si="278"/>
        <v>9</v>
      </c>
    </row>
    <row r="1751" spans="1:1" ht="9" customHeight="1" x14ac:dyDescent="0.25">
      <c r="A1751" s="63">
        <f t="shared" si="278"/>
        <v>9</v>
      </c>
    </row>
    <row r="1752" spans="1:1" ht="9" customHeight="1" x14ac:dyDescent="0.25">
      <c r="A1752" s="63">
        <f t="shared" si="278"/>
        <v>9</v>
      </c>
    </row>
    <row r="1753" spans="1:1" ht="9" customHeight="1" x14ac:dyDescent="0.25">
      <c r="A1753" s="63">
        <f t="shared" si="278"/>
        <v>9</v>
      </c>
    </row>
    <row r="1754" spans="1:1" ht="9" customHeight="1" x14ac:dyDescent="0.25">
      <c r="A1754" s="63">
        <f t="shared" si="278"/>
        <v>9</v>
      </c>
    </row>
    <row r="1755" spans="1:1" ht="9" customHeight="1" x14ac:dyDescent="0.25">
      <c r="A1755" s="63">
        <f t="shared" si="278"/>
        <v>9</v>
      </c>
    </row>
    <row r="1756" spans="1:1" ht="9" customHeight="1" x14ac:dyDescent="0.25">
      <c r="A1756" s="63">
        <f t="shared" si="278"/>
        <v>9</v>
      </c>
    </row>
    <row r="1757" spans="1:1" ht="9" customHeight="1" x14ac:dyDescent="0.25">
      <c r="A1757" s="63">
        <f t="shared" si="278"/>
        <v>9</v>
      </c>
    </row>
    <row r="1758" spans="1:1" ht="9" customHeight="1" x14ac:dyDescent="0.25">
      <c r="A1758" s="63">
        <f t="shared" si="278"/>
        <v>9</v>
      </c>
    </row>
    <row r="1759" spans="1:1" ht="9" customHeight="1" x14ac:dyDescent="0.25">
      <c r="A1759" s="63">
        <f t="shared" si="278"/>
        <v>9</v>
      </c>
    </row>
    <row r="1760" spans="1:1" ht="9" customHeight="1" x14ac:dyDescent="0.25">
      <c r="A1760" s="63">
        <f t="shared" si="278"/>
        <v>9</v>
      </c>
    </row>
    <row r="1761" spans="1:17" ht="15.75" customHeight="1" x14ac:dyDescent="0.25">
      <c r="A1761" s="68">
        <f t="shared" ref="A1761" si="279">$A$8</f>
        <v>16.5</v>
      </c>
      <c r="C1761" s="80" t="s">
        <v>690</v>
      </c>
      <c r="D1761" s="81" t="s">
        <v>189</v>
      </c>
      <c r="M1761" s="1006" t="str">
        <f ca="1">Wersja</f>
        <v>2020..6.15.0.44055</v>
      </c>
      <c r="N1761" s="1006"/>
    </row>
    <row r="1762" spans="1:17" ht="9" customHeight="1" x14ac:dyDescent="0.25">
      <c r="A1762" s="64">
        <v>9</v>
      </c>
      <c r="B1762" s="796" t="s">
        <v>182</v>
      </c>
      <c r="C1762" s="796"/>
      <c r="D1762" s="796"/>
      <c r="E1762" s="796"/>
      <c r="F1762" s="796"/>
      <c r="G1762" s="796"/>
      <c r="H1762" s="796"/>
      <c r="I1762" s="796"/>
      <c r="J1762" s="796"/>
      <c r="K1762" s="796"/>
      <c r="L1762" s="796"/>
      <c r="M1762" s="796"/>
      <c r="N1762" s="796"/>
      <c r="O1762" s="796"/>
    </row>
    <row r="1763" spans="1:17" ht="9" customHeight="1" x14ac:dyDescent="0.25">
      <c r="A1763" s="63">
        <f t="shared" ref="A1763" si="280">$A$2</f>
        <v>9</v>
      </c>
      <c r="B1763" s="797" t="s">
        <v>0</v>
      </c>
      <c r="C1763" s="797"/>
      <c r="D1763" s="797"/>
      <c r="E1763" s="797"/>
      <c r="F1763" s="797"/>
      <c r="G1763" s="797"/>
      <c r="H1763" s="797"/>
      <c r="I1763" s="797"/>
      <c r="J1763" s="797"/>
      <c r="K1763" s="797"/>
      <c r="L1763" s="797"/>
      <c r="M1763" s="797"/>
      <c r="N1763" s="797"/>
      <c r="O1763" s="797"/>
    </row>
    <row r="1764" spans="1:17" ht="4.5" customHeight="1" x14ac:dyDescent="0.25">
      <c r="A1764" s="64">
        <v>4.5</v>
      </c>
      <c r="B1764" s="235"/>
    </row>
    <row r="1765" spans="1:17" ht="9" customHeight="1" x14ac:dyDescent="0.25">
      <c r="A1765" s="63">
        <f t="shared" ref="A1765" si="281">$A$2</f>
        <v>9</v>
      </c>
      <c r="B1765" s="798" t="s">
        <v>475</v>
      </c>
      <c r="C1765" s="799"/>
      <c r="D1765" s="799"/>
      <c r="E1765" s="799"/>
      <c r="F1765" s="799"/>
      <c r="G1765" s="799"/>
      <c r="H1765" s="800"/>
      <c r="I1765" s="801" t="s">
        <v>1</v>
      </c>
      <c r="J1765" s="802"/>
      <c r="K1765" s="802"/>
      <c r="L1765" s="802"/>
      <c r="M1765" s="802"/>
      <c r="N1765" s="802"/>
      <c r="O1765" s="803"/>
    </row>
    <row r="1766" spans="1:17" ht="19.5" customHeight="1" x14ac:dyDescent="0.25">
      <c r="A1766" s="64">
        <v>19.5</v>
      </c>
      <c r="B1766" s="65"/>
      <c r="C1766" s="988">
        <f>$C$6</f>
        <v>0</v>
      </c>
      <c r="D1766" s="988"/>
      <c r="E1766" s="988"/>
      <c r="F1766" s="988"/>
      <c r="G1766" s="988"/>
      <c r="H1766" s="66"/>
      <c r="I1766" s="820"/>
      <c r="J1766" s="821"/>
      <c r="K1766" s="821"/>
      <c r="L1766" s="821"/>
      <c r="M1766" s="821"/>
      <c r="N1766" s="821"/>
      <c r="O1766" s="822"/>
    </row>
    <row r="1767" spans="1:17" ht="9" customHeight="1" x14ac:dyDescent="0.25">
      <c r="A1767" s="63">
        <f t="shared" ref="A1767" si="282">$A$2</f>
        <v>9</v>
      </c>
    </row>
    <row r="1768" spans="1:17" ht="16.5" customHeight="1" x14ac:dyDescent="0.25">
      <c r="A1768" s="64">
        <v>16.5</v>
      </c>
      <c r="B1768" s="67" t="s">
        <v>578</v>
      </c>
    </row>
    <row r="1769" spans="1:17" ht="16.5" customHeight="1" x14ac:dyDescent="0.25">
      <c r="A1769" s="68">
        <f>$A$8</f>
        <v>16.5</v>
      </c>
      <c r="B1769" s="989" t="s">
        <v>686</v>
      </c>
      <c r="C1769" s="989"/>
      <c r="D1769" s="989"/>
      <c r="E1769" s="989"/>
      <c r="F1769" s="989"/>
      <c r="G1769" s="989"/>
      <c r="H1769" s="989"/>
      <c r="I1769" s="989"/>
      <c r="J1769" s="989"/>
      <c r="K1769" s="989"/>
      <c r="L1769" s="989"/>
      <c r="M1769" s="989"/>
      <c r="N1769" s="989"/>
    </row>
    <row r="1770" spans="1:17" ht="16.5" customHeight="1" x14ac:dyDescent="0.25">
      <c r="A1770" s="68">
        <f>$A$8</f>
        <v>16.5</v>
      </c>
      <c r="B1770" s="990" t="s">
        <v>564</v>
      </c>
      <c r="C1770" s="989"/>
      <c r="D1770" s="989"/>
      <c r="E1770" s="989"/>
      <c r="F1770" s="989"/>
      <c r="G1770" s="989"/>
      <c r="H1770" s="989"/>
      <c r="I1770" s="989"/>
      <c r="J1770" s="989"/>
      <c r="K1770" s="989"/>
      <c r="L1770" s="989"/>
      <c r="M1770" s="989"/>
      <c r="N1770" s="989"/>
    </row>
    <row r="1771" spans="1:17" ht="9" customHeight="1" x14ac:dyDescent="0.25">
      <c r="A1771" s="63">
        <f>$A$2</f>
        <v>9</v>
      </c>
      <c r="C1771" s="69"/>
      <c r="D1771" s="69"/>
      <c r="E1771" s="69"/>
      <c r="F1771" s="69"/>
      <c r="G1771" s="69"/>
      <c r="N1771" s="804" t="s">
        <v>877</v>
      </c>
      <c r="O1771" s="1086"/>
    </row>
    <row r="1772" spans="1:17" ht="19.5" customHeight="1" x14ac:dyDescent="0.25">
      <c r="A1772" s="63">
        <f>$A$6</f>
        <v>19.5</v>
      </c>
      <c r="C1772" s="69"/>
      <c r="D1772" s="69"/>
      <c r="E1772" s="69"/>
      <c r="F1772" s="69"/>
      <c r="G1772" s="69"/>
      <c r="N1772" s="283">
        <f>N1692+1</f>
        <v>23</v>
      </c>
      <c r="O1772" s="70"/>
      <c r="P1772" s="62">
        <f>SUM(Q:Q)</f>
        <v>0</v>
      </c>
      <c r="Q1772" s="62">
        <f>IF(COUNTA(C1783:O1790,C1803:O1810)=0,0,1)</f>
        <v>0</v>
      </c>
    </row>
    <row r="1773" spans="1:17" ht="4.5" customHeight="1" x14ac:dyDescent="0.25">
      <c r="A1773" s="63">
        <f>$A$4</f>
        <v>4.5</v>
      </c>
      <c r="B1773" s="69"/>
      <c r="C1773" s="69"/>
      <c r="D1773" s="69"/>
      <c r="E1773" s="69"/>
      <c r="F1773" s="69"/>
      <c r="G1773" s="69"/>
    </row>
    <row r="1774" spans="1:17" ht="4.5" customHeight="1" x14ac:dyDescent="0.25">
      <c r="A1774" s="63">
        <f>$A$4</f>
        <v>4.5</v>
      </c>
      <c r="B1774" s="807"/>
      <c r="C1774" s="807"/>
      <c r="D1774" s="807"/>
      <c r="E1774" s="807"/>
      <c r="F1774" s="807"/>
      <c r="G1774" s="807"/>
      <c r="H1774" s="807"/>
      <c r="I1774" s="807"/>
      <c r="J1774" s="807"/>
      <c r="K1774" s="807"/>
      <c r="L1774" s="807"/>
      <c r="M1774" s="807"/>
      <c r="N1774" s="807"/>
      <c r="O1774" s="807"/>
    </row>
    <row r="1775" spans="1:17" ht="24.75" customHeight="1" x14ac:dyDescent="0.25">
      <c r="A1775" s="68">
        <f>$A$8*1.5</f>
        <v>24.75</v>
      </c>
      <c r="B1775" s="826" t="s">
        <v>687</v>
      </c>
      <c r="C1775" s="827"/>
      <c r="D1775" s="827"/>
      <c r="E1775" s="827"/>
      <c r="F1775" s="827"/>
      <c r="G1775" s="827"/>
      <c r="H1775" s="827"/>
      <c r="I1775" s="827"/>
      <c r="J1775" s="827"/>
      <c r="K1775" s="827"/>
      <c r="L1775" s="827"/>
      <c r="M1775" s="827"/>
      <c r="N1775" s="827"/>
      <c r="O1775" s="828"/>
    </row>
    <row r="1776" spans="1:17" ht="9" customHeight="1" x14ac:dyDescent="0.25">
      <c r="A1776" s="63">
        <f>$A$2</f>
        <v>9</v>
      </c>
      <c r="B1776" s="71"/>
      <c r="C1776" s="804" t="s">
        <v>158</v>
      </c>
      <c r="D1776" s="805"/>
      <c r="E1776" s="805"/>
      <c r="F1776" s="805"/>
      <c r="G1776" s="805"/>
      <c r="H1776" s="806"/>
      <c r="I1776" s="804" t="s">
        <v>159</v>
      </c>
      <c r="J1776" s="805"/>
      <c r="K1776" s="805"/>
      <c r="L1776" s="805"/>
      <c r="M1776" s="805"/>
      <c r="N1776" s="805"/>
      <c r="O1776" s="806"/>
    </row>
    <row r="1777" spans="1:16" ht="19.5" customHeight="1" thickBot="1" x14ac:dyDescent="0.3">
      <c r="A1777" s="63">
        <f>$A$6</f>
        <v>19.5</v>
      </c>
      <c r="B1777" s="71"/>
      <c r="C1777" s="1077" t="str">
        <f>""&amp;$C$17</f>
        <v/>
      </c>
      <c r="D1777" s="1078"/>
      <c r="E1777" s="1078"/>
      <c r="F1777" s="1078"/>
      <c r="G1777" s="1078"/>
      <c r="H1777" s="1079"/>
      <c r="I1777" s="1077" t="str">
        <f>""&amp;$I$17</f>
        <v/>
      </c>
      <c r="J1777" s="1078"/>
      <c r="K1777" s="1078"/>
      <c r="L1777" s="1078"/>
      <c r="M1777" s="1078"/>
      <c r="N1777" s="1078"/>
      <c r="O1777" s="1079"/>
    </row>
    <row r="1778" spans="1:16" ht="4.5" customHeight="1" thickBot="1" x14ac:dyDescent="0.3">
      <c r="A1778" s="63">
        <f t="shared" ref="A1778" si="283">$A$4</f>
        <v>4.5</v>
      </c>
      <c r="B1778" s="1080"/>
      <c r="C1778" s="1081"/>
      <c r="D1778" s="1081"/>
      <c r="E1778" s="1081"/>
      <c r="F1778" s="1081"/>
      <c r="G1778" s="1081"/>
      <c r="H1778" s="1081"/>
      <c r="I1778" s="1081"/>
      <c r="J1778" s="1081"/>
      <c r="K1778" s="1081"/>
      <c r="L1778" s="1081"/>
      <c r="M1778" s="1081"/>
      <c r="N1778" s="1081"/>
      <c r="O1778" s="1082"/>
    </row>
    <row r="1779" spans="1:16" ht="16.5" customHeight="1" x14ac:dyDescent="0.25">
      <c r="A1779" s="68">
        <f t="shared" ref="A1779:A1780" si="284">$A$8</f>
        <v>16.5</v>
      </c>
      <c r="B1779" s="1083" t="s">
        <v>160</v>
      </c>
      <c r="C1779" s="1084"/>
      <c r="D1779" s="1084"/>
      <c r="E1779" s="1084"/>
      <c r="F1779" s="1084"/>
      <c r="G1779" s="1084"/>
      <c r="H1779" s="1084"/>
      <c r="I1779" s="1084"/>
      <c r="J1779" s="1084"/>
      <c r="K1779" s="1084"/>
      <c r="L1779" s="1084"/>
      <c r="M1779" s="1084"/>
      <c r="N1779" s="1084"/>
      <c r="O1779" s="1085"/>
    </row>
    <row r="1780" spans="1:16" ht="16.5" customHeight="1" x14ac:dyDescent="0.25">
      <c r="A1780" s="68">
        <f t="shared" si="284"/>
        <v>16.5</v>
      </c>
      <c r="B1780" s="811" t="s">
        <v>688</v>
      </c>
      <c r="C1780" s="812"/>
      <c r="D1780" s="812"/>
      <c r="E1780" s="812"/>
      <c r="F1780" s="812"/>
      <c r="G1780" s="812"/>
      <c r="H1780" s="812"/>
      <c r="I1780" s="812"/>
      <c r="J1780" s="812"/>
      <c r="K1780" s="812"/>
      <c r="L1780" s="812"/>
      <c r="M1780" s="812"/>
      <c r="N1780" s="812"/>
      <c r="O1780" s="813"/>
    </row>
    <row r="1781" spans="1:16" ht="24.75" customHeight="1" x14ac:dyDescent="0.25">
      <c r="A1781" s="68">
        <f t="shared" ref="A1781" si="285">$A$8*1.5</f>
        <v>24.75</v>
      </c>
      <c r="B1781" s="237" t="s">
        <v>162</v>
      </c>
      <c r="C1781" s="814" t="s">
        <v>170</v>
      </c>
      <c r="D1781" s="807"/>
      <c r="E1781" s="807"/>
      <c r="F1781" s="807"/>
      <c r="G1781" s="815"/>
      <c r="H1781" s="238" t="s">
        <v>171</v>
      </c>
      <c r="I1781" s="238" t="s">
        <v>172</v>
      </c>
      <c r="J1781" s="237" t="s">
        <v>163</v>
      </c>
      <c r="K1781" s="75" t="s">
        <v>760</v>
      </c>
      <c r="L1781" s="814" t="s">
        <v>175</v>
      </c>
      <c r="M1781" s="807"/>
      <c r="N1781" s="807"/>
      <c r="O1781" s="815"/>
    </row>
    <row r="1782" spans="1:16" ht="9" customHeight="1" x14ac:dyDescent="0.2">
      <c r="A1782" s="63">
        <f t="shared" ref="A1782" si="286">$A$2</f>
        <v>9</v>
      </c>
      <c r="B1782" s="76"/>
      <c r="C1782" s="816" t="s">
        <v>126</v>
      </c>
      <c r="D1782" s="817"/>
      <c r="E1782" s="817"/>
      <c r="F1782" s="817"/>
      <c r="G1782" s="818"/>
      <c r="H1782" s="77" t="s">
        <v>164</v>
      </c>
      <c r="I1782" s="77" t="s">
        <v>165</v>
      </c>
      <c r="J1782" s="77" t="s">
        <v>143</v>
      </c>
      <c r="K1782" s="77" t="s">
        <v>166</v>
      </c>
      <c r="L1782" s="845" t="s">
        <v>167</v>
      </c>
      <c r="M1782" s="1023"/>
      <c r="N1782" s="1023"/>
      <c r="O1782" s="1024"/>
    </row>
    <row r="1783" spans="1:16" ht="19.5" customHeight="1" x14ac:dyDescent="0.25">
      <c r="A1783" s="63">
        <f t="shared" ref="A1783:A1790" si="287">$A$6</f>
        <v>19.5</v>
      </c>
      <c r="B1783" s="78">
        <v>1</v>
      </c>
      <c r="C1783" s="832"/>
      <c r="D1783" s="832"/>
      <c r="E1783" s="832"/>
      <c r="F1783" s="832"/>
      <c r="G1783" s="832"/>
      <c r="H1783" s="262"/>
      <c r="I1783" s="262"/>
      <c r="J1783" s="172"/>
      <c r="K1783" s="175"/>
      <c r="L1783" s="1073"/>
      <c r="M1783" s="1074"/>
      <c r="N1783" s="1074"/>
      <c r="O1783" s="1075"/>
      <c r="P1783" s="45" t="s">
        <v>126</v>
      </c>
    </row>
    <row r="1784" spans="1:16" ht="19.5" customHeight="1" x14ac:dyDescent="0.25">
      <c r="A1784" s="63">
        <f t="shared" si="287"/>
        <v>19.5</v>
      </c>
      <c r="B1784" s="78">
        <v>2</v>
      </c>
      <c r="C1784" s="832"/>
      <c r="D1784" s="832"/>
      <c r="E1784" s="832"/>
      <c r="F1784" s="832"/>
      <c r="G1784" s="832"/>
      <c r="H1784" s="262"/>
      <c r="I1784" s="262"/>
      <c r="J1784" s="172"/>
      <c r="K1784" s="175"/>
      <c r="L1784" s="1073"/>
      <c r="M1784" s="1074"/>
      <c r="N1784" s="1074"/>
      <c r="O1784" s="1075"/>
      <c r="P1784" s="45" t="s">
        <v>126</v>
      </c>
    </row>
    <row r="1785" spans="1:16" ht="19.5" customHeight="1" x14ac:dyDescent="0.25">
      <c r="A1785" s="63">
        <f t="shared" si="287"/>
        <v>19.5</v>
      </c>
      <c r="B1785" s="78">
        <v>3</v>
      </c>
      <c r="C1785" s="832"/>
      <c r="D1785" s="832"/>
      <c r="E1785" s="832"/>
      <c r="F1785" s="832"/>
      <c r="G1785" s="832"/>
      <c r="H1785" s="262"/>
      <c r="I1785" s="262"/>
      <c r="J1785" s="172"/>
      <c r="K1785" s="175"/>
      <c r="L1785" s="1073"/>
      <c r="M1785" s="1074"/>
      <c r="N1785" s="1074"/>
      <c r="O1785" s="1075"/>
      <c r="P1785" s="45" t="s">
        <v>126</v>
      </c>
    </row>
    <row r="1786" spans="1:16" ht="19.5" customHeight="1" x14ac:dyDescent="0.25">
      <c r="A1786" s="63">
        <f t="shared" si="287"/>
        <v>19.5</v>
      </c>
      <c r="B1786" s="78">
        <v>4</v>
      </c>
      <c r="C1786" s="832"/>
      <c r="D1786" s="832"/>
      <c r="E1786" s="832"/>
      <c r="F1786" s="832"/>
      <c r="G1786" s="832"/>
      <c r="H1786" s="262"/>
      <c r="I1786" s="262"/>
      <c r="J1786" s="172"/>
      <c r="K1786" s="175"/>
      <c r="L1786" s="1073"/>
      <c r="M1786" s="1074"/>
      <c r="N1786" s="1074"/>
      <c r="O1786" s="1075"/>
      <c r="P1786" s="45" t="s">
        <v>126</v>
      </c>
    </row>
    <row r="1787" spans="1:16" ht="19.5" customHeight="1" x14ac:dyDescent="0.25">
      <c r="A1787" s="63">
        <f t="shared" si="287"/>
        <v>19.5</v>
      </c>
      <c r="B1787" s="78">
        <v>5</v>
      </c>
      <c r="C1787" s="832"/>
      <c r="D1787" s="832"/>
      <c r="E1787" s="832"/>
      <c r="F1787" s="832"/>
      <c r="G1787" s="832"/>
      <c r="H1787" s="262"/>
      <c r="I1787" s="262"/>
      <c r="J1787" s="172"/>
      <c r="K1787" s="175"/>
      <c r="L1787" s="1073"/>
      <c r="M1787" s="1074"/>
      <c r="N1787" s="1074"/>
      <c r="O1787" s="1075"/>
      <c r="P1787" s="45" t="s">
        <v>126</v>
      </c>
    </row>
    <row r="1788" spans="1:16" ht="19.5" customHeight="1" x14ac:dyDescent="0.25">
      <c r="A1788" s="63">
        <f t="shared" si="287"/>
        <v>19.5</v>
      </c>
      <c r="B1788" s="78">
        <v>6</v>
      </c>
      <c r="C1788" s="832"/>
      <c r="D1788" s="832"/>
      <c r="E1788" s="832"/>
      <c r="F1788" s="832"/>
      <c r="G1788" s="832"/>
      <c r="H1788" s="262"/>
      <c r="I1788" s="262"/>
      <c r="J1788" s="172"/>
      <c r="K1788" s="175"/>
      <c r="L1788" s="1073"/>
      <c r="M1788" s="1074"/>
      <c r="N1788" s="1074"/>
      <c r="O1788" s="1075"/>
      <c r="P1788" s="45" t="s">
        <v>126</v>
      </c>
    </row>
    <row r="1789" spans="1:16" ht="19.5" customHeight="1" x14ac:dyDescent="0.25">
      <c r="A1789" s="63">
        <f t="shared" si="287"/>
        <v>19.5</v>
      </c>
      <c r="B1789" s="78">
        <v>7</v>
      </c>
      <c r="C1789" s="832"/>
      <c r="D1789" s="832"/>
      <c r="E1789" s="832"/>
      <c r="F1789" s="832"/>
      <c r="G1789" s="832"/>
      <c r="H1789" s="262"/>
      <c r="I1789" s="262"/>
      <c r="J1789" s="172"/>
      <c r="K1789" s="175"/>
      <c r="L1789" s="1073"/>
      <c r="M1789" s="1074"/>
      <c r="N1789" s="1074"/>
      <c r="O1789" s="1075"/>
      <c r="P1789" s="45" t="s">
        <v>126</v>
      </c>
    </row>
    <row r="1790" spans="1:16" ht="19.5" customHeight="1" x14ac:dyDescent="0.25">
      <c r="A1790" s="63">
        <f t="shared" si="287"/>
        <v>19.5</v>
      </c>
      <c r="B1790" s="78">
        <v>8</v>
      </c>
      <c r="C1790" s="832"/>
      <c r="D1790" s="832"/>
      <c r="E1790" s="832"/>
      <c r="F1790" s="832"/>
      <c r="G1790" s="832"/>
      <c r="H1790" s="262"/>
      <c r="I1790" s="262"/>
      <c r="J1790" s="172"/>
      <c r="K1790" s="175"/>
      <c r="L1790" s="1073"/>
      <c r="M1790" s="1074"/>
      <c r="N1790" s="1074"/>
      <c r="O1790" s="1075"/>
      <c r="P1790" s="45" t="s">
        <v>126</v>
      </c>
    </row>
    <row r="1791" spans="1:16" ht="9" customHeight="1" x14ac:dyDescent="0.25">
      <c r="A1791" s="63">
        <f t="shared" ref="A1791" si="288">$A$2</f>
        <v>9</v>
      </c>
    </row>
    <row r="1792" spans="1:16" ht="18" customHeight="1" x14ac:dyDescent="0.25">
      <c r="A1792" s="63">
        <f t="shared" ref="A1792" si="289">$A$2*2</f>
        <v>18</v>
      </c>
      <c r="B1792" s="79" t="s">
        <v>100</v>
      </c>
      <c r="C1792" s="838" t="s">
        <v>191</v>
      </c>
      <c r="D1792" s="795"/>
      <c r="E1792" s="795"/>
      <c r="F1792" s="795"/>
      <c r="G1792" s="795"/>
      <c r="H1792" s="795"/>
      <c r="I1792" s="795"/>
      <c r="J1792" s="795"/>
      <c r="K1792" s="795"/>
      <c r="L1792" s="795"/>
      <c r="M1792" s="795"/>
      <c r="N1792" s="795"/>
      <c r="O1792" s="795"/>
    </row>
    <row r="1793" spans="1:16" ht="9" customHeight="1" x14ac:dyDescent="0.25">
      <c r="A1793" s="63">
        <f t="shared" ref="A1793:A1795" si="290">$A$2</f>
        <v>9</v>
      </c>
      <c r="B1793" s="79" t="s">
        <v>101</v>
      </c>
      <c r="C1793" s="795" t="s">
        <v>190</v>
      </c>
      <c r="D1793" s="795"/>
      <c r="E1793" s="795"/>
      <c r="F1793" s="795"/>
      <c r="G1793" s="795"/>
      <c r="H1793" s="795"/>
      <c r="I1793" s="795"/>
      <c r="J1793" s="795"/>
      <c r="K1793" s="795"/>
      <c r="L1793" s="795"/>
      <c r="M1793" s="795"/>
      <c r="N1793" s="795"/>
      <c r="O1793" s="795"/>
    </row>
    <row r="1794" spans="1:16" s="62" customFormat="1" ht="9" customHeight="1" x14ac:dyDescent="0.25">
      <c r="A1794" s="63">
        <f t="shared" si="290"/>
        <v>9</v>
      </c>
      <c r="B1794" s="79" t="s">
        <v>102</v>
      </c>
      <c r="C1794" s="838" t="s">
        <v>500</v>
      </c>
      <c r="D1794" s="795"/>
      <c r="E1794" s="795"/>
      <c r="F1794" s="795"/>
      <c r="G1794" s="795"/>
      <c r="H1794" s="795"/>
      <c r="I1794" s="795"/>
      <c r="J1794" s="795"/>
      <c r="K1794" s="795"/>
      <c r="L1794" s="795"/>
      <c r="M1794" s="795"/>
      <c r="N1794" s="795"/>
      <c r="O1794" s="795"/>
      <c r="P1794" s="45"/>
    </row>
    <row r="1795" spans="1:16" s="62" customFormat="1" ht="9" customHeight="1" x14ac:dyDescent="0.25">
      <c r="A1795" s="63">
        <f t="shared" si="290"/>
        <v>9</v>
      </c>
      <c r="B1795" s="79" t="s">
        <v>105</v>
      </c>
      <c r="C1795" s="838" t="s">
        <v>194</v>
      </c>
      <c r="D1795" s="795"/>
      <c r="E1795" s="795"/>
      <c r="F1795" s="795"/>
      <c r="G1795" s="795"/>
      <c r="H1795" s="795"/>
      <c r="I1795" s="795"/>
      <c r="J1795" s="795"/>
      <c r="K1795" s="795"/>
      <c r="L1795" s="795"/>
      <c r="M1795" s="795"/>
      <c r="N1795" s="795"/>
      <c r="O1795" s="795"/>
      <c r="P1795" s="45"/>
    </row>
    <row r="1796" spans="1:16" s="62" customFormat="1" ht="16.5" customHeight="1" x14ac:dyDescent="0.25">
      <c r="A1796" s="68">
        <f t="shared" ref="A1796" si="291">$A$8</f>
        <v>16.5</v>
      </c>
      <c r="B1796" s="45"/>
      <c r="C1796" s="984" t="str">
        <f ca="1">Wersja</f>
        <v>2020..6.15.0.44055</v>
      </c>
      <c r="D1796" s="984"/>
      <c r="E1796" s="69"/>
      <c r="F1796" s="69"/>
      <c r="G1796" s="69"/>
      <c r="H1796" s="69"/>
      <c r="I1796" s="45"/>
      <c r="J1796" s="45"/>
      <c r="K1796" s="45"/>
      <c r="L1796" s="45"/>
      <c r="M1796" s="45"/>
      <c r="N1796" s="80" t="s">
        <v>690</v>
      </c>
      <c r="O1796" s="81" t="s">
        <v>187</v>
      </c>
      <c r="P1796" s="45"/>
    </row>
    <row r="1797" spans="1:16" s="62" customFormat="1" ht="9" customHeight="1" x14ac:dyDescent="0.25">
      <c r="A1797" s="63">
        <f t="shared" ref="A1797:A1798" si="292">$A$2</f>
        <v>9</v>
      </c>
      <c r="B1797" s="45"/>
      <c r="C1797" s="45"/>
      <c r="D1797" s="45"/>
      <c r="E1797" s="45"/>
      <c r="F1797" s="45"/>
      <c r="G1797" s="45"/>
      <c r="H1797" s="45"/>
      <c r="I1797" s="45"/>
      <c r="J1797" s="45"/>
      <c r="K1797" s="45"/>
      <c r="L1797" s="45"/>
      <c r="M1797" s="45"/>
      <c r="N1797" s="45"/>
      <c r="O1797" s="45"/>
      <c r="P1797" s="45"/>
    </row>
    <row r="1798" spans="1:16" s="62" customFormat="1" ht="9" customHeight="1" x14ac:dyDescent="0.25">
      <c r="A1798" s="63">
        <f t="shared" si="292"/>
        <v>9</v>
      </c>
      <c r="B1798" s="797" t="s">
        <v>0</v>
      </c>
      <c r="C1798" s="797"/>
      <c r="D1798" s="797"/>
      <c r="E1798" s="797"/>
      <c r="F1798" s="797"/>
      <c r="G1798" s="797"/>
      <c r="H1798" s="797"/>
      <c r="I1798" s="797"/>
      <c r="J1798" s="797"/>
      <c r="K1798" s="797"/>
      <c r="L1798" s="797"/>
      <c r="M1798" s="797"/>
      <c r="N1798" s="797"/>
      <c r="O1798" s="797"/>
      <c r="P1798" s="45"/>
    </row>
    <row r="1799" spans="1:16" s="62" customFormat="1" ht="4.5" customHeight="1" x14ac:dyDescent="0.25">
      <c r="A1799" s="68">
        <v>4.5</v>
      </c>
      <c r="B1799" s="235"/>
      <c r="C1799" s="45"/>
      <c r="D1799" s="45"/>
      <c r="E1799" s="45"/>
      <c r="F1799" s="45"/>
      <c r="G1799" s="45"/>
      <c r="H1799" s="45"/>
      <c r="I1799" s="45"/>
      <c r="J1799" s="45"/>
      <c r="K1799" s="45"/>
      <c r="L1799" s="45"/>
      <c r="M1799" s="45"/>
      <c r="N1799" s="45"/>
      <c r="O1799" s="45"/>
      <c r="P1799" s="45"/>
    </row>
    <row r="1800" spans="1:16" s="62" customFormat="1" ht="16.5" customHeight="1" x14ac:dyDescent="0.25">
      <c r="A1800" s="68">
        <f t="shared" ref="A1800" si="293">$A$8</f>
        <v>16.5</v>
      </c>
      <c r="B1800" s="811" t="s">
        <v>689</v>
      </c>
      <c r="C1800" s="812"/>
      <c r="D1800" s="812"/>
      <c r="E1800" s="812"/>
      <c r="F1800" s="812"/>
      <c r="G1800" s="812"/>
      <c r="H1800" s="812"/>
      <c r="I1800" s="812"/>
      <c r="J1800" s="812"/>
      <c r="K1800" s="812"/>
      <c r="L1800" s="812"/>
      <c r="M1800" s="812"/>
      <c r="N1800" s="812"/>
      <c r="O1800" s="813"/>
      <c r="P1800" s="45"/>
    </row>
    <row r="1801" spans="1:16" s="62" customFormat="1" ht="24.75" customHeight="1" x14ac:dyDescent="0.25">
      <c r="A1801" s="68">
        <f t="shared" ref="A1801" si="294">$A$8*1.5</f>
        <v>24.75</v>
      </c>
      <c r="B1801" s="237" t="s">
        <v>162</v>
      </c>
      <c r="C1801" s="1076" t="s">
        <v>184</v>
      </c>
      <c r="D1801" s="1076"/>
      <c r="E1801" s="1076"/>
      <c r="F1801" s="1076"/>
      <c r="G1801" s="1076"/>
      <c r="H1801" s="238" t="s">
        <v>171</v>
      </c>
      <c r="I1801" s="238" t="s">
        <v>172</v>
      </c>
      <c r="J1801" s="237" t="s">
        <v>163</v>
      </c>
      <c r="K1801" s="75" t="s">
        <v>760</v>
      </c>
      <c r="L1801" s="814" t="s">
        <v>175</v>
      </c>
      <c r="M1801" s="807"/>
      <c r="N1801" s="807"/>
      <c r="O1801" s="815"/>
      <c r="P1801" s="45"/>
    </row>
    <row r="1802" spans="1:16" s="62" customFormat="1" ht="9" customHeight="1" x14ac:dyDescent="0.2">
      <c r="A1802" s="63">
        <f t="shared" ref="A1802" si="295">$A$2</f>
        <v>9</v>
      </c>
      <c r="B1802" s="85"/>
      <c r="C1802" s="835" t="s">
        <v>126</v>
      </c>
      <c r="D1802" s="835"/>
      <c r="E1802" s="835"/>
      <c r="F1802" s="835"/>
      <c r="G1802" s="835"/>
      <c r="H1802" s="236" t="s">
        <v>164</v>
      </c>
      <c r="I1802" s="236" t="s">
        <v>165</v>
      </c>
      <c r="J1802" s="236" t="s">
        <v>143</v>
      </c>
      <c r="K1802" s="236" t="s">
        <v>166</v>
      </c>
      <c r="L1802" s="836" t="s">
        <v>167</v>
      </c>
      <c r="M1802" s="1072"/>
      <c r="N1802" s="1072"/>
      <c r="O1802" s="837"/>
      <c r="P1802" s="45"/>
    </row>
    <row r="1803" spans="1:16" s="62" customFormat="1" ht="19.5" customHeight="1" x14ac:dyDescent="0.25">
      <c r="A1803" s="63">
        <f t="shared" ref="A1803:A1810" si="296">$A$6</f>
        <v>19.5</v>
      </c>
      <c r="B1803" s="78">
        <v>1</v>
      </c>
      <c r="C1803" s="832"/>
      <c r="D1803" s="832"/>
      <c r="E1803" s="832"/>
      <c r="F1803" s="832"/>
      <c r="G1803" s="832"/>
      <c r="H1803" s="262"/>
      <c r="I1803" s="262"/>
      <c r="J1803" s="172"/>
      <c r="K1803" s="167"/>
      <c r="L1803" s="1073"/>
      <c r="M1803" s="1074"/>
      <c r="N1803" s="1074"/>
      <c r="O1803" s="1075"/>
      <c r="P1803" s="45" t="s">
        <v>164</v>
      </c>
    </row>
    <row r="1804" spans="1:16" s="62" customFormat="1" ht="19.5" customHeight="1" x14ac:dyDescent="0.25">
      <c r="A1804" s="63">
        <f t="shared" si="296"/>
        <v>19.5</v>
      </c>
      <c r="B1804" s="78">
        <v>2</v>
      </c>
      <c r="C1804" s="832"/>
      <c r="D1804" s="832"/>
      <c r="E1804" s="832"/>
      <c r="F1804" s="832"/>
      <c r="G1804" s="832"/>
      <c r="H1804" s="262"/>
      <c r="I1804" s="262"/>
      <c r="J1804" s="172"/>
      <c r="K1804" s="167"/>
      <c r="L1804" s="1073"/>
      <c r="M1804" s="1074"/>
      <c r="N1804" s="1074"/>
      <c r="O1804" s="1075"/>
      <c r="P1804" s="45" t="s">
        <v>164</v>
      </c>
    </row>
    <row r="1805" spans="1:16" s="62" customFormat="1" ht="19.5" customHeight="1" x14ac:dyDescent="0.25">
      <c r="A1805" s="63">
        <f t="shared" si="296"/>
        <v>19.5</v>
      </c>
      <c r="B1805" s="78">
        <v>3</v>
      </c>
      <c r="C1805" s="832"/>
      <c r="D1805" s="832"/>
      <c r="E1805" s="832"/>
      <c r="F1805" s="832"/>
      <c r="G1805" s="832"/>
      <c r="H1805" s="262"/>
      <c r="I1805" s="262"/>
      <c r="J1805" s="172"/>
      <c r="K1805" s="167"/>
      <c r="L1805" s="1073"/>
      <c r="M1805" s="1074"/>
      <c r="N1805" s="1074"/>
      <c r="O1805" s="1075"/>
      <c r="P1805" s="45" t="s">
        <v>164</v>
      </c>
    </row>
    <row r="1806" spans="1:16" s="62" customFormat="1" ht="19.5" customHeight="1" x14ac:dyDescent="0.25">
      <c r="A1806" s="63">
        <f t="shared" si="296"/>
        <v>19.5</v>
      </c>
      <c r="B1806" s="78">
        <v>4</v>
      </c>
      <c r="C1806" s="832"/>
      <c r="D1806" s="832"/>
      <c r="E1806" s="832"/>
      <c r="F1806" s="832"/>
      <c r="G1806" s="832"/>
      <c r="H1806" s="262"/>
      <c r="I1806" s="262"/>
      <c r="J1806" s="172"/>
      <c r="K1806" s="167"/>
      <c r="L1806" s="1073"/>
      <c r="M1806" s="1074"/>
      <c r="N1806" s="1074"/>
      <c r="O1806" s="1075"/>
      <c r="P1806" s="45" t="s">
        <v>164</v>
      </c>
    </row>
    <row r="1807" spans="1:16" s="62" customFormat="1" ht="19.5" customHeight="1" x14ac:dyDescent="0.25">
      <c r="A1807" s="63">
        <f t="shared" si="296"/>
        <v>19.5</v>
      </c>
      <c r="B1807" s="78">
        <v>5</v>
      </c>
      <c r="C1807" s="832"/>
      <c r="D1807" s="832"/>
      <c r="E1807" s="832"/>
      <c r="F1807" s="832"/>
      <c r="G1807" s="832"/>
      <c r="H1807" s="262"/>
      <c r="I1807" s="262"/>
      <c r="J1807" s="172"/>
      <c r="K1807" s="167"/>
      <c r="L1807" s="1073"/>
      <c r="M1807" s="1074"/>
      <c r="N1807" s="1074"/>
      <c r="O1807" s="1075"/>
      <c r="P1807" s="45" t="s">
        <v>164</v>
      </c>
    </row>
    <row r="1808" spans="1:16" s="62" customFormat="1" ht="19.5" customHeight="1" x14ac:dyDescent="0.25">
      <c r="A1808" s="63">
        <f t="shared" si="296"/>
        <v>19.5</v>
      </c>
      <c r="B1808" s="78">
        <v>6</v>
      </c>
      <c r="C1808" s="832"/>
      <c r="D1808" s="832"/>
      <c r="E1808" s="832"/>
      <c r="F1808" s="832"/>
      <c r="G1808" s="832"/>
      <c r="H1808" s="262"/>
      <c r="I1808" s="262"/>
      <c r="J1808" s="172"/>
      <c r="K1808" s="167"/>
      <c r="L1808" s="1073"/>
      <c r="M1808" s="1074"/>
      <c r="N1808" s="1074"/>
      <c r="O1808" s="1075"/>
      <c r="P1808" s="45" t="s">
        <v>164</v>
      </c>
    </row>
    <row r="1809" spans="1:16" s="62" customFormat="1" ht="19.5" customHeight="1" x14ac:dyDescent="0.25">
      <c r="A1809" s="63">
        <f t="shared" si="296"/>
        <v>19.5</v>
      </c>
      <c r="B1809" s="78">
        <v>7</v>
      </c>
      <c r="C1809" s="832"/>
      <c r="D1809" s="832"/>
      <c r="E1809" s="832"/>
      <c r="F1809" s="832"/>
      <c r="G1809" s="832"/>
      <c r="H1809" s="262"/>
      <c r="I1809" s="262"/>
      <c r="J1809" s="172"/>
      <c r="K1809" s="167"/>
      <c r="L1809" s="1073"/>
      <c r="M1809" s="1074"/>
      <c r="N1809" s="1074"/>
      <c r="O1809" s="1075"/>
      <c r="P1809" s="45" t="s">
        <v>164</v>
      </c>
    </row>
    <row r="1810" spans="1:16" s="62" customFormat="1" ht="19.5" customHeight="1" x14ac:dyDescent="0.25">
      <c r="A1810" s="63">
        <f t="shared" si="296"/>
        <v>19.5</v>
      </c>
      <c r="B1810" s="78">
        <v>8</v>
      </c>
      <c r="C1810" s="832"/>
      <c r="D1810" s="832"/>
      <c r="E1810" s="832"/>
      <c r="F1810" s="832"/>
      <c r="G1810" s="832"/>
      <c r="H1810" s="262"/>
      <c r="I1810" s="262"/>
      <c r="J1810" s="172"/>
      <c r="K1810" s="167"/>
      <c r="L1810" s="1073"/>
      <c r="M1810" s="1074"/>
      <c r="N1810" s="1074"/>
      <c r="O1810" s="1075"/>
      <c r="P1810" s="45" t="s">
        <v>164</v>
      </c>
    </row>
    <row r="1811" spans="1:16" s="62" customFormat="1" ht="9" customHeight="1" x14ac:dyDescent="0.25">
      <c r="A1811" s="63">
        <f t="shared" ref="A1811:A1840" si="297">$A$2</f>
        <v>9</v>
      </c>
      <c r="B1811" s="45"/>
      <c r="C1811" s="45"/>
      <c r="D1811" s="45"/>
      <c r="E1811" s="45"/>
      <c r="F1811" s="45"/>
      <c r="G1811" s="45"/>
      <c r="H1811" s="45"/>
      <c r="I1811" s="45"/>
      <c r="J1811" s="45"/>
      <c r="K1811" s="45"/>
      <c r="L1811" s="45"/>
      <c r="M1811" s="45"/>
      <c r="N1811" s="45"/>
      <c r="O1811" s="45"/>
      <c r="P1811" s="45"/>
    </row>
    <row r="1812" spans="1:16" ht="9" customHeight="1" x14ac:dyDescent="0.25">
      <c r="A1812" s="63">
        <f t="shared" si="297"/>
        <v>9</v>
      </c>
    </row>
    <row r="1813" spans="1:16" ht="9" customHeight="1" x14ac:dyDescent="0.25">
      <c r="A1813" s="63">
        <f t="shared" si="297"/>
        <v>9</v>
      </c>
    </row>
    <row r="1814" spans="1:16" ht="9" customHeight="1" x14ac:dyDescent="0.25">
      <c r="A1814" s="63">
        <f t="shared" si="297"/>
        <v>9</v>
      </c>
    </row>
    <row r="1815" spans="1:16" ht="9" customHeight="1" x14ac:dyDescent="0.25">
      <c r="A1815" s="63">
        <f t="shared" si="297"/>
        <v>9</v>
      </c>
    </row>
    <row r="1816" spans="1:16" ht="9" customHeight="1" x14ac:dyDescent="0.25">
      <c r="A1816" s="63">
        <f t="shared" si="297"/>
        <v>9</v>
      </c>
    </row>
    <row r="1817" spans="1:16" ht="9" customHeight="1" x14ac:dyDescent="0.25">
      <c r="A1817" s="63">
        <f t="shared" si="297"/>
        <v>9</v>
      </c>
    </row>
    <row r="1818" spans="1:16" ht="9" customHeight="1" x14ac:dyDescent="0.25">
      <c r="A1818" s="63">
        <f t="shared" si="297"/>
        <v>9</v>
      </c>
    </row>
    <row r="1819" spans="1:16" ht="9" customHeight="1" x14ac:dyDescent="0.25">
      <c r="A1819" s="63">
        <f t="shared" si="297"/>
        <v>9</v>
      </c>
    </row>
    <row r="1820" spans="1:16" ht="9" customHeight="1" x14ac:dyDescent="0.25">
      <c r="A1820" s="63">
        <f t="shared" si="297"/>
        <v>9</v>
      </c>
    </row>
    <row r="1821" spans="1:16" ht="9" customHeight="1" x14ac:dyDescent="0.25">
      <c r="A1821" s="63">
        <f t="shared" si="297"/>
        <v>9</v>
      </c>
    </row>
    <row r="1822" spans="1:16" ht="9" customHeight="1" x14ac:dyDescent="0.25">
      <c r="A1822" s="63">
        <f t="shared" si="297"/>
        <v>9</v>
      </c>
    </row>
    <row r="1823" spans="1:16" ht="9" customHeight="1" x14ac:dyDescent="0.25">
      <c r="A1823" s="63">
        <f t="shared" si="297"/>
        <v>9</v>
      </c>
    </row>
    <row r="1824" spans="1:16" ht="9" customHeight="1" x14ac:dyDescent="0.25">
      <c r="A1824" s="63">
        <f t="shared" si="297"/>
        <v>9</v>
      </c>
    </row>
    <row r="1825" spans="1:1" ht="9" customHeight="1" x14ac:dyDescent="0.25">
      <c r="A1825" s="63">
        <f t="shared" si="297"/>
        <v>9</v>
      </c>
    </row>
    <row r="1826" spans="1:1" ht="9" customHeight="1" x14ac:dyDescent="0.25">
      <c r="A1826" s="63">
        <f t="shared" si="297"/>
        <v>9</v>
      </c>
    </row>
    <row r="1827" spans="1:1" ht="9" customHeight="1" x14ac:dyDescent="0.25">
      <c r="A1827" s="63">
        <f t="shared" si="297"/>
        <v>9</v>
      </c>
    </row>
    <row r="1828" spans="1:1" ht="9" customHeight="1" x14ac:dyDescent="0.25">
      <c r="A1828" s="63">
        <f t="shared" si="297"/>
        <v>9</v>
      </c>
    </row>
    <row r="1829" spans="1:1" ht="9" customHeight="1" x14ac:dyDescent="0.25">
      <c r="A1829" s="63">
        <f t="shared" si="297"/>
        <v>9</v>
      </c>
    </row>
    <row r="1830" spans="1:1" ht="9" customHeight="1" x14ac:dyDescent="0.25">
      <c r="A1830" s="63">
        <f t="shared" si="297"/>
        <v>9</v>
      </c>
    </row>
    <row r="1831" spans="1:1" ht="9" customHeight="1" x14ac:dyDescent="0.25">
      <c r="A1831" s="63">
        <f t="shared" si="297"/>
        <v>9</v>
      </c>
    </row>
    <row r="1832" spans="1:1" ht="9" customHeight="1" x14ac:dyDescent="0.25">
      <c r="A1832" s="63">
        <f t="shared" si="297"/>
        <v>9</v>
      </c>
    </row>
    <row r="1833" spans="1:1" ht="9" customHeight="1" x14ac:dyDescent="0.25">
      <c r="A1833" s="63">
        <f t="shared" si="297"/>
        <v>9</v>
      </c>
    </row>
    <row r="1834" spans="1:1" ht="9" customHeight="1" x14ac:dyDescent="0.25">
      <c r="A1834" s="63">
        <f t="shared" si="297"/>
        <v>9</v>
      </c>
    </row>
    <row r="1835" spans="1:1" ht="9" customHeight="1" x14ac:dyDescent="0.25">
      <c r="A1835" s="63">
        <f t="shared" si="297"/>
        <v>9</v>
      </c>
    </row>
    <row r="1836" spans="1:1" ht="9" customHeight="1" x14ac:dyDescent="0.25">
      <c r="A1836" s="63">
        <f t="shared" si="297"/>
        <v>9</v>
      </c>
    </row>
    <row r="1837" spans="1:1" ht="9" customHeight="1" x14ac:dyDescent="0.25">
      <c r="A1837" s="63">
        <f t="shared" si="297"/>
        <v>9</v>
      </c>
    </row>
    <row r="1838" spans="1:1" ht="9" customHeight="1" x14ac:dyDescent="0.25">
      <c r="A1838" s="63">
        <f t="shared" si="297"/>
        <v>9</v>
      </c>
    </row>
    <row r="1839" spans="1:1" ht="9" customHeight="1" x14ac:dyDescent="0.25">
      <c r="A1839" s="63">
        <f t="shared" si="297"/>
        <v>9</v>
      </c>
    </row>
    <row r="1840" spans="1:1" ht="9" customHeight="1" x14ac:dyDescent="0.25">
      <c r="A1840" s="63">
        <f t="shared" si="297"/>
        <v>9</v>
      </c>
    </row>
    <row r="1841" spans="1:17" ht="15.75" customHeight="1" x14ac:dyDescent="0.25">
      <c r="A1841" s="68">
        <f t="shared" ref="A1841" si="298">$A$8</f>
        <v>16.5</v>
      </c>
      <c r="C1841" s="80" t="s">
        <v>690</v>
      </c>
      <c r="D1841" s="81" t="s">
        <v>189</v>
      </c>
      <c r="M1841" s="1006" t="str">
        <f ca="1">Wersja</f>
        <v>2020..6.15.0.44055</v>
      </c>
      <c r="N1841" s="1006"/>
    </row>
    <row r="1842" spans="1:17" ht="9" customHeight="1" x14ac:dyDescent="0.25">
      <c r="A1842" s="64">
        <v>9</v>
      </c>
      <c r="B1842" s="796" t="s">
        <v>182</v>
      </c>
      <c r="C1842" s="796"/>
      <c r="D1842" s="796"/>
      <c r="E1842" s="796"/>
      <c r="F1842" s="796"/>
      <c r="G1842" s="796"/>
      <c r="H1842" s="796"/>
      <c r="I1842" s="796"/>
      <c r="J1842" s="796"/>
      <c r="K1842" s="796"/>
      <c r="L1842" s="796"/>
      <c r="M1842" s="796"/>
      <c r="N1842" s="796"/>
      <c r="O1842" s="796"/>
    </row>
    <row r="1843" spans="1:17" ht="9" customHeight="1" x14ac:dyDescent="0.25">
      <c r="A1843" s="63">
        <f t="shared" ref="A1843" si="299">$A$2</f>
        <v>9</v>
      </c>
      <c r="B1843" s="797" t="s">
        <v>0</v>
      </c>
      <c r="C1843" s="797"/>
      <c r="D1843" s="797"/>
      <c r="E1843" s="797"/>
      <c r="F1843" s="797"/>
      <c r="G1843" s="797"/>
      <c r="H1843" s="797"/>
      <c r="I1843" s="797"/>
      <c r="J1843" s="797"/>
      <c r="K1843" s="797"/>
      <c r="L1843" s="797"/>
      <c r="M1843" s="797"/>
      <c r="N1843" s="797"/>
      <c r="O1843" s="797"/>
    </row>
    <row r="1844" spans="1:17" ht="4.5" customHeight="1" x14ac:dyDescent="0.25">
      <c r="A1844" s="64">
        <v>4.5</v>
      </c>
      <c r="B1844" s="235"/>
    </row>
    <row r="1845" spans="1:17" ht="9" customHeight="1" x14ac:dyDescent="0.25">
      <c r="A1845" s="63">
        <f t="shared" ref="A1845" si="300">$A$2</f>
        <v>9</v>
      </c>
      <c r="B1845" s="798" t="s">
        <v>475</v>
      </c>
      <c r="C1845" s="799"/>
      <c r="D1845" s="799"/>
      <c r="E1845" s="799"/>
      <c r="F1845" s="799"/>
      <c r="G1845" s="799"/>
      <c r="H1845" s="800"/>
      <c r="I1845" s="801" t="s">
        <v>1</v>
      </c>
      <c r="J1845" s="802"/>
      <c r="K1845" s="802"/>
      <c r="L1845" s="802"/>
      <c r="M1845" s="802"/>
      <c r="N1845" s="802"/>
      <c r="O1845" s="803"/>
    </row>
    <row r="1846" spans="1:17" ht="19.5" customHeight="1" x14ac:dyDescent="0.25">
      <c r="A1846" s="64">
        <v>19.5</v>
      </c>
      <c r="B1846" s="65"/>
      <c r="C1846" s="988">
        <f>$C$6</f>
        <v>0</v>
      </c>
      <c r="D1846" s="988"/>
      <c r="E1846" s="988"/>
      <c r="F1846" s="988"/>
      <c r="G1846" s="988"/>
      <c r="H1846" s="66"/>
      <c r="I1846" s="820"/>
      <c r="J1846" s="821"/>
      <c r="K1846" s="821"/>
      <c r="L1846" s="821"/>
      <c r="M1846" s="821"/>
      <c r="N1846" s="821"/>
      <c r="O1846" s="822"/>
    </row>
    <row r="1847" spans="1:17" ht="9" customHeight="1" x14ac:dyDescent="0.25">
      <c r="A1847" s="63">
        <f t="shared" ref="A1847" si="301">$A$2</f>
        <v>9</v>
      </c>
    </row>
    <row r="1848" spans="1:17" ht="16.5" customHeight="1" x14ac:dyDescent="0.25">
      <c r="A1848" s="64">
        <v>16.5</v>
      </c>
      <c r="B1848" s="67" t="s">
        <v>578</v>
      </c>
    </row>
    <row r="1849" spans="1:17" ht="16.5" customHeight="1" x14ac:dyDescent="0.25">
      <c r="A1849" s="68">
        <f>$A$8</f>
        <v>16.5</v>
      </c>
      <c r="B1849" s="989" t="s">
        <v>686</v>
      </c>
      <c r="C1849" s="989"/>
      <c r="D1849" s="989"/>
      <c r="E1849" s="989"/>
      <c r="F1849" s="989"/>
      <c r="G1849" s="989"/>
      <c r="H1849" s="989"/>
      <c r="I1849" s="989"/>
      <c r="J1849" s="989"/>
      <c r="K1849" s="989"/>
      <c r="L1849" s="989"/>
      <c r="M1849" s="989"/>
      <c r="N1849" s="989"/>
    </row>
    <row r="1850" spans="1:17" ht="16.5" customHeight="1" x14ac:dyDescent="0.25">
      <c r="A1850" s="68">
        <f>$A$8</f>
        <v>16.5</v>
      </c>
      <c r="B1850" s="990" t="s">
        <v>564</v>
      </c>
      <c r="C1850" s="989"/>
      <c r="D1850" s="989"/>
      <c r="E1850" s="989"/>
      <c r="F1850" s="989"/>
      <c r="G1850" s="989"/>
      <c r="H1850" s="989"/>
      <c r="I1850" s="989"/>
      <c r="J1850" s="989"/>
      <c r="K1850" s="989"/>
      <c r="L1850" s="989"/>
      <c r="M1850" s="989"/>
      <c r="N1850" s="989"/>
    </row>
    <row r="1851" spans="1:17" ht="9" customHeight="1" x14ac:dyDescent="0.25">
      <c r="A1851" s="63">
        <f>$A$2</f>
        <v>9</v>
      </c>
      <c r="C1851" s="69"/>
      <c r="D1851" s="69"/>
      <c r="E1851" s="69"/>
      <c r="F1851" s="69"/>
      <c r="G1851" s="69"/>
      <c r="N1851" s="804" t="s">
        <v>877</v>
      </c>
      <c r="O1851" s="1086"/>
    </row>
    <row r="1852" spans="1:17" ht="19.5" customHeight="1" x14ac:dyDescent="0.25">
      <c r="A1852" s="63">
        <f>$A$6</f>
        <v>19.5</v>
      </c>
      <c r="C1852" s="69"/>
      <c r="D1852" s="69"/>
      <c r="E1852" s="69"/>
      <c r="F1852" s="69"/>
      <c r="G1852" s="69"/>
      <c r="N1852" s="283">
        <f>N1772+1</f>
        <v>24</v>
      </c>
      <c r="O1852" s="70"/>
      <c r="P1852" s="62">
        <f>SUM(Q:Q)</f>
        <v>0</v>
      </c>
      <c r="Q1852" s="62">
        <f>IF(COUNTA(C1863:O1870,C1883:O1890)=0,0,1)</f>
        <v>0</v>
      </c>
    </row>
    <row r="1853" spans="1:17" ht="4.5" customHeight="1" x14ac:dyDescent="0.25">
      <c r="A1853" s="63">
        <f>$A$4</f>
        <v>4.5</v>
      </c>
      <c r="B1853" s="69"/>
      <c r="C1853" s="69"/>
      <c r="D1853" s="69"/>
      <c r="E1853" s="69"/>
      <c r="F1853" s="69"/>
      <c r="G1853" s="69"/>
    </row>
    <row r="1854" spans="1:17" ht="4.5" customHeight="1" x14ac:dyDescent="0.25">
      <c r="A1854" s="63">
        <f>$A$4</f>
        <v>4.5</v>
      </c>
      <c r="B1854" s="807"/>
      <c r="C1854" s="807"/>
      <c r="D1854" s="807"/>
      <c r="E1854" s="807"/>
      <c r="F1854" s="807"/>
      <c r="G1854" s="807"/>
      <c r="H1854" s="807"/>
      <c r="I1854" s="807"/>
      <c r="J1854" s="807"/>
      <c r="K1854" s="807"/>
      <c r="L1854" s="807"/>
      <c r="M1854" s="807"/>
      <c r="N1854" s="807"/>
      <c r="O1854" s="807"/>
    </row>
    <row r="1855" spans="1:17" ht="24.75" customHeight="1" x14ac:dyDescent="0.25">
      <c r="A1855" s="68">
        <f>$A$8*1.5</f>
        <v>24.75</v>
      </c>
      <c r="B1855" s="826" t="s">
        <v>687</v>
      </c>
      <c r="C1855" s="827"/>
      <c r="D1855" s="827"/>
      <c r="E1855" s="827"/>
      <c r="F1855" s="827"/>
      <c r="G1855" s="827"/>
      <c r="H1855" s="827"/>
      <c r="I1855" s="827"/>
      <c r="J1855" s="827"/>
      <c r="K1855" s="827"/>
      <c r="L1855" s="827"/>
      <c r="M1855" s="827"/>
      <c r="N1855" s="827"/>
      <c r="O1855" s="828"/>
    </row>
    <row r="1856" spans="1:17" ht="9" customHeight="1" x14ac:dyDescent="0.25">
      <c r="A1856" s="63">
        <f>$A$2</f>
        <v>9</v>
      </c>
      <c r="B1856" s="71"/>
      <c r="C1856" s="804" t="s">
        <v>158</v>
      </c>
      <c r="D1856" s="805"/>
      <c r="E1856" s="805"/>
      <c r="F1856" s="805"/>
      <c r="G1856" s="805"/>
      <c r="H1856" s="806"/>
      <c r="I1856" s="804" t="s">
        <v>159</v>
      </c>
      <c r="J1856" s="805"/>
      <c r="K1856" s="805"/>
      <c r="L1856" s="805"/>
      <c r="M1856" s="805"/>
      <c r="N1856" s="805"/>
      <c r="O1856" s="806"/>
    </row>
    <row r="1857" spans="1:16" ht="19.5" customHeight="1" thickBot="1" x14ac:dyDescent="0.3">
      <c r="A1857" s="63">
        <f>$A$6</f>
        <v>19.5</v>
      </c>
      <c r="B1857" s="71"/>
      <c r="C1857" s="1077" t="str">
        <f>""&amp;$C$17</f>
        <v/>
      </c>
      <c r="D1857" s="1078"/>
      <c r="E1857" s="1078"/>
      <c r="F1857" s="1078"/>
      <c r="G1857" s="1078"/>
      <c r="H1857" s="1079"/>
      <c r="I1857" s="1077" t="str">
        <f>""&amp;$I$17</f>
        <v/>
      </c>
      <c r="J1857" s="1078"/>
      <c r="K1857" s="1078"/>
      <c r="L1857" s="1078"/>
      <c r="M1857" s="1078"/>
      <c r="N1857" s="1078"/>
      <c r="O1857" s="1079"/>
    </row>
    <row r="1858" spans="1:16" ht="4.5" customHeight="1" thickBot="1" x14ac:dyDescent="0.3">
      <c r="A1858" s="63">
        <f t="shared" ref="A1858" si="302">$A$4</f>
        <v>4.5</v>
      </c>
      <c r="B1858" s="1080"/>
      <c r="C1858" s="1081"/>
      <c r="D1858" s="1081"/>
      <c r="E1858" s="1081"/>
      <c r="F1858" s="1081"/>
      <c r="G1858" s="1081"/>
      <c r="H1858" s="1081"/>
      <c r="I1858" s="1081"/>
      <c r="J1858" s="1081"/>
      <c r="K1858" s="1081"/>
      <c r="L1858" s="1081"/>
      <c r="M1858" s="1081"/>
      <c r="N1858" s="1081"/>
      <c r="O1858" s="1082"/>
    </row>
    <row r="1859" spans="1:16" ht="16.5" customHeight="1" x14ac:dyDescent="0.25">
      <c r="A1859" s="68">
        <f t="shared" ref="A1859:A1860" si="303">$A$8</f>
        <v>16.5</v>
      </c>
      <c r="B1859" s="1083" t="s">
        <v>160</v>
      </c>
      <c r="C1859" s="1084"/>
      <c r="D1859" s="1084"/>
      <c r="E1859" s="1084"/>
      <c r="F1859" s="1084"/>
      <c r="G1859" s="1084"/>
      <c r="H1859" s="1084"/>
      <c r="I1859" s="1084"/>
      <c r="J1859" s="1084"/>
      <c r="K1859" s="1084"/>
      <c r="L1859" s="1084"/>
      <c r="M1859" s="1084"/>
      <c r="N1859" s="1084"/>
      <c r="O1859" s="1085"/>
    </row>
    <row r="1860" spans="1:16" ht="16.5" customHeight="1" x14ac:dyDescent="0.25">
      <c r="A1860" s="68">
        <f t="shared" si="303"/>
        <v>16.5</v>
      </c>
      <c r="B1860" s="811" t="s">
        <v>688</v>
      </c>
      <c r="C1860" s="812"/>
      <c r="D1860" s="812"/>
      <c r="E1860" s="812"/>
      <c r="F1860" s="812"/>
      <c r="G1860" s="812"/>
      <c r="H1860" s="812"/>
      <c r="I1860" s="812"/>
      <c r="J1860" s="812"/>
      <c r="K1860" s="812"/>
      <c r="L1860" s="812"/>
      <c r="M1860" s="812"/>
      <c r="N1860" s="812"/>
      <c r="O1860" s="813"/>
    </row>
    <row r="1861" spans="1:16" ht="24.75" customHeight="1" x14ac:dyDescent="0.25">
      <c r="A1861" s="68">
        <f t="shared" ref="A1861" si="304">$A$8*1.5</f>
        <v>24.75</v>
      </c>
      <c r="B1861" s="237" t="s">
        <v>162</v>
      </c>
      <c r="C1861" s="814" t="s">
        <v>170</v>
      </c>
      <c r="D1861" s="807"/>
      <c r="E1861" s="807"/>
      <c r="F1861" s="807"/>
      <c r="G1861" s="815"/>
      <c r="H1861" s="238" t="s">
        <v>171</v>
      </c>
      <c r="I1861" s="238" t="s">
        <v>172</v>
      </c>
      <c r="J1861" s="237" t="s">
        <v>163</v>
      </c>
      <c r="K1861" s="75" t="s">
        <v>760</v>
      </c>
      <c r="L1861" s="814" t="s">
        <v>175</v>
      </c>
      <c r="M1861" s="807"/>
      <c r="N1861" s="807"/>
      <c r="O1861" s="815"/>
    </row>
    <row r="1862" spans="1:16" ht="9" customHeight="1" x14ac:dyDescent="0.2">
      <c r="A1862" s="63">
        <f t="shared" ref="A1862" si="305">$A$2</f>
        <v>9</v>
      </c>
      <c r="B1862" s="76"/>
      <c r="C1862" s="816" t="s">
        <v>126</v>
      </c>
      <c r="D1862" s="817"/>
      <c r="E1862" s="817"/>
      <c r="F1862" s="817"/>
      <c r="G1862" s="818"/>
      <c r="H1862" s="77" t="s">
        <v>164</v>
      </c>
      <c r="I1862" s="77" t="s">
        <v>165</v>
      </c>
      <c r="J1862" s="77" t="s">
        <v>143</v>
      </c>
      <c r="K1862" s="77" t="s">
        <v>166</v>
      </c>
      <c r="L1862" s="845" t="s">
        <v>167</v>
      </c>
      <c r="M1862" s="1023"/>
      <c r="N1862" s="1023"/>
      <c r="O1862" s="1024"/>
    </row>
    <row r="1863" spans="1:16" ht="19.5" customHeight="1" x14ac:dyDescent="0.25">
      <c r="A1863" s="63">
        <f t="shared" ref="A1863:A1870" si="306">$A$6</f>
        <v>19.5</v>
      </c>
      <c r="B1863" s="78">
        <v>1</v>
      </c>
      <c r="C1863" s="832"/>
      <c r="D1863" s="832"/>
      <c r="E1863" s="832"/>
      <c r="F1863" s="832"/>
      <c r="G1863" s="832"/>
      <c r="H1863" s="262"/>
      <c r="I1863" s="262"/>
      <c r="J1863" s="172"/>
      <c r="K1863" s="175"/>
      <c r="L1863" s="1073"/>
      <c r="M1863" s="1074"/>
      <c r="N1863" s="1074"/>
      <c r="O1863" s="1075"/>
      <c r="P1863" s="45" t="s">
        <v>126</v>
      </c>
    </row>
    <row r="1864" spans="1:16" ht="19.5" customHeight="1" x14ac:dyDescent="0.25">
      <c r="A1864" s="63">
        <f t="shared" si="306"/>
        <v>19.5</v>
      </c>
      <c r="B1864" s="78">
        <v>2</v>
      </c>
      <c r="C1864" s="832"/>
      <c r="D1864" s="832"/>
      <c r="E1864" s="832"/>
      <c r="F1864" s="832"/>
      <c r="G1864" s="832"/>
      <c r="H1864" s="262"/>
      <c r="I1864" s="262"/>
      <c r="J1864" s="172"/>
      <c r="K1864" s="175"/>
      <c r="L1864" s="1073"/>
      <c r="M1864" s="1074"/>
      <c r="N1864" s="1074"/>
      <c r="O1864" s="1075"/>
      <c r="P1864" s="45" t="s">
        <v>126</v>
      </c>
    </row>
    <row r="1865" spans="1:16" ht="19.5" customHeight="1" x14ac:dyDescent="0.25">
      <c r="A1865" s="63">
        <f t="shared" si="306"/>
        <v>19.5</v>
      </c>
      <c r="B1865" s="78">
        <v>3</v>
      </c>
      <c r="C1865" s="832"/>
      <c r="D1865" s="832"/>
      <c r="E1865" s="832"/>
      <c r="F1865" s="832"/>
      <c r="G1865" s="832"/>
      <c r="H1865" s="262"/>
      <c r="I1865" s="262"/>
      <c r="J1865" s="172"/>
      <c r="K1865" s="175"/>
      <c r="L1865" s="1073"/>
      <c r="M1865" s="1074"/>
      <c r="N1865" s="1074"/>
      <c r="O1865" s="1075"/>
      <c r="P1865" s="45" t="s">
        <v>126</v>
      </c>
    </row>
    <row r="1866" spans="1:16" ht="19.5" customHeight="1" x14ac:dyDescent="0.25">
      <c r="A1866" s="63">
        <f t="shared" si="306"/>
        <v>19.5</v>
      </c>
      <c r="B1866" s="78">
        <v>4</v>
      </c>
      <c r="C1866" s="832"/>
      <c r="D1866" s="832"/>
      <c r="E1866" s="832"/>
      <c r="F1866" s="832"/>
      <c r="G1866" s="832"/>
      <c r="H1866" s="262"/>
      <c r="I1866" s="262"/>
      <c r="J1866" s="172"/>
      <c r="K1866" s="175"/>
      <c r="L1866" s="1073"/>
      <c r="M1866" s="1074"/>
      <c r="N1866" s="1074"/>
      <c r="O1866" s="1075"/>
      <c r="P1866" s="45" t="s">
        <v>126</v>
      </c>
    </row>
    <row r="1867" spans="1:16" ht="19.5" customHeight="1" x14ac:dyDescent="0.25">
      <c r="A1867" s="63">
        <f t="shared" si="306"/>
        <v>19.5</v>
      </c>
      <c r="B1867" s="78">
        <v>5</v>
      </c>
      <c r="C1867" s="832"/>
      <c r="D1867" s="832"/>
      <c r="E1867" s="832"/>
      <c r="F1867" s="832"/>
      <c r="G1867" s="832"/>
      <c r="H1867" s="262"/>
      <c r="I1867" s="262"/>
      <c r="J1867" s="172"/>
      <c r="K1867" s="175"/>
      <c r="L1867" s="1073"/>
      <c r="M1867" s="1074"/>
      <c r="N1867" s="1074"/>
      <c r="O1867" s="1075"/>
      <c r="P1867" s="45" t="s">
        <v>126</v>
      </c>
    </row>
    <row r="1868" spans="1:16" ht="19.5" customHeight="1" x14ac:dyDescent="0.25">
      <c r="A1868" s="63">
        <f t="shared" si="306"/>
        <v>19.5</v>
      </c>
      <c r="B1868" s="78">
        <v>6</v>
      </c>
      <c r="C1868" s="832"/>
      <c r="D1868" s="832"/>
      <c r="E1868" s="832"/>
      <c r="F1868" s="832"/>
      <c r="G1868" s="832"/>
      <c r="H1868" s="262"/>
      <c r="I1868" s="262"/>
      <c r="J1868" s="172"/>
      <c r="K1868" s="175"/>
      <c r="L1868" s="1073"/>
      <c r="M1868" s="1074"/>
      <c r="N1868" s="1074"/>
      <c r="O1868" s="1075"/>
      <c r="P1868" s="45" t="s">
        <v>126</v>
      </c>
    </row>
    <row r="1869" spans="1:16" ht="19.5" customHeight="1" x14ac:dyDescent="0.25">
      <c r="A1869" s="63">
        <f t="shared" si="306"/>
        <v>19.5</v>
      </c>
      <c r="B1869" s="78">
        <v>7</v>
      </c>
      <c r="C1869" s="832"/>
      <c r="D1869" s="832"/>
      <c r="E1869" s="832"/>
      <c r="F1869" s="832"/>
      <c r="G1869" s="832"/>
      <c r="H1869" s="262"/>
      <c r="I1869" s="262"/>
      <c r="J1869" s="172"/>
      <c r="K1869" s="175"/>
      <c r="L1869" s="1073"/>
      <c r="M1869" s="1074"/>
      <c r="N1869" s="1074"/>
      <c r="O1869" s="1075"/>
      <c r="P1869" s="45" t="s">
        <v>126</v>
      </c>
    </row>
    <row r="1870" spans="1:16" ht="19.5" customHeight="1" x14ac:dyDescent="0.25">
      <c r="A1870" s="63">
        <f t="shared" si="306"/>
        <v>19.5</v>
      </c>
      <c r="B1870" s="78">
        <v>8</v>
      </c>
      <c r="C1870" s="832"/>
      <c r="D1870" s="832"/>
      <c r="E1870" s="832"/>
      <c r="F1870" s="832"/>
      <c r="G1870" s="832"/>
      <c r="H1870" s="262"/>
      <c r="I1870" s="262"/>
      <c r="J1870" s="172"/>
      <c r="K1870" s="175"/>
      <c r="L1870" s="1073"/>
      <c r="M1870" s="1074"/>
      <c r="N1870" s="1074"/>
      <c r="O1870" s="1075"/>
      <c r="P1870" s="45" t="s">
        <v>126</v>
      </c>
    </row>
    <row r="1871" spans="1:16" ht="9" customHeight="1" x14ac:dyDescent="0.25">
      <c r="A1871" s="63">
        <f t="shared" ref="A1871" si="307">$A$2</f>
        <v>9</v>
      </c>
    </row>
    <row r="1872" spans="1:16" ht="18" customHeight="1" x14ac:dyDescent="0.25">
      <c r="A1872" s="63">
        <f t="shared" ref="A1872" si="308">$A$2*2</f>
        <v>18</v>
      </c>
      <c r="B1872" s="79" t="s">
        <v>100</v>
      </c>
      <c r="C1872" s="838" t="s">
        <v>191</v>
      </c>
      <c r="D1872" s="795"/>
      <c r="E1872" s="795"/>
      <c r="F1872" s="795"/>
      <c r="G1872" s="795"/>
      <c r="H1872" s="795"/>
      <c r="I1872" s="795"/>
      <c r="J1872" s="795"/>
      <c r="K1872" s="795"/>
      <c r="L1872" s="795"/>
      <c r="M1872" s="795"/>
      <c r="N1872" s="795"/>
      <c r="O1872" s="795"/>
    </row>
    <row r="1873" spans="1:16" ht="9" customHeight="1" x14ac:dyDescent="0.25">
      <c r="A1873" s="63">
        <f t="shared" ref="A1873:A1875" si="309">$A$2</f>
        <v>9</v>
      </c>
      <c r="B1873" s="79" t="s">
        <v>101</v>
      </c>
      <c r="C1873" s="795" t="s">
        <v>190</v>
      </c>
      <c r="D1873" s="795"/>
      <c r="E1873" s="795"/>
      <c r="F1873" s="795"/>
      <c r="G1873" s="795"/>
      <c r="H1873" s="795"/>
      <c r="I1873" s="795"/>
      <c r="J1873" s="795"/>
      <c r="K1873" s="795"/>
      <c r="L1873" s="795"/>
      <c r="M1873" s="795"/>
      <c r="N1873" s="795"/>
      <c r="O1873" s="795"/>
    </row>
    <row r="1874" spans="1:16" s="62" customFormat="1" ht="9" customHeight="1" x14ac:dyDescent="0.25">
      <c r="A1874" s="63">
        <f t="shared" si="309"/>
        <v>9</v>
      </c>
      <c r="B1874" s="79" t="s">
        <v>102</v>
      </c>
      <c r="C1874" s="838" t="s">
        <v>500</v>
      </c>
      <c r="D1874" s="795"/>
      <c r="E1874" s="795"/>
      <c r="F1874" s="795"/>
      <c r="G1874" s="795"/>
      <c r="H1874" s="795"/>
      <c r="I1874" s="795"/>
      <c r="J1874" s="795"/>
      <c r="K1874" s="795"/>
      <c r="L1874" s="795"/>
      <c r="M1874" s="795"/>
      <c r="N1874" s="795"/>
      <c r="O1874" s="795"/>
      <c r="P1874" s="45"/>
    </row>
    <row r="1875" spans="1:16" s="62" customFormat="1" ht="9" customHeight="1" x14ac:dyDescent="0.25">
      <c r="A1875" s="63">
        <f t="shared" si="309"/>
        <v>9</v>
      </c>
      <c r="B1875" s="79" t="s">
        <v>105</v>
      </c>
      <c r="C1875" s="838" t="s">
        <v>194</v>
      </c>
      <c r="D1875" s="795"/>
      <c r="E1875" s="795"/>
      <c r="F1875" s="795"/>
      <c r="G1875" s="795"/>
      <c r="H1875" s="795"/>
      <c r="I1875" s="795"/>
      <c r="J1875" s="795"/>
      <c r="K1875" s="795"/>
      <c r="L1875" s="795"/>
      <c r="M1875" s="795"/>
      <c r="N1875" s="795"/>
      <c r="O1875" s="795"/>
      <c r="P1875" s="45"/>
    </row>
    <row r="1876" spans="1:16" s="62" customFormat="1" ht="16.5" customHeight="1" x14ac:dyDescent="0.25">
      <c r="A1876" s="68">
        <f t="shared" ref="A1876" si="310">$A$8</f>
        <v>16.5</v>
      </c>
      <c r="B1876" s="45"/>
      <c r="C1876" s="984" t="str">
        <f ca="1">Wersja</f>
        <v>2020..6.15.0.44055</v>
      </c>
      <c r="D1876" s="984"/>
      <c r="E1876" s="69"/>
      <c r="F1876" s="69"/>
      <c r="G1876" s="69"/>
      <c r="H1876" s="69"/>
      <c r="I1876" s="45"/>
      <c r="J1876" s="45"/>
      <c r="K1876" s="45"/>
      <c r="L1876" s="45"/>
      <c r="M1876" s="45"/>
      <c r="N1876" s="80" t="s">
        <v>690</v>
      </c>
      <c r="O1876" s="81" t="s">
        <v>187</v>
      </c>
      <c r="P1876" s="45"/>
    </row>
    <row r="1877" spans="1:16" s="62" customFormat="1" ht="9" customHeight="1" x14ac:dyDescent="0.25">
      <c r="A1877" s="63">
        <f t="shared" ref="A1877:A1878" si="311">$A$2</f>
        <v>9</v>
      </c>
      <c r="B1877" s="45"/>
      <c r="C1877" s="45"/>
      <c r="D1877" s="45"/>
      <c r="E1877" s="45"/>
      <c r="F1877" s="45"/>
      <c r="G1877" s="45"/>
      <c r="H1877" s="45"/>
      <c r="I1877" s="45"/>
      <c r="J1877" s="45"/>
      <c r="K1877" s="45"/>
      <c r="L1877" s="45"/>
      <c r="M1877" s="45"/>
      <c r="N1877" s="45"/>
      <c r="O1877" s="45"/>
      <c r="P1877" s="45"/>
    </row>
    <row r="1878" spans="1:16" s="62" customFormat="1" ht="9" customHeight="1" x14ac:dyDescent="0.25">
      <c r="A1878" s="63">
        <f t="shared" si="311"/>
        <v>9</v>
      </c>
      <c r="B1878" s="797" t="s">
        <v>0</v>
      </c>
      <c r="C1878" s="797"/>
      <c r="D1878" s="797"/>
      <c r="E1878" s="797"/>
      <c r="F1878" s="797"/>
      <c r="G1878" s="797"/>
      <c r="H1878" s="797"/>
      <c r="I1878" s="797"/>
      <c r="J1878" s="797"/>
      <c r="K1878" s="797"/>
      <c r="L1878" s="797"/>
      <c r="M1878" s="797"/>
      <c r="N1878" s="797"/>
      <c r="O1878" s="797"/>
      <c r="P1878" s="45"/>
    </row>
    <row r="1879" spans="1:16" s="62" customFormat="1" ht="4.5" customHeight="1" x14ac:dyDescent="0.25">
      <c r="A1879" s="68">
        <v>4.5</v>
      </c>
      <c r="B1879" s="235"/>
      <c r="C1879" s="45"/>
      <c r="D1879" s="45"/>
      <c r="E1879" s="45"/>
      <c r="F1879" s="45"/>
      <c r="G1879" s="45"/>
      <c r="H1879" s="45"/>
      <c r="I1879" s="45"/>
      <c r="J1879" s="45"/>
      <c r="K1879" s="45"/>
      <c r="L1879" s="45"/>
      <c r="M1879" s="45"/>
      <c r="N1879" s="45"/>
      <c r="O1879" s="45"/>
      <c r="P1879" s="45"/>
    </row>
    <row r="1880" spans="1:16" s="62" customFormat="1" ht="16.5" customHeight="1" x14ac:dyDescent="0.25">
      <c r="A1880" s="68">
        <f t="shared" ref="A1880" si="312">$A$8</f>
        <v>16.5</v>
      </c>
      <c r="B1880" s="811" t="s">
        <v>689</v>
      </c>
      <c r="C1880" s="812"/>
      <c r="D1880" s="812"/>
      <c r="E1880" s="812"/>
      <c r="F1880" s="812"/>
      <c r="G1880" s="812"/>
      <c r="H1880" s="812"/>
      <c r="I1880" s="812"/>
      <c r="J1880" s="812"/>
      <c r="K1880" s="812"/>
      <c r="L1880" s="812"/>
      <c r="M1880" s="812"/>
      <c r="N1880" s="812"/>
      <c r="O1880" s="813"/>
      <c r="P1880" s="45"/>
    </row>
    <row r="1881" spans="1:16" s="62" customFormat="1" ht="24.75" customHeight="1" x14ac:dyDescent="0.25">
      <c r="A1881" s="68">
        <f t="shared" ref="A1881" si="313">$A$8*1.5</f>
        <v>24.75</v>
      </c>
      <c r="B1881" s="237" t="s">
        <v>162</v>
      </c>
      <c r="C1881" s="1076" t="s">
        <v>184</v>
      </c>
      <c r="D1881" s="1076"/>
      <c r="E1881" s="1076"/>
      <c r="F1881" s="1076"/>
      <c r="G1881" s="1076"/>
      <c r="H1881" s="238" t="s">
        <v>171</v>
      </c>
      <c r="I1881" s="238" t="s">
        <v>172</v>
      </c>
      <c r="J1881" s="237" t="s">
        <v>163</v>
      </c>
      <c r="K1881" s="75" t="s">
        <v>760</v>
      </c>
      <c r="L1881" s="814" t="s">
        <v>175</v>
      </c>
      <c r="M1881" s="807"/>
      <c r="N1881" s="807"/>
      <c r="O1881" s="815"/>
      <c r="P1881" s="45"/>
    </row>
    <row r="1882" spans="1:16" s="62" customFormat="1" ht="9" customHeight="1" x14ac:dyDescent="0.2">
      <c r="A1882" s="63">
        <f t="shared" ref="A1882" si="314">$A$2</f>
        <v>9</v>
      </c>
      <c r="B1882" s="85"/>
      <c r="C1882" s="835" t="s">
        <v>126</v>
      </c>
      <c r="D1882" s="835"/>
      <c r="E1882" s="835"/>
      <c r="F1882" s="835"/>
      <c r="G1882" s="835"/>
      <c r="H1882" s="236" t="s">
        <v>164</v>
      </c>
      <c r="I1882" s="236" t="s">
        <v>165</v>
      </c>
      <c r="J1882" s="236" t="s">
        <v>143</v>
      </c>
      <c r="K1882" s="236" t="s">
        <v>166</v>
      </c>
      <c r="L1882" s="836" t="s">
        <v>167</v>
      </c>
      <c r="M1882" s="1072"/>
      <c r="N1882" s="1072"/>
      <c r="O1882" s="837"/>
      <c r="P1882" s="45"/>
    </row>
    <row r="1883" spans="1:16" s="62" customFormat="1" ht="19.5" customHeight="1" x14ac:dyDescent="0.25">
      <c r="A1883" s="63">
        <f t="shared" ref="A1883:A1890" si="315">$A$6</f>
        <v>19.5</v>
      </c>
      <c r="B1883" s="78">
        <v>1</v>
      </c>
      <c r="C1883" s="832"/>
      <c r="D1883" s="832"/>
      <c r="E1883" s="832"/>
      <c r="F1883" s="832"/>
      <c r="G1883" s="832"/>
      <c r="H1883" s="262"/>
      <c r="I1883" s="262"/>
      <c r="J1883" s="172"/>
      <c r="K1883" s="167"/>
      <c r="L1883" s="1073"/>
      <c r="M1883" s="1074"/>
      <c r="N1883" s="1074"/>
      <c r="O1883" s="1075"/>
      <c r="P1883" s="45" t="s">
        <v>164</v>
      </c>
    </row>
    <row r="1884" spans="1:16" s="62" customFormat="1" ht="19.5" customHeight="1" x14ac:dyDescent="0.25">
      <c r="A1884" s="63">
        <f t="shared" si="315"/>
        <v>19.5</v>
      </c>
      <c r="B1884" s="78">
        <v>2</v>
      </c>
      <c r="C1884" s="832"/>
      <c r="D1884" s="832"/>
      <c r="E1884" s="832"/>
      <c r="F1884" s="832"/>
      <c r="G1884" s="832"/>
      <c r="H1884" s="262"/>
      <c r="I1884" s="262"/>
      <c r="J1884" s="172"/>
      <c r="K1884" s="167"/>
      <c r="L1884" s="1073"/>
      <c r="M1884" s="1074"/>
      <c r="N1884" s="1074"/>
      <c r="O1884" s="1075"/>
      <c r="P1884" s="45" t="s">
        <v>164</v>
      </c>
    </row>
    <row r="1885" spans="1:16" s="62" customFormat="1" ht="19.5" customHeight="1" x14ac:dyDescent="0.25">
      <c r="A1885" s="63">
        <f t="shared" si="315"/>
        <v>19.5</v>
      </c>
      <c r="B1885" s="78">
        <v>3</v>
      </c>
      <c r="C1885" s="832"/>
      <c r="D1885" s="832"/>
      <c r="E1885" s="832"/>
      <c r="F1885" s="832"/>
      <c r="G1885" s="832"/>
      <c r="H1885" s="262"/>
      <c r="I1885" s="262"/>
      <c r="J1885" s="172"/>
      <c r="K1885" s="167"/>
      <c r="L1885" s="1073"/>
      <c r="M1885" s="1074"/>
      <c r="N1885" s="1074"/>
      <c r="O1885" s="1075"/>
      <c r="P1885" s="45" t="s">
        <v>164</v>
      </c>
    </row>
    <row r="1886" spans="1:16" s="62" customFormat="1" ht="19.5" customHeight="1" x14ac:dyDescent="0.25">
      <c r="A1886" s="63">
        <f t="shared" si="315"/>
        <v>19.5</v>
      </c>
      <c r="B1886" s="78">
        <v>4</v>
      </c>
      <c r="C1886" s="832"/>
      <c r="D1886" s="832"/>
      <c r="E1886" s="832"/>
      <c r="F1886" s="832"/>
      <c r="G1886" s="832"/>
      <c r="H1886" s="262"/>
      <c r="I1886" s="262"/>
      <c r="J1886" s="172"/>
      <c r="K1886" s="167"/>
      <c r="L1886" s="1073"/>
      <c r="M1886" s="1074"/>
      <c r="N1886" s="1074"/>
      <c r="O1886" s="1075"/>
      <c r="P1886" s="45" t="s">
        <v>164</v>
      </c>
    </row>
    <row r="1887" spans="1:16" s="62" customFormat="1" ht="19.5" customHeight="1" x14ac:dyDescent="0.25">
      <c r="A1887" s="63">
        <f t="shared" si="315"/>
        <v>19.5</v>
      </c>
      <c r="B1887" s="78">
        <v>5</v>
      </c>
      <c r="C1887" s="832"/>
      <c r="D1887" s="832"/>
      <c r="E1887" s="832"/>
      <c r="F1887" s="832"/>
      <c r="G1887" s="832"/>
      <c r="H1887" s="262"/>
      <c r="I1887" s="262"/>
      <c r="J1887" s="172"/>
      <c r="K1887" s="167"/>
      <c r="L1887" s="1073"/>
      <c r="M1887" s="1074"/>
      <c r="N1887" s="1074"/>
      <c r="O1887" s="1075"/>
      <c r="P1887" s="45" t="s">
        <v>164</v>
      </c>
    </row>
    <row r="1888" spans="1:16" s="62" customFormat="1" ht="19.5" customHeight="1" x14ac:dyDescent="0.25">
      <c r="A1888" s="63">
        <f t="shared" si="315"/>
        <v>19.5</v>
      </c>
      <c r="B1888" s="78">
        <v>6</v>
      </c>
      <c r="C1888" s="832"/>
      <c r="D1888" s="832"/>
      <c r="E1888" s="832"/>
      <c r="F1888" s="832"/>
      <c r="G1888" s="832"/>
      <c r="H1888" s="262"/>
      <c r="I1888" s="262"/>
      <c r="J1888" s="172"/>
      <c r="K1888" s="167"/>
      <c r="L1888" s="1073"/>
      <c r="M1888" s="1074"/>
      <c r="N1888" s="1074"/>
      <c r="O1888" s="1075"/>
      <c r="P1888" s="45" t="s">
        <v>164</v>
      </c>
    </row>
    <row r="1889" spans="1:16" s="62" customFormat="1" ht="19.5" customHeight="1" x14ac:dyDescent="0.25">
      <c r="A1889" s="63">
        <f t="shared" si="315"/>
        <v>19.5</v>
      </c>
      <c r="B1889" s="78">
        <v>7</v>
      </c>
      <c r="C1889" s="832"/>
      <c r="D1889" s="832"/>
      <c r="E1889" s="832"/>
      <c r="F1889" s="832"/>
      <c r="G1889" s="832"/>
      <c r="H1889" s="262"/>
      <c r="I1889" s="262"/>
      <c r="J1889" s="172"/>
      <c r="K1889" s="167"/>
      <c r="L1889" s="1073"/>
      <c r="M1889" s="1074"/>
      <c r="N1889" s="1074"/>
      <c r="O1889" s="1075"/>
      <c r="P1889" s="45" t="s">
        <v>164</v>
      </c>
    </row>
    <row r="1890" spans="1:16" s="62" customFormat="1" ht="19.5" customHeight="1" x14ac:dyDescent="0.25">
      <c r="A1890" s="63">
        <f t="shared" si="315"/>
        <v>19.5</v>
      </c>
      <c r="B1890" s="78">
        <v>8</v>
      </c>
      <c r="C1890" s="832"/>
      <c r="D1890" s="832"/>
      <c r="E1890" s="832"/>
      <c r="F1890" s="832"/>
      <c r="G1890" s="832"/>
      <c r="H1890" s="262"/>
      <c r="I1890" s="262"/>
      <c r="J1890" s="172"/>
      <c r="K1890" s="167"/>
      <c r="L1890" s="1073"/>
      <c r="M1890" s="1074"/>
      <c r="N1890" s="1074"/>
      <c r="O1890" s="1075"/>
      <c r="P1890" s="45" t="s">
        <v>164</v>
      </c>
    </row>
    <row r="1891" spans="1:16" s="62" customFormat="1" ht="9" customHeight="1" x14ac:dyDescent="0.25">
      <c r="A1891" s="63">
        <f t="shared" ref="A1891:A1920" si="316">$A$2</f>
        <v>9</v>
      </c>
      <c r="B1891" s="45"/>
      <c r="C1891" s="45"/>
      <c r="D1891" s="45"/>
      <c r="E1891" s="45"/>
      <c r="F1891" s="45"/>
      <c r="G1891" s="45"/>
      <c r="H1891" s="45"/>
      <c r="I1891" s="45"/>
      <c r="J1891" s="45"/>
      <c r="K1891" s="45"/>
      <c r="L1891" s="45"/>
      <c r="M1891" s="45"/>
      <c r="N1891" s="45"/>
      <c r="O1891" s="45"/>
      <c r="P1891" s="45"/>
    </row>
    <row r="1892" spans="1:16" ht="9" customHeight="1" x14ac:dyDescent="0.25">
      <c r="A1892" s="63">
        <f t="shared" si="316"/>
        <v>9</v>
      </c>
    </row>
    <row r="1893" spans="1:16" ht="9" customHeight="1" x14ac:dyDescent="0.25">
      <c r="A1893" s="63">
        <f t="shared" si="316"/>
        <v>9</v>
      </c>
    </row>
    <row r="1894" spans="1:16" ht="9" customHeight="1" x14ac:dyDescent="0.25">
      <c r="A1894" s="63">
        <f t="shared" si="316"/>
        <v>9</v>
      </c>
    </row>
    <row r="1895" spans="1:16" ht="9" customHeight="1" x14ac:dyDescent="0.25">
      <c r="A1895" s="63">
        <f t="shared" si="316"/>
        <v>9</v>
      </c>
    </row>
    <row r="1896" spans="1:16" ht="9" customHeight="1" x14ac:dyDescent="0.25">
      <c r="A1896" s="63">
        <f t="shared" si="316"/>
        <v>9</v>
      </c>
    </row>
    <row r="1897" spans="1:16" ht="9" customHeight="1" x14ac:dyDescent="0.25">
      <c r="A1897" s="63">
        <f t="shared" si="316"/>
        <v>9</v>
      </c>
    </row>
    <row r="1898" spans="1:16" ht="9" customHeight="1" x14ac:dyDescent="0.25">
      <c r="A1898" s="63">
        <f t="shared" si="316"/>
        <v>9</v>
      </c>
    </row>
    <row r="1899" spans="1:16" ht="9" customHeight="1" x14ac:dyDescent="0.25">
      <c r="A1899" s="63">
        <f t="shared" si="316"/>
        <v>9</v>
      </c>
    </row>
    <row r="1900" spans="1:16" ht="9" customHeight="1" x14ac:dyDescent="0.25">
      <c r="A1900" s="63">
        <f t="shared" si="316"/>
        <v>9</v>
      </c>
    </row>
    <row r="1901" spans="1:16" ht="9" customHeight="1" x14ac:dyDescent="0.25">
      <c r="A1901" s="63">
        <f t="shared" si="316"/>
        <v>9</v>
      </c>
    </row>
    <row r="1902" spans="1:16" ht="9" customHeight="1" x14ac:dyDescent="0.25">
      <c r="A1902" s="63">
        <f t="shared" si="316"/>
        <v>9</v>
      </c>
    </row>
    <row r="1903" spans="1:16" ht="9" customHeight="1" x14ac:dyDescent="0.25">
      <c r="A1903" s="63">
        <f t="shared" si="316"/>
        <v>9</v>
      </c>
    </row>
    <row r="1904" spans="1:16" ht="9" customHeight="1" x14ac:dyDescent="0.25">
      <c r="A1904" s="63">
        <f t="shared" si="316"/>
        <v>9</v>
      </c>
    </row>
    <row r="1905" spans="1:1" ht="9" customHeight="1" x14ac:dyDescent="0.25">
      <c r="A1905" s="63">
        <f t="shared" si="316"/>
        <v>9</v>
      </c>
    </row>
    <row r="1906" spans="1:1" ht="9" customHeight="1" x14ac:dyDescent="0.25">
      <c r="A1906" s="63">
        <f t="shared" si="316"/>
        <v>9</v>
      </c>
    </row>
    <row r="1907" spans="1:1" ht="9" customHeight="1" x14ac:dyDescent="0.25">
      <c r="A1907" s="63">
        <f t="shared" si="316"/>
        <v>9</v>
      </c>
    </row>
    <row r="1908" spans="1:1" ht="9" customHeight="1" x14ac:dyDescent="0.25">
      <c r="A1908" s="63">
        <f t="shared" si="316"/>
        <v>9</v>
      </c>
    </row>
    <row r="1909" spans="1:1" ht="9" customHeight="1" x14ac:dyDescent="0.25">
      <c r="A1909" s="63">
        <f t="shared" si="316"/>
        <v>9</v>
      </c>
    </row>
    <row r="1910" spans="1:1" ht="9" customHeight="1" x14ac:dyDescent="0.25">
      <c r="A1910" s="63">
        <f t="shared" si="316"/>
        <v>9</v>
      </c>
    </row>
    <row r="1911" spans="1:1" ht="9" customHeight="1" x14ac:dyDescent="0.25">
      <c r="A1911" s="63">
        <f t="shared" si="316"/>
        <v>9</v>
      </c>
    </row>
    <row r="1912" spans="1:1" ht="9" customHeight="1" x14ac:dyDescent="0.25">
      <c r="A1912" s="63">
        <f t="shared" si="316"/>
        <v>9</v>
      </c>
    </row>
    <row r="1913" spans="1:1" ht="9" customHeight="1" x14ac:dyDescent="0.25">
      <c r="A1913" s="63">
        <f t="shared" si="316"/>
        <v>9</v>
      </c>
    </row>
    <row r="1914" spans="1:1" ht="9" customHeight="1" x14ac:dyDescent="0.25">
      <c r="A1914" s="63">
        <f t="shared" si="316"/>
        <v>9</v>
      </c>
    </row>
    <row r="1915" spans="1:1" ht="9" customHeight="1" x14ac:dyDescent="0.25">
      <c r="A1915" s="63">
        <f t="shared" si="316"/>
        <v>9</v>
      </c>
    </row>
    <row r="1916" spans="1:1" ht="9" customHeight="1" x14ac:dyDescent="0.25">
      <c r="A1916" s="63">
        <f t="shared" si="316"/>
        <v>9</v>
      </c>
    </row>
    <row r="1917" spans="1:1" ht="9" customHeight="1" x14ac:dyDescent="0.25">
      <c r="A1917" s="63">
        <f t="shared" si="316"/>
        <v>9</v>
      </c>
    </row>
    <row r="1918" spans="1:1" ht="9" customHeight="1" x14ac:dyDescent="0.25">
      <c r="A1918" s="63">
        <f t="shared" si="316"/>
        <v>9</v>
      </c>
    </row>
    <row r="1919" spans="1:1" ht="9" customHeight="1" x14ac:dyDescent="0.25">
      <c r="A1919" s="63">
        <f t="shared" si="316"/>
        <v>9</v>
      </c>
    </row>
    <row r="1920" spans="1:1" ht="9" customHeight="1" x14ac:dyDescent="0.25">
      <c r="A1920" s="63">
        <f t="shared" si="316"/>
        <v>9</v>
      </c>
    </row>
    <row r="1921" spans="1:17" ht="15.75" customHeight="1" x14ac:dyDescent="0.25">
      <c r="A1921" s="68">
        <f t="shared" ref="A1921" si="317">$A$8</f>
        <v>16.5</v>
      </c>
      <c r="C1921" s="80" t="s">
        <v>690</v>
      </c>
      <c r="D1921" s="81" t="s">
        <v>189</v>
      </c>
      <c r="M1921" s="1006" t="str">
        <f ca="1">Wersja</f>
        <v>2020..6.15.0.44055</v>
      </c>
      <c r="N1921" s="1006"/>
    </row>
    <row r="1922" spans="1:17" ht="9" customHeight="1" x14ac:dyDescent="0.25">
      <c r="A1922" s="64">
        <v>9</v>
      </c>
      <c r="B1922" s="796" t="s">
        <v>182</v>
      </c>
      <c r="C1922" s="796"/>
      <c r="D1922" s="796"/>
      <c r="E1922" s="796"/>
      <c r="F1922" s="796"/>
      <c r="G1922" s="796"/>
      <c r="H1922" s="796"/>
      <c r="I1922" s="796"/>
      <c r="J1922" s="796"/>
      <c r="K1922" s="796"/>
      <c r="L1922" s="796"/>
      <c r="M1922" s="796"/>
      <c r="N1922" s="796"/>
      <c r="O1922" s="796"/>
    </row>
    <row r="1923" spans="1:17" ht="9" customHeight="1" x14ac:dyDescent="0.25">
      <c r="A1923" s="63">
        <f t="shared" ref="A1923" si="318">$A$2</f>
        <v>9</v>
      </c>
      <c r="B1923" s="797" t="s">
        <v>0</v>
      </c>
      <c r="C1923" s="797"/>
      <c r="D1923" s="797"/>
      <c r="E1923" s="797"/>
      <c r="F1923" s="797"/>
      <c r="G1923" s="797"/>
      <c r="H1923" s="797"/>
      <c r="I1923" s="797"/>
      <c r="J1923" s="797"/>
      <c r="K1923" s="797"/>
      <c r="L1923" s="797"/>
      <c r="M1923" s="797"/>
      <c r="N1923" s="797"/>
      <c r="O1923" s="797"/>
    </row>
    <row r="1924" spans="1:17" ht="4.5" customHeight="1" x14ac:dyDescent="0.25">
      <c r="A1924" s="64">
        <v>4.5</v>
      </c>
      <c r="B1924" s="235"/>
    </row>
    <row r="1925" spans="1:17" ht="9" customHeight="1" x14ac:dyDescent="0.25">
      <c r="A1925" s="63">
        <f t="shared" ref="A1925" si="319">$A$2</f>
        <v>9</v>
      </c>
      <c r="B1925" s="798" t="s">
        <v>475</v>
      </c>
      <c r="C1925" s="799"/>
      <c r="D1925" s="799"/>
      <c r="E1925" s="799"/>
      <c r="F1925" s="799"/>
      <c r="G1925" s="799"/>
      <c r="H1925" s="800"/>
      <c r="I1925" s="801" t="s">
        <v>1</v>
      </c>
      <c r="J1925" s="802"/>
      <c r="K1925" s="802"/>
      <c r="L1925" s="802"/>
      <c r="M1925" s="802"/>
      <c r="N1925" s="802"/>
      <c r="O1925" s="803"/>
    </row>
    <row r="1926" spans="1:17" ht="19.5" customHeight="1" x14ac:dyDescent="0.25">
      <c r="A1926" s="64">
        <v>19.5</v>
      </c>
      <c r="B1926" s="65"/>
      <c r="C1926" s="988">
        <f>$C$6</f>
        <v>0</v>
      </c>
      <c r="D1926" s="988"/>
      <c r="E1926" s="988"/>
      <c r="F1926" s="988"/>
      <c r="G1926" s="988"/>
      <c r="H1926" s="66"/>
      <c r="I1926" s="820"/>
      <c r="J1926" s="821"/>
      <c r="K1926" s="821"/>
      <c r="L1926" s="821"/>
      <c r="M1926" s="821"/>
      <c r="N1926" s="821"/>
      <c r="O1926" s="822"/>
    </row>
    <row r="1927" spans="1:17" ht="9" customHeight="1" x14ac:dyDescent="0.25">
      <c r="A1927" s="63">
        <f t="shared" ref="A1927" si="320">$A$2</f>
        <v>9</v>
      </c>
    </row>
    <row r="1928" spans="1:17" ht="16.5" customHeight="1" x14ac:dyDescent="0.25">
      <c r="A1928" s="64">
        <v>16.5</v>
      </c>
      <c r="B1928" s="67" t="s">
        <v>578</v>
      </c>
    </row>
    <row r="1929" spans="1:17" ht="16.5" customHeight="1" x14ac:dyDescent="0.25">
      <c r="A1929" s="68">
        <f>$A$8</f>
        <v>16.5</v>
      </c>
      <c r="B1929" s="989" t="s">
        <v>686</v>
      </c>
      <c r="C1929" s="989"/>
      <c r="D1929" s="989"/>
      <c r="E1929" s="989"/>
      <c r="F1929" s="989"/>
      <c r="G1929" s="989"/>
      <c r="H1929" s="989"/>
      <c r="I1929" s="989"/>
      <c r="J1929" s="989"/>
      <c r="K1929" s="989"/>
      <c r="L1929" s="989"/>
      <c r="M1929" s="989"/>
      <c r="N1929" s="989"/>
    </row>
    <row r="1930" spans="1:17" ht="16.5" customHeight="1" x14ac:dyDescent="0.25">
      <c r="A1930" s="68">
        <f>$A$8</f>
        <v>16.5</v>
      </c>
      <c r="B1930" s="990" t="s">
        <v>564</v>
      </c>
      <c r="C1930" s="989"/>
      <c r="D1930" s="989"/>
      <c r="E1930" s="989"/>
      <c r="F1930" s="989"/>
      <c r="G1930" s="989"/>
      <c r="H1930" s="989"/>
      <c r="I1930" s="989"/>
      <c r="J1930" s="989"/>
      <c r="K1930" s="989"/>
      <c r="L1930" s="989"/>
      <c r="M1930" s="989"/>
      <c r="N1930" s="989"/>
    </row>
    <row r="1931" spans="1:17" ht="9" customHeight="1" x14ac:dyDescent="0.25">
      <c r="A1931" s="63">
        <f>$A$2</f>
        <v>9</v>
      </c>
      <c r="C1931" s="69"/>
      <c r="D1931" s="69"/>
      <c r="E1931" s="69"/>
      <c r="F1931" s="69"/>
      <c r="G1931" s="69"/>
      <c r="N1931" s="804" t="s">
        <v>877</v>
      </c>
      <c r="O1931" s="1086"/>
    </row>
    <row r="1932" spans="1:17" ht="19.5" customHeight="1" x14ac:dyDescent="0.25">
      <c r="A1932" s="63">
        <f>$A$6</f>
        <v>19.5</v>
      </c>
      <c r="C1932" s="69"/>
      <c r="D1932" s="69"/>
      <c r="E1932" s="69"/>
      <c r="F1932" s="69"/>
      <c r="G1932" s="69"/>
      <c r="N1932" s="283">
        <f>N1852+1</f>
        <v>25</v>
      </c>
      <c r="O1932" s="70"/>
      <c r="P1932" s="62">
        <f>SUM(Q:Q)</f>
        <v>0</v>
      </c>
      <c r="Q1932" s="62">
        <f>IF(COUNTA(C1943:O1950,C1963:O1970)=0,0,1)</f>
        <v>0</v>
      </c>
    </row>
    <row r="1933" spans="1:17" ht="4.5" customHeight="1" x14ac:dyDescent="0.25">
      <c r="A1933" s="63">
        <f>$A$4</f>
        <v>4.5</v>
      </c>
      <c r="B1933" s="69"/>
      <c r="C1933" s="69"/>
      <c r="D1933" s="69"/>
      <c r="E1933" s="69"/>
      <c r="F1933" s="69"/>
      <c r="G1933" s="69"/>
    </row>
    <row r="1934" spans="1:17" ht="4.5" customHeight="1" x14ac:dyDescent="0.25">
      <c r="A1934" s="63">
        <f>$A$4</f>
        <v>4.5</v>
      </c>
      <c r="B1934" s="807"/>
      <c r="C1934" s="807"/>
      <c r="D1934" s="807"/>
      <c r="E1934" s="807"/>
      <c r="F1934" s="807"/>
      <c r="G1934" s="807"/>
      <c r="H1934" s="807"/>
      <c r="I1934" s="807"/>
      <c r="J1934" s="807"/>
      <c r="K1934" s="807"/>
      <c r="L1934" s="807"/>
      <c r="M1934" s="807"/>
      <c r="N1934" s="807"/>
      <c r="O1934" s="807"/>
    </row>
    <row r="1935" spans="1:17" ht="24.75" customHeight="1" x14ac:dyDescent="0.25">
      <c r="A1935" s="68">
        <f>$A$8*1.5</f>
        <v>24.75</v>
      </c>
      <c r="B1935" s="826" t="s">
        <v>687</v>
      </c>
      <c r="C1935" s="827"/>
      <c r="D1935" s="827"/>
      <c r="E1935" s="827"/>
      <c r="F1935" s="827"/>
      <c r="G1935" s="827"/>
      <c r="H1935" s="827"/>
      <c r="I1935" s="827"/>
      <c r="J1935" s="827"/>
      <c r="K1935" s="827"/>
      <c r="L1935" s="827"/>
      <c r="M1935" s="827"/>
      <c r="N1935" s="827"/>
      <c r="O1935" s="828"/>
    </row>
    <row r="1936" spans="1:17" ht="9" customHeight="1" x14ac:dyDescent="0.25">
      <c r="A1936" s="63">
        <f>$A$2</f>
        <v>9</v>
      </c>
      <c r="B1936" s="71"/>
      <c r="C1936" s="804" t="s">
        <v>158</v>
      </c>
      <c r="D1936" s="805"/>
      <c r="E1936" s="805"/>
      <c r="F1936" s="805"/>
      <c r="G1936" s="805"/>
      <c r="H1936" s="806"/>
      <c r="I1936" s="804" t="s">
        <v>159</v>
      </c>
      <c r="J1936" s="805"/>
      <c r="K1936" s="805"/>
      <c r="L1936" s="805"/>
      <c r="M1936" s="805"/>
      <c r="N1936" s="805"/>
      <c r="O1936" s="806"/>
    </row>
    <row r="1937" spans="1:16" ht="19.5" customHeight="1" thickBot="1" x14ac:dyDescent="0.3">
      <c r="A1937" s="63">
        <f>$A$6</f>
        <v>19.5</v>
      </c>
      <c r="B1937" s="71"/>
      <c r="C1937" s="1077" t="str">
        <f>""&amp;$C$17</f>
        <v/>
      </c>
      <c r="D1937" s="1078"/>
      <c r="E1937" s="1078"/>
      <c r="F1937" s="1078"/>
      <c r="G1937" s="1078"/>
      <c r="H1937" s="1079"/>
      <c r="I1937" s="1077" t="str">
        <f>""&amp;$I$17</f>
        <v/>
      </c>
      <c r="J1937" s="1078"/>
      <c r="K1937" s="1078"/>
      <c r="L1937" s="1078"/>
      <c r="M1937" s="1078"/>
      <c r="N1937" s="1078"/>
      <c r="O1937" s="1079"/>
    </row>
    <row r="1938" spans="1:16" ht="4.5" customHeight="1" thickBot="1" x14ac:dyDescent="0.3">
      <c r="A1938" s="63">
        <f t="shared" ref="A1938" si="321">$A$4</f>
        <v>4.5</v>
      </c>
      <c r="B1938" s="1080"/>
      <c r="C1938" s="1081"/>
      <c r="D1938" s="1081"/>
      <c r="E1938" s="1081"/>
      <c r="F1938" s="1081"/>
      <c r="G1938" s="1081"/>
      <c r="H1938" s="1081"/>
      <c r="I1938" s="1081"/>
      <c r="J1938" s="1081"/>
      <c r="K1938" s="1081"/>
      <c r="L1938" s="1081"/>
      <c r="M1938" s="1081"/>
      <c r="N1938" s="1081"/>
      <c r="O1938" s="1082"/>
    </row>
    <row r="1939" spans="1:16" ht="16.5" customHeight="1" x14ac:dyDescent="0.25">
      <c r="A1939" s="68">
        <f t="shared" ref="A1939:A1940" si="322">$A$8</f>
        <v>16.5</v>
      </c>
      <c r="B1939" s="1083" t="s">
        <v>160</v>
      </c>
      <c r="C1939" s="1084"/>
      <c r="D1939" s="1084"/>
      <c r="E1939" s="1084"/>
      <c r="F1939" s="1084"/>
      <c r="G1939" s="1084"/>
      <c r="H1939" s="1084"/>
      <c r="I1939" s="1084"/>
      <c r="J1939" s="1084"/>
      <c r="K1939" s="1084"/>
      <c r="L1939" s="1084"/>
      <c r="M1939" s="1084"/>
      <c r="N1939" s="1084"/>
      <c r="O1939" s="1085"/>
    </row>
    <row r="1940" spans="1:16" ht="16.5" customHeight="1" x14ac:dyDescent="0.25">
      <c r="A1940" s="68">
        <f t="shared" si="322"/>
        <v>16.5</v>
      </c>
      <c r="B1940" s="811" t="s">
        <v>688</v>
      </c>
      <c r="C1940" s="812"/>
      <c r="D1940" s="812"/>
      <c r="E1940" s="812"/>
      <c r="F1940" s="812"/>
      <c r="G1940" s="812"/>
      <c r="H1940" s="812"/>
      <c r="I1940" s="812"/>
      <c r="J1940" s="812"/>
      <c r="K1940" s="812"/>
      <c r="L1940" s="812"/>
      <c r="M1940" s="812"/>
      <c r="N1940" s="812"/>
      <c r="O1940" s="813"/>
    </row>
    <row r="1941" spans="1:16" ht="24.75" customHeight="1" x14ac:dyDescent="0.25">
      <c r="A1941" s="68">
        <f t="shared" ref="A1941" si="323">$A$8*1.5</f>
        <v>24.75</v>
      </c>
      <c r="B1941" s="237" t="s">
        <v>162</v>
      </c>
      <c r="C1941" s="814" t="s">
        <v>170</v>
      </c>
      <c r="D1941" s="807"/>
      <c r="E1941" s="807"/>
      <c r="F1941" s="807"/>
      <c r="G1941" s="815"/>
      <c r="H1941" s="238" t="s">
        <v>171</v>
      </c>
      <c r="I1941" s="238" t="s">
        <v>172</v>
      </c>
      <c r="J1941" s="237" t="s">
        <v>163</v>
      </c>
      <c r="K1941" s="75" t="s">
        <v>760</v>
      </c>
      <c r="L1941" s="814" t="s">
        <v>175</v>
      </c>
      <c r="M1941" s="807"/>
      <c r="N1941" s="807"/>
      <c r="O1941" s="815"/>
    </row>
    <row r="1942" spans="1:16" ht="9" customHeight="1" x14ac:dyDescent="0.2">
      <c r="A1942" s="63">
        <f t="shared" ref="A1942" si="324">$A$2</f>
        <v>9</v>
      </c>
      <c r="B1942" s="76"/>
      <c r="C1942" s="816" t="s">
        <v>126</v>
      </c>
      <c r="D1942" s="817"/>
      <c r="E1942" s="817"/>
      <c r="F1942" s="817"/>
      <c r="G1942" s="818"/>
      <c r="H1942" s="77" t="s">
        <v>164</v>
      </c>
      <c r="I1942" s="77" t="s">
        <v>165</v>
      </c>
      <c r="J1942" s="77" t="s">
        <v>143</v>
      </c>
      <c r="K1942" s="77" t="s">
        <v>166</v>
      </c>
      <c r="L1942" s="845" t="s">
        <v>167</v>
      </c>
      <c r="M1942" s="1023"/>
      <c r="N1942" s="1023"/>
      <c r="O1942" s="1024"/>
    </row>
    <row r="1943" spans="1:16" ht="19.5" customHeight="1" x14ac:dyDescent="0.25">
      <c r="A1943" s="63">
        <f t="shared" ref="A1943:A1950" si="325">$A$6</f>
        <v>19.5</v>
      </c>
      <c r="B1943" s="78">
        <v>1</v>
      </c>
      <c r="C1943" s="832"/>
      <c r="D1943" s="832"/>
      <c r="E1943" s="832"/>
      <c r="F1943" s="832"/>
      <c r="G1943" s="832"/>
      <c r="H1943" s="262"/>
      <c r="I1943" s="262"/>
      <c r="J1943" s="172"/>
      <c r="K1943" s="175"/>
      <c r="L1943" s="1073"/>
      <c r="M1943" s="1074"/>
      <c r="N1943" s="1074"/>
      <c r="O1943" s="1075"/>
      <c r="P1943" s="45" t="s">
        <v>126</v>
      </c>
    </row>
    <row r="1944" spans="1:16" ht="19.5" customHeight="1" x14ac:dyDescent="0.25">
      <c r="A1944" s="63">
        <f t="shared" si="325"/>
        <v>19.5</v>
      </c>
      <c r="B1944" s="78">
        <v>2</v>
      </c>
      <c r="C1944" s="832"/>
      <c r="D1944" s="832"/>
      <c r="E1944" s="832"/>
      <c r="F1944" s="832"/>
      <c r="G1944" s="832"/>
      <c r="H1944" s="262"/>
      <c r="I1944" s="262"/>
      <c r="J1944" s="172"/>
      <c r="K1944" s="175"/>
      <c r="L1944" s="1073"/>
      <c r="M1944" s="1074"/>
      <c r="N1944" s="1074"/>
      <c r="O1944" s="1075"/>
      <c r="P1944" s="45" t="s">
        <v>126</v>
      </c>
    </row>
    <row r="1945" spans="1:16" ht="19.5" customHeight="1" x14ac:dyDescent="0.25">
      <c r="A1945" s="63">
        <f t="shared" si="325"/>
        <v>19.5</v>
      </c>
      <c r="B1945" s="78">
        <v>3</v>
      </c>
      <c r="C1945" s="832"/>
      <c r="D1945" s="832"/>
      <c r="E1945" s="832"/>
      <c r="F1945" s="832"/>
      <c r="G1945" s="832"/>
      <c r="H1945" s="262"/>
      <c r="I1945" s="262"/>
      <c r="J1945" s="172"/>
      <c r="K1945" s="175"/>
      <c r="L1945" s="1073"/>
      <c r="M1945" s="1074"/>
      <c r="N1945" s="1074"/>
      <c r="O1945" s="1075"/>
      <c r="P1945" s="45" t="s">
        <v>126</v>
      </c>
    </row>
    <row r="1946" spans="1:16" ht="19.5" customHeight="1" x14ac:dyDescent="0.25">
      <c r="A1946" s="63">
        <f t="shared" si="325"/>
        <v>19.5</v>
      </c>
      <c r="B1946" s="78">
        <v>4</v>
      </c>
      <c r="C1946" s="832"/>
      <c r="D1946" s="832"/>
      <c r="E1946" s="832"/>
      <c r="F1946" s="832"/>
      <c r="G1946" s="832"/>
      <c r="H1946" s="262"/>
      <c r="I1946" s="262"/>
      <c r="J1946" s="172"/>
      <c r="K1946" s="175"/>
      <c r="L1946" s="1073"/>
      <c r="M1946" s="1074"/>
      <c r="N1946" s="1074"/>
      <c r="O1946" s="1075"/>
      <c r="P1946" s="45" t="s">
        <v>126</v>
      </c>
    </row>
    <row r="1947" spans="1:16" ht="19.5" customHeight="1" x14ac:dyDescent="0.25">
      <c r="A1947" s="63">
        <f t="shared" si="325"/>
        <v>19.5</v>
      </c>
      <c r="B1947" s="78">
        <v>5</v>
      </c>
      <c r="C1947" s="832"/>
      <c r="D1947" s="832"/>
      <c r="E1947" s="832"/>
      <c r="F1947" s="832"/>
      <c r="G1947" s="832"/>
      <c r="H1947" s="262"/>
      <c r="I1947" s="262"/>
      <c r="J1947" s="172"/>
      <c r="K1947" s="175"/>
      <c r="L1947" s="1073"/>
      <c r="M1947" s="1074"/>
      <c r="N1947" s="1074"/>
      <c r="O1947" s="1075"/>
      <c r="P1947" s="45" t="s">
        <v>126</v>
      </c>
    </row>
    <row r="1948" spans="1:16" ht="19.5" customHeight="1" x14ac:dyDescent="0.25">
      <c r="A1948" s="63">
        <f t="shared" si="325"/>
        <v>19.5</v>
      </c>
      <c r="B1948" s="78">
        <v>6</v>
      </c>
      <c r="C1948" s="832"/>
      <c r="D1948" s="832"/>
      <c r="E1948" s="832"/>
      <c r="F1948" s="832"/>
      <c r="G1948" s="832"/>
      <c r="H1948" s="262"/>
      <c r="I1948" s="262"/>
      <c r="J1948" s="172"/>
      <c r="K1948" s="175"/>
      <c r="L1948" s="1073"/>
      <c r="M1948" s="1074"/>
      <c r="N1948" s="1074"/>
      <c r="O1948" s="1075"/>
      <c r="P1948" s="45" t="s">
        <v>126</v>
      </c>
    </row>
    <row r="1949" spans="1:16" ht="19.5" customHeight="1" x14ac:dyDescent="0.25">
      <c r="A1949" s="63">
        <f t="shared" si="325"/>
        <v>19.5</v>
      </c>
      <c r="B1949" s="78">
        <v>7</v>
      </c>
      <c r="C1949" s="832"/>
      <c r="D1949" s="832"/>
      <c r="E1949" s="832"/>
      <c r="F1949" s="832"/>
      <c r="G1949" s="832"/>
      <c r="H1949" s="262"/>
      <c r="I1949" s="262"/>
      <c r="J1949" s="172"/>
      <c r="K1949" s="175"/>
      <c r="L1949" s="1073"/>
      <c r="M1949" s="1074"/>
      <c r="N1949" s="1074"/>
      <c r="O1949" s="1075"/>
      <c r="P1949" s="45" t="s">
        <v>126</v>
      </c>
    </row>
    <row r="1950" spans="1:16" ht="19.5" customHeight="1" x14ac:dyDescent="0.25">
      <c r="A1950" s="63">
        <f t="shared" si="325"/>
        <v>19.5</v>
      </c>
      <c r="B1950" s="78">
        <v>8</v>
      </c>
      <c r="C1950" s="832"/>
      <c r="D1950" s="832"/>
      <c r="E1950" s="832"/>
      <c r="F1950" s="832"/>
      <c r="G1950" s="832"/>
      <c r="H1950" s="262"/>
      <c r="I1950" s="262"/>
      <c r="J1950" s="172"/>
      <c r="K1950" s="175"/>
      <c r="L1950" s="1073"/>
      <c r="M1950" s="1074"/>
      <c r="N1950" s="1074"/>
      <c r="O1950" s="1075"/>
      <c r="P1950" s="45" t="s">
        <v>126</v>
      </c>
    </row>
    <row r="1951" spans="1:16" ht="9" customHeight="1" x14ac:dyDescent="0.25">
      <c r="A1951" s="63">
        <f t="shared" ref="A1951" si="326">$A$2</f>
        <v>9</v>
      </c>
    </row>
    <row r="1952" spans="1:16" ht="18" customHeight="1" x14ac:dyDescent="0.25">
      <c r="A1952" s="63">
        <f t="shared" ref="A1952" si="327">$A$2*2</f>
        <v>18</v>
      </c>
      <c r="B1952" s="79" t="s">
        <v>100</v>
      </c>
      <c r="C1952" s="838" t="s">
        <v>191</v>
      </c>
      <c r="D1952" s="795"/>
      <c r="E1952" s="795"/>
      <c r="F1952" s="795"/>
      <c r="G1952" s="795"/>
      <c r="H1952" s="795"/>
      <c r="I1952" s="795"/>
      <c r="J1952" s="795"/>
      <c r="K1952" s="795"/>
      <c r="L1952" s="795"/>
      <c r="M1952" s="795"/>
      <c r="N1952" s="795"/>
      <c r="O1952" s="795"/>
    </row>
    <row r="1953" spans="1:16" ht="9" customHeight="1" x14ac:dyDescent="0.25">
      <c r="A1953" s="63">
        <f t="shared" ref="A1953:A1955" si="328">$A$2</f>
        <v>9</v>
      </c>
      <c r="B1953" s="79" t="s">
        <v>101</v>
      </c>
      <c r="C1953" s="795" t="s">
        <v>190</v>
      </c>
      <c r="D1953" s="795"/>
      <c r="E1953" s="795"/>
      <c r="F1953" s="795"/>
      <c r="G1953" s="795"/>
      <c r="H1953" s="795"/>
      <c r="I1953" s="795"/>
      <c r="J1953" s="795"/>
      <c r="K1953" s="795"/>
      <c r="L1953" s="795"/>
      <c r="M1953" s="795"/>
      <c r="N1953" s="795"/>
      <c r="O1953" s="795"/>
    </row>
    <row r="1954" spans="1:16" s="62" customFormat="1" ht="9" customHeight="1" x14ac:dyDescent="0.25">
      <c r="A1954" s="63">
        <f t="shared" si="328"/>
        <v>9</v>
      </c>
      <c r="B1954" s="79" t="s">
        <v>102</v>
      </c>
      <c r="C1954" s="838" t="s">
        <v>500</v>
      </c>
      <c r="D1954" s="795"/>
      <c r="E1954" s="795"/>
      <c r="F1954" s="795"/>
      <c r="G1954" s="795"/>
      <c r="H1954" s="795"/>
      <c r="I1954" s="795"/>
      <c r="J1954" s="795"/>
      <c r="K1954" s="795"/>
      <c r="L1954" s="795"/>
      <c r="M1954" s="795"/>
      <c r="N1954" s="795"/>
      <c r="O1954" s="795"/>
      <c r="P1954" s="45"/>
    </row>
    <row r="1955" spans="1:16" s="62" customFormat="1" ht="9" customHeight="1" x14ac:dyDescent="0.25">
      <c r="A1955" s="63">
        <f t="shared" si="328"/>
        <v>9</v>
      </c>
      <c r="B1955" s="79" t="s">
        <v>105</v>
      </c>
      <c r="C1955" s="838" t="s">
        <v>194</v>
      </c>
      <c r="D1955" s="795"/>
      <c r="E1955" s="795"/>
      <c r="F1955" s="795"/>
      <c r="G1955" s="795"/>
      <c r="H1955" s="795"/>
      <c r="I1955" s="795"/>
      <c r="J1955" s="795"/>
      <c r="K1955" s="795"/>
      <c r="L1955" s="795"/>
      <c r="M1955" s="795"/>
      <c r="N1955" s="795"/>
      <c r="O1955" s="795"/>
      <c r="P1955" s="45"/>
    </row>
    <row r="1956" spans="1:16" s="62" customFormat="1" ht="16.5" customHeight="1" x14ac:dyDescent="0.25">
      <c r="A1956" s="68">
        <f t="shared" ref="A1956" si="329">$A$8</f>
        <v>16.5</v>
      </c>
      <c r="B1956" s="45"/>
      <c r="C1956" s="984" t="str">
        <f ca="1">Wersja</f>
        <v>2020..6.15.0.44055</v>
      </c>
      <c r="D1956" s="984"/>
      <c r="E1956" s="69"/>
      <c r="F1956" s="69"/>
      <c r="G1956" s="69"/>
      <c r="H1956" s="69"/>
      <c r="I1956" s="45"/>
      <c r="J1956" s="45"/>
      <c r="K1956" s="45"/>
      <c r="L1956" s="45"/>
      <c r="M1956" s="45"/>
      <c r="N1956" s="80" t="s">
        <v>690</v>
      </c>
      <c r="O1956" s="81" t="s">
        <v>187</v>
      </c>
      <c r="P1956" s="45"/>
    </row>
    <row r="1957" spans="1:16" s="62" customFormat="1" ht="9" customHeight="1" x14ac:dyDescent="0.25">
      <c r="A1957" s="63">
        <f t="shared" ref="A1957:A1958" si="330">$A$2</f>
        <v>9</v>
      </c>
      <c r="B1957" s="45"/>
      <c r="C1957" s="45"/>
      <c r="D1957" s="45"/>
      <c r="E1957" s="45"/>
      <c r="F1957" s="45"/>
      <c r="G1957" s="45"/>
      <c r="H1957" s="45"/>
      <c r="I1957" s="45"/>
      <c r="J1957" s="45"/>
      <c r="K1957" s="45"/>
      <c r="L1957" s="45"/>
      <c r="M1957" s="45"/>
      <c r="N1957" s="45"/>
      <c r="O1957" s="45"/>
      <c r="P1957" s="45"/>
    </row>
    <row r="1958" spans="1:16" s="62" customFormat="1" ht="9" customHeight="1" x14ac:dyDescent="0.25">
      <c r="A1958" s="63">
        <f t="shared" si="330"/>
        <v>9</v>
      </c>
      <c r="B1958" s="797" t="s">
        <v>0</v>
      </c>
      <c r="C1958" s="797"/>
      <c r="D1958" s="797"/>
      <c r="E1958" s="797"/>
      <c r="F1958" s="797"/>
      <c r="G1958" s="797"/>
      <c r="H1958" s="797"/>
      <c r="I1958" s="797"/>
      <c r="J1958" s="797"/>
      <c r="K1958" s="797"/>
      <c r="L1958" s="797"/>
      <c r="M1958" s="797"/>
      <c r="N1958" s="797"/>
      <c r="O1958" s="797"/>
      <c r="P1958" s="45"/>
    </row>
    <row r="1959" spans="1:16" s="62" customFormat="1" ht="4.5" customHeight="1" x14ac:dyDescent="0.25">
      <c r="A1959" s="68">
        <v>4.5</v>
      </c>
      <c r="B1959" s="235"/>
      <c r="C1959" s="45"/>
      <c r="D1959" s="45"/>
      <c r="E1959" s="45"/>
      <c r="F1959" s="45"/>
      <c r="G1959" s="45"/>
      <c r="H1959" s="45"/>
      <c r="I1959" s="45"/>
      <c r="J1959" s="45"/>
      <c r="K1959" s="45"/>
      <c r="L1959" s="45"/>
      <c r="M1959" s="45"/>
      <c r="N1959" s="45"/>
      <c r="O1959" s="45"/>
      <c r="P1959" s="45"/>
    </row>
    <row r="1960" spans="1:16" s="62" customFormat="1" ht="16.5" customHeight="1" x14ac:dyDescent="0.25">
      <c r="A1960" s="68">
        <f t="shared" ref="A1960" si="331">$A$8</f>
        <v>16.5</v>
      </c>
      <c r="B1960" s="811" t="s">
        <v>689</v>
      </c>
      <c r="C1960" s="812"/>
      <c r="D1960" s="812"/>
      <c r="E1960" s="812"/>
      <c r="F1960" s="812"/>
      <c r="G1960" s="812"/>
      <c r="H1960" s="812"/>
      <c r="I1960" s="812"/>
      <c r="J1960" s="812"/>
      <c r="K1960" s="812"/>
      <c r="L1960" s="812"/>
      <c r="M1960" s="812"/>
      <c r="N1960" s="812"/>
      <c r="O1960" s="813"/>
      <c r="P1960" s="45"/>
    </row>
    <row r="1961" spans="1:16" s="62" customFormat="1" ht="24.75" customHeight="1" x14ac:dyDescent="0.25">
      <c r="A1961" s="68">
        <f t="shared" ref="A1961" si="332">$A$8*1.5</f>
        <v>24.75</v>
      </c>
      <c r="B1961" s="237" t="s">
        <v>162</v>
      </c>
      <c r="C1961" s="1076" t="s">
        <v>184</v>
      </c>
      <c r="D1961" s="1076"/>
      <c r="E1961" s="1076"/>
      <c r="F1961" s="1076"/>
      <c r="G1961" s="1076"/>
      <c r="H1961" s="238" t="s">
        <v>171</v>
      </c>
      <c r="I1961" s="238" t="s">
        <v>172</v>
      </c>
      <c r="J1961" s="237" t="s">
        <v>163</v>
      </c>
      <c r="K1961" s="75" t="s">
        <v>760</v>
      </c>
      <c r="L1961" s="814" t="s">
        <v>175</v>
      </c>
      <c r="M1961" s="807"/>
      <c r="N1961" s="807"/>
      <c r="O1961" s="815"/>
      <c r="P1961" s="45"/>
    </row>
    <row r="1962" spans="1:16" s="62" customFormat="1" ht="9" customHeight="1" x14ac:dyDescent="0.2">
      <c r="A1962" s="63">
        <f t="shared" ref="A1962" si="333">$A$2</f>
        <v>9</v>
      </c>
      <c r="B1962" s="85"/>
      <c r="C1962" s="835" t="s">
        <v>126</v>
      </c>
      <c r="D1962" s="835"/>
      <c r="E1962" s="835"/>
      <c r="F1962" s="835"/>
      <c r="G1962" s="835"/>
      <c r="H1962" s="236" t="s">
        <v>164</v>
      </c>
      <c r="I1962" s="236" t="s">
        <v>165</v>
      </c>
      <c r="J1962" s="236" t="s">
        <v>143</v>
      </c>
      <c r="K1962" s="236" t="s">
        <v>166</v>
      </c>
      <c r="L1962" s="836" t="s">
        <v>167</v>
      </c>
      <c r="M1962" s="1072"/>
      <c r="N1962" s="1072"/>
      <c r="O1962" s="837"/>
      <c r="P1962" s="45"/>
    </row>
    <row r="1963" spans="1:16" s="62" customFormat="1" ht="19.5" customHeight="1" x14ac:dyDescent="0.25">
      <c r="A1963" s="63">
        <f t="shared" ref="A1963:A1970" si="334">$A$6</f>
        <v>19.5</v>
      </c>
      <c r="B1963" s="78">
        <v>1</v>
      </c>
      <c r="C1963" s="832"/>
      <c r="D1963" s="832"/>
      <c r="E1963" s="832"/>
      <c r="F1963" s="832"/>
      <c r="G1963" s="832"/>
      <c r="H1963" s="262"/>
      <c r="I1963" s="262"/>
      <c r="J1963" s="172"/>
      <c r="K1963" s="167"/>
      <c r="L1963" s="1073"/>
      <c r="M1963" s="1074"/>
      <c r="N1963" s="1074"/>
      <c r="O1963" s="1075"/>
      <c r="P1963" s="45" t="s">
        <v>164</v>
      </c>
    </row>
    <row r="1964" spans="1:16" s="62" customFormat="1" ht="19.5" customHeight="1" x14ac:dyDescent="0.25">
      <c r="A1964" s="63">
        <f t="shared" si="334"/>
        <v>19.5</v>
      </c>
      <c r="B1964" s="78">
        <v>2</v>
      </c>
      <c r="C1964" s="832"/>
      <c r="D1964" s="832"/>
      <c r="E1964" s="832"/>
      <c r="F1964" s="832"/>
      <c r="G1964" s="832"/>
      <c r="H1964" s="262"/>
      <c r="I1964" s="262"/>
      <c r="J1964" s="172"/>
      <c r="K1964" s="167"/>
      <c r="L1964" s="1073"/>
      <c r="M1964" s="1074"/>
      <c r="N1964" s="1074"/>
      <c r="O1964" s="1075"/>
      <c r="P1964" s="45" t="s">
        <v>164</v>
      </c>
    </row>
    <row r="1965" spans="1:16" s="62" customFormat="1" ht="19.5" customHeight="1" x14ac:dyDescent="0.25">
      <c r="A1965" s="63">
        <f t="shared" si="334"/>
        <v>19.5</v>
      </c>
      <c r="B1965" s="78">
        <v>3</v>
      </c>
      <c r="C1965" s="832"/>
      <c r="D1965" s="832"/>
      <c r="E1965" s="832"/>
      <c r="F1965" s="832"/>
      <c r="G1965" s="832"/>
      <c r="H1965" s="262"/>
      <c r="I1965" s="262"/>
      <c r="J1965" s="172"/>
      <c r="K1965" s="167"/>
      <c r="L1965" s="1073"/>
      <c r="M1965" s="1074"/>
      <c r="N1965" s="1074"/>
      <c r="O1965" s="1075"/>
      <c r="P1965" s="45" t="s">
        <v>164</v>
      </c>
    </row>
    <row r="1966" spans="1:16" s="62" customFormat="1" ht="19.5" customHeight="1" x14ac:dyDescent="0.25">
      <c r="A1966" s="63">
        <f t="shared" si="334"/>
        <v>19.5</v>
      </c>
      <c r="B1966" s="78">
        <v>4</v>
      </c>
      <c r="C1966" s="832"/>
      <c r="D1966" s="832"/>
      <c r="E1966" s="832"/>
      <c r="F1966" s="832"/>
      <c r="G1966" s="832"/>
      <c r="H1966" s="262"/>
      <c r="I1966" s="262"/>
      <c r="J1966" s="172"/>
      <c r="K1966" s="167"/>
      <c r="L1966" s="1073"/>
      <c r="M1966" s="1074"/>
      <c r="N1966" s="1074"/>
      <c r="O1966" s="1075"/>
      <c r="P1966" s="45" t="s">
        <v>164</v>
      </c>
    </row>
    <row r="1967" spans="1:16" s="62" customFormat="1" ht="19.5" customHeight="1" x14ac:dyDescent="0.25">
      <c r="A1967" s="63">
        <f t="shared" si="334"/>
        <v>19.5</v>
      </c>
      <c r="B1967" s="78">
        <v>5</v>
      </c>
      <c r="C1967" s="832"/>
      <c r="D1967" s="832"/>
      <c r="E1967" s="832"/>
      <c r="F1967" s="832"/>
      <c r="G1967" s="832"/>
      <c r="H1967" s="262"/>
      <c r="I1967" s="262"/>
      <c r="J1967" s="172"/>
      <c r="K1967" s="167"/>
      <c r="L1967" s="1073"/>
      <c r="M1967" s="1074"/>
      <c r="N1967" s="1074"/>
      <c r="O1967" s="1075"/>
      <c r="P1967" s="45" t="s">
        <v>164</v>
      </c>
    </row>
    <row r="1968" spans="1:16" s="62" customFormat="1" ht="19.5" customHeight="1" x14ac:dyDescent="0.25">
      <c r="A1968" s="63">
        <f t="shared" si="334"/>
        <v>19.5</v>
      </c>
      <c r="B1968" s="78">
        <v>6</v>
      </c>
      <c r="C1968" s="832"/>
      <c r="D1968" s="832"/>
      <c r="E1968" s="832"/>
      <c r="F1968" s="832"/>
      <c r="G1968" s="832"/>
      <c r="H1968" s="262"/>
      <c r="I1968" s="262"/>
      <c r="J1968" s="172"/>
      <c r="K1968" s="167"/>
      <c r="L1968" s="1073"/>
      <c r="M1968" s="1074"/>
      <c r="N1968" s="1074"/>
      <c r="O1968" s="1075"/>
      <c r="P1968" s="45" t="s">
        <v>164</v>
      </c>
    </row>
    <row r="1969" spans="1:16" s="62" customFormat="1" ht="19.5" customHeight="1" x14ac:dyDescent="0.25">
      <c r="A1969" s="63">
        <f t="shared" si="334"/>
        <v>19.5</v>
      </c>
      <c r="B1969" s="78">
        <v>7</v>
      </c>
      <c r="C1969" s="832"/>
      <c r="D1969" s="832"/>
      <c r="E1969" s="832"/>
      <c r="F1969" s="832"/>
      <c r="G1969" s="832"/>
      <c r="H1969" s="262"/>
      <c r="I1969" s="262"/>
      <c r="J1969" s="172"/>
      <c r="K1969" s="167"/>
      <c r="L1969" s="1073"/>
      <c r="M1969" s="1074"/>
      <c r="N1969" s="1074"/>
      <c r="O1969" s="1075"/>
      <c r="P1969" s="45" t="s">
        <v>164</v>
      </c>
    </row>
    <row r="1970" spans="1:16" s="62" customFormat="1" ht="19.5" customHeight="1" x14ac:dyDescent="0.25">
      <c r="A1970" s="63">
        <f t="shared" si="334"/>
        <v>19.5</v>
      </c>
      <c r="B1970" s="78">
        <v>8</v>
      </c>
      <c r="C1970" s="832"/>
      <c r="D1970" s="832"/>
      <c r="E1970" s="832"/>
      <c r="F1970" s="832"/>
      <c r="G1970" s="832"/>
      <c r="H1970" s="262"/>
      <c r="I1970" s="262"/>
      <c r="J1970" s="172"/>
      <c r="K1970" s="167"/>
      <c r="L1970" s="1073"/>
      <c r="M1970" s="1074"/>
      <c r="N1970" s="1074"/>
      <c r="O1970" s="1075"/>
      <c r="P1970" s="45" t="s">
        <v>164</v>
      </c>
    </row>
    <row r="1971" spans="1:16" s="62" customFormat="1" ht="9" customHeight="1" x14ac:dyDescent="0.25">
      <c r="A1971" s="63">
        <f t="shared" ref="A1971:A2000" si="335">$A$2</f>
        <v>9</v>
      </c>
      <c r="B1971" s="45"/>
      <c r="C1971" s="45"/>
      <c r="D1971" s="45"/>
      <c r="E1971" s="45"/>
      <c r="F1971" s="45"/>
      <c r="G1971" s="45"/>
      <c r="H1971" s="45"/>
      <c r="I1971" s="45"/>
      <c r="J1971" s="45"/>
      <c r="K1971" s="45"/>
      <c r="L1971" s="45"/>
      <c r="M1971" s="45"/>
      <c r="N1971" s="45"/>
      <c r="O1971" s="45"/>
      <c r="P1971" s="45"/>
    </row>
    <row r="1972" spans="1:16" ht="9" customHeight="1" x14ac:dyDescent="0.25">
      <c r="A1972" s="63">
        <f t="shared" si="335"/>
        <v>9</v>
      </c>
    </row>
    <row r="1973" spans="1:16" ht="9" customHeight="1" x14ac:dyDescent="0.25">
      <c r="A1973" s="63">
        <f t="shared" si="335"/>
        <v>9</v>
      </c>
    </row>
    <row r="1974" spans="1:16" ht="9" customHeight="1" x14ac:dyDescent="0.25">
      <c r="A1974" s="63">
        <f t="shared" si="335"/>
        <v>9</v>
      </c>
    </row>
    <row r="1975" spans="1:16" ht="9" customHeight="1" x14ac:dyDescent="0.25">
      <c r="A1975" s="63">
        <f t="shared" si="335"/>
        <v>9</v>
      </c>
    </row>
    <row r="1976" spans="1:16" ht="9" customHeight="1" x14ac:dyDescent="0.25">
      <c r="A1976" s="63">
        <f t="shared" si="335"/>
        <v>9</v>
      </c>
    </row>
    <row r="1977" spans="1:16" ht="9" customHeight="1" x14ac:dyDescent="0.25">
      <c r="A1977" s="63">
        <f t="shared" si="335"/>
        <v>9</v>
      </c>
    </row>
    <row r="1978" spans="1:16" ht="9" customHeight="1" x14ac:dyDescent="0.25">
      <c r="A1978" s="63">
        <f t="shared" si="335"/>
        <v>9</v>
      </c>
    </row>
    <row r="1979" spans="1:16" ht="9" customHeight="1" x14ac:dyDescent="0.25">
      <c r="A1979" s="63">
        <f t="shared" si="335"/>
        <v>9</v>
      </c>
    </row>
    <row r="1980" spans="1:16" ht="9" customHeight="1" x14ac:dyDescent="0.25">
      <c r="A1980" s="63">
        <f t="shared" si="335"/>
        <v>9</v>
      </c>
    </row>
    <row r="1981" spans="1:16" ht="9" customHeight="1" x14ac:dyDescent="0.25">
      <c r="A1981" s="63">
        <f t="shared" si="335"/>
        <v>9</v>
      </c>
    </row>
    <row r="1982" spans="1:16" ht="9" customHeight="1" x14ac:dyDescent="0.25">
      <c r="A1982" s="63">
        <f t="shared" si="335"/>
        <v>9</v>
      </c>
    </row>
    <row r="1983" spans="1:16" ht="9" customHeight="1" x14ac:dyDescent="0.25">
      <c r="A1983" s="63">
        <f t="shared" si="335"/>
        <v>9</v>
      </c>
    </row>
    <row r="1984" spans="1:16" ht="9" customHeight="1" x14ac:dyDescent="0.25">
      <c r="A1984" s="63">
        <f t="shared" si="335"/>
        <v>9</v>
      </c>
    </row>
    <row r="1985" spans="1:1" ht="9" customHeight="1" x14ac:dyDescent="0.25">
      <c r="A1985" s="63">
        <f t="shared" si="335"/>
        <v>9</v>
      </c>
    </row>
    <row r="1986" spans="1:1" ht="9" customHeight="1" x14ac:dyDescent="0.25">
      <c r="A1986" s="63">
        <f t="shared" si="335"/>
        <v>9</v>
      </c>
    </row>
    <row r="1987" spans="1:1" ht="9" customHeight="1" x14ac:dyDescent="0.25">
      <c r="A1987" s="63">
        <f t="shared" si="335"/>
        <v>9</v>
      </c>
    </row>
    <row r="1988" spans="1:1" ht="9" customHeight="1" x14ac:dyDescent="0.25">
      <c r="A1988" s="63">
        <f t="shared" si="335"/>
        <v>9</v>
      </c>
    </row>
    <row r="1989" spans="1:1" ht="9" customHeight="1" x14ac:dyDescent="0.25">
      <c r="A1989" s="63">
        <f t="shared" si="335"/>
        <v>9</v>
      </c>
    </row>
    <row r="1990" spans="1:1" ht="9" customHeight="1" x14ac:dyDescent="0.25">
      <c r="A1990" s="63">
        <f t="shared" si="335"/>
        <v>9</v>
      </c>
    </row>
    <row r="1991" spans="1:1" ht="9" customHeight="1" x14ac:dyDescent="0.25">
      <c r="A1991" s="63">
        <f t="shared" si="335"/>
        <v>9</v>
      </c>
    </row>
    <row r="1992" spans="1:1" ht="9" customHeight="1" x14ac:dyDescent="0.25">
      <c r="A1992" s="63">
        <f t="shared" si="335"/>
        <v>9</v>
      </c>
    </row>
    <row r="1993" spans="1:1" ht="9" customHeight="1" x14ac:dyDescent="0.25">
      <c r="A1993" s="63">
        <f t="shared" si="335"/>
        <v>9</v>
      </c>
    </row>
    <row r="1994" spans="1:1" ht="9" customHeight="1" x14ac:dyDescent="0.25">
      <c r="A1994" s="63">
        <f t="shared" si="335"/>
        <v>9</v>
      </c>
    </row>
    <row r="1995" spans="1:1" ht="9" customHeight="1" x14ac:dyDescent="0.25">
      <c r="A1995" s="63">
        <f t="shared" si="335"/>
        <v>9</v>
      </c>
    </row>
    <row r="1996" spans="1:1" ht="9" customHeight="1" x14ac:dyDescent="0.25">
      <c r="A1996" s="63">
        <f t="shared" si="335"/>
        <v>9</v>
      </c>
    </row>
    <row r="1997" spans="1:1" ht="9" customHeight="1" x14ac:dyDescent="0.25">
      <c r="A1997" s="63">
        <f t="shared" si="335"/>
        <v>9</v>
      </c>
    </row>
    <row r="1998" spans="1:1" ht="9" customHeight="1" x14ac:dyDescent="0.25">
      <c r="A1998" s="63">
        <f t="shared" si="335"/>
        <v>9</v>
      </c>
    </row>
    <row r="1999" spans="1:1" ht="9" customHeight="1" x14ac:dyDescent="0.25">
      <c r="A1999" s="63">
        <f t="shared" si="335"/>
        <v>9</v>
      </c>
    </row>
    <row r="2000" spans="1:1" ht="9" customHeight="1" x14ac:dyDescent="0.25">
      <c r="A2000" s="63">
        <f t="shared" si="335"/>
        <v>9</v>
      </c>
    </row>
    <row r="2001" spans="1:17" ht="15.75" customHeight="1" x14ac:dyDescent="0.25">
      <c r="A2001" s="68">
        <f t="shared" ref="A2001" si="336">$A$8</f>
        <v>16.5</v>
      </c>
      <c r="C2001" s="80" t="s">
        <v>690</v>
      </c>
      <c r="D2001" s="81" t="s">
        <v>189</v>
      </c>
      <c r="M2001" s="1006" t="str">
        <f ca="1">Wersja</f>
        <v>2020..6.15.0.44055</v>
      </c>
      <c r="N2001" s="1006"/>
    </row>
    <row r="2002" spans="1:17" ht="9" customHeight="1" x14ac:dyDescent="0.25">
      <c r="A2002" s="64">
        <v>9</v>
      </c>
      <c r="B2002" s="796" t="s">
        <v>182</v>
      </c>
      <c r="C2002" s="796"/>
      <c r="D2002" s="796"/>
      <c r="E2002" s="796"/>
      <c r="F2002" s="796"/>
      <c r="G2002" s="796"/>
      <c r="H2002" s="796"/>
      <c r="I2002" s="796"/>
      <c r="J2002" s="796"/>
      <c r="K2002" s="796"/>
      <c r="L2002" s="796"/>
      <c r="M2002" s="796"/>
      <c r="N2002" s="796"/>
      <c r="O2002" s="796"/>
    </row>
    <row r="2003" spans="1:17" ht="9" customHeight="1" x14ac:dyDescent="0.25">
      <c r="A2003" s="63">
        <f t="shared" ref="A2003" si="337">$A$2</f>
        <v>9</v>
      </c>
      <c r="B2003" s="797" t="s">
        <v>0</v>
      </c>
      <c r="C2003" s="797"/>
      <c r="D2003" s="797"/>
      <c r="E2003" s="797"/>
      <c r="F2003" s="797"/>
      <c r="G2003" s="797"/>
      <c r="H2003" s="797"/>
      <c r="I2003" s="797"/>
      <c r="J2003" s="797"/>
      <c r="K2003" s="797"/>
      <c r="L2003" s="797"/>
      <c r="M2003" s="797"/>
      <c r="N2003" s="797"/>
      <c r="O2003" s="797"/>
    </row>
    <row r="2004" spans="1:17" ht="4.5" customHeight="1" x14ac:dyDescent="0.25">
      <c r="A2004" s="64">
        <v>4.5</v>
      </c>
      <c r="B2004" s="239"/>
    </row>
    <row r="2005" spans="1:17" ht="9" customHeight="1" x14ac:dyDescent="0.25">
      <c r="A2005" s="63">
        <f t="shared" ref="A2005" si="338">$A$2</f>
        <v>9</v>
      </c>
      <c r="B2005" s="798" t="s">
        <v>475</v>
      </c>
      <c r="C2005" s="799"/>
      <c r="D2005" s="799"/>
      <c r="E2005" s="799"/>
      <c r="F2005" s="799"/>
      <c r="G2005" s="799"/>
      <c r="H2005" s="800"/>
      <c r="I2005" s="801" t="s">
        <v>1</v>
      </c>
      <c r="J2005" s="802"/>
      <c r="K2005" s="802"/>
      <c r="L2005" s="802"/>
      <c r="M2005" s="802"/>
      <c r="N2005" s="802"/>
      <c r="O2005" s="803"/>
    </row>
    <row r="2006" spans="1:17" ht="19.5" customHeight="1" x14ac:dyDescent="0.25">
      <c r="A2006" s="64">
        <v>19.5</v>
      </c>
      <c r="B2006" s="65"/>
      <c r="C2006" s="988">
        <f>$C$6</f>
        <v>0</v>
      </c>
      <c r="D2006" s="988"/>
      <c r="E2006" s="988"/>
      <c r="F2006" s="988"/>
      <c r="G2006" s="988"/>
      <c r="H2006" s="66"/>
      <c r="I2006" s="820"/>
      <c r="J2006" s="821"/>
      <c r="K2006" s="821"/>
      <c r="L2006" s="821"/>
      <c r="M2006" s="821"/>
      <c r="N2006" s="821"/>
      <c r="O2006" s="822"/>
    </row>
    <row r="2007" spans="1:17" ht="9" customHeight="1" x14ac:dyDescent="0.25">
      <c r="A2007" s="63">
        <f t="shared" ref="A2007" si="339">$A$2</f>
        <v>9</v>
      </c>
    </row>
    <row r="2008" spans="1:17" ht="16.5" customHeight="1" x14ac:dyDescent="0.25">
      <c r="A2008" s="64">
        <v>16.5</v>
      </c>
      <c r="B2008" s="67" t="s">
        <v>578</v>
      </c>
    </row>
    <row r="2009" spans="1:17" ht="16.5" customHeight="1" x14ac:dyDescent="0.25">
      <c r="A2009" s="68">
        <f>$A$8</f>
        <v>16.5</v>
      </c>
      <c r="B2009" s="989" t="s">
        <v>686</v>
      </c>
      <c r="C2009" s="989"/>
      <c r="D2009" s="989"/>
      <c r="E2009" s="989"/>
      <c r="F2009" s="989"/>
      <c r="G2009" s="989"/>
      <c r="H2009" s="989"/>
      <c r="I2009" s="989"/>
      <c r="J2009" s="989"/>
      <c r="K2009" s="989"/>
      <c r="L2009" s="989"/>
      <c r="M2009" s="989"/>
      <c r="N2009" s="989"/>
    </row>
    <row r="2010" spans="1:17" ht="16.5" customHeight="1" x14ac:dyDescent="0.25">
      <c r="A2010" s="68">
        <f>$A$8</f>
        <v>16.5</v>
      </c>
      <c r="B2010" s="990" t="s">
        <v>564</v>
      </c>
      <c r="C2010" s="989"/>
      <c r="D2010" s="989"/>
      <c r="E2010" s="989"/>
      <c r="F2010" s="989"/>
      <c r="G2010" s="989"/>
      <c r="H2010" s="989"/>
      <c r="I2010" s="989"/>
      <c r="J2010" s="989"/>
      <c r="K2010" s="989"/>
      <c r="L2010" s="989"/>
      <c r="M2010" s="989"/>
      <c r="N2010" s="989"/>
    </row>
    <row r="2011" spans="1:17" ht="9" customHeight="1" x14ac:dyDescent="0.25">
      <c r="A2011" s="63">
        <f>$A$2</f>
        <v>9</v>
      </c>
      <c r="C2011" s="69"/>
      <c r="D2011" s="69"/>
      <c r="E2011" s="69"/>
      <c r="F2011" s="69"/>
      <c r="G2011" s="69"/>
      <c r="N2011" s="804" t="s">
        <v>877</v>
      </c>
      <c r="O2011" s="1086"/>
    </row>
    <row r="2012" spans="1:17" ht="19.5" customHeight="1" x14ac:dyDescent="0.25">
      <c r="A2012" s="63">
        <f>$A$6</f>
        <v>19.5</v>
      </c>
      <c r="C2012" s="69"/>
      <c r="D2012" s="69"/>
      <c r="E2012" s="69"/>
      <c r="F2012" s="69"/>
      <c r="G2012" s="69"/>
      <c r="N2012" s="283">
        <f>N1932+1</f>
        <v>26</v>
      </c>
      <c r="O2012" s="70"/>
      <c r="P2012" s="62">
        <f>SUM(Q:Q)</f>
        <v>0</v>
      </c>
      <c r="Q2012" s="62">
        <f>IF(COUNTA(C2023:O2030,C2043:O2050)=0,0,1)</f>
        <v>0</v>
      </c>
    </row>
    <row r="2013" spans="1:17" ht="4.5" customHeight="1" x14ac:dyDescent="0.25">
      <c r="A2013" s="63">
        <f>$A$4</f>
        <v>4.5</v>
      </c>
      <c r="B2013" s="69"/>
      <c r="C2013" s="69"/>
      <c r="D2013" s="69"/>
      <c r="E2013" s="69"/>
      <c r="F2013" s="69"/>
      <c r="G2013" s="69"/>
    </row>
    <row r="2014" spans="1:17" ht="4.5" customHeight="1" x14ac:dyDescent="0.25">
      <c r="A2014" s="63">
        <f>$A$4</f>
        <v>4.5</v>
      </c>
      <c r="B2014" s="807"/>
      <c r="C2014" s="807"/>
      <c r="D2014" s="807"/>
      <c r="E2014" s="807"/>
      <c r="F2014" s="807"/>
      <c r="G2014" s="807"/>
      <c r="H2014" s="807"/>
      <c r="I2014" s="807"/>
      <c r="J2014" s="807"/>
      <c r="K2014" s="807"/>
      <c r="L2014" s="807"/>
      <c r="M2014" s="807"/>
      <c r="N2014" s="807"/>
      <c r="O2014" s="807"/>
    </row>
    <row r="2015" spans="1:17" ht="24.75" customHeight="1" x14ac:dyDescent="0.25">
      <c r="A2015" s="68">
        <f>$A$8*1.5</f>
        <v>24.75</v>
      </c>
      <c r="B2015" s="826" t="s">
        <v>687</v>
      </c>
      <c r="C2015" s="827"/>
      <c r="D2015" s="827"/>
      <c r="E2015" s="827"/>
      <c r="F2015" s="827"/>
      <c r="G2015" s="827"/>
      <c r="H2015" s="827"/>
      <c r="I2015" s="827"/>
      <c r="J2015" s="827"/>
      <c r="K2015" s="827"/>
      <c r="L2015" s="827"/>
      <c r="M2015" s="827"/>
      <c r="N2015" s="827"/>
      <c r="O2015" s="828"/>
    </row>
    <row r="2016" spans="1:17" ht="9" customHeight="1" x14ac:dyDescent="0.25">
      <c r="A2016" s="63">
        <f>$A$2</f>
        <v>9</v>
      </c>
      <c r="B2016" s="71"/>
      <c r="C2016" s="804" t="s">
        <v>158</v>
      </c>
      <c r="D2016" s="805"/>
      <c r="E2016" s="805"/>
      <c r="F2016" s="805"/>
      <c r="G2016" s="805"/>
      <c r="H2016" s="806"/>
      <c r="I2016" s="804" t="s">
        <v>159</v>
      </c>
      <c r="J2016" s="805"/>
      <c r="K2016" s="805"/>
      <c r="L2016" s="805"/>
      <c r="M2016" s="805"/>
      <c r="N2016" s="805"/>
      <c r="O2016" s="806"/>
    </row>
    <row r="2017" spans="1:16" ht="19.5" customHeight="1" thickBot="1" x14ac:dyDescent="0.3">
      <c r="A2017" s="63">
        <f>$A$6</f>
        <v>19.5</v>
      </c>
      <c r="B2017" s="71"/>
      <c r="C2017" s="1077" t="str">
        <f>""&amp;$C$17</f>
        <v/>
      </c>
      <c r="D2017" s="1078"/>
      <c r="E2017" s="1078"/>
      <c r="F2017" s="1078"/>
      <c r="G2017" s="1078"/>
      <c r="H2017" s="1079"/>
      <c r="I2017" s="1077" t="str">
        <f>""&amp;$I$17</f>
        <v/>
      </c>
      <c r="J2017" s="1078"/>
      <c r="K2017" s="1078"/>
      <c r="L2017" s="1078"/>
      <c r="M2017" s="1078"/>
      <c r="N2017" s="1078"/>
      <c r="O2017" s="1079"/>
    </row>
    <row r="2018" spans="1:16" ht="4.5" customHeight="1" thickBot="1" x14ac:dyDescent="0.3">
      <c r="A2018" s="63">
        <f t="shared" ref="A2018" si="340">$A$4</f>
        <v>4.5</v>
      </c>
      <c r="B2018" s="1080"/>
      <c r="C2018" s="1081"/>
      <c r="D2018" s="1081"/>
      <c r="E2018" s="1081"/>
      <c r="F2018" s="1081"/>
      <c r="G2018" s="1081"/>
      <c r="H2018" s="1081"/>
      <c r="I2018" s="1081"/>
      <c r="J2018" s="1081"/>
      <c r="K2018" s="1081"/>
      <c r="L2018" s="1081"/>
      <c r="M2018" s="1081"/>
      <c r="N2018" s="1081"/>
      <c r="O2018" s="1082"/>
    </row>
    <row r="2019" spans="1:16" ht="16.5" customHeight="1" x14ac:dyDescent="0.25">
      <c r="A2019" s="68">
        <f t="shared" ref="A2019:A2020" si="341">$A$8</f>
        <v>16.5</v>
      </c>
      <c r="B2019" s="1083" t="s">
        <v>160</v>
      </c>
      <c r="C2019" s="1084"/>
      <c r="D2019" s="1084"/>
      <c r="E2019" s="1084"/>
      <c r="F2019" s="1084"/>
      <c r="G2019" s="1084"/>
      <c r="H2019" s="1084"/>
      <c r="I2019" s="1084"/>
      <c r="J2019" s="1084"/>
      <c r="K2019" s="1084"/>
      <c r="L2019" s="1084"/>
      <c r="M2019" s="1084"/>
      <c r="N2019" s="1084"/>
      <c r="O2019" s="1085"/>
    </row>
    <row r="2020" spans="1:16" ht="16.5" customHeight="1" x14ac:dyDescent="0.25">
      <c r="A2020" s="68">
        <f t="shared" si="341"/>
        <v>16.5</v>
      </c>
      <c r="B2020" s="811" t="s">
        <v>688</v>
      </c>
      <c r="C2020" s="812"/>
      <c r="D2020" s="812"/>
      <c r="E2020" s="812"/>
      <c r="F2020" s="812"/>
      <c r="G2020" s="812"/>
      <c r="H2020" s="812"/>
      <c r="I2020" s="812"/>
      <c r="J2020" s="812"/>
      <c r="K2020" s="812"/>
      <c r="L2020" s="812"/>
      <c r="M2020" s="812"/>
      <c r="N2020" s="812"/>
      <c r="O2020" s="813"/>
    </row>
    <row r="2021" spans="1:16" ht="24.75" customHeight="1" x14ac:dyDescent="0.25">
      <c r="A2021" s="68">
        <f t="shared" ref="A2021" si="342">$A$8*1.5</f>
        <v>24.75</v>
      </c>
      <c r="B2021" s="241" t="s">
        <v>162</v>
      </c>
      <c r="C2021" s="814" t="s">
        <v>170</v>
      </c>
      <c r="D2021" s="807"/>
      <c r="E2021" s="807"/>
      <c r="F2021" s="807"/>
      <c r="G2021" s="815"/>
      <c r="H2021" s="242" t="s">
        <v>171</v>
      </c>
      <c r="I2021" s="242" t="s">
        <v>172</v>
      </c>
      <c r="J2021" s="241" t="s">
        <v>163</v>
      </c>
      <c r="K2021" s="75" t="s">
        <v>760</v>
      </c>
      <c r="L2021" s="814" t="s">
        <v>175</v>
      </c>
      <c r="M2021" s="807"/>
      <c r="N2021" s="807"/>
      <c r="O2021" s="815"/>
    </row>
    <row r="2022" spans="1:16" ht="9" customHeight="1" x14ac:dyDescent="0.2">
      <c r="A2022" s="63">
        <f t="shared" ref="A2022" si="343">$A$2</f>
        <v>9</v>
      </c>
      <c r="B2022" s="76"/>
      <c r="C2022" s="816" t="s">
        <v>126</v>
      </c>
      <c r="D2022" s="817"/>
      <c r="E2022" s="817"/>
      <c r="F2022" s="817"/>
      <c r="G2022" s="818"/>
      <c r="H2022" s="77" t="s">
        <v>164</v>
      </c>
      <c r="I2022" s="77" t="s">
        <v>165</v>
      </c>
      <c r="J2022" s="77" t="s">
        <v>143</v>
      </c>
      <c r="K2022" s="77" t="s">
        <v>166</v>
      </c>
      <c r="L2022" s="845" t="s">
        <v>167</v>
      </c>
      <c r="M2022" s="1023"/>
      <c r="N2022" s="1023"/>
      <c r="O2022" s="1024"/>
    </row>
    <row r="2023" spans="1:16" ht="19.5" customHeight="1" x14ac:dyDescent="0.25">
      <c r="A2023" s="63">
        <f t="shared" ref="A2023:A2030" si="344">$A$6</f>
        <v>19.5</v>
      </c>
      <c r="B2023" s="78">
        <v>1</v>
      </c>
      <c r="C2023" s="832"/>
      <c r="D2023" s="832"/>
      <c r="E2023" s="832"/>
      <c r="F2023" s="832"/>
      <c r="G2023" s="832"/>
      <c r="H2023" s="262"/>
      <c r="I2023" s="262"/>
      <c r="J2023" s="172"/>
      <c r="K2023" s="175"/>
      <c r="L2023" s="1073"/>
      <c r="M2023" s="1074"/>
      <c r="N2023" s="1074"/>
      <c r="O2023" s="1075"/>
      <c r="P2023" s="45" t="s">
        <v>126</v>
      </c>
    </row>
    <row r="2024" spans="1:16" ht="19.5" customHeight="1" x14ac:dyDescent="0.25">
      <c r="A2024" s="63">
        <f t="shared" si="344"/>
        <v>19.5</v>
      </c>
      <c r="B2024" s="78">
        <v>2</v>
      </c>
      <c r="C2024" s="832"/>
      <c r="D2024" s="832"/>
      <c r="E2024" s="832"/>
      <c r="F2024" s="832"/>
      <c r="G2024" s="832"/>
      <c r="H2024" s="262"/>
      <c r="I2024" s="262"/>
      <c r="J2024" s="172"/>
      <c r="K2024" s="175"/>
      <c r="L2024" s="1073"/>
      <c r="M2024" s="1074"/>
      <c r="N2024" s="1074"/>
      <c r="O2024" s="1075"/>
      <c r="P2024" s="45" t="s">
        <v>126</v>
      </c>
    </row>
    <row r="2025" spans="1:16" ht="19.5" customHeight="1" x14ac:dyDescent="0.25">
      <c r="A2025" s="63">
        <f t="shared" si="344"/>
        <v>19.5</v>
      </c>
      <c r="B2025" s="78">
        <v>3</v>
      </c>
      <c r="C2025" s="832"/>
      <c r="D2025" s="832"/>
      <c r="E2025" s="832"/>
      <c r="F2025" s="832"/>
      <c r="G2025" s="832"/>
      <c r="H2025" s="262"/>
      <c r="I2025" s="262"/>
      <c r="J2025" s="172"/>
      <c r="K2025" s="175"/>
      <c r="L2025" s="1073"/>
      <c r="M2025" s="1074"/>
      <c r="N2025" s="1074"/>
      <c r="O2025" s="1075"/>
      <c r="P2025" s="45" t="s">
        <v>126</v>
      </c>
    </row>
    <row r="2026" spans="1:16" ht="19.5" customHeight="1" x14ac:dyDescent="0.25">
      <c r="A2026" s="63">
        <f t="shared" si="344"/>
        <v>19.5</v>
      </c>
      <c r="B2026" s="78">
        <v>4</v>
      </c>
      <c r="C2026" s="832"/>
      <c r="D2026" s="832"/>
      <c r="E2026" s="832"/>
      <c r="F2026" s="832"/>
      <c r="G2026" s="832"/>
      <c r="H2026" s="262"/>
      <c r="I2026" s="262"/>
      <c r="J2026" s="172"/>
      <c r="K2026" s="175"/>
      <c r="L2026" s="1073"/>
      <c r="M2026" s="1074"/>
      <c r="N2026" s="1074"/>
      <c r="O2026" s="1075"/>
      <c r="P2026" s="45" t="s">
        <v>126</v>
      </c>
    </row>
    <row r="2027" spans="1:16" ht="19.5" customHeight="1" x14ac:dyDescent="0.25">
      <c r="A2027" s="63">
        <f t="shared" si="344"/>
        <v>19.5</v>
      </c>
      <c r="B2027" s="78">
        <v>5</v>
      </c>
      <c r="C2027" s="832"/>
      <c r="D2027" s="832"/>
      <c r="E2027" s="832"/>
      <c r="F2027" s="832"/>
      <c r="G2027" s="832"/>
      <c r="H2027" s="262"/>
      <c r="I2027" s="262"/>
      <c r="J2027" s="172"/>
      <c r="K2027" s="175"/>
      <c r="L2027" s="1073"/>
      <c r="M2027" s="1074"/>
      <c r="N2027" s="1074"/>
      <c r="O2027" s="1075"/>
      <c r="P2027" s="45" t="s">
        <v>126</v>
      </c>
    </row>
    <row r="2028" spans="1:16" ht="19.5" customHeight="1" x14ac:dyDescent="0.25">
      <c r="A2028" s="63">
        <f t="shared" si="344"/>
        <v>19.5</v>
      </c>
      <c r="B2028" s="78">
        <v>6</v>
      </c>
      <c r="C2028" s="832"/>
      <c r="D2028" s="832"/>
      <c r="E2028" s="832"/>
      <c r="F2028" s="832"/>
      <c r="G2028" s="832"/>
      <c r="H2028" s="262"/>
      <c r="I2028" s="262"/>
      <c r="J2028" s="172"/>
      <c r="K2028" s="175"/>
      <c r="L2028" s="1073"/>
      <c r="M2028" s="1074"/>
      <c r="N2028" s="1074"/>
      <c r="O2028" s="1075"/>
      <c r="P2028" s="45" t="s">
        <v>126</v>
      </c>
    </row>
    <row r="2029" spans="1:16" ht="19.5" customHeight="1" x14ac:dyDescent="0.25">
      <c r="A2029" s="63">
        <f t="shared" si="344"/>
        <v>19.5</v>
      </c>
      <c r="B2029" s="78">
        <v>7</v>
      </c>
      <c r="C2029" s="832"/>
      <c r="D2029" s="832"/>
      <c r="E2029" s="832"/>
      <c r="F2029" s="832"/>
      <c r="G2029" s="832"/>
      <c r="H2029" s="262"/>
      <c r="I2029" s="262"/>
      <c r="J2029" s="172"/>
      <c r="K2029" s="175"/>
      <c r="L2029" s="1073"/>
      <c r="M2029" s="1074"/>
      <c r="N2029" s="1074"/>
      <c r="O2029" s="1075"/>
      <c r="P2029" s="45" t="s">
        <v>126</v>
      </c>
    </row>
    <row r="2030" spans="1:16" ht="19.5" customHeight="1" x14ac:dyDescent="0.25">
      <c r="A2030" s="63">
        <f t="shared" si="344"/>
        <v>19.5</v>
      </c>
      <c r="B2030" s="78">
        <v>8</v>
      </c>
      <c r="C2030" s="832"/>
      <c r="D2030" s="832"/>
      <c r="E2030" s="832"/>
      <c r="F2030" s="832"/>
      <c r="G2030" s="832"/>
      <c r="H2030" s="262"/>
      <c r="I2030" s="262"/>
      <c r="J2030" s="172"/>
      <c r="K2030" s="175"/>
      <c r="L2030" s="1073"/>
      <c r="M2030" s="1074"/>
      <c r="N2030" s="1074"/>
      <c r="O2030" s="1075"/>
      <c r="P2030" s="45" t="s">
        <v>126</v>
      </c>
    </row>
    <row r="2031" spans="1:16" ht="9" customHeight="1" x14ac:dyDescent="0.25">
      <c r="A2031" s="63">
        <f t="shared" ref="A2031" si="345">$A$2</f>
        <v>9</v>
      </c>
    </row>
    <row r="2032" spans="1:16" ht="18" customHeight="1" x14ac:dyDescent="0.25">
      <c r="A2032" s="63">
        <f t="shared" ref="A2032" si="346">$A$2*2</f>
        <v>18</v>
      </c>
      <c r="B2032" s="79" t="s">
        <v>100</v>
      </c>
      <c r="C2032" s="838" t="s">
        <v>191</v>
      </c>
      <c r="D2032" s="795"/>
      <c r="E2032" s="795"/>
      <c r="F2032" s="795"/>
      <c r="G2032" s="795"/>
      <c r="H2032" s="795"/>
      <c r="I2032" s="795"/>
      <c r="J2032" s="795"/>
      <c r="K2032" s="795"/>
      <c r="L2032" s="795"/>
      <c r="M2032" s="795"/>
      <c r="N2032" s="795"/>
      <c r="O2032" s="795"/>
    </row>
    <row r="2033" spans="1:16" ht="9" customHeight="1" x14ac:dyDescent="0.25">
      <c r="A2033" s="63">
        <f t="shared" ref="A2033:A2035" si="347">$A$2</f>
        <v>9</v>
      </c>
      <c r="B2033" s="79" t="s">
        <v>101</v>
      </c>
      <c r="C2033" s="795" t="s">
        <v>190</v>
      </c>
      <c r="D2033" s="795"/>
      <c r="E2033" s="795"/>
      <c r="F2033" s="795"/>
      <c r="G2033" s="795"/>
      <c r="H2033" s="795"/>
      <c r="I2033" s="795"/>
      <c r="J2033" s="795"/>
      <c r="K2033" s="795"/>
      <c r="L2033" s="795"/>
      <c r="M2033" s="795"/>
      <c r="N2033" s="795"/>
      <c r="O2033" s="795"/>
    </row>
    <row r="2034" spans="1:16" s="62" customFormat="1" ht="9" customHeight="1" x14ac:dyDescent="0.25">
      <c r="A2034" s="63">
        <f t="shared" si="347"/>
        <v>9</v>
      </c>
      <c r="B2034" s="79" t="s">
        <v>102</v>
      </c>
      <c r="C2034" s="838" t="s">
        <v>500</v>
      </c>
      <c r="D2034" s="795"/>
      <c r="E2034" s="795"/>
      <c r="F2034" s="795"/>
      <c r="G2034" s="795"/>
      <c r="H2034" s="795"/>
      <c r="I2034" s="795"/>
      <c r="J2034" s="795"/>
      <c r="K2034" s="795"/>
      <c r="L2034" s="795"/>
      <c r="M2034" s="795"/>
      <c r="N2034" s="795"/>
      <c r="O2034" s="795"/>
      <c r="P2034" s="45"/>
    </row>
    <row r="2035" spans="1:16" s="62" customFormat="1" ht="9" customHeight="1" x14ac:dyDescent="0.25">
      <c r="A2035" s="63">
        <f t="shared" si="347"/>
        <v>9</v>
      </c>
      <c r="B2035" s="79" t="s">
        <v>105</v>
      </c>
      <c r="C2035" s="838" t="s">
        <v>194</v>
      </c>
      <c r="D2035" s="795"/>
      <c r="E2035" s="795"/>
      <c r="F2035" s="795"/>
      <c r="G2035" s="795"/>
      <c r="H2035" s="795"/>
      <c r="I2035" s="795"/>
      <c r="J2035" s="795"/>
      <c r="K2035" s="795"/>
      <c r="L2035" s="795"/>
      <c r="M2035" s="795"/>
      <c r="N2035" s="795"/>
      <c r="O2035" s="795"/>
      <c r="P2035" s="45"/>
    </row>
    <row r="2036" spans="1:16" s="62" customFormat="1" ht="16.5" customHeight="1" x14ac:dyDescent="0.25">
      <c r="A2036" s="68">
        <f t="shared" ref="A2036" si="348">$A$8</f>
        <v>16.5</v>
      </c>
      <c r="B2036" s="45"/>
      <c r="C2036" s="984" t="str">
        <f ca="1">Wersja</f>
        <v>2020..6.15.0.44055</v>
      </c>
      <c r="D2036" s="984"/>
      <c r="E2036" s="69"/>
      <c r="F2036" s="69"/>
      <c r="G2036" s="69"/>
      <c r="H2036" s="69"/>
      <c r="I2036" s="45"/>
      <c r="J2036" s="45"/>
      <c r="K2036" s="45"/>
      <c r="L2036" s="45"/>
      <c r="M2036" s="45"/>
      <c r="N2036" s="80" t="s">
        <v>690</v>
      </c>
      <c r="O2036" s="81" t="s">
        <v>187</v>
      </c>
      <c r="P2036" s="45"/>
    </row>
    <row r="2037" spans="1:16" s="62" customFormat="1" ht="9" customHeight="1" x14ac:dyDescent="0.25">
      <c r="A2037" s="63">
        <f t="shared" ref="A2037:A2038" si="349">$A$2</f>
        <v>9</v>
      </c>
      <c r="B2037" s="45"/>
      <c r="C2037" s="45"/>
      <c r="D2037" s="45"/>
      <c r="E2037" s="45"/>
      <c r="F2037" s="45"/>
      <c r="G2037" s="45"/>
      <c r="H2037" s="45"/>
      <c r="I2037" s="45"/>
      <c r="J2037" s="45"/>
      <c r="K2037" s="45"/>
      <c r="L2037" s="45"/>
      <c r="M2037" s="45"/>
      <c r="N2037" s="45"/>
      <c r="O2037" s="45"/>
      <c r="P2037" s="45"/>
    </row>
    <row r="2038" spans="1:16" s="62" customFormat="1" ht="9" customHeight="1" x14ac:dyDescent="0.25">
      <c r="A2038" s="63">
        <f t="shared" si="349"/>
        <v>9</v>
      </c>
      <c r="B2038" s="797" t="s">
        <v>0</v>
      </c>
      <c r="C2038" s="797"/>
      <c r="D2038" s="797"/>
      <c r="E2038" s="797"/>
      <c r="F2038" s="797"/>
      <c r="G2038" s="797"/>
      <c r="H2038" s="797"/>
      <c r="I2038" s="797"/>
      <c r="J2038" s="797"/>
      <c r="K2038" s="797"/>
      <c r="L2038" s="797"/>
      <c r="M2038" s="797"/>
      <c r="N2038" s="797"/>
      <c r="O2038" s="797"/>
      <c r="P2038" s="45"/>
    </row>
    <row r="2039" spans="1:16" s="62" customFormat="1" ht="4.5" customHeight="1" x14ac:dyDescent="0.25">
      <c r="A2039" s="68">
        <v>4.5</v>
      </c>
      <c r="B2039" s="239"/>
      <c r="C2039" s="45"/>
      <c r="D2039" s="45"/>
      <c r="E2039" s="45"/>
      <c r="F2039" s="45"/>
      <c r="G2039" s="45"/>
      <c r="H2039" s="45"/>
      <c r="I2039" s="45"/>
      <c r="J2039" s="45"/>
      <c r="K2039" s="45"/>
      <c r="L2039" s="45"/>
      <c r="M2039" s="45"/>
      <c r="N2039" s="45"/>
      <c r="O2039" s="45"/>
      <c r="P2039" s="45"/>
    </row>
    <row r="2040" spans="1:16" s="62" customFormat="1" ht="16.5" customHeight="1" x14ac:dyDescent="0.25">
      <c r="A2040" s="68">
        <f t="shared" ref="A2040" si="350">$A$8</f>
        <v>16.5</v>
      </c>
      <c r="B2040" s="811" t="s">
        <v>689</v>
      </c>
      <c r="C2040" s="812"/>
      <c r="D2040" s="812"/>
      <c r="E2040" s="812"/>
      <c r="F2040" s="812"/>
      <c r="G2040" s="812"/>
      <c r="H2040" s="812"/>
      <c r="I2040" s="812"/>
      <c r="J2040" s="812"/>
      <c r="K2040" s="812"/>
      <c r="L2040" s="812"/>
      <c r="M2040" s="812"/>
      <c r="N2040" s="812"/>
      <c r="O2040" s="813"/>
      <c r="P2040" s="45"/>
    </row>
    <row r="2041" spans="1:16" s="62" customFormat="1" ht="24.75" customHeight="1" x14ac:dyDescent="0.25">
      <c r="A2041" s="68">
        <f t="shared" ref="A2041" si="351">$A$8*1.5</f>
        <v>24.75</v>
      </c>
      <c r="B2041" s="241" t="s">
        <v>162</v>
      </c>
      <c r="C2041" s="1076" t="s">
        <v>184</v>
      </c>
      <c r="D2041" s="1076"/>
      <c r="E2041" s="1076"/>
      <c r="F2041" s="1076"/>
      <c r="G2041" s="1076"/>
      <c r="H2041" s="242" t="s">
        <v>171</v>
      </c>
      <c r="I2041" s="242" t="s">
        <v>172</v>
      </c>
      <c r="J2041" s="241" t="s">
        <v>163</v>
      </c>
      <c r="K2041" s="75" t="s">
        <v>760</v>
      </c>
      <c r="L2041" s="814" t="s">
        <v>175</v>
      </c>
      <c r="M2041" s="807"/>
      <c r="N2041" s="807"/>
      <c r="O2041" s="815"/>
      <c r="P2041" s="45"/>
    </row>
    <row r="2042" spans="1:16" s="62" customFormat="1" ht="9" customHeight="1" x14ac:dyDescent="0.2">
      <c r="A2042" s="63">
        <f t="shared" ref="A2042" si="352">$A$2</f>
        <v>9</v>
      </c>
      <c r="B2042" s="85"/>
      <c r="C2042" s="835" t="s">
        <v>126</v>
      </c>
      <c r="D2042" s="835"/>
      <c r="E2042" s="835"/>
      <c r="F2042" s="835"/>
      <c r="G2042" s="835"/>
      <c r="H2042" s="240" t="s">
        <v>164</v>
      </c>
      <c r="I2042" s="240" t="s">
        <v>165</v>
      </c>
      <c r="J2042" s="240" t="s">
        <v>143</v>
      </c>
      <c r="K2042" s="240" t="s">
        <v>166</v>
      </c>
      <c r="L2042" s="836" t="s">
        <v>167</v>
      </c>
      <c r="M2042" s="1072"/>
      <c r="N2042" s="1072"/>
      <c r="O2042" s="837"/>
      <c r="P2042" s="45"/>
    </row>
    <row r="2043" spans="1:16" s="62" customFormat="1" ht="19.5" customHeight="1" x14ac:dyDescent="0.25">
      <c r="A2043" s="63">
        <f t="shared" ref="A2043:A2050" si="353">$A$6</f>
        <v>19.5</v>
      </c>
      <c r="B2043" s="78">
        <v>1</v>
      </c>
      <c r="C2043" s="832"/>
      <c r="D2043" s="832"/>
      <c r="E2043" s="832"/>
      <c r="F2043" s="832"/>
      <c r="G2043" s="832"/>
      <c r="H2043" s="262"/>
      <c r="I2043" s="262"/>
      <c r="J2043" s="172"/>
      <c r="K2043" s="167"/>
      <c r="L2043" s="1073"/>
      <c r="M2043" s="1074"/>
      <c r="N2043" s="1074"/>
      <c r="O2043" s="1075"/>
      <c r="P2043" s="45" t="s">
        <v>164</v>
      </c>
    </row>
    <row r="2044" spans="1:16" s="62" customFormat="1" ht="19.5" customHeight="1" x14ac:dyDescent="0.25">
      <c r="A2044" s="63">
        <f t="shared" si="353"/>
        <v>19.5</v>
      </c>
      <c r="B2044" s="78">
        <v>2</v>
      </c>
      <c r="C2044" s="832"/>
      <c r="D2044" s="832"/>
      <c r="E2044" s="832"/>
      <c r="F2044" s="832"/>
      <c r="G2044" s="832"/>
      <c r="H2044" s="262"/>
      <c r="I2044" s="262"/>
      <c r="J2044" s="172"/>
      <c r="K2044" s="167"/>
      <c r="L2044" s="1073"/>
      <c r="M2044" s="1074"/>
      <c r="N2044" s="1074"/>
      <c r="O2044" s="1075"/>
      <c r="P2044" s="45" t="s">
        <v>164</v>
      </c>
    </row>
    <row r="2045" spans="1:16" s="62" customFormat="1" ht="19.5" customHeight="1" x14ac:dyDescent="0.25">
      <c r="A2045" s="63">
        <f t="shared" si="353"/>
        <v>19.5</v>
      </c>
      <c r="B2045" s="78">
        <v>3</v>
      </c>
      <c r="C2045" s="832"/>
      <c r="D2045" s="832"/>
      <c r="E2045" s="832"/>
      <c r="F2045" s="832"/>
      <c r="G2045" s="832"/>
      <c r="H2045" s="262"/>
      <c r="I2045" s="262"/>
      <c r="J2045" s="172"/>
      <c r="K2045" s="167"/>
      <c r="L2045" s="1073"/>
      <c r="M2045" s="1074"/>
      <c r="N2045" s="1074"/>
      <c r="O2045" s="1075"/>
      <c r="P2045" s="45" t="s">
        <v>164</v>
      </c>
    </row>
    <row r="2046" spans="1:16" s="62" customFormat="1" ht="19.5" customHeight="1" x14ac:dyDescent="0.25">
      <c r="A2046" s="63">
        <f t="shared" si="353"/>
        <v>19.5</v>
      </c>
      <c r="B2046" s="78">
        <v>4</v>
      </c>
      <c r="C2046" s="832"/>
      <c r="D2046" s="832"/>
      <c r="E2046" s="832"/>
      <c r="F2046" s="832"/>
      <c r="G2046" s="832"/>
      <c r="H2046" s="262"/>
      <c r="I2046" s="262"/>
      <c r="J2046" s="172"/>
      <c r="K2046" s="167"/>
      <c r="L2046" s="1073"/>
      <c r="M2046" s="1074"/>
      <c r="N2046" s="1074"/>
      <c r="O2046" s="1075"/>
      <c r="P2046" s="45" t="s">
        <v>164</v>
      </c>
    </row>
    <row r="2047" spans="1:16" s="62" customFormat="1" ht="19.5" customHeight="1" x14ac:dyDescent="0.25">
      <c r="A2047" s="63">
        <f t="shared" si="353"/>
        <v>19.5</v>
      </c>
      <c r="B2047" s="78">
        <v>5</v>
      </c>
      <c r="C2047" s="832"/>
      <c r="D2047" s="832"/>
      <c r="E2047" s="832"/>
      <c r="F2047" s="832"/>
      <c r="G2047" s="832"/>
      <c r="H2047" s="262"/>
      <c r="I2047" s="262"/>
      <c r="J2047" s="172"/>
      <c r="K2047" s="167"/>
      <c r="L2047" s="1073"/>
      <c r="M2047" s="1074"/>
      <c r="N2047" s="1074"/>
      <c r="O2047" s="1075"/>
      <c r="P2047" s="45" t="s">
        <v>164</v>
      </c>
    </row>
    <row r="2048" spans="1:16" s="62" customFormat="1" ht="19.5" customHeight="1" x14ac:dyDescent="0.25">
      <c r="A2048" s="63">
        <f t="shared" si="353"/>
        <v>19.5</v>
      </c>
      <c r="B2048" s="78">
        <v>6</v>
      </c>
      <c r="C2048" s="832"/>
      <c r="D2048" s="832"/>
      <c r="E2048" s="832"/>
      <c r="F2048" s="832"/>
      <c r="G2048" s="832"/>
      <c r="H2048" s="262"/>
      <c r="I2048" s="262"/>
      <c r="J2048" s="172"/>
      <c r="K2048" s="167"/>
      <c r="L2048" s="1073"/>
      <c r="M2048" s="1074"/>
      <c r="N2048" s="1074"/>
      <c r="O2048" s="1075"/>
      <c r="P2048" s="45" t="s">
        <v>164</v>
      </c>
    </row>
    <row r="2049" spans="1:16" s="62" customFormat="1" ht="19.5" customHeight="1" x14ac:dyDescent="0.25">
      <c r="A2049" s="63">
        <f t="shared" si="353"/>
        <v>19.5</v>
      </c>
      <c r="B2049" s="78">
        <v>7</v>
      </c>
      <c r="C2049" s="832"/>
      <c r="D2049" s="832"/>
      <c r="E2049" s="832"/>
      <c r="F2049" s="832"/>
      <c r="G2049" s="832"/>
      <c r="H2049" s="262"/>
      <c r="I2049" s="262"/>
      <c r="J2049" s="172"/>
      <c r="K2049" s="167"/>
      <c r="L2049" s="1073"/>
      <c r="M2049" s="1074"/>
      <c r="N2049" s="1074"/>
      <c r="O2049" s="1075"/>
      <c r="P2049" s="45" t="s">
        <v>164</v>
      </c>
    </row>
    <row r="2050" spans="1:16" s="62" customFormat="1" ht="19.5" customHeight="1" x14ac:dyDescent="0.25">
      <c r="A2050" s="63">
        <f t="shared" si="353"/>
        <v>19.5</v>
      </c>
      <c r="B2050" s="78">
        <v>8</v>
      </c>
      <c r="C2050" s="832"/>
      <c r="D2050" s="832"/>
      <c r="E2050" s="832"/>
      <c r="F2050" s="832"/>
      <c r="G2050" s="832"/>
      <c r="H2050" s="262"/>
      <c r="I2050" s="262"/>
      <c r="J2050" s="172"/>
      <c r="K2050" s="167"/>
      <c r="L2050" s="1073"/>
      <c r="M2050" s="1074"/>
      <c r="N2050" s="1074"/>
      <c r="O2050" s="1075"/>
      <c r="P2050" s="45" t="s">
        <v>164</v>
      </c>
    </row>
    <row r="2051" spans="1:16" s="62" customFormat="1" ht="9" customHeight="1" x14ac:dyDescent="0.25">
      <c r="A2051" s="63">
        <f t="shared" ref="A2051:A2080" si="354">$A$2</f>
        <v>9</v>
      </c>
      <c r="B2051" s="45"/>
      <c r="C2051" s="45"/>
      <c r="D2051" s="45"/>
      <c r="E2051" s="45"/>
      <c r="F2051" s="45"/>
      <c r="G2051" s="45"/>
      <c r="H2051" s="45"/>
      <c r="I2051" s="45"/>
      <c r="J2051" s="45"/>
      <c r="K2051" s="45"/>
      <c r="L2051" s="45"/>
      <c r="M2051" s="45"/>
      <c r="N2051" s="45"/>
      <c r="O2051" s="45"/>
      <c r="P2051" s="45"/>
    </row>
    <row r="2052" spans="1:16" ht="9" customHeight="1" x14ac:dyDescent="0.25">
      <c r="A2052" s="63">
        <f t="shared" si="354"/>
        <v>9</v>
      </c>
    </row>
    <row r="2053" spans="1:16" ht="9" customHeight="1" x14ac:dyDescent="0.25">
      <c r="A2053" s="63">
        <f t="shared" si="354"/>
        <v>9</v>
      </c>
    </row>
    <row r="2054" spans="1:16" ht="9" customHeight="1" x14ac:dyDescent="0.25">
      <c r="A2054" s="63">
        <f t="shared" si="354"/>
        <v>9</v>
      </c>
    </row>
    <row r="2055" spans="1:16" ht="9" customHeight="1" x14ac:dyDescent="0.25">
      <c r="A2055" s="63">
        <f t="shared" si="354"/>
        <v>9</v>
      </c>
    </row>
    <row r="2056" spans="1:16" ht="9" customHeight="1" x14ac:dyDescent="0.25">
      <c r="A2056" s="63">
        <f t="shared" si="354"/>
        <v>9</v>
      </c>
    </row>
    <row r="2057" spans="1:16" ht="9" customHeight="1" x14ac:dyDescent="0.25">
      <c r="A2057" s="63">
        <f t="shared" si="354"/>
        <v>9</v>
      </c>
    </row>
    <row r="2058" spans="1:16" ht="9" customHeight="1" x14ac:dyDescent="0.25">
      <c r="A2058" s="63">
        <f t="shared" si="354"/>
        <v>9</v>
      </c>
    </row>
    <row r="2059" spans="1:16" ht="9" customHeight="1" x14ac:dyDescent="0.25">
      <c r="A2059" s="63">
        <f t="shared" si="354"/>
        <v>9</v>
      </c>
    </row>
    <row r="2060" spans="1:16" ht="9" customHeight="1" x14ac:dyDescent="0.25">
      <c r="A2060" s="63">
        <f t="shared" si="354"/>
        <v>9</v>
      </c>
    </row>
    <row r="2061" spans="1:16" ht="9" customHeight="1" x14ac:dyDescent="0.25">
      <c r="A2061" s="63">
        <f t="shared" si="354"/>
        <v>9</v>
      </c>
    </row>
    <row r="2062" spans="1:16" ht="9" customHeight="1" x14ac:dyDescent="0.25">
      <c r="A2062" s="63">
        <f t="shared" si="354"/>
        <v>9</v>
      </c>
    </row>
    <row r="2063" spans="1:16" ht="9" customHeight="1" x14ac:dyDescent="0.25">
      <c r="A2063" s="63">
        <f t="shared" si="354"/>
        <v>9</v>
      </c>
    </row>
    <row r="2064" spans="1:16" ht="9" customHeight="1" x14ac:dyDescent="0.25">
      <c r="A2064" s="63">
        <f t="shared" si="354"/>
        <v>9</v>
      </c>
    </row>
    <row r="2065" spans="1:1" ht="9" customHeight="1" x14ac:dyDescent="0.25">
      <c r="A2065" s="63">
        <f t="shared" si="354"/>
        <v>9</v>
      </c>
    </row>
    <row r="2066" spans="1:1" ht="9" customHeight="1" x14ac:dyDescent="0.25">
      <c r="A2066" s="63">
        <f t="shared" si="354"/>
        <v>9</v>
      </c>
    </row>
    <row r="2067" spans="1:1" ht="9" customHeight="1" x14ac:dyDescent="0.25">
      <c r="A2067" s="63">
        <f t="shared" si="354"/>
        <v>9</v>
      </c>
    </row>
    <row r="2068" spans="1:1" ht="9" customHeight="1" x14ac:dyDescent="0.25">
      <c r="A2068" s="63">
        <f t="shared" si="354"/>
        <v>9</v>
      </c>
    </row>
    <row r="2069" spans="1:1" ht="9" customHeight="1" x14ac:dyDescent="0.25">
      <c r="A2069" s="63">
        <f t="shared" si="354"/>
        <v>9</v>
      </c>
    </row>
    <row r="2070" spans="1:1" ht="9" customHeight="1" x14ac:dyDescent="0.25">
      <c r="A2070" s="63">
        <f t="shared" si="354"/>
        <v>9</v>
      </c>
    </row>
    <row r="2071" spans="1:1" ht="9" customHeight="1" x14ac:dyDescent="0.25">
      <c r="A2071" s="63">
        <f t="shared" si="354"/>
        <v>9</v>
      </c>
    </row>
    <row r="2072" spans="1:1" ht="9" customHeight="1" x14ac:dyDescent="0.25">
      <c r="A2072" s="63">
        <f t="shared" si="354"/>
        <v>9</v>
      </c>
    </row>
    <row r="2073" spans="1:1" ht="9" customHeight="1" x14ac:dyDescent="0.25">
      <c r="A2073" s="63">
        <f t="shared" si="354"/>
        <v>9</v>
      </c>
    </row>
    <row r="2074" spans="1:1" ht="9" customHeight="1" x14ac:dyDescent="0.25">
      <c r="A2074" s="63">
        <f t="shared" si="354"/>
        <v>9</v>
      </c>
    </row>
    <row r="2075" spans="1:1" ht="9" customHeight="1" x14ac:dyDescent="0.25">
      <c r="A2075" s="63">
        <f t="shared" si="354"/>
        <v>9</v>
      </c>
    </row>
    <row r="2076" spans="1:1" ht="9" customHeight="1" x14ac:dyDescent="0.25">
      <c r="A2076" s="63">
        <f t="shared" si="354"/>
        <v>9</v>
      </c>
    </row>
    <row r="2077" spans="1:1" ht="9" customHeight="1" x14ac:dyDescent="0.25">
      <c r="A2077" s="63">
        <f t="shared" si="354"/>
        <v>9</v>
      </c>
    </row>
    <row r="2078" spans="1:1" ht="9" customHeight="1" x14ac:dyDescent="0.25">
      <c r="A2078" s="63">
        <f t="shared" si="354"/>
        <v>9</v>
      </c>
    </row>
    <row r="2079" spans="1:1" ht="9" customHeight="1" x14ac:dyDescent="0.25">
      <c r="A2079" s="63">
        <f t="shared" si="354"/>
        <v>9</v>
      </c>
    </row>
    <row r="2080" spans="1:1" ht="9" customHeight="1" x14ac:dyDescent="0.25">
      <c r="A2080" s="63">
        <f t="shared" si="354"/>
        <v>9</v>
      </c>
    </row>
    <row r="2081" spans="1:17" ht="15.75" customHeight="1" x14ac:dyDescent="0.25">
      <c r="A2081" s="68">
        <f t="shared" ref="A2081" si="355">$A$8</f>
        <v>16.5</v>
      </c>
      <c r="C2081" s="80" t="s">
        <v>690</v>
      </c>
      <c r="D2081" s="81" t="s">
        <v>189</v>
      </c>
      <c r="M2081" s="1006" t="str">
        <f ca="1">Wersja</f>
        <v>2020..6.15.0.44055</v>
      </c>
      <c r="N2081" s="1006"/>
    </row>
    <row r="2082" spans="1:17" ht="9" customHeight="1" x14ac:dyDescent="0.25">
      <c r="A2082" s="64">
        <v>9</v>
      </c>
      <c r="B2082" s="796" t="s">
        <v>182</v>
      </c>
      <c r="C2082" s="796"/>
      <c r="D2082" s="796"/>
      <c r="E2082" s="796"/>
      <c r="F2082" s="796"/>
      <c r="G2082" s="796"/>
      <c r="H2082" s="796"/>
      <c r="I2082" s="796"/>
      <c r="J2082" s="796"/>
      <c r="K2082" s="796"/>
      <c r="L2082" s="796"/>
      <c r="M2082" s="796"/>
      <c r="N2082" s="796"/>
      <c r="O2082" s="796"/>
    </row>
    <row r="2083" spans="1:17" ht="9" customHeight="1" x14ac:dyDescent="0.25">
      <c r="A2083" s="63">
        <f t="shared" ref="A2083" si="356">$A$2</f>
        <v>9</v>
      </c>
      <c r="B2083" s="797" t="s">
        <v>0</v>
      </c>
      <c r="C2083" s="797"/>
      <c r="D2083" s="797"/>
      <c r="E2083" s="797"/>
      <c r="F2083" s="797"/>
      <c r="G2083" s="797"/>
      <c r="H2083" s="797"/>
      <c r="I2083" s="797"/>
      <c r="J2083" s="797"/>
      <c r="K2083" s="797"/>
      <c r="L2083" s="797"/>
      <c r="M2083" s="797"/>
      <c r="N2083" s="797"/>
      <c r="O2083" s="797"/>
    </row>
    <row r="2084" spans="1:17" ht="4.5" customHeight="1" x14ac:dyDescent="0.25">
      <c r="A2084" s="64">
        <v>4.5</v>
      </c>
      <c r="B2084" s="239"/>
    </row>
    <row r="2085" spans="1:17" ht="9" customHeight="1" x14ac:dyDescent="0.25">
      <c r="A2085" s="63">
        <f t="shared" ref="A2085" si="357">$A$2</f>
        <v>9</v>
      </c>
      <c r="B2085" s="798" t="s">
        <v>475</v>
      </c>
      <c r="C2085" s="799"/>
      <c r="D2085" s="799"/>
      <c r="E2085" s="799"/>
      <c r="F2085" s="799"/>
      <c r="G2085" s="799"/>
      <c r="H2085" s="800"/>
      <c r="I2085" s="801" t="s">
        <v>1</v>
      </c>
      <c r="J2085" s="802"/>
      <c r="K2085" s="802"/>
      <c r="L2085" s="802"/>
      <c r="M2085" s="802"/>
      <c r="N2085" s="802"/>
      <c r="O2085" s="803"/>
    </row>
    <row r="2086" spans="1:17" ht="19.5" customHeight="1" x14ac:dyDescent="0.25">
      <c r="A2086" s="64">
        <v>19.5</v>
      </c>
      <c r="B2086" s="65"/>
      <c r="C2086" s="988">
        <f>$C$6</f>
        <v>0</v>
      </c>
      <c r="D2086" s="988"/>
      <c r="E2086" s="988"/>
      <c r="F2086" s="988"/>
      <c r="G2086" s="988"/>
      <c r="H2086" s="66"/>
      <c r="I2086" s="820"/>
      <c r="J2086" s="821"/>
      <c r="K2086" s="821"/>
      <c r="L2086" s="821"/>
      <c r="M2086" s="821"/>
      <c r="N2086" s="821"/>
      <c r="O2086" s="822"/>
    </row>
    <row r="2087" spans="1:17" ht="9" customHeight="1" x14ac:dyDescent="0.25">
      <c r="A2087" s="63">
        <f t="shared" ref="A2087" si="358">$A$2</f>
        <v>9</v>
      </c>
    </row>
    <row r="2088" spans="1:17" ht="16.5" customHeight="1" x14ac:dyDescent="0.25">
      <c r="A2088" s="64">
        <v>16.5</v>
      </c>
      <c r="B2088" s="67" t="s">
        <v>578</v>
      </c>
    </row>
    <row r="2089" spans="1:17" ht="16.5" customHeight="1" x14ac:dyDescent="0.25">
      <c r="A2089" s="68">
        <f>$A$8</f>
        <v>16.5</v>
      </c>
      <c r="B2089" s="989" t="s">
        <v>686</v>
      </c>
      <c r="C2089" s="989"/>
      <c r="D2089" s="989"/>
      <c r="E2089" s="989"/>
      <c r="F2089" s="989"/>
      <c r="G2089" s="989"/>
      <c r="H2089" s="989"/>
      <c r="I2089" s="989"/>
      <c r="J2089" s="989"/>
      <c r="K2089" s="989"/>
      <c r="L2089" s="989"/>
      <c r="M2089" s="989"/>
      <c r="N2089" s="989"/>
    </row>
    <row r="2090" spans="1:17" ht="16.5" customHeight="1" x14ac:dyDescent="0.25">
      <c r="A2090" s="68">
        <f>$A$8</f>
        <v>16.5</v>
      </c>
      <c r="B2090" s="990" t="s">
        <v>564</v>
      </c>
      <c r="C2090" s="989"/>
      <c r="D2090" s="989"/>
      <c r="E2090" s="989"/>
      <c r="F2090" s="989"/>
      <c r="G2090" s="989"/>
      <c r="H2090" s="989"/>
      <c r="I2090" s="989"/>
      <c r="J2090" s="989"/>
      <c r="K2090" s="989"/>
      <c r="L2090" s="989"/>
      <c r="M2090" s="989"/>
      <c r="N2090" s="989"/>
    </row>
    <row r="2091" spans="1:17" ht="9" customHeight="1" x14ac:dyDescent="0.25">
      <c r="A2091" s="63">
        <f>$A$2</f>
        <v>9</v>
      </c>
      <c r="C2091" s="69"/>
      <c r="D2091" s="69"/>
      <c r="E2091" s="69"/>
      <c r="F2091" s="69"/>
      <c r="G2091" s="69"/>
      <c r="N2091" s="804" t="s">
        <v>877</v>
      </c>
      <c r="O2091" s="1086"/>
    </row>
    <row r="2092" spans="1:17" ht="19.5" customHeight="1" x14ac:dyDescent="0.25">
      <c r="A2092" s="63">
        <f>$A$6</f>
        <v>19.5</v>
      </c>
      <c r="C2092" s="69"/>
      <c r="D2092" s="69"/>
      <c r="E2092" s="69"/>
      <c r="F2092" s="69"/>
      <c r="G2092" s="69"/>
      <c r="N2092" s="283">
        <f>N2012+1</f>
        <v>27</v>
      </c>
      <c r="O2092" s="70"/>
      <c r="P2092" s="62">
        <f>SUM(Q:Q)</f>
        <v>0</v>
      </c>
      <c r="Q2092" s="62">
        <f>IF(COUNTA(C2103:O2110,C2123:O2130)=0,0,1)</f>
        <v>0</v>
      </c>
    </row>
    <row r="2093" spans="1:17" ht="4.5" customHeight="1" x14ac:dyDescent="0.25">
      <c r="A2093" s="63">
        <f>$A$4</f>
        <v>4.5</v>
      </c>
      <c r="B2093" s="69"/>
      <c r="C2093" s="69"/>
      <c r="D2093" s="69"/>
      <c r="E2093" s="69"/>
      <c r="F2093" s="69"/>
      <c r="G2093" s="69"/>
    </row>
    <row r="2094" spans="1:17" ht="4.5" customHeight="1" x14ac:dyDescent="0.25">
      <c r="A2094" s="63">
        <f>$A$4</f>
        <v>4.5</v>
      </c>
      <c r="B2094" s="807"/>
      <c r="C2094" s="807"/>
      <c r="D2094" s="807"/>
      <c r="E2094" s="807"/>
      <c r="F2094" s="807"/>
      <c r="G2094" s="807"/>
      <c r="H2094" s="807"/>
      <c r="I2094" s="807"/>
      <c r="J2094" s="807"/>
      <c r="K2094" s="807"/>
      <c r="L2094" s="807"/>
      <c r="M2094" s="807"/>
      <c r="N2094" s="807"/>
      <c r="O2094" s="807"/>
    </row>
    <row r="2095" spans="1:17" ht="24.75" customHeight="1" x14ac:dyDescent="0.25">
      <c r="A2095" s="68">
        <f>$A$8*1.5</f>
        <v>24.75</v>
      </c>
      <c r="B2095" s="826" t="s">
        <v>687</v>
      </c>
      <c r="C2095" s="827"/>
      <c r="D2095" s="827"/>
      <c r="E2095" s="827"/>
      <c r="F2095" s="827"/>
      <c r="G2095" s="827"/>
      <c r="H2095" s="827"/>
      <c r="I2095" s="827"/>
      <c r="J2095" s="827"/>
      <c r="K2095" s="827"/>
      <c r="L2095" s="827"/>
      <c r="M2095" s="827"/>
      <c r="N2095" s="827"/>
      <c r="O2095" s="828"/>
    </row>
    <row r="2096" spans="1:17" ht="9" customHeight="1" x14ac:dyDescent="0.25">
      <c r="A2096" s="63">
        <f>$A$2</f>
        <v>9</v>
      </c>
      <c r="B2096" s="71"/>
      <c r="C2096" s="804" t="s">
        <v>158</v>
      </c>
      <c r="D2096" s="805"/>
      <c r="E2096" s="805"/>
      <c r="F2096" s="805"/>
      <c r="G2096" s="805"/>
      <c r="H2096" s="806"/>
      <c r="I2096" s="804" t="s">
        <v>159</v>
      </c>
      <c r="J2096" s="805"/>
      <c r="K2096" s="805"/>
      <c r="L2096" s="805"/>
      <c r="M2096" s="805"/>
      <c r="N2096" s="805"/>
      <c r="O2096" s="806"/>
    </row>
    <row r="2097" spans="1:16" ht="19.5" customHeight="1" thickBot="1" x14ac:dyDescent="0.3">
      <c r="A2097" s="63">
        <f>$A$6</f>
        <v>19.5</v>
      </c>
      <c r="B2097" s="71"/>
      <c r="C2097" s="1077" t="str">
        <f>""&amp;$C$17</f>
        <v/>
      </c>
      <c r="D2097" s="1078"/>
      <c r="E2097" s="1078"/>
      <c r="F2097" s="1078"/>
      <c r="G2097" s="1078"/>
      <c r="H2097" s="1079"/>
      <c r="I2097" s="1077" t="str">
        <f>""&amp;$I$17</f>
        <v/>
      </c>
      <c r="J2097" s="1078"/>
      <c r="K2097" s="1078"/>
      <c r="L2097" s="1078"/>
      <c r="M2097" s="1078"/>
      <c r="N2097" s="1078"/>
      <c r="O2097" s="1079"/>
    </row>
    <row r="2098" spans="1:16" ht="4.5" customHeight="1" thickBot="1" x14ac:dyDescent="0.3">
      <c r="A2098" s="63">
        <f t="shared" ref="A2098" si="359">$A$4</f>
        <v>4.5</v>
      </c>
      <c r="B2098" s="1080"/>
      <c r="C2098" s="1081"/>
      <c r="D2098" s="1081"/>
      <c r="E2098" s="1081"/>
      <c r="F2098" s="1081"/>
      <c r="G2098" s="1081"/>
      <c r="H2098" s="1081"/>
      <c r="I2098" s="1081"/>
      <c r="J2098" s="1081"/>
      <c r="K2098" s="1081"/>
      <c r="L2098" s="1081"/>
      <c r="M2098" s="1081"/>
      <c r="N2098" s="1081"/>
      <c r="O2098" s="1082"/>
    </row>
    <row r="2099" spans="1:16" ht="16.5" customHeight="1" x14ac:dyDescent="0.25">
      <c r="A2099" s="68">
        <f t="shared" ref="A2099:A2100" si="360">$A$8</f>
        <v>16.5</v>
      </c>
      <c r="B2099" s="1083" t="s">
        <v>160</v>
      </c>
      <c r="C2099" s="1084"/>
      <c r="D2099" s="1084"/>
      <c r="E2099" s="1084"/>
      <c r="F2099" s="1084"/>
      <c r="G2099" s="1084"/>
      <c r="H2099" s="1084"/>
      <c r="I2099" s="1084"/>
      <c r="J2099" s="1084"/>
      <c r="K2099" s="1084"/>
      <c r="L2099" s="1084"/>
      <c r="M2099" s="1084"/>
      <c r="N2099" s="1084"/>
      <c r="O2099" s="1085"/>
    </row>
    <row r="2100" spans="1:16" ht="16.5" customHeight="1" x14ac:dyDescent="0.25">
      <c r="A2100" s="68">
        <f t="shared" si="360"/>
        <v>16.5</v>
      </c>
      <c r="B2100" s="811" t="s">
        <v>688</v>
      </c>
      <c r="C2100" s="812"/>
      <c r="D2100" s="812"/>
      <c r="E2100" s="812"/>
      <c r="F2100" s="812"/>
      <c r="G2100" s="812"/>
      <c r="H2100" s="812"/>
      <c r="I2100" s="812"/>
      <c r="J2100" s="812"/>
      <c r="K2100" s="812"/>
      <c r="L2100" s="812"/>
      <c r="M2100" s="812"/>
      <c r="N2100" s="812"/>
      <c r="O2100" s="813"/>
    </row>
    <row r="2101" spans="1:16" ht="24.75" customHeight="1" x14ac:dyDescent="0.25">
      <c r="A2101" s="68">
        <f t="shared" ref="A2101" si="361">$A$8*1.5</f>
        <v>24.75</v>
      </c>
      <c r="B2101" s="241" t="s">
        <v>162</v>
      </c>
      <c r="C2101" s="814" t="s">
        <v>170</v>
      </c>
      <c r="D2101" s="807"/>
      <c r="E2101" s="807"/>
      <c r="F2101" s="807"/>
      <c r="G2101" s="815"/>
      <c r="H2101" s="242" t="s">
        <v>171</v>
      </c>
      <c r="I2101" s="242" t="s">
        <v>172</v>
      </c>
      <c r="J2101" s="241" t="s">
        <v>163</v>
      </c>
      <c r="K2101" s="75" t="s">
        <v>760</v>
      </c>
      <c r="L2101" s="814" t="s">
        <v>175</v>
      </c>
      <c r="M2101" s="807"/>
      <c r="N2101" s="807"/>
      <c r="O2101" s="815"/>
    </row>
    <row r="2102" spans="1:16" ht="9" customHeight="1" x14ac:dyDescent="0.2">
      <c r="A2102" s="63">
        <f t="shared" ref="A2102" si="362">$A$2</f>
        <v>9</v>
      </c>
      <c r="B2102" s="76"/>
      <c r="C2102" s="816" t="s">
        <v>126</v>
      </c>
      <c r="D2102" s="817"/>
      <c r="E2102" s="817"/>
      <c r="F2102" s="817"/>
      <c r="G2102" s="818"/>
      <c r="H2102" s="77" t="s">
        <v>164</v>
      </c>
      <c r="I2102" s="77" t="s">
        <v>165</v>
      </c>
      <c r="J2102" s="77" t="s">
        <v>143</v>
      </c>
      <c r="K2102" s="77" t="s">
        <v>166</v>
      </c>
      <c r="L2102" s="845" t="s">
        <v>167</v>
      </c>
      <c r="M2102" s="1023"/>
      <c r="N2102" s="1023"/>
      <c r="O2102" s="1024"/>
    </row>
    <row r="2103" spans="1:16" ht="19.5" customHeight="1" x14ac:dyDescent="0.25">
      <c r="A2103" s="63">
        <f t="shared" ref="A2103:A2110" si="363">$A$6</f>
        <v>19.5</v>
      </c>
      <c r="B2103" s="78">
        <v>1</v>
      </c>
      <c r="C2103" s="832"/>
      <c r="D2103" s="832"/>
      <c r="E2103" s="832"/>
      <c r="F2103" s="832"/>
      <c r="G2103" s="832"/>
      <c r="H2103" s="262"/>
      <c r="I2103" s="262"/>
      <c r="J2103" s="172"/>
      <c r="K2103" s="175"/>
      <c r="L2103" s="1073"/>
      <c r="M2103" s="1074"/>
      <c r="N2103" s="1074"/>
      <c r="O2103" s="1075"/>
      <c r="P2103" s="45" t="s">
        <v>126</v>
      </c>
    </row>
    <row r="2104" spans="1:16" ht="19.5" customHeight="1" x14ac:dyDescent="0.25">
      <c r="A2104" s="63">
        <f t="shared" si="363"/>
        <v>19.5</v>
      </c>
      <c r="B2104" s="78">
        <v>2</v>
      </c>
      <c r="C2104" s="832"/>
      <c r="D2104" s="832"/>
      <c r="E2104" s="832"/>
      <c r="F2104" s="832"/>
      <c r="G2104" s="832"/>
      <c r="H2104" s="262"/>
      <c r="I2104" s="262"/>
      <c r="J2104" s="172"/>
      <c r="K2104" s="175"/>
      <c r="L2104" s="1073"/>
      <c r="M2104" s="1074"/>
      <c r="N2104" s="1074"/>
      <c r="O2104" s="1075"/>
      <c r="P2104" s="45" t="s">
        <v>126</v>
      </c>
    </row>
    <row r="2105" spans="1:16" ht="19.5" customHeight="1" x14ac:dyDescent="0.25">
      <c r="A2105" s="63">
        <f t="shared" si="363"/>
        <v>19.5</v>
      </c>
      <c r="B2105" s="78">
        <v>3</v>
      </c>
      <c r="C2105" s="832"/>
      <c r="D2105" s="832"/>
      <c r="E2105" s="832"/>
      <c r="F2105" s="832"/>
      <c r="G2105" s="832"/>
      <c r="H2105" s="262"/>
      <c r="I2105" s="262"/>
      <c r="J2105" s="172"/>
      <c r="K2105" s="175"/>
      <c r="L2105" s="1073"/>
      <c r="M2105" s="1074"/>
      <c r="N2105" s="1074"/>
      <c r="O2105" s="1075"/>
      <c r="P2105" s="45" t="s">
        <v>126</v>
      </c>
    </row>
    <row r="2106" spans="1:16" ht="19.5" customHeight="1" x14ac:dyDescent="0.25">
      <c r="A2106" s="63">
        <f t="shared" si="363"/>
        <v>19.5</v>
      </c>
      <c r="B2106" s="78">
        <v>4</v>
      </c>
      <c r="C2106" s="832"/>
      <c r="D2106" s="832"/>
      <c r="E2106" s="832"/>
      <c r="F2106" s="832"/>
      <c r="G2106" s="832"/>
      <c r="H2106" s="262"/>
      <c r="I2106" s="262"/>
      <c r="J2106" s="172"/>
      <c r="K2106" s="175"/>
      <c r="L2106" s="1073"/>
      <c r="M2106" s="1074"/>
      <c r="N2106" s="1074"/>
      <c r="O2106" s="1075"/>
      <c r="P2106" s="45" t="s">
        <v>126</v>
      </c>
    </row>
    <row r="2107" spans="1:16" ht="19.5" customHeight="1" x14ac:dyDescent="0.25">
      <c r="A2107" s="63">
        <f t="shared" si="363"/>
        <v>19.5</v>
      </c>
      <c r="B2107" s="78">
        <v>5</v>
      </c>
      <c r="C2107" s="832"/>
      <c r="D2107" s="832"/>
      <c r="E2107" s="832"/>
      <c r="F2107" s="832"/>
      <c r="G2107" s="832"/>
      <c r="H2107" s="262"/>
      <c r="I2107" s="262"/>
      <c r="J2107" s="172"/>
      <c r="K2107" s="175"/>
      <c r="L2107" s="1073"/>
      <c r="M2107" s="1074"/>
      <c r="N2107" s="1074"/>
      <c r="O2107" s="1075"/>
      <c r="P2107" s="45" t="s">
        <v>126</v>
      </c>
    </row>
    <row r="2108" spans="1:16" ht="19.5" customHeight="1" x14ac:dyDescent="0.25">
      <c r="A2108" s="63">
        <f t="shared" si="363"/>
        <v>19.5</v>
      </c>
      <c r="B2108" s="78">
        <v>6</v>
      </c>
      <c r="C2108" s="832"/>
      <c r="D2108" s="832"/>
      <c r="E2108" s="832"/>
      <c r="F2108" s="832"/>
      <c r="G2108" s="832"/>
      <c r="H2108" s="262"/>
      <c r="I2108" s="262"/>
      <c r="J2108" s="172"/>
      <c r="K2108" s="175"/>
      <c r="L2108" s="1073"/>
      <c r="M2108" s="1074"/>
      <c r="N2108" s="1074"/>
      <c r="O2108" s="1075"/>
      <c r="P2108" s="45" t="s">
        <v>126</v>
      </c>
    </row>
    <row r="2109" spans="1:16" ht="19.5" customHeight="1" x14ac:dyDescent="0.25">
      <c r="A2109" s="63">
        <f t="shared" si="363"/>
        <v>19.5</v>
      </c>
      <c r="B2109" s="78">
        <v>7</v>
      </c>
      <c r="C2109" s="832"/>
      <c r="D2109" s="832"/>
      <c r="E2109" s="832"/>
      <c r="F2109" s="832"/>
      <c r="G2109" s="832"/>
      <c r="H2109" s="262"/>
      <c r="I2109" s="262"/>
      <c r="J2109" s="172"/>
      <c r="K2109" s="175"/>
      <c r="L2109" s="1073"/>
      <c r="M2109" s="1074"/>
      <c r="N2109" s="1074"/>
      <c r="O2109" s="1075"/>
      <c r="P2109" s="45" t="s">
        <v>126</v>
      </c>
    </row>
    <row r="2110" spans="1:16" ht="19.5" customHeight="1" x14ac:dyDescent="0.25">
      <c r="A2110" s="63">
        <f t="shared" si="363"/>
        <v>19.5</v>
      </c>
      <c r="B2110" s="78">
        <v>8</v>
      </c>
      <c r="C2110" s="832"/>
      <c r="D2110" s="832"/>
      <c r="E2110" s="832"/>
      <c r="F2110" s="832"/>
      <c r="G2110" s="832"/>
      <c r="H2110" s="262"/>
      <c r="I2110" s="262"/>
      <c r="J2110" s="172"/>
      <c r="K2110" s="175"/>
      <c r="L2110" s="1073"/>
      <c r="M2110" s="1074"/>
      <c r="N2110" s="1074"/>
      <c r="O2110" s="1075"/>
      <c r="P2110" s="45" t="s">
        <v>126</v>
      </c>
    </row>
    <row r="2111" spans="1:16" ht="9" customHeight="1" x14ac:dyDescent="0.25">
      <c r="A2111" s="63">
        <f t="shared" ref="A2111" si="364">$A$2</f>
        <v>9</v>
      </c>
    </row>
    <row r="2112" spans="1:16" ht="18" customHeight="1" x14ac:dyDescent="0.25">
      <c r="A2112" s="63">
        <f t="shared" ref="A2112" si="365">$A$2*2</f>
        <v>18</v>
      </c>
      <c r="B2112" s="79" t="s">
        <v>100</v>
      </c>
      <c r="C2112" s="838" t="s">
        <v>191</v>
      </c>
      <c r="D2112" s="795"/>
      <c r="E2112" s="795"/>
      <c r="F2112" s="795"/>
      <c r="G2112" s="795"/>
      <c r="H2112" s="795"/>
      <c r="I2112" s="795"/>
      <c r="J2112" s="795"/>
      <c r="K2112" s="795"/>
      <c r="L2112" s="795"/>
      <c r="M2112" s="795"/>
      <c r="N2112" s="795"/>
      <c r="O2112" s="795"/>
    </row>
    <row r="2113" spans="1:16" ht="9" customHeight="1" x14ac:dyDescent="0.25">
      <c r="A2113" s="63">
        <f t="shared" ref="A2113:A2115" si="366">$A$2</f>
        <v>9</v>
      </c>
      <c r="B2113" s="79" t="s">
        <v>101</v>
      </c>
      <c r="C2113" s="795" t="s">
        <v>190</v>
      </c>
      <c r="D2113" s="795"/>
      <c r="E2113" s="795"/>
      <c r="F2113" s="795"/>
      <c r="G2113" s="795"/>
      <c r="H2113" s="795"/>
      <c r="I2113" s="795"/>
      <c r="J2113" s="795"/>
      <c r="K2113" s="795"/>
      <c r="L2113" s="795"/>
      <c r="M2113" s="795"/>
      <c r="N2113" s="795"/>
      <c r="O2113" s="795"/>
    </row>
    <row r="2114" spans="1:16" s="62" customFormat="1" ht="9" customHeight="1" x14ac:dyDescent="0.25">
      <c r="A2114" s="63">
        <f t="shared" si="366"/>
        <v>9</v>
      </c>
      <c r="B2114" s="79" t="s">
        <v>102</v>
      </c>
      <c r="C2114" s="838" t="s">
        <v>500</v>
      </c>
      <c r="D2114" s="795"/>
      <c r="E2114" s="795"/>
      <c r="F2114" s="795"/>
      <c r="G2114" s="795"/>
      <c r="H2114" s="795"/>
      <c r="I2114" s="795"/>
      <c r="J2114" s="795"/>
      <c r="K2114" s="795"/>
      <c r="L2114" s="795"/>
      <c r="M2114" s="795"/>
      <c r="N2114" s="795"/>
      <c r="O2114" s="795"/>
      <c r="P2114" s="45"/>
    </row>
    <row r="2115" spans="1:16" s="62" customFormat="1" ht="9" customHeight="1" x14ac:dyDescent="0.25">
      <c r="A2115" s="63">
        <f t="shared" si="366"/>
        <v>9</v>
      </c>
      <c r="B2115" s="79" t="s">
        <v>105</v>
      </c>
      <c r="C2115" s="838" t="s">
        <v>194</v>
      </c>
      <c r="D2115" s="795"/>
      <c r="E2115" s="795"/>
      <c r="F2115" s="795"/>
      <c r="G2115" s="795"/>
      <c r="H2115" s="795"/>
      <c r="I2115" s="795"/>
      <c r="J2115" s="795"/>
      <c r="K2115" s="795"/>
      <c r="L2115" s="795"/>
      <c r="M2115" s="795"/>
      <c r="N2115" s="795"/>
      <c r="O2115" s="795"/>
      <c r="P2115" s="45"/>
    </row>
    <row r="2116" spans="1:16" s="62" customFormat="1" ht="16.5" customHeight="1" x14ac:dyDescent="0.25">
      <c r="A2116" s="68">
        <f t="shared" ref="A2116" si="367">$A$8</f>
        <v>16.5</v>
      </c>
      <c r="B2116" s="45"/>
      <c r="C2116" s="984" t="str">
        <f ca="1">Wersja</f>
        <v>2020..6.15.0.44055</v>
      </c>
      <c r="D2116" s="984"/>
      <c r="E2116" s="69"/>
      <c r="F2116" s="69"/>
      <c r="G2116" s="69"/>
      <c r="H2116" s="69"/>
      <c r="I2116" s="45"/>
      <c r="J2116" s="45"/>
      <c r="K2116" s="45"/>
      <c r="L2116" s="45"/>
      <c r="M2116" s="45"/>
      <c r="N2116" s="80" t="s">
        <v>690</v>
      </c>
      <c r="O2116" s="81" t="s">
        <v>187</v>
      </c>
      <c r="P2116" s="45"/>
    </row>
    <row r="2117" spans="1:16" s="62" customFormat="1" ht="9" customHeight="1" x14ac:dyDescent="0.25">
      <c r="A2117" s="63">
        <f t="shared" ref="A2117:A2118" si="368">$A$2</f>
        <v>9</v>
      </c>
      <c r="B2117" s="45"/>
      <c r="C2117" s="45"/>
      <c r="D2117" s="45"/>
      <c r="E2117" s="45"/>
      <c r="F2117" s="45"/>
      <c r="G2117" s="45"/>
      <c r="H2117" s="45"/>
      <c r="I2117" s="45"/>
      <c r="J2117" s="45"/>
      <c r="K2117" s="45"/>
      <c r="L2117" s="45"/>
      <c r="M2117" s="45"/>
      <c r="N2117" s="45"/>
      <c r="O2117" s="45"/>
      <c r="P2117" s="45"/>
    </row>
    <row r="2118" spans="1:16" s="62" customFormat="1" ht="9" customHeight="1" x14ac:dyDescent="0.25">
      <c r="A2118" s="63">
        <f t="shared" si="368"/>
        <v>9</v>
      </c>
      <c r="B2118" s="797" t="s">
        <v>0</v>
      </c>
      <c r="C2118" s="797"/>
      <c r="D2118" s="797"/>
      <c r="E2118" s="797"/>
      <c r="F2118" s="797"/>
      <c r="G2118" s="797"/>
      <c r="H2118" s="797"/>
      <c r="I2118" s="797"/>
      <c r="J2118" s="797"/>
      <c r="K2118" s="797"/>
      <c r="L2118" s="797"/>
      <c r="M2118" s="797"/>
      <c r="N2118" s="797"/>
      <c r="O2118" s="797"/>
      <c r="P2118" s="45"/>
    </row>
    <row r="2119" spans="1:16" s="62" customFormat="1" ht="4.5" customHeight="1" x14ac:dyDescent="0.25">
      <c r="A2119" s="68">
        <v>4.5</v>
      </c>
      <c r="B2119" s="239"/>
      <c r="C2119" s="45"/>
      <c r="D2119" s="45"/>
      <c r="E2119" s="45"/>
      <c r="F2119" s="45"/>
      <c r="G2119" s="45"/>
      <c r="H2119" s="45"/>
      <c r="I2119" s="45"/>
      <c r="J2119" s="45"/>
      <c r="K2119" s="45"/>
      <c r="L2119" s="45"/>
      <c r="M2119" s="45"/>
      <c r="N2119" s="45"/>
      <c r="O2119" s="45"/>
      <c r="P2119" s="45"/>
    </row>
    <row r="2120" spans="1:16" s="62" customFormat="1" ht="16.5" customHeight="1" x14ac:dyDescent="0.25">
      <c r="A2120" s="68">
        <f t="shared" ref="A2120" si="369">$A$8</f>
        <v>16.5</v>
      </c>
      <c r="B2120" s="811" t="s">
        <v>689</v>
      </c>
      <c r="C2120" s="812"/>
      <c r="D2120" s="812"/>
      <c r="E2120" s="812"/>
      <c r="F2120" s="812"/>
      <c r="G2120" s="812"/>
      <c r="H2120" s="812"/>
      <c r="I2120" s="812"/>
      <c r="J2120" s="812"/>
      <c r="K2120" s="812"/>
      <c r="L2120" s="812"/>
      <c r="M2120" s="812"/>
      <c r="N2120" s="812"/>
      <c r="O2120" s="813"/>
      <c r="P2120" s="45"/>
    </row>
    <row r="2121" spans="1:16" s="62" customFormat="1" ht="24.75" customHeight="1" x14ac:dyDescent="0.25">
      <c r="A2121" s="68">
        <f t="shared" ref="A2121" si="370">$A$8*1.5</f>
        <v>24.75</v>
      </c>
      <c r="B2121" s="241" t="s">
        <v>162</v>
      </c>
      <c r="C2121" s="1076" t="s">
        <v>184</v>
      </c>
      <c r="D2121" s="1076"/>
      <c r="E2121" s="1076"/>
      <c r="F2121" s="1076"/>
      <c r="G2121" s="1076"/>
      <c r="H2121" s="242" t="s">
        <v>171</v>
      </c>
      <c r="I2121" s="242" t="s">
        <v>172</v>
      </c>
      <c r="J2121" s="241" t="s">
        <v>163</v>
      </c>
      <c r="K2121" s="75" t="s">
        <v>760</v>
      </c>
      <c r="L2121" s="814" t="s">
        <v>175</v>
      </c>
      <c r="M2121" s="807"/>
      <c r="N2121" s="807"/>
      <c r="O2121" s="815"/>
      <c r="P2121" s="45"/>
    </row>
    <row r="2122" spans="1:16" s="62" customFormat="1" ht="9" customHeight="1" x14ac:dyDescent="0.2">
      <c r="A2122" s="63">
        <f t="shared" ref="A2122" si="371">$A$2</f>
        <v>9</v>
      </c>
      <c r="B2122" s="85"/>
      <c r="C2122" s="835" t="s">
        <v>126</v>
      </c>
      <c r="D2122" s="835"/>
      <c r="E2122" s="835"/>
      <c r="F2122" s="835"/>
      <c r="G2122" s="835"/>
      <c r="H2122" s="240" t="s">
        <v>164</v>
      </c>
      <c r="I2122" s="240" t="s">
        <v>165</v>
      </c>
      <c r="J2122" s="240" t="s">
        <v>143</v>
      </c>
      <c r="K2122" s="240" t="s">
        <v>166</v>
      </c>
      <c r="L2122" s="836" t="s">
        <v>167</v>
      </c>
      <c r="M2122" s="1072"/>
      <c r="N2122" s="1072"/>
      <c r="O2122" s="837"/>
      <c r="P2122" s="45"/>
    </row>
    <row r="2123" spans="1:16" s="62" customFormat="1" ht="19.5" customHeight="1" x14ac:dyDescent="0.25">
      <c r="A2123" s="63">
        <f t="shared" ref="A2123:A2130" si="372">$A$6</f>
        <v>19.5</v>
      </c>
      <c r="B2123" s="78">
        <v>1</v>
      </c>
      <c r="C2123" s="832"/>
      <c r="D2123" s="832"/>
      <c r="E2123" s="832"/>
      <c r="F2123" s="832"/>
      <c r="G2123" s="832"/>
      <c r="H2123" s="262"/>
      <c r="I2123" s="262"/>
      <c r="J2123" s="172"/>
      <c r="K2123" s="167"/>
      <c r="L2123" s="1073"/>
      <c r="M2123" s="1074"/>
      <c r="N2123" s="1074"/>
      <c r="O2123" s="1075"/>
      <c r="P2123" s="45" t="s">
        <v>164</v>
      </c>
    </row>
    <row r="2124" spans="1:16" s="62" customFormat="1" ht="19.5" customHeight="1" x14ac:dyDescent="0.25">
      <c r="A2124" s="63">
        <f t="shared" si="372"/>
        <v>19.5</v>
      </c>
      <c r="B2124" s="78">
        <v>2</v>
      </c>
      <c r="C2124" s="832"/>
      <c r="D2124" s="832"/>
      <c r="E2124" s="832"/>
      <c r="F2124" s="832"/>
      <c r="G2124" s="832"/>
      <c r="H2124" s="262"/>
      <c r="I2124" s="262"/>
      <c r="J2124" s="172"/>
      <c r="K2124" s="167"/>
      <c r="L2124" s="1073"/>
      <c r="M2124" s="1074"/>
      <c r="N2124" s="1074"/>
      <c r="O2124" s="1075"/>
      <c r="P2124" s="45" t="s">
        <v>164</v>
      </c>
    </row>
    <row r="2125" spans="1:16" s="62" customFormat="1" ht="19.5" customHeight="1" x14ac:dyDescent="0.25">
      <c r="A2125" s="63">
        <f t="shared" si="372"/>
        <v>19.5</v>
      </c>
      <c r="B2125" s="78">
        <v>3</v>
      </c>
      <c r="C2125" s="832"/>
      <c r="D2125" s="832"/>
      <c r="E2125" s="832"/>
      <c r="F2125" s="832"/>
      <c r="G2125" s="832"/>
      <c r="H2125" s="262"/>
      <c r="I2125" s="262"/>
      <c r="J2125" s="172"/>
      <c r="K2125" s="167"/>
      <c r="L2125" s="1073"/>
      <c r="M2125" s="1074"/>
      <c r="N2125" s="1074"/>
      <c r="O2125" s="1075"/>
      <c r="P2125" s="45" t="s">
        <v>164</v>
      </c>
    </row>
    <row r="2126" spans="1:16" s="62" customFormat="1" ht="19.5" customHeight="1" x14ac:dyDescent="0.25">
      <c r="A2126" s="63">
        <f t="shared" si="372"/>
        <v>19.5</v>
      </c>
      <c r="B2126" s="78">
        <v>4</v>
      </c>
      <c r="C2126" s="832"/>
      <c r="D2126" s="832"/>
      <c r="E2126" s="832"/>
      <c r="F2126" s="832"/>
      <c r="G2126" s="832"/>
      <c r="H2126" s="262"/>
      <c r="I2126" s="262"/>
      <c r="J2126" s="172"/>
      <c r="K2126" s="167"/>
      <c r="L2126" s="1073"/>
      <c r="M2126" s="1074"/>
      <c r="N2126" s="1074"/>
      <c r="O2126" s="1075"/>
      <c r="P2126" s="45" t="s">
        <v>164</v>
      </c>
    </row>
    <row r="2127" spans="1:16" s="62" customFormat="1" ht="19.5" customHeight="1" x14ac:dyDescent="0.25">
      <c r="A2127" s="63">
        <f t="shared" si="372"/>
        <v>19.5</v>
      </c>
      <c r="B2127" s="78">
        <v>5</v>
      </c>
      <c r="C2127" s="832"/>
      <c r="D2127" s="832"/>
      <c r="E2127" s="832"/>
      <c r="F2127" s="832"/>
      <c r="G2127" s="832"/>
      <c r="H2127" s="262"/>
      <c r="I2127" s="262"/>
      <c r="J2127" s="172"/>
      <c r="K2127" s="167"/>
      <c r="L2127" s="1073"/>
      <c r="M2127" s="1074"/>
      <c r="N2127" s="1074"/>
      <c r="O2127" s="1075"/>
      <c r="P2127" s="45" t="s">
        <v>164</v>
      </c>
    </row>
    <row r="2128" spans="1:16" s="62" customFormat="1" ht="19.5" customHeight="1" x14ac:dyDescent="0.25">
      <c r="A2128" s="63">
        <f t="shared" si="372"/>
        <v>19.5</v>
      </c>
      <c r="B2128" s="78">
        <v>6</v>
      </c>
      <c r="C2128" s="832"/>
      <c r="D2128" s="832"/>
      <c r="E2128" s="832"/>
      <c r="F2128" s="832"/>
      <c r="G2128" s="832"/>
      <c r="H2128" s="262"/>
      <c r="I2128" s="262"/>
      <c r="J2128" s="172"/>
      <c r="K2128" s="167"/>
      <c r="L2128" s="1073"/>
      <c r="M2128" s="1074"/>
      <c r="N2128" s="1074"/>
      <c r="O2128" s="1075"/>
      <c r="P2128" s="45" t="s">
        <v>164</v>
      </c>
    </row>
    <row r="2129" spans="1:16" s="62" customFormat="1" ht="19.5" customHeight="1" x14ac:dyDescent="0.25">
      <c r="A2129" s="63">
        <f t="shared" si="372"/>
        <v>19.5</v>
      </c>
      <c r="B2129" s="78">
        <v>7</v>
      </c>
      <c r="C2129" s="832"/>
      <c r="D2129" s="832"/>
      <c r="E2129" s="832"/>
      <c r="F2129" s="832"/>
      <c r="G2129" s="832"/>
      <c r="H2129" s="262"/>
      <c r="I2129" s="262"/>
      <c r="J2129" s="172"/>
      <c r="K2129" s="167"/>
      <c r="L2129" s="1073"/>
      <c r="M2129" s="1074"/>
      <c r="N2129" s="1074"/>
      <c r="O2129" s="1075"/>
      <c r="P2129" s="45" t="s">
        <v>164</v>
      </c>
    </row>
    <row r="2130" spans="1:16" s="62" customFormat="1" ht="19.5" customHeight="1" x14ac:dyDescent="0.25">
      <c r="A2130" s="63">
        <f t="shared" si="372"/>
        <v>19.5</v>
      </c>
      <c r="B2130" s="78">
        <v>8</v>
      </c>
      <c r="C2130" s="832"/>
      <c r="D2130" s="832"/>
      <c r="E2130" s="832"/>
      <c r="F2130" s="832"/>
      <c r="G2130" s="832"/>
      <c r="H2130" s="262"/>
      <c r="I2130" s="262"/>
      <c r="J2130" s="172"/>
      <c r="K2130" s="167"/>
      <c r="L2130" s="1073"/>
      <c r="M2130" s="1074"/>
      <c r="N2130" s="1074"/>
      <c r="O2130" s="1075"/>
      <c r="P2130" s="45" t="s">
        <v>164</v>
      </c>
    </row>
    <row r="2131" spans="1:16" s="62" customFormat="1" ht="9" customHeight="1" x14ac:dyDescent="0.25">
      <c r="A2131" s="63">
        <f t="shared" ref="A2131:A2160" si="373">$A$2</f>
        <v>9</v>
      </c>
      <c r="B2131" s="45"/>
      <c r="C2131" s="45"/>
      <c r="D2131" s="45"/>
      <c r="E2131" s="45"/>
      <c r="F2131" s="45"/>
      <c r="G2131" s="45"/>
      <c r="H2131" s="45"/>
      <c r="I2131" s="45"/>
      <c r="J2131" s="45"/>
      <c r="K2131" s="45"/>
      <c r="L2131" s="45"/>
      <c r="M2131" s="45"/>
      <c r="N2131" s="45"/>
      <c r="O2131" s="45"/>
      <c r="P2131" s="45"/>
    </row>
    <row r="2132" spans="1:16" ht="9" customHeight="1" x14ac:dyDescent="0.25">
      <c r="A2132" s="63">
        <f t="shared" si="373"/>
        <v>9</v>
      </c>
    </row>
    <row r="2133" spans="1:16" ht="9" customHeight="1" x14ac:dyDescent="0.25">
      <c r="A2133" s="63">
        <f t="shared" si="373"/>
        <v>9</v>
      </c>
    </row>
    <row r="2134" spans="1:16" ht="9" customHeight="1" x14ac:dyDescent="0.25">
      <c r="A2134" s="63">
        <f t="shared" si="373"/>
        <v>9</v>
      </c>
    </row>
    <row r="2135" spans="1:16" ht="9" customHeight="1" x14ac:dyDescent="0.25">
      <c r="A2135" s="63">
        <f t="shared" si="373"/>
        <v>9</v>
      </c>
    </row>
    <row r="2136" spans="1:16" ht="9" customHeight="1" x14ac:dyDescent="0.25">
      <c r="A2136" s="63">
        <f t="shared" si="373"/>
        <v>9</v>
      </c>
    </row>
    <row r="2137" spans="1:16" ht="9" customHeight="1" x14ac:dyDescent="0.25">
      <c r="A2137" s="63">
        <f t="shared" si="373"/>
        <v>9</v>
      </c>
    </row>
    <row r="2138" spans="1:16" ht="9" customHeight="1" x14ac:dyDescent="0.25">
      <c r="A2138" s="63">
        <f t="shared" si="373"/>
        <v>9</v>
      </c>
    </row>
    <row r="2139" spans="1:16" ht="9" customHeight="1" x14ac:dyDescent="0.25">
      <c r="A2139" s="63">
        <f t="shared" si="373"/>
        <v>9</v>
      </c>
    </row>
    <row r="2140" spans="1:16" ht="9" customHeight="1" x14ac:dyDescent="0.25">
      <c r="A2140" s="63">
        <f t="shared" si="373"/>
        <v>9</v>
      </c>
    </row>
    <row r="2141" spans="1:16" ht="9" customHeight="1" x14ac:dyDescent="0.25">
      <c r="A2141" s="63">
        <f t="shared" si="373"/>
        <v>9</v>
      </c>
    </row>
    <row r="2142" spans="1:16" ht="9" customHeight="1" x14ac:dyDescent="0.25">
      <c r="A2142" s="63">
        <f t="shared" si="373"/>
        <v>9</v>
      </c>
    </row>
    <row r="2143" spans="1:16" ht="9" customHeight="1" x14ac:dyDescent="0.25">
      <c r="A2143" s="63">
        <f t="shared" si="373"/>
        <v>9</v>
      </c>
    </row>
    <row r="2144" spans="1:16" ht="9" customHeight="1" x14ac:dyDescent="0.25">
      <c r="A2144" s="63">
        <f t="shared" si="373"/>
        <v>9</v>
      </c>
    </row>
    <row r="2145" spans="1:1" ht="9" customHeight="1" x14ac:dyDescent="0.25">
      <c r="A2145" s="63">
        <f t="shared" si="373"/>
        <v>9</v>
      </c>
    </row>
    <row r="2146" spans="1:1" ht="9" customHeight="1" x14ac:dyDescent="0.25">
      <c r="A2146" s="63">
        <f t="shared" si="373"/>
        <v>9</v>
      </c>
    </row>
    <row r="2147" spans="1:1" ht="9" customHeight="1" x14ac:dyDescent="0.25">
      <c r="A2147" s="63">
        <f t="shared" si="373"/>
        <v>9</v>
      </c>
    </row>
    <row r="2148" spans="1:1" ht="9" customHeight="1" x14ac:dyDescent="0.25">
      <c r="A2148" s="63">
        <f t="shared" si="373"/>
        <v>9</v>
      </c>
    </row>
    <row r="2149" spans="1:1" ht="9" customHeight="1" x14ac:dyDescent="0.25">
      <c r="A2149" s="63">
        <f t="shared" si="373"/>
        <v>9</v>
      </c>
    </row>
    <row r="2150" spans="1:1" ht="9" customHeight="1" x14ac:dyDescent="0.25">
      <c r="A2150" s="63">
        <f t="shared" si="373"/>
        <v>9</v>
      </c>
    </row>
    <row r="2151" spans="1:1" ht="9" customHeight="1" x14ac:dyDescent="0.25">
      <c r="A2151" s="63">
        <f t="shared" si="373"/>
        <v>9</v>
      </c>
    </row>
    <row r="2152" spans="1:1" ht="9" customHeight="1" x14ac:dyDescent="0.25">
      <c r="A2152" s="63">
        <f t="shared" si="373"/>
        <v>9</v>
      </c>
    </row>
    <row r="2153" spans="1:1" ht="9" customHeight="1" x14ac:dyDescent="0.25">
      <c r="A2153" s="63">
        <f t="shared" si="373"/>
        <v>9</v>
      </c>
    </row>
    <row r="2154" spans="1:1" ht="9" customHeight="1" x14ac:dyDescent="0.25">
      <c r="A2154" s="63">
        <f t="shared" si="373"/>
        <v>9</v>
      </c>
    </row>
    <row r="2155" spans="1:1" ht="9" customHeight="1" x14ac:dyDescent="0.25">
      <c r="A2155" s="63">
        <f t="shared" si="373"/>
        <v>9</v>
      </c>
    </row>
    <row r="2156" spans="1:1" ht="9" customHeight="1" x14ac:dyDescent="0.25">
      <c r="A2156" s="63">
        <f t="shared" si="373"/>
        <v>9</v>
      </c>
    </row>
    <row r="2157" spans="1:1" ht="9" customHeight="1" x14ac:dyDescent="0.25">
      <c r="A2157" s="63">
        <f t="shared" si="373"/>
        <v>9</v>
      </c>
    </row>
    <row r="2158" spans="1:1" ht="9" customHeight="1" x14ac:dyDescent="0.25">
      <c r="A2158" s="63">
        <f t="shared" si="373"/>
        <v>9</v>
      </c>
    </row>
    <row r="2159" spans="1:1" ht="9" customHeight="1" x14ac:dyDescent="0.25">
      <c r="A2159" s="63">
        <f t="shared" si="373"/>
        <v>9</v>
      </c>
    </row>
    <row r="2160" spans="1:1" ht="9" customHeight="1" x14ac:dyDescent="0.25">
      <c r="A2160" s="63">
        <f t="shared" si="373"/>
        <v>9</v>
      </c>
    </row>
    <row r="2161" spans="1:17" ht="15.75" customHeight="1" x14ac:dyDescent="0.25">
      <c r="A2161" s="68">
        <f t="shared" ref="A2161" si="374">$A$8</f>
        <v>16.5</v>
      </c>
      <c r="C2161" s="80" t="s">
        <v>690</v>
      </c>
      <c r="D2161" s="81" t="s">
        <v>189</v>
      </c>
      <c r="M2161" s="1006" t="str">
        <f ca="1">Wersja</f>
        <v>2020..6.15.0.44055</v>
      </c>
      <c r="N2161" s="1006"/>
    </row>
    <row r="2162" spans="1:17" ht="9" customHeight="1" x14ac:dyDescent="0.25">
      <c r="A2162" s="64">
        <v>9</v>
      </c>
      <c r="B2162" s="796" t="s">
        <v>182</v>
      </c>
      <c r="C2162" s="796"/>
      <c r="D2162" s="796"/>
      <c r="E2162" s="796"/>
      <c r="F2162" s="796"/>
      <c r="G2162" s="796"/>
      <c r="H2162" s="796"/>
      <c r="I2162" s="796"/>
      <c r="J2162" s="796"/>
      <c r="K2162" s="796"/>
      <c r="L2162" s="796"/>
      <c r="M2162" s="796"/>
      <c r="N2162" s="796"/>
      <c r="O2162" s="796"/>
    </row>
    <row r="2163" spans="1:17" ht="9" customHeight="1" x14ac:dyDescent="0.25">
      <c r="A2163" s="63">
        <f t="shared" ref="A2163" si="375">$A$2</f>
        <v>9</v>
      </c>
      <c r="B2163" s="797" t="s">
        <v>0</v>
      </c>
      <c r="C2163" s="797"/>
      <c r="D2163" s="797"/>
      <c r="E2163" s="797"/>
      <c r="F2163" s="797"/>
      <c r="G2163" s="797"/>
      <c r="H2163" s="797"/>
      <c r="I2163" s="797"/>
      <c r="J2163" s="797"/>
      <c r="K2163" s="797"/>
      <c r="L2163" s="797"/>
      <c r="M2163" s="797"/>
      <c r="N2163" s="797"/>
      <c r="O2163" s="797"/>
    </row>
    <row r="2164" spans="1:17" ht="4.5" customHeight="1" x14ac:dyDescent="0.25">
      <c r="A2164" s="64">
        <v>4.5</v>
      </c>
      <c r="B2164" s="239"/>
    </row>
    <row r="2165" spans="1:17" ht="9" customHeight="1" x14ac:dyDescent="0.25">
      <c r="A2165" s="63">
        <f t="shared" ref="A2165" si="376">$A$2</f>
        <v>9</v>
      </c>
      <c r="B2165" s="798" t="s">
        <v>475</v>
      </c>
      <c r="C2165" s="799"/>
      <c r="D2165" s="799"/>
      <c r="E2165" s="799"/>
      <c r="F2165" s="799"/>
      <c r="G2165" s="799"/>
      <c r="H2165" s="800"/>
      <c r="I2165" s="801" t="s">
        <v>1</v>
      </c>
      <c r="J2165" s="802"/>
      <c r="K2165" s="802"/>
      <c r="L2165" s="802"/>
      <c r="M2165" s="802"/>
      <c r="N2165" s="802"/>
      <c r="O2165" s="803"/>
    </row>
    <row r="2166" spans="1:17" ht="19.5" customHeight="1" x14ac:dyDescent="0.25">
      <c r="A2166" s="64">
        <v>19.5</v>
      </c>
      <c r="B2166" s="65"/>
      <c r="C2166" s="988">
        <f>$C$6</f>
        <v>0</v>
      </c>
      <c r="D2166" s="988"/>
      <c r="E2166" s="988"/>
      <c r="F2166" s="988"/>
      <c r="G2166" s="988"/>
      <c r="H2166" s="66"/>
      <c r="I2166" s="820"/>
      <c r="J2166" s="821"/>
      <c r="K2166" s="821"/>
      <c r="L2166" s="821"/>
      <c r="M2166" s="821"/>
      <c r="N2166" s="821"/>
      <c r="O2166" s="822"/>
    </row>
    <row r="2167" spans="1:17" ht="9" customHeight="1" x14ac:dyDescent="0.25">
      <c r="A2167" s="63">
        <f t="shared" ref="A2167" si="377">$A$2</f>
        <v>9</v>
      </c>
    </row>
    <row r="2168" spans="1:17" ht="16.5" customHeight="1" x14ac:dyDescent="0.25">
      <c r="A2168" s="64">
        <v>16.5</v>
      </c>
      <c r="B2168" s="67" t="s">
        <v>578</v>
      </c>
    </row>
    <row r="2169" spans="1:17" ht="16.5" customHeight="1" x14ac:dyDescent="0.25">
      <c r="A2169" s="68">
        <f>$A$8</f>
        <v>16.5</v>
      </c>
      <c r="B2169" s="989" t="s">
        <v>686</v>
      </c>
      <c r="C2169" s="989"/>
      <c r="D2169" s="989"/>
      <c r="E2169" s="989"/>
      <c r="F2169" s="989"/>
      <c r="G2169" s="989"/>
      <c r="H2169" s="989"/>
      <c r="I2169" s="989"/>
      <c r="J2169" s="989"/>
      <c r="K2169" s="989"/>
      <c r="L2169" s="989"/>
      <c r="M2169" s="989"/>
      <c r="N2169" s="989"/>
    </row>
    <row r="2170" spans="1:17" ht="16.5" customHeight="1" x14ac:dyDescent="0.25">
      <c r="A2170" s="68">
        <f>$A$8</f>
        <v>16.5</v>
      </c>
      <c r="B2170" s="990" t="s">
        <v>564</v>
      </c>
      <c r="C2170" s="989"/>
      <c r="D2170" s="989"/>
      <c r="E2170" s="989"/>
      <c r="F2170" s="989"/>
      <c r="G2170" s="989"/>
      <c r="H2170" s="989"/>
      <c r="I2170" s="989"/>
      <c r="J2170" s="989"/>
      <c r="K2170" s="989"/>
      <c r="L2170" s="989"/>
      <c r="M2170" s="989"/>
      <c r="N2170" s="989"/>
    </row>
    <row r="2171" spans="1:17" ht="9" customHeight="1" x14ac:dyDescent="0.25">
      <c r="A2171" s="63">
        <f>$A$2</f>
        <v>9</v>
      </c>
      <c r="C2171" s="69"/>
      <c r="D2171" s="69"/>
      <c r="E2171" s="69"/>
      <c r="F2171" s="69"/>
      <c r="G2171" s="69"/>
      <c r="N2171" s="804" t="s">
        <v>877</v>
      </c>
      <c r="O2171" s="1086"/>
    </row>
    <row r="2172" spans="1:17" ht="19.5" customHeight="1" x14ac:dyDescent="0.25">
      <c r="A2172" s="63">
        <f>$A$6</f>
        <v>19.5</v>
      </c>
      <c r="C2172" s="69"/>
      <c r="D2172" s="69"/>
      <c r="E2172" s="69"/>
      <c r="F2172" s="69"/>
      <c r="G2172" s="69"/>
      <c r="N2172" s="283">
        <f>N2092+1</f>
        <v>28</v>
      </c>
      <c r="O2172" s="70"/>
      <c r="P2172" s="62">
        <f>SUM(Q:Q)</f>
        <v>0</v>
      </c>
      <c r="Q2172" s="62">
        <f>IF(COUNTA(C2183:O2190,C2203:O2210)=0,0,1)</f>
        <v>0</v>
      </c>
    </row>
    <row r="2173" spans="1:17" ht="4.5" customHeight="1" x14ac:dyDescent="0.25">
      <c r="A2173" s="63">
        <f>$A$4</f>
        <v>4.5</v>
      </c>
      <c r="B2173" s="69"/>
      <c r="C2173" s="69"/>
      <c r="D2173" s="69"/>
      <c r="E2173" s="69"/>
      <c r="F2173" s="69"/>
      <c r="G2173" s="69"/>
    </row>
    <row r="2174" spans="1:17" ht="4.5" customHeight="1" x14ac:dyDescent="0.25">
      <c r="A2174" s="63">
        <f>$A$4</f>
        <v>4.5</v>
      </c>
      <c r="B2174" s="807"/>
      <c r="C2174" s="807"/>
      <c r="D2174" s="807"/>
      <c r="E2174" s="807"/>
      <c r="F2174" s="807"/>
      <c r="G2174" s="807"/>
      <c r="H2174" s="807"/>
      <c r="I2174" s="807"/>
      <c r="J2174" s="807"/>
      <c r="K2174" s="807"/>
      <c r="L2174" s="807"/>
      <c r="M2174" s="807"/>
      <c r="N2174" s="807"/>
      <c r="O2174" s="807"/>
    </row>
    <row r="2175" spans="1:17" ht="24.75" customHeight="1" x14ac:dyDescent="0.25">
      <c r="A2175" s="68">
        <f>$A$8*1.5</f>
        <v>24.75</v>
      </c>
      <c r="B2175" s="826" t="s">
        <v>687</v>
      </c>
      <c r="C2175" s="827"/>
      <c r="D2175" s="827"/>
      <c r="E2175" s="827"/>
      <c r="F2175" s="827"/>
      <c r="G2175" s="827"/>
      <c r="H2175" s="827"/>
      <c r="I2175" s="827"/>
      <c r="J2175" s="827"/>
      <c r="K2175" s="827"/>
      <c r="L2175" s="827"/>
      <c r="M2175" s="827"/>
      <c r="N2175" s="827"/>
      <c r="O2175" s="828"/>
    </row>
    <row r="2176" spans="1:17" ht="9" customHeight="1" x14ac:dyDescent="0.25">
      <c r="A2176" s="63">
        <f>$A$2</f>
        <v>9</v>
      </c>
      <c r="B2176" s="71"/>
      <c r="C2176" s="804" t="s">
        <v>158</v>
      </c>
      <c r="D2176" s="805"/>
      <c r="E2176" s="805"/>
      <c r="F2176" s="805"/>
      <c r="G2176" s="805"/>
      <c r="H2176" s="806"/>
      <c r="I2176" s="804" t="s">
        <v>159</v>
      </c>
      <c r="J2176" s="805"/>
      <c r="K2176" s="805"/>
      <c r="L2176" s="805"/>
      <c r="M2176" s="805"/>
      <c r="N2176" s="805"/>
      <c r="O2176" s="806"/>
    </row>
    <row r="2177" spans="1:16" ht="19.5" customHeight="1" thickBot="1" x14ac:dyDescent="0.3">
      <c r="A2177" s="63">
        <f>$A$6</f>
        <v>19.5</v>
      </c>
      <c r="B2177" s="71"/>
      <c r="C2177" s="1077" t="str">
        <f>""&amp;$C$17</f>
        <v/>
      </c>
      <c r="D2177" s="1078"/>
      <c r="E2177" s="1078"/>
      <c r="F2177" s="1078"/>
      <c r="G2177" s="1078"/>
      <c r="H2177" s="1079"/>
      <c r="I2177" s="1077" t="str">
        <f>""&amp;$I$17</f>
        <v/>
      </c>
      <c r="J2177" s="1078"/>
      <c r="K2177" s="1078"/>
      <c r="L2177" s="1078"/>
      <c r="M2177" s="1078"/>
      <c r="N2177" s="1078"/>
      <c r="O2177" s="1079"/>
    </row>
    <row r="2178" spans="1:16" ht="4.5" customHeight="1" thickBot="1" x14ac:dyDescent="0.3">
      <c r="A2178" s="63">
        <f t="shared" ref="A2178" si="378">$A$4</f>
        <v>4.5</v>
      </c>
      <c r="B2178" s="1080"/>
      <c r="C2178" s="1081"/>
      <c r="D2178" s="1081"/>
      <c r="E2178" s="1081"/>
      <c r="F2178" s="1081"/>
      <c r="G2178" s="1081"/>
      <c r="H2178" s="1081"/>
      <c r="I2178" s="1081"/>
      <c r="J2178" s="1081"/>
      <c r="K2178" s="1081"/>
      <c r="L2178" s="1081"/>
      <c r="M2178" s="1081"/>
      <c r="N2178" s="1081"/>
      <c r="O2178" s="1082"/>
    </row>
    <row r="2179" spans="1:16" ht="16.5" customHeight="1" x14ac:dyDescent="0.25">
      <c r="A2179" s="68">
        <f t="shared" ref="A2179:A2180" si="379">$A$8</f>
        <v>16.5</v>
      </c>
      <c r="B2179" s="1083" t="s">
        <v>160</v>
      </c>
      <c r="C2179" s="1084"/>
      <c r="D2179" s="1084"/>
      <c r="E2179" s="1084"/>
      <c r="F2179" s="1084"/>
      <c r="G2179" s="1084"/>
      <c r="H2179" s="1084"/>
      <c r="I2179" s="1084"/>
      <c r="J2179" s="1084"/>
      <c r="K2179" s="1084"/>
      <c r="L2179" s="1084"/>
      <c r="M2179" s="1084"/>
      <c r="N2179" s="1084"/>
      <c r="O2179" s="1085"/>
    </row>
    <row r="2180" spans="1:16" ht="16.5" customHeight="1" x14ac:dyDescent="0.25">
      <c r="A2180" s="68">
        <f t="shared" si="379"/>
        <v>16.5</v>
      </c>
      <c r="B2180" s="811" t="s">
        <v>688</v>
      </c>
      <c r="C2180" s="812"/>
      <c r="D2180" s="812"/>
      <c r="E2180" s="812"/>
      <c r="F2180" s="812"/>
      <c r="G2180" s="812"/>
      <c r="H2180" s="812"/>
      <c r="I2180" s="812"/>
      <c r="J2180" s="812"/>
      <c r="K2180" s="812"/>
      <c r="L2180" s="812"/>
      <c r="M2180" s="812"/>
      <c r="N2180" s="812"/>
      <c r="O2180" s="813"/>
    </row>
    <row r="2181" spans="1:16" ht="24.75" customHeight="1" x14ac:dyDescent="0.25">
      <c r="A2181" s="68">
        <f t="shared" ref="A2181" si="380">$A$8*1.5</f>
        <v>24.75</v>
      </c>
      <c r="B2181" s="241" t="s">
        <v>162</v>
      </c>
      <c r="C2181" s="814" t="s">
        <v>170</v>
      </c>
      <c r="D2181" s="807"/>
      <c r="E2181" s="807"/>
      <c r="F2181" s="807"/>
      <c r="G2181" s="815"/>
      <c r="H2181" s="242" t="s">
        <v>171</v>
      </c>
      <c r="I2181" s="242" t="s">
        <v>172</v>
      </c>
      <c r="J2181" s="241" t="s">
        <v>163</v>
      </c>
      <c r="K2181" s="75" t="s">
        <v>760</v>
      </c>
      <c r="L2181" s="814" t="s">
        <v>175</v>
      </c>
      <c r="M2181" s="807"/>
      <c r="N2181" s="807"/>
      <c r="O2181" s="815"/>
    </row>
    <row r="2182" spans="1:16" ht="9" customHeight="1" x14ac:dyDescent="0.2">
      <c r="A2182" s="63">
        <f t="shared" ref="A2182" si="381">$A$2</f>
        <v>9</v>
      </c>
      <c r="B2182" s="76"/>
      <c r="C2182" s="816" t="s">
        <v>126</v>
      </c>
      <c r="D2182" s="817"/>
      <c r="E2182" s="817"/>
      <c r="F2182" s="817"/>
      <c r="G2182" s="818"/>
      <c r="H2182" s="77" t="s">
        <v>164</v>
      </c>
      <c r="I2182" s="77" t="s">
        <v>165</v>
      </c>
      <c r="J2182" s="77" t="s">
        <v>143</v>
      </c>
      <c r="K2182" s="77" t="s">
        <v>166</v>
      </c>
      <c r="L2182" s="845" t="s">
        <v>167</v>
      </c>
      <c r="M2182" s="1023"/>
      <c r="N2182" s="1023"/>
      <c r="O2182" s="1024"/>
    </row>
    <row r="2183" spans="1:16" ht="19.5" customHeight="1" x14ac:dyDescent="0.25">
      <c r="A2183" s="63">
        <f t="shared" ref="A2183:A2190" si="382">$A$6</f>
        <v>19.5</v>
      </c>
      <c r="B2183" s="78">
        <v>1</v>
      </c>
      <c r="C2183" s="832"/>
      <c r="D2183" s="832"/>
      <c r="E2183" s="832"/>
      <c r="F2183" s="832"/>
      <c r="G2183" s="832"/>
      <c r="H2183" s="262"/>
      <c r="I2183" s="262"/>
      <c r="J2183" s="172"/>
      <c r="K2183" s="175"/>
      <c r="L2183" s="1073"/>
      <c r="M2183" s="1074"/>
      <c r="N2183" s="1074"/>
      <c r="O2183" s="1075"/>
      <c r="P2183" s="45" t="s">
        <v>126</v>
      </c>
    </row>
    <row r="2184" spans="1:16" ht="19.5" customHeight="1" x14ac:dyDescent="0.25">
      <c r="A2184" s="63">
        <f t="shared" si="382"/>
        <v>19.5</v>
      </c>
      <c r="B2184" s="78">
        <v>2</v>
      </c>
      <c r="C2184" s="832"/>
      <c r="D2184" s="832"/>
      <c r="E2184" s="832"/>
      <c r="F2184" s="832"/>
      <c r="G2184" s="832"/>
      <c r="H2184" s="262"/>
      <c r="I2184" s="262"/>
      <c r="J2184" s="172"/>
      <c r="K2184" s="175"/>
      <c r="L2184" s="1073"/>
      <c r="M2184" s="1074"/>
      <c r="N2184" s="1074"/>
      <c r="O2184" s="1075"/>
      <c r="P2184" s="45" t="s">
        <v>126</v>
      </c>
    </row>
    <row r="2185" spans="1:16" ht="19.5" customHeight="1" x14ac:dyDescent="0.25">
      <c r="A2185" s="63">
        <f t="shared" si="382"/>
        <v>19.5</v>
      </c>
      <c r="B2185" s="78">
        <v>3</v>
      </c>
      <c r="C2185" s="832"/>
      <c r="D2185" s="832"/>
      <c r="E2185" s="832"/>
      <c r="F2185" s="832"/>
      <c r="G2185" s="832"/>
      <c r="H2185" s="262"/>
      <c r="I2185" s="262"/>
      <c r="J2185" s="172"/>
      <c r="K2185" s="175"/>
      <c r="L2185" s="1073"/>
      <c r="M2185" s="1074"/>
      <c r="N2185" s="1074"/>
      <c r="O2185" s="1075"/>
      <c r="P2185" s="45" t="s">
        <v>126</v>
      </c>
    </row>
    <row r="2186" spans="1:16" ht="19.5" customHeight="1" x14ac:dyDescent="0.25">
      <c r="A2186" s="63">
        <f t="shared" si="382"/>
        <v>19.5</v>
      </c>
      <c r="B2186" s="78">
        <v>4</v>
      </c>
      <c r="C2186" s="832"/>
      <c r="D2186" s="832"/>
      <c r="E2186" s="832"/>
      <c r="F2186" s="832"/>
      <c r="G2186" s="832"/>
      <c r="H2186" s="262"/>
      <c r="I2186" s="262"/>
      <c r="J2186" s="172"/>
      <c r="K2186" s="175"/>
      <c r="L2186" s="1073"/>
      <c r="M2186" s="1074"/>
      <c r="N2186" s="1074"/>
      <c r="O2186" s="1075"/>
      <c r="P2186" s="45" t="s">
        <v>126</v>
      </c>
    </row>
    <row r="2187" spans="1:16" ht="19.5" customHeight="1" x14ac:dyDescent="0.25">
      <c r="A2187" s="63">
        <f t="shared" si="382"/>
        <v>19.5</v>
      </c>
      <c r="B2187" s="78">
        <v>5</v>
      </c>
      <c r="C2187" s="832"/>
      <c r="D2187" s="832"/>
      <c r="E2187" s="832"/>
      <c r="F2187" s="832"/>
      <c r="G2187" s="832"/>
      <c r="H2187" s="262"/>
      <c r="I2187" s="262"/>
      <c r="J2187" s="172"/>
      <c r="K2187" s="175"/>
      <c r="L2187" s="1073"/>
      <c r="M2187" s="1074"/>
      <c r="N2187" s="1074"/>
      <c r="O2187" s="1075"/>
      <c r="P2187" s="45" t="s">
        <v>126</v>
      </c>
    </row>
    <row r="2188" spans="1:16" ht="19.5" customHeight="1" x14ac:dyDescent="0.25">
      <c r="A2188" s="63">
        <f t="shared" si="382"/>
        <v>19.5</v>
      </c>
      <c r="B2188" s="78">
        <v>6</v>
      </c>
      <c r="C2188" s="832"/>
      <c r="D2188" s="832"/>
      <c r="E2188" s="832"/>
      <c r="F2188" s="832"/>
      <c r="G2188" s="832"/>
      <c r="H2188" s="262"/>
      <c r="I2188" s="262"/>
      <c r="J2188" s="172"/>
      <c r="K2188" s="175"/>
      <c r="L2188" s="1073"/>
      <c r="M2188" s="1074"/>
      <c r="N2188" s="1074"/>
      <c r="O2188" s="1075"/>
      <c r="P2188" s="45" t="s">
        <v>126</v>
      </c>
    </row>
    <row r="2189" spans="1:16" ht="19.5" customHeight="1" x14ac:dyDescent="0.25">
      <c r="A2189" s="63">
        <f t="shared" si="382"/>
        <v>19.5</v>
      </c>
      <c r="B2189" s="78">
        <v>7</v>
      </c>
      <c r="C2189" s="832"/>
      <c r="D2189" s="832"/>
      <c r="E2189" s="832"/>
      <c r="F2189" s="832"/>
      <c r="G2189" s="832"/>
      <c r="H2189" s="262"/>
      <c r="I2189" s="262"/>
      <c r="J2189" s="172"/>
      <c r="K2189" s="175"/>
      <c r="L2189" s="1073"/>
      <c r="M2189" s="1074"/>
      <c r="N2189" s="1074"/>
      <c r="O2189" s="1075"/>
      <c r="P2189" s="45" t="s">
        <v>126</v>
      </c>
    </row>
    <row r="2190" spans="1:16" ht="19.5" customHeight="1" x14ac:dyDescent="0.25">
      <c r="A2190" s="63">
        <f t="shared" si="382"/>
        <v>19.5</v>
      </c>
      <c r="B2190" s="78">
        <v>8</v>
      </c>
      <c r="C2190" s="832"/>
      <c r="D2190" s="832"/>
      <c r="E2190" s="832"/>
      <c r="F2190" s="832"/>
      <c r="G2190" s="832"/>
      <c r="H2190" s="262"/>
      <c r="I2190" s="262"/>
      <c r="J2190" s="172"/>
      <c r="K2190" s="175"/>
      <c r="L2190" s="1073"/>
      <c r="M2190" s="1074"/>
      <c r="N2190" s="1074"/>
      <c r="O2190" s="1075"/>
      <c r="P2190" s="45" t="s">
        <v>126</v>
      </c>
    </row>
    <row r="2191" spans="1:16" ht="9" customHeight="1" x14ac:dyDescent="0.25">
      <c r="A2191" s="63">
        <f t="shared" ref="A2191" si="383">$A$2</f>
        <v>9</v>
      </c>
    </row>
    <row r="2192" spans="1:16" ht="18" customHeight="1" x14ac:dyDescent="0.25">
      <c r="A2192" s="63">
        <f t="shared" ref="A2192" si="384">$A$2*2</f>
        <v>18</v>
      </c>
      <c r="B2192" s="79" t="s">
        <v>100</v>
      </c>
      <c r="C2192" s="838" t="s">
        <v>191</v>
      </c>
      <c r="D2192" s="795"/>
      <c r="E2192" s="795"/>
      <c r="F2192" s="795"/>
      <c r="G2192" s="795"/>
      <c r="H2192" s="795"/>
      <c r="I2192" s="795"/>
      <c r="J2192" s="795"/>
      <c r="K2192" s="795"/>
      <c r="L2192" s="795"/>
      <c r="M2192" s="795"/>
      <c r="N2192" s="795"/>
      <c r="O2192" s="795"/>
    </row>
    <row r="2193" spans="1:16" ht="9" customHeight="1" x14ac:dyDescent="0.25">
      <c r="A2193" s="63">
        <f t="shared" ref="A2193:A2195" si="385">$A$2</f>
        <v>9</v>
      </c>
      <c r="B2193" s="79" t="s">
        <v>101</v>
      </c>
      <c r="C2193" s="795" t="s">
        <v>190</v>
      </c>
      <c r="D2193" s="795"/>
      <c r="E2193" s="795"/>
      <c r="F2193" s="795"/>
      <c r="G2193" s="795"/>
      <c r="H2193" s="795"/>
      <c r="I2193" s="795"/>
      <c r="J2193" s="795"/>
      <c r="K2193" s="795"/>
      <c r="L2193" s="795"/>
      <c r="M2193" s="795"/>
      <c r="N2193" s="795"/>
      <c r="O2193" s="795"/>
    </row>
    <row r="2194" spans="1:16" s="62" customFormat="1" ht="9" customHeight="1" x14ac:dyDescent="0.25">
      <c r="A2194" s="63">
        <f t="shared" si="385"/>
        <v>9</v>
      </c>
      <c r="B2194" s="79" t="s">
        <v>102</v>
      </c>
      <c r="C2194" s="838" t="s">
        <v>500</v>
      </c>
      <c r="D2194" s="795"/>
      <c r="E2194" s="795"/>
      <c r="F2194" s="795"/>
      <c r="G2194" s="795"/>
      <c r="H2194" s="795"/>
      <c r="I2194" s="795"/>
      <c r="J2194" s="795"/>
      <c r="K2194" s="795"/>
      <c r="L2194" s="795"/>
      <c r="M2194" s="795"/>
      <c r="N2194" s="795"/>
      <c r="O2194" s="795"/>
      <c r="P2194" s="45"/>
    </row>
    <row r="2195" spans="1:16" s="62" customFormat="1" ht="9" customHeight="1" x14ac:dyDescent="0.25">
      <c r="A2195" s="63">
        <f t="shared" si="385"/>
        <v>9</v>
      </c>
      <c r="B2195" s="79" t="s">
        <v>105</v>
      </c>
      <c r="C2195" s="838" t="s">
        <v>194</v>
      </c>
      <c r="D2195" s="795"/>
      <c r="E2195" s="795"/>
      <c r="F2195" s="795"/>
      <c r="G2195" s="795"/>
      <c r="H2195" s="795"/>
      <c r="I2195" s="795"/>
      <c r="J2195" s="795"/>
      <c r="K2195" s="795"/>
      <c r="L2195" s="795"/>
      <c r="M2195" s="795"/>
      <c r="N2195" s="795"/>
      <c r="O2195" s="795"/>
      <c r="P2195" s="45"/>
    </row>
    <row r="2196" spans="1:16" s="62" customFormat="1" ht="16.5" customHeight="1" x14ac:dyDescent="0.25">
      <c r="A2196" s="68">
        <f t="shared" ref="A2196" si="386">$A$8</f>
        <v>16.5</v>
      </c>
      <c r="B2196" s="45"/>
      <c r="C2196" s="984" t="str">
        <f ca="1">Wersja</f>
        <v>2020..6.15.0.44055</v>
      </c>
      <c r="D2196" s="984"/>
      <c r="E2196" s="69"/>
      <c r="F2196" s="69"/>
      <c r="G2196" s="69"/>
      <c r="H2196" s="69"/>
      <c r="I2196" s="45"/>
      <c r="J2196" s="45"/>
      <c r="K2196" s="45"/>
      <c r="L2196" s="45"/>
      <c r="M2196" s="45"/>
      <c r="N2196" s="80" t="s">
        <v>690</v>
      </c>
      <c r="O2196" s="81" t="s">
        <v>187</v>
      </c>
      <c r="P2196" s="45"/>
    </row>
    <row r="2197" spans="1:16" s="62" customFormat="1" ht="9" customHeight="1" x14ac:dyDescent="0.25">
      <c r="A2197" s="63">
        <f t="shared" ref="A2197:A2198" si="387">$A$2</f>
        <v>9</v>
      </c>
      <c r="B2197" s="45"/>
      <c r="C2197" s="45"/>
      <c r="D2197" s="45"/>
      <c r="E2197" s="45"/>
      <c r="F2197" s="45"/>
      <c r="G2197" s="45"/>
      <c r="H2197" s="45"/>
      <c r="I2197" s="45"/>
      <c r="J2197" s="45"/>
      <c r="K2197" s="45"/>
      <c r="L2197" s="45"/>
      <c r="M2197" s="45"/>
      <c r="N2197" s="45"/>
      <c r="O2197" s="45"/>
      <c r="P2197" s="45"/>
    </row>
    <row r="2198" spans="1:16" s="62" customFormat="1" ht="9" customHeight="1" x14ac:dyDescent="0.25">
      <c r="A2198" s="63">
        <f t="shared" si="387"/>
        <v>9</v>
      </c>
      <c r="B2198" s="797" t="s">
        <v>0</v>
      </c>
      <c r="C2198" s="797"/>
      <c r="D2198" s="797"/>
      <c r="E2198" s="797"/>
      <c r="F2198" s="797"/>
      <c r="G2198" s="797"/>
      <c r="H2198" s="797"/>
      <c r="I2198" s="797"/>
      <c r="J2198" s="797"/>
      <c r="K2198" s="797"/>
      <c r="L2198" s="797"/>
      <c r="M2198" s="797"/>
      <c r="N2198" s="797"/>
      <c r="O2198" s="797"/>
      <c r="P2198" s="45"/>
    </row>
    <row r="2199" spans="1:16" s="62" customFormat="1" ht="4.5" customHeight="1" x14ac:dyDescent="0.25">
      <c r="A2199" s="68">
        <v>4.5</v>
      </c>
      <c r="B2199" s="239"/>
      <c r="C2199" s="45"/>
      <c r="D2199" s="45"/>
      <c r="E2199" s="45"/>
      <c r="F2199" s="45"/>
      <c r="G2199" s="45"/>
      <c r="H2199" s="45"/>
      <c r="I2199" s="45"/>
      <c r="J2199" s="45"/>
      <c r="K2199" s="45"/>
      <c r="L2199" s="45"/>
      <c r="M2199" s="45"/>
      <c r="N2199" s="45"/>
      <c r="O2199" s="45"/>
      <c r="P2199" s="45"/>
    </row>
    <row r="2200" spans="1:16" s="62" customFormat="1" ht="16.5" customHeight="1" x14ac:dyDescent="0.25">
      <c r="A2200" s="68">
        <f t="shared" ref="A2200" si="388">$A$8</f>
        <v>16.5</v>
      </c>
      <c r="B2200" s="811" t="s">
        <v>689</v>
      </c>
      <c r="C2200" s="812"/>
      <c r="D2200" s="812"/>
      <c r="E2200" s="812"/>
      <c r="F2200" s="812"/>
      <c r="G2200" s="812"/>
      <c r="H2200" s="812"/>
      <c r="I2200" s="812"/>
      <c r="J2200" s="812"/>
      <c r="K2200" s="812"/>
      <c r="L2200" s="812"/>
      <c r="M2200" s="812"/>
      <c r="N2200" s="812"/>
      <c r="O2200" s="813"/>
      <c r="P2200" s="45"/>
    </row>
    <row r="2201" spans="1:16" s="62" customFormat="1" ht="24.75" customHeight="1" x14ac:dyDescent="0.25">
      <c r="A2201" s="68">
        <f t="shared" ref="A2201" si="389">$A$8*1.5</f>
        <v>24.75</v>
      </c>
      <c r="B2201" s="241" t="s">
        <v>162</v>
      </c>
      <c r="C2201" s="1076" t="s">
        <v>184</v>
      </c>
      <c r="D2201" s="1076"/>
      <c r="E2201" s="1076"/>
      <c r="F2201" s="1076"/>
      <c r="G2201" s="1076"/>
      <c r="H2201" s="242" t="s">
        <v>171</v>
      </c>
      <c r="I2201" s="242" t="s">
        <v>172</v>
      </c>
      <c r="J2201" s="241" t="s">
        <v>163</v>
      </c>
      <c r="K2201" s="75" t="s">
        <v>760</v>
      </c>
      <c r="L2201" s="814" t="s">
        <v>175</v>
      </c>
      <c r="M2201" s="807"/>
      <c r="N2201" s="807"/>
      <c r="O2201" s="815"/>
      <c r="P2201" s="45"/>
    </row>
    <row r="2202" spans="1:16" s="62" customFormat="1" ht="9" customHeight="1" x14ac:dyDescent="0.2">
      <c r="A2202" s="63">
        <f t="shared" ref="A2202" si="390">$A$2</f>
        <v>9</v>
      </c>
      <c r="B2202" s="85"/>
      <c r="C2202" s="835" t="s">
        <v>126</v>
      </c>
      <c r="D2202" s="835"/>
      <c r="E2202" s="835"/>
      <c r="F2202" s="835"/>
      <c r="G2202" s="835"/>
      <c r="H2202" s="240" t="s">
        <v>164</v>
      </c>
      <c r="I2202" s="240" t="s">
        <v>165</v>
      </c>
      <c r="J2202" s="240" t="s">
        <v>143</v>
      </c>
      <c r="K2202" s="240" t="s">
        <v>166</v>
      </c>
      <c r="L2202" s="836" t="s">
        <v>167</v>
      </c>
      <c r="M2202" s="1072"/>
      <c r="N2202" s="1072"/>
      <c r="O2202" s="837"/>
      <c r="P2202" s="45"/>
    </row>
    <row r="2203" spans="1:16" s="62" customFormat="1" ht="19.5" customHeight="1" x14ac:dyDescent="0.25">
      <c r="A2203" s="63">
        <f t="shared" ref="A2203:A2210" si="391">$A$6</f>
        <v>19.5</v>
      </c>
      <c r="B2203" s="78">
        <v>1</v>
      </c>
      <c r="C2203" s="832"/>
      <c r="D2203" s="832"/>
      <c r="E2203" s="832"/>
      <c r="F2203" s="832"/>
      <c r="G2203" s="832"/>
      <c r="H2203" s="262"/>
      <c r="I2203" s="262"/>
      <c r="J2203" s="172"/>
      <c r="K2203" s="167"/>
      <c r="L2203" s="1073"/>
      <c r="M2203" s="1074"/>
      <c r="N2203" s="1074"/>
      <c r="O2203" s="1075"/>
      <c r="P2203" s="45" t="s">
        <v>164</v>
      </c>
    </row>
    <row r="2204" spans="1:16" s="62" customFormat="1" ht="19.5" customHeight="1" x14ac:dyDescent="0.25">
      <c r="A2204" s="63">
        <f t="shared" si="391"/>
        <v>19.5</v>
      </c>
      <c r="B2204" s="78">
        <v>2</v>
      </c>
      <c r="C2204" s="832"/>
      <c r="D2204" s="832"/>
      <c r="E2204" s="832"/>
      <c r="F2204" s="832"/>
      <c r="G2204" s="832"/>
      <c r="H2204" s="262"/>
      <c r="I2204" s="262"/>
      <c r="J2204" s="172"/>
      <c r="K2204" s="167"/>
      <c r="L2204" s="1073"/>
      <c r="M2204" s="1074"/>
      <c r="N2204" s="1074"/>
      <c r="O2204" s="1075"/>
      <c r="P2204" s="45" t="s">
        <v>164</v>
      </c>
    </row>
    <row r="2205" spans="1:16" s="62" customFormat="1" ht="19.5" customHeight="1" x14ac:dyDescent="0.25">
      <c r="A2205" s="63">
        <f t="shared" si="391"/>
        <v>19.5</v>
      </c>
      <c r="B2205" s="78">
        <v>3</v>
      </c>
      <c r="C2205" s="832"/>
      <c r="D2205" s="832"/>
      <c r="E2205" s="832"/>
      <c r="F2205" s="832"/>
      <c r="G2205" s="832"/>
      <c r="H2205" s="262"/>
      <c r="I2205" s="262"/>
      <c r="J2205" s="172"/>
      <c r="K2205" s="167"/>
      <c r="L2205" s="1073"/>
      <c r="M2205" s="1074"/>
      <c r="N2205" s="1074"/>
      <c r="O2205" s="1075"/>
      <c r="P2205" s="45" t="s">
        <v>164</v>
      </c>
    </row>
    <row r="2206" spans="1:16" s="62" customFormat="1" ht="19.5" customHeight="1" x14ac:dyDescent="0.25">
      <c r="A2206" s="63">
        <f t="shared" si="391"/>
        <v>19.5</v>
      </c>
      <c r="B2206" s="78">
        <v>4</v>
      </c>
      <c r="C2206" s="832"/>
      <c r="D2206" s="832"/>
      <c r="E2206" s="832"/>
      <c r="F2206" s="832"/>
      <c r="G2206" s="832"/>
      <c r="H2206" s="262"/>
      <c r="I2206" s="262"/>
      <c r="J2206" s="172"/>
      <c r="K2206" s="167"/>
      <c r="L2206" s="1073"/>
      <c r="M2206" s="1074"/>
      <c r="N2206" s="1074"/>
      <c r="O2206" s="1075"/>
      <c r="P2206" s="45" t="s">
        <v>164</v>
      </c>
    </row>
    <row r="2207" spans="1:16" s="62" customFormat="1" ht="19.5" customHeight="1" x14ac:dyDescent="0.25">
      <c r="A2207" s="63">
        <f t="shared" si="391"/>
        <v>19.5</v>
      </c>
      <c r="B2207" s="78">
        <v>5</v>
      </c>
      <c r="C2207" s="832"/>
      <c r="D2207" s="832"/>
      <c r="E2207" s="832"/>
      <c r="F2207" s="832"/>
      <c r="G2207" s="832"/>
      <c r="H2207" s="262"/>
      <c r="I2207" s="262"/>
      <c r="J2207" s="172"/>
      <c r="K2207" s="167"/>
      <c r="L2207" s="1073"/>
      <c r="M2207" s="1074"/>
      <c r="N2207" s="1074"/>
      <c r="O2207" s="1075"/>
      <c r="P2207" s="45" t="s">
        <v>164</v>
      </c>
    </row>
    <row r="2208" spans="1:16" s="62" customFormat="1" ht="19.5" customHeight="1" x14ac:dyDescent="0.25">
      <c r="A2208" s="63">
        <f t="shared" si="391"/>
        <v>19.5</v>
      </c>
      <c r="B2208" s="78">
        <v>6</v>
      </c>
      <c r="C2208" s="832"/>
      <c r="D2208" s="832"/>
      <c r="E2208" s="832"/>
      <c r="F2208" s="832"/>
      <c r="G2208" s="832"/>
      <c r="H2208" s="262"/>
      <c r="I2208" s="262"/>
      <c r="J2208" s="172"/>
      <c r="K2208" s="167"/>
      <c r="L2208" s="1073"/>
      <c r="M2208" s="1074"/>
      <c r="N2208" s="1074"/>
      <c r="O2208" s="1075"/>
      <c r="P2208" s="45" t="s">
        <v>164</v>
      </c>
    </row>
    <row r="2209" spans="1:16" s="62" customFormat="1" ht="19.5" customHeight="1" x14ac:dyDescent="0.25">
      <c r="A2209" s="63">
        <f t="shared" si="391"/>
        <v>19.5</v>
      </c>
      <c r="B2209" s="78">
        <v>7</v>
      </c>
      <c r="C2209" s="832"/>
      <c r="D2209" s="832"/>
      <c r="E2209" s="832"/>
      <c r="F2209" s="832"/>
      <c r="G2209" s="832"/>
      <c r="H2209" s="262"/>
      <c r="I2209" s="262"/>
      <c r="J2209" s="172"/>
      <c r="K2209" s="167"/>
      <c r="L2209" s="1073"/>
      <c r="M2209" s="1074"/>
      <c r="N2209" s="1074"/>
      <c r="O2209" s="1075"/>
      <c r="P2209" s="45" t="s">
        <v>164</v>
      </c>
    </row>
    <row r="2210" spans="1:16" s="62" customFormat="1" ht="19.5" customHeight="1" x14ac:dyDescent="0.25">
      <c r="A2210" s="63">
        <f t="shared" si="391"/>
        <v>19.5</v>
      </c>
      <c r="B2210" s="78">
        <v>8</v>
      </c>
      <c r="C2210" s="832"/>
      <c r="D2210" s="832"/>
      <c r="E2210" s="832"/>
      <c r="F2210" s="832"/>
      <c r="G2210" s="832"/>
      <c r="H2210" s="262"/>
      <c r="I2210" s="262"/>
      <c r="J2210" s="172"/>
      <c r="K2210" s="167"/>
      <c r="L2210" s="1073"/>
      <c r="M2210" s="1074"/>
      <c r="N2210" s="1074"/>
      <c r="O2210" s="1075"/>
      <c r="P2210" s="45" t="s">
        <v>164</v>
      </c>
    </row>
    <row r="2211" spans="1:16" s="62" customFormat="1" ht="9" customHeight="1" x14ac:dyDescent="0.25">
      <c r="A2211" s="63">
        <f t="shared" ref="A2211:A2240" si="392">$A$2</f>
        <v>9</v>
      </c>
      <c r="B2211" s="45"/>
      <c r="C2211" s="45"/>
      <c r="D2211" s="45"/>
      <c r="E2211" s="45"/>
      <c r="F2211" s="45"/>
      <c r="G2211" s="45"/>
      <c r="H2211" s="45"/>
      <c r="I2211" s="45"/>
      <c r="J2211" s="45"/>
      <c r="K2211" s="45"/>
      <c r="L2211" s="45"/>
      <c r="M2211" s="45"/>
      <c r="N2211" s="45"/>
      <c r="O2211" s="45"/>
      <c r="P2211" s="45"/>
    </row>
    <row r="2212" spans="1:16" ht="9" customHeight="1" x14ac:dyDescent="0.25">
      <c r="A2212" s="63">
        <f t="shared" si="392"/>
        <v>9</v>
      </c>
    </row>
    <row r="2213" spans="1:16" ht="9" customHeight="1" x14ac:dyDescent="0.25">
      <c r="A2213" s="63">
        <f t="shared" si="392"/>
        <v>9</v>
      </c>
    </row>
    <row r="2214" spans="1:16" ht="9" customHeight="1" x14ac:dyDescent="0.25">
      <c r="A2214" s="63">
        <f t="shared" si="392"/>
        <v>9</v>
      </c>
    </row>
    <row r="2215" spans="1:16" ht="9" customHeight="1" x14ac:dyDescent="0.25">
      <c r="A2215" s="63">
        <f t="shared" si="392"/>
        <v>9</v>
      </c>
    </row>
    <row r="2216" spans="1:16" ht="9" customHeight="1" x14ac:dyDescent="0.25">
      <c r="A2216" s="63">
        <f t="shared" si="392"/>
        <v>9</v>
      </c>
    </row>
    <row r="2217" spans="1:16" ht="9" customHeight="1" x14ac:dyDescent="0.25">
      <c r="A2217" s="63">
        <f t="shared" si="392"/>
        <v>9</v>
      </c>
    </row>
    <row r="2218" spans="1:16" ht="9" customHeight="1" x14ac:dyDescent="0.25">
      <c r="A2218" s="63">
        <f t="shared" si="392"/>
        <v>9</v>
      </c>
    </row>
    <row r="2219" spans="1:16" ht="9" customHeight="1" x14ac:dyDescent="0.25">
      <c r="A2219" s="63">
        <f t="shared" si="392"/>
        <v>9</v>
      </c>
    </row>
    <row r="2220" spans="1:16" ht="9" customHeight="1" x14ac:dyDescent="0.25">
      <c r="A2220" s="63">
        <f t="shared" si="392"/>
        <v>9</v>
      </c>
    </row>
    <row r="2221" spans="1:16" ht="9" customHeight="1" x14ac:dyDescent="0.25">
      <c r="A2221" s="63">
        <f t="shared" si="392"/>
        <v>9</v>
      </c>
    </row>
    <row r="2222" spans="1:16" ht="9" customHeight="1" x14ac:dyDescent="0.25">
      <c r="A2222" s="63">
        <f t="shared" si="392"/>
        <v>9</v>
      </c>
    </row>
    <row r="2223" spans="1:16" ht="9" customHeight="1" x14ac:dyDescent="0.25">
      <c r="A2223" s="63">
        <f t="shared" si="392"/>
        <v>9</v>
      </c>
    </row>
    <row r="2224" spans="1:16" ht="9" customHeight="1" x14ac:dyDescent="0.25">
      <c r="A2224" s="63">
        <f t="shared" si="392"/>
        <v>9</v>
      </c>
    </row>
    <row r="2225" spans="1:1" ht="9" customHeight="1" x14ac:dyDescent="0.25">
      <c r="A2225" s="63">
        <f t="shared" si="392"/>
        <v>9</v>
      </c>
    </row>
    <row r="2226" spans="1:1" ht="9" customHeight="1" x14ac:dyDescent="0.25">
      <c r="A2226" s="63">
        <f t="shared" si="392"/>
        <v>9</v>
      </c>
    </row>
    <row r="2227" spans="1:1" ht="9" customHeight="1" x14ac:dyDescent="0.25">
      <c r="A2227" s="63">
        <f t="shared" si="392"/>
        <v>9</v>
      </c>
    </row>
    <row r="2228" spans="1:1" ht="9" customHeight="1" x14ac:dyDescent="0.25">
      <c r="A2228" s="63">
        <f t="shared" si="392"/>
        <v>9</v>
      </c>
    </row>
    <row r="2229" spans="1:1" ht="9" customHeight="1" x14ac:dyDescent="0.25">
      <c r="A2229" s="63">
        <f t="shared" si="392"/>
        <v>9</v>
      </c>
    </row>
    <row r="2230" spans="1:1" ht="9" customHeight="1" x14ac:dyDescent="0.25">
      <c r="A2230" s="63">
        <f t="shared" si="392"/>
        <v>9</v>
      </c>
    </row>
    <row r="2231" spans="1:1" ht="9" customHeight="1" x14ac:dyDescent="0.25">
      <c r="A2231" s="63">
        <f t="shared" si="392"/>
        <v>9</v>
      </c>
    </row>
    <row r="2232" spans="1:1" ht="9" customHeight="1" x14ac:dyDescent="0.25">
      <c r="A2232" s="63">
        <f t="shared" si="392"/>
        <v>9</v>
      </c>
    </row>
    <row r="2233" spans="1:1" ht="9" customHeight="1" x14ac:dyDescent="0.25">
      <c r="A2233" s="63">
        <f t="shared" si="392"/>
        <v>9</v>
      </c>
    </row>
    <row r="2234" spans="1:1" ht="9" customHeight="1" x14ac:dyDescent="0.25">
      <c r="A2234" s="63">
        <f t="shared" si="392"/>
        <v>9</v>
      </c>
    </row>
    <row r="2235" spans="1:1" ht="9" customHeight="1" x14ac:dyDescent="0.25">
      <c r="A2235" s="63">
        <f t="shared" si="392"/>
        <v>9</v>
      </c>
    </row>
    <row r="2236" spans="1:1" ht="9" customHeight="1" x14ac:dyDescent="0.25">
      <c r="A2236" s="63">
        <f t="shared" si="392"/>
        <v>9</v>
      </c>
    </row>
    <row r="2237" spans="1:1" ht="9" customHeight="1" x14ac:dyDescent="0.25">
      <c r="A2237" s="63">
        <f t="shared" si="392"/>
        <v>9</v>
      </c>
    </row>
    <row r="2238" spans="1:1" ht="9" customHeight="1" x14ac:dyDescent="0.25">
      <c r="A2238" s="63">
        <f t="shared" si="392"/>
        <v>9</v>
      </c>
    </row>
    <row r="2239" spans="1:1" ht="9" customHeight="1" x14ac:dyDescent="0.25">
      <c r="A2239" s="63">
        <f t="shared" si="392"/>
        <v>9</v>
      </c>
    </row>
    <row r="2240" spans="1:1" ht="9" customHeight="1" x14ac:dyDescent="0.25">
      <c r="A2240" s="63">
        <f t="shared" si="392"/>
        <v>9</v>
      </c>
    </row>
    <row r="2241" spans="1:17" ht="15.75" customHeight="1" x14ac:dyDescent="0.25">
      <c r="A2241" s="68">
        <f t="shared" ref="A2241" si="393">$A$8</f>
        <v>16.5</v>
      </c>
      <c r="C2241" s="80" t="s">
        <v>690</v>
      </c>
      <c r="D2241" s="81" t="s">
        <v>189</v>
      </c>
      <c r="M2241" s="1006" t="str">
        <f ca="1">Wersja</f>
        <v>2020..6.15.0.44055</v>
      </c>
      <c r="N2241" s="1006"/>
    </row>
    <row r="2242" spans="1:17" ht="9" customHeight="1" x14ac:dyDescent="0.25">
      <c r="A2242" s="64">
        <v>9</v>
      </c>
      <c r="B2242" s="796" t="s">
        <v>182</v>
      </c>
      <c r="C2242" s="796"/>
      <c r="D2242" s="796"/>
      <c r="E2242" s="796"/>
      <c r="F2242" s="796"/>
      <c r="G2242" s="796"/>
      <c r="H2242" s="796"/>
      <c r="I2242" s="796"/>
      <c r="J2242" s="796"/>
      <c r="K2242" s="796"/>
      <c r="L2242" s="796"/>
      <c r="M2242" s="796"/>
      <c r="N2242" s="796"/>
      <c r="O2242" s="796"/>
    </row>
    <row r="2243" spans="1:17" ht="9" customHeight="1" x14ac:dyDescent="0.25">
      <c r="A2243" s="63">
        <f t="shared" ref="A2243" si="394">$A$2</f>
        <v>9</v>
      </c>
      <c r="B2243" s="797" t="s">
        <v>0</v>
      </c>
      <c r="C2243" s="797"/>
      <c r="D2243" s="797"/>
      <c r="E2243" s="797"/>
      <c r="F2243" s="797"/>
      <c r="G2243" s="797"/>
      <c r="H2243" s="797"/>
      <c r="I2243" s="797"/>
      <c r="J2243" s="797"/>
      <c r="K2243" s="797"/>
      <c r="L2243" s="797"/>
      <c r="M2243" s="797"/>
      <c r="N2243" s="797"/>
      <c r="O2243" s="797"/>
    </row>
    <row r="2244" spans="1:17" ht="4.5" customHeight="1" x14ac:dyDescent="0.25">
      <c r="A2244" s="64">
        <v>4.5</v>
      </c>
      <c r="B2244" s="239"/>
    </row>
    <row r="2245" spans="1:17" ht="9" customHeight="1" x14ac:dyDescent="0.25">
      <c r="A2245" s="63">
        <f t="shared" ref="A2245" si="395">$A$2</f>
        <v>9</v>
      </c>
      <c r="B2245" s="798" t="s">
        <v>475</v>
      </c>
      <c r="C2245" s="799"/>
      <c r="D2245" s="799"/>
      <c r="E2245" s="799"/>
      <c r="F2245" s="799"/>
      <c r="G2245" s="799"/>
      <c r="H2245" s="800"/>
      <c r="I2245" s="801" t="s">
        <v>1</v>
      </c>
      <c r="J2245" s="802"/>
      <c r="K2245" s="802"/>
      <c r="L2245" s="802"/>
      <c r="M2245" s="802"/>
      <c r="N2245" s="802"/>
      <c r="O2245" s="803"/>
    </row>
    <row r="2246" spans="1:17" ht="19.5" customHeight="1" x14ac:dyDescent="0.25">
      <c r="A2246" s="64">
        <v>19.5</v>
      </c>
      <c r="B2246" s="65"/>
      <c r="C2246" s="988">
        <f>$C$6</f>
        <v>0</v>
      </c>
      <c r="D2246" s="988"/>
      <c r="E2246" s="988"/>
      <c r="F2246" s="988"/>
      <c r="G2246" s="988"/>
      <c r="H2246" s="66"/>
      <c r="I2246" s="820"/>
      <c r="J2246" s="821"/>
      <c r="K2246" s="821"/>
      <c r="L2246" s="821"/>
      <c r="M2246" s="821"/>
      <c r="N2246" s="821"/>
      <c r="O2246" s="822"/>
    </row>
    <row r="2247" spans="1:17" ht="9" customHeight="1" x14ac:dyDescent="0.25">
      <c r="A2247" s="63">
        <f t="shared" ref="A2247" si="396">$A$2</f>
        <v>9</v>
      </c>
    </row>
    <row r="2248" spans="1:17" ht="16.5" customHeight="1" x14ac:dyDescent="0.25">
      <c r="A2248" s="64">
        <v>16.5</v>
      </c>
      <c r="B2248" s="67" t="s">
        <v>578</v>
      </c>
    </row>
    <row r="2249" spans="1:17" ht="16.5" customHeight="1" x14ac:dyDescent="0.25">
      <c r="A2249" s="68">
        <f>$A$8</f>
        <v>16.5</v>
      </c>
      <c r="B2249" s="989" t="s">
        <v>686</v>
      </c>
      <c r="C2249" s="989"/>
      <c r="D2249" s="989"/>
      <c r="E2249" s="989"/>
      <c r="F2249" s="989"/>
      <c r="G2249" s="989"/>
      <c r="H2249" s="989"/>
      <c r="I2249" s="989"/>
      <c r="J2249" s="989"/>
      <c r="K2249" s="989"/>
      <c r="L2249" s="989"/>
      <c r="M2249" s="989"/>
      <c r="N2249" s="989"/>
    </row>
    <row r="2250" spans="1:17" ht="16.5" customHeight="1" x14ac:dyDescent="0.25">
      <c r="A2250" s="68">
        <f>$A$8</f>
        <v>16.5</v>
      </c>
      <c r="B2250" s="990" t="s">
        <v>564</v>
      </c>
      <c r="C2250" s="989"/>
      <c r="D2250" s="989"/>
      <c r="E2250" s="989"/>
      <c r="F2250" s="989"/>
      <c r="G2250" s="989"/>
      <c r="H2250" s="989"/>
      <c r="I2250" s="989"/>
      <c r="J2250" s="989"/>
      <c r="K2250" s="989"/>
      <c r="L2250" s="989"/>
      <c r="M2250" s="989"/>
      <c r="N2250" s="989"/>
    </row>
    <row r="2251" spans="1:17" ht="9" customHeight="1" x14ac:dyDescent="0.25">
      <c r="A2251" s="63">
        <f>$A$2</f>
        <v>9</v>
      </c>
      <c r="C2251" s="69"/>
      <c r="D2251" s="69"/>
      <c r="E2251" s="69"/>
      <c r="F2251" s="69"/>
      <c r="G2251" s="69"/>
      <c r="N2251" s="804" t="s">
        <v>877</v>
      </c>
      <c r="O2251" s="1086"/>
    </row>
    <row r="2252" spans="1:17" ht="19.5" customHeight="1" x14ac:dyDescent="0.25">
      <c r="A2252" s="63">
        <f>$A$6</f>
        <v>19.5</v>
      </c>
      <c r="C2252" s="69"/>
      <c r="D2252" s="69"/>
      <c r="E2252" s="69"/>
      <c r="F2252" s="69"/>
      <c r="G2252" s="69"/>
      <c r="N2252" s="283">
        <f>N2172+1</f>
        <v>29</v>
      </c>
      <c r="O2252" s="70"/>
      <c r="P2252" s="62">
        <f>SUM(Q:Q)</f>
        <v>0</v>
      </c>
      <c r="Q2252" s="62">
        <f>IF(COUNTA(C2263:O2270,C2283:O2290)=0,0,1)</f>
        <v>0</v>
      </c>
    </row>
    <row r="2253" spans="1:17" ht="4.5" customHeight="1" x14ac:dyDescent="0.25">
      <c r="A2253" s="63">
        <f>$A$4</f>
        <v>4.5</v>
      </c>
      <c r="B2253" s="69"/>
      <c r="C2253" s="69"/>
      <c r="D2253" s="69"/>
      <c r="E2253" s="69"/>
      <c r="F2253" s="69"/>
      <c r="G2253" s="69"/>
    </row>
    <row r="2254" spans="1:17" ht="4.5" customHeight="1" x14ac:dyDescent="0.25">
      <c r="A2254" s="63">
        <f>$A$4</f>
        <v>4.5</v>
      </c>
      <c r="B2254" s="807"/>
      <c r="C2254" s="807"/>
      <c r="D2254" s="807"/>
      <c r="E2254" s="807"/>
      <c r="F2254" s="807"/>
      <c r="G2254" s="807"/>
      <c r="H2254" s="807"/>
      <c r="I2254" s="807"/>
      <c r="J2254" s="807"/>
      <c r="K2254" s="807"/>
      <c r="L2254" s="807"/>
      <c r="M2254" s="807"/>
      <c r="N2254" s="807"/>
      <c r="O2254" s="807"/>
    </row>
    <row r="2255" spans="1:17" ht="24.75" customHeight="1" x14ac:dyDescent="0.25">
      <c r="A2255" s="68">
        <f>$A$8*1.5</f>
        <v>24.75</v>
      </c>
      <c r="B2255" s="826" t="s">
        <v>687</v>
      </c>
      <c r="C2255" s="827"/>
      <c r="D2255" s="827"/>
      <c r="E2255" s="827"/>
      <c r="F2255" s="827"/>
      <c r="G2255" s="827"/>
      <c r="H2255" s="827"/>
      <c r="I2255" s="827"/>
      <c r="J2255" s="827"/>
      <c r="K2255" s="827"/>
      <c r="L2255" s="827"/>
      <c r="M2255" s="827"/>
      <c r="N2255" s="827"/>
      <c r="O2255" s="828"/>
    </row>
    <row r="2256" spans="1:17" ht="9" customHeight="1" x14ac:dyDescent="0.25">
      <c r="A2256" s="63">
        <f>$A$2</f>
        <v>9</v>
      </c>
      <c r="B2256" s="71"/>
      <c r="C2256" s="804" t="s">
        <v>158</v>
      </c>
      <c r="D2256" s="805"/>
      <c r="E2256" s="805"/>
      <c r="F2256" s="805"/>
      <c r="G2256" s="805"/>
      <c r="H2256" s="806"/>
      <c r="I2256" s="804" t="s">
        <v>159</v>
      </c>
      <c r="J2256" s="805"/>
      <c r="K2256" s="805"/>
      <c r="L2256" s="805"/>
      <c r="M2256" s="805"/>
      <c r="N2256" s="805"/>
      <c r="O2256" s="806"/>
    </row>
    <row r="2257" spans="1:16" ht="19.5" customHeight="1" thickBot="1" x14ac:dyDescent="0.3">
      <c r="A2257" s="63">
        <f>$A$6</f>
        <v>19.5</v>
      </c>
      <c r="B2257" s="71"/>
      <c r="C2257" s="1077" t="str">
        <f>""&amp;$C$17</f>
        <v/>
      </c>
      <c r="D2257" s="1078"/>
      <c r="E2257" s="1078"/>
      <c r="F2257" s="1078"/>
      <c r="G2257" s="1078"/>
      <c r="H2257" s="1079"/>
      <c r="I2257" s="1077" t="str">
        <f>""&amp;$I$17</f>
        <v/>
      </c>
      <c r="J2257" s="1078"/>
      <c r="K2257" s="1078"/>
      <c r="L2257" s="1078"/>
      <c r="M2257" s="1078"/>
      <c r="N2257" s="1078"/>
      <c r="O2257" s="1079"/>
    </row>
    <row r="2258" spans="1:16" ht="4.5" customHeight="1" thickBot="1" x14ac:dyDescent="0.3">
      <c r="A2258" s="63">
        <f t="shared" ref="A2258" si="397">$A$4</f>
        <v>4.5</v>
      </c>
      <c r="B2258" s="1080"/>
      <c r="C2258" s="1081"/>
      <c r="D2258" s="1081"/>
      <c r="E2258" s="1081"/>
      <c r="F2258" s="1081"/>
      <c r="G2258" s="1081"/>
      <c r="H2258" s="1081"/>
      <c r="I2258" s="1081"/>
      <c r="J2258" s="1081"/>
      <c r="K2258" s="1081"/>
      <c r="L2258" s="1081"/>
      <c r="M2258" s="1081"/>
      <c r="N2258" s="1081"/>
      <c r="O2258" s="1082"/>
    </row>
    <row r="2259" spans="1:16" ht="16.5" customHeight="1" x14ac:dyDescent="0.25">
      <c r="A2259" s="68">
        <f t="shared" ref="A2259:A2260" si="398">$A$8</f>
        <v>16.5</v>
      </c>
      <c r="B2259" s="1083" t="s">
        <v>160</v>
      </c>
      <c r="C2259" s="1084"/>
      <c r="D2259" s="1084"/>
      <c r="E2259" s="1084"/>
      <c r="F2259" s="1084"/>
      <c r="G2259" s="1084"/>
      <c r="H2259" s="1084"/>
      <c r="I2259" s="1084"/>
      <c r="J2259" s="1084"/>
      <c r="K2259" s="1084"/>
      <c r="L2259" s="1084"/>
      <c r="M2259" s="1084"/>
      <c r="N2259" s="1084"/>
      <c r="O2259" s="1085"/>
    </row>
    <row r="2260" spans="1:16" ht="16.5" customHeight="1" x14ac:dyDescent="0.25">
      <c r="A2260" s="68">
        <f t="shared" si="398"/>
        <v>16.5</v>
      </c>
      <c r="B2260" s="811" t="s">
        <v>688</v>
      </c>
      <c r="C2260" s="812"/>
      <c r="D2260" s="812"/>
      <c r="E2260" s="812"/>
      <c r="F2260" s="812"/>
      <c r="G2260" s="812"/>
      <c r="H2260" s="812"/>
      <c r="I2260" s="812"/>
      <c r="J2260" s="812"/>
      <c r="K2260" s="812"/>
      <c r="L2260" s="812"/>
      <c r="M2260" s="812"/>
      <c r="N2260" s="812"/>
      <c r="O2260" s="813"/>
    </row>
    <row r="2261" spans="1:16" ht="24.75" customHeight="1" x14ac:dyDescent="0.25">
      <c r="A2261" s="68">
        <f t="shared" ref="A2261" si="399">$A$8*1.5</f>
        <v>24.75</v>
      </c>
      <c r="B2261" s="241" t="s">
        <v>162</v>
      </c>
      <c r="C2261" s="814" t="s">
        <v>170</v>
      </c>
      <c r="D2261" s="807"/>
      <c r="E2261" s="807"/>
      <c r="F2261" s="807"/>
      <c r="G2261" s="815"/>
      <c r="H2261" s="242" t="s">
        <v>171</v>
      </c>
      <c r="I2261" s="242" t="s">
        <v>172</v>
      </c>
      <c r="J2261" s="241" t="s">
        <v>163</v>
      </c>
      <c r="K2261" s="75" t="s">
        <v>760</v>
      </c>
      <c r="L2261" s="814" t="s">
        <v>175</v>
      </c>
      <c r="M2261" s="807"/>
      <c r="N2261" s="807"/>
      <c r="O2261" s="815"/>
    </row>
    <row r="2262" spans="1:16" ht="9" customHeight="1" x14ac:dyDescent="0.2">
      <c r="A2262" s="63">
        <f t="shared" ref="A2262" si="400">$A$2</f>
        <v>9</v>
      </c>
      <c r="B2262" s="76"/>
      <c r="C2262" s="816" t="s">
        <v>126</v>
      </c>
      <c r="D2262" s="817"/>
      <c r="E2262" s="817"/>
      <c r="F2262" s="817"/>
      <c r="G2262" s="818"/>
      <c r="H2262" s="77" t="s">
        <v>164</v>
      </c>
      <c r="I2262" s="77" t="s">
        <v>165</v>
      </c>
      <c r="J2262" s="77" t="s">
        <v>143</v>
      </c>
      <c r="K2262" s="77" t="s">
        <v>166</v>
      </c>
      <c r="L2262" s="845" t="s">
        <v>167</v>
      </c>
      <c r="M2262" s="1023"/>
      <c r="N2262" s="1023"/>
      <c r="O2262" s="1024"/>
    </row>
    <row r="2263" spans="1:16" ht="19.5" customHeight="1" x14ac:dyDescent="0.25">
      <c r="A2263" s="63">
        <f t="shared" ref="A2263:A2270" si="401">$A$6</f>
        <v>19.5</v>
      </c>
      <c r="B2263" s="78">
        <v>1</v>
      </c>
      <c r="C2263" s="832"/>
      <c r="D2263" s="832"/>
      <c r="E2263" s="832"/>
      <c r="F2263" s="832"/>
      <c r="G2263" s="832"/>
      <c r="H2263" s="262"/>
      <c r="I2263" s="262"/>
      <c r="J2263" s="172"/>
      <c r="K2263" s="175"/>
      <c r="L2263" s="1073"/>
      <c r="M2263" s="1074"/>
      <c r="N2263" s="1074"/>
      <c r="O2263" s="1075"/>
      <c r="P2263" s="45" t="s">
        <v>126</v>
      </c>
    </row>
    <row r="2264" spans="1:16" ht="19.5" customHeight="1" x14ac:dyDescent="0.25">
      <c r="A2264" s="63">
        <f t="shared" si="401"/>
        <v>19.5</v>
      </c>
      <c r="B2264" s="78">
        <v>2</v>
      </c>
      <c r="C2264" s="832"/>
      <c r="D2264" s="832"/>
      <c r="E2264" s="832"/>
      <c r="F2264" s="832"/>
      <c r="G2264" s="832"/>
      <c r="H2264" s="262"/>
      <c r="I2264" s="262"/>
      <c r="J2264" s="172"/>
      <c r="K2264" s="175"/>
      <c r="L2264" s="1073"/>
      <c r="M2264" s="1074"/>
      <c r="N2264" s="1074"/>
      <c r="O2264" s="1075"/>
      <c r="P2264" s="45" t="s">
        <v>126</v>
      </c>
    </row>
    <row r="2265" spans="1:16" ht="19.5" customHeight="1" x14ac:dyDescent="0.25">
      <c r="A2265" s="63">
        <f t="shared" si="401"/>
        <v>19.5</v>
      </c>
      <c r="B2265" s="78">
        <v>3</v>
      </c>
      <c r="C2265" s="832"/>
      <c r="D2265" s="832"/>
      <c r="E2265" s="832"/>
      <c r="F2265" s="832"/>
      <c r="G2265" s="832"/>
      <c r="H2265" s="262"/>
      <c r="I2265" s="262"/>
      <c r="J2265" s="172"/>
      <c r="K2265" s="175"/>
      <c r="L2265" s="1073"/>
      <c r="M2265" s="1074"/>
      <c r="N2265" s="1074"/>
      <c r="O2265" s="1075"/>
      <c r="P2265" s="45" t="s">
        <v>126</v>
      </c>
    </row>
    <row r="2266" spans="1:16" ht="19.5" customHeight="1" x14ac:dyDescent="0.25">
      <c r="A2266" s="63">
        <f t="shared" si="401"/>
        <v>19.5</v>
      </c>
      <c r="B2266" s="78">
        <v>4</v>
      </c>
      <c r="C2266" s="832"/>
      <c r="D2266" s="832"/>
      <c r="E2266" s="832"/>
      <c r="F2266" s="832"/>
      <c r="G2266" s="832"/>
      <c r="H2266" s="262"/>
      <c r="I2266" s="262"/>
      <c r="J2266" s="172"/>
      <c r="K2266" s="175"/>
      <c r="L2266" s="1073"/>
      <c r="M2266" s="1074"/>
      <c r="N2266" s="1074"/>
      <c r="O2266" s="1075"/>
      <c r="P2266" s="45" t="s">
        <v>126</v>
      </c>
    </row>
    <row r="2267" spans="1:16" ht="19.5" customHeight="1" x14ac:dyDescent="0.25">
      <c r="A2267" s="63">
        <f t="shared" si="401"/>
        <v>19.5</v>
      </c>
      <c r="B2267" s="78">
        <v>5</v>
      </c>
      <c r="C2267" s="832"/>
      <c r="D2267" s="832"/>
      <c r="E2267" s="832"/>
      <c r="F2267" s="832"/>
      <c r="G2267" s="832"/>
      <c r="H2267" s="262"/>
      <c r="I2267" s="262"/>
      <c r="J2267" s="172"/>
      <c r="K2267" s="175"/>
      <c r="L2267" s="1073"/>
      <c r="M2267" s="1074"/>
      <c r="N2267" s="1074"/>
      <c r="O2267" s="1075"/>
      <c r="P2267" s="45" t="s">
        <v>126</v>
      </c>
    </row>
    <row r="2268" spans="1:16" ht="19.5" customHeight="1" x14ac:dyDescent="0.25">
      <c r="A2268" s="63">
        <f t="shared" si="401"/>
        <v>19.5</v>
      </c>
      <c r="B2268" s="78">
        <v>6</v>
      </c>
      <c r="C2268" s="832"/>
      <c r="D2268" s="832"/>
      <c r="E2268" s="832"/>
      <c r="F2268" s="832"/>
      <c r="G2268" s="832"/>
      <c r="H2268" s="262"/>
      <c r="I2268" s="262"/>
      <c r="J2268" s="172"/>
      <c r="K2268" s="175"/>
      <c r="L2268" s="1073"/>
      <c r="M2268" s="1074"/>
      <c r="N2268" s="1074"/>
      <c r="O2268" s="1075"/>
      <c r="P2268" s="45" t="s">
        <v>126</v>
      </c>
    </row>
    <row r="2269" spans="1:16" ht="19.5" customHeight="1" x14ac:dyDescent="0.25">
      <c r="A2269" s="63">
        <f t="shared" si="401"/>
        <v>19.5</v>
      </c>
      <c r="B2269" s="78">
        <v>7</v>
      </c>
      <c r="C2269" s="832"/>
      <c r="D2269" s="832"/>
      <c r="E2269" s="832"/>
      <c r="F2269" s="832"/>
      <c r="G2269" s="832"/>
      <c r="H2269" s="262"/>
      <c r="I2269" s="262"/>
      <c r="J2269" s="172"/>
      <c r="K2269" s="175"/>
      <c r="L2269" s="1073"/>
      <c r="M2269" s="1074"/>
      <c r="N2269" s="1074"/>
      <c r="O2269" s="1075"/>
      <c r="P2269" s="45" t="s">
        <v>126</v>
      </c>
    </row>
    <row r="2270" spans="1:16" ht="19.5" customHeight="1" x14ac:dyDescent="0.25">
      <c r="A2270" s="63">
        <f t="shared" si="401"/>
        <v>19.5</v>
      </c>
      <c r="B2270" s="78">
        <v>8</v>
      </c>
      <c r="C2270" s="832"/>
      <c r="D2270" s="832"/>
      <c r="E2270" s="832"/>
      <c r="F2270" s="832"/>
      <c r="G2270" s="832"/>
      <c r="H2270" s="262"/>
      <c r="I2270" s="262"/>
      <c r="J2270" s="172"/>
      <c r="K2270" s="175"/>
      <c r="L2270" s="1073"/>
      <c r="M2270" s="1074"/>
      <c r="N2270" s="1074"/>
      <c r="O2270" s="1075"/>
      <c r="P2270" s="45" t="s">
        <v>126</v>
      </c>
    </row>
    <row r="2271" spans="1:16" ht="9" customHeight="1" x14ac:dyDescent="0.25">
      <c r="A2271" s="63">
        <f t="shared" ref="A2271" si="402">$A$2</f>
        <v>9</v>
      </c>
    </row>
    <row r="2272" spans="1:16" ht="18" customHeight="1" x14ac:dyDescent="0.25">
      <c r="A2272" s="63">
        <f t="shared" ref="A2272" si="403">$A$2*2</f>
        <v>18</v>
      </c>
      <c r="B2272" s="79" t="s">
        <v>100</v>
      </c>
      <c r="C2272" s="838" t="s">
        <v>191</v>
      </c>
      <c r="D2272" s="795"/>
      <c r="E2272" s="795"/>
      <c r="F2272" s="795"/>
      <c r="G2272" s="795"/>
      <c r="H2272" s="795"/>
      <c r="I2272" s="795"/>
      <c r="J2272" s="795"/>
      <c r="K2272" s="795"/>
      <c r="L2272" s="795"/>
      <c r="M2272" s="795"/>
      <c r="N2272" s="795"/>
      <c r="O2272" s="795"/>
    </row>
    <row r="2273" spans="1:16" ht="9" customHeight="1" x14ac:dyDescent="0.25">
      <c r="A2273" s="63">
        <f t="shared" ref="A2273:A2275" si="404">$A$2</f>
        <v>9</v>
      </c>
      <c r="B2273" s="79" t="s">
        <v>101</v>
      </c>
      <c r="C2273" s="795" t="s">
        <v>190</v>
      </c>
      <c r="D2273" s="795"/>
      <c r="E2273" s="795"/>
      <c r="F2273" s="795"/>
      <c r="G2273" s="795"/>
      <c r="H2273" s="795"/>
      <c r="I2273" s="795"/>
      <c r="J2273" s="795"/>
      <c r="K2273" s="795"/>
      <c r="L2273" s="795"/>
      <c r="M2273" s="795"/>
      <c r="N2273" s="795"/>
      <c r="O2273" s="795"/>
    </row>
    <row r="2274" spans="1:16" s="62" customFormat="1" ht="9" customHeight="1" x14ac:dyDescent="0.25">
      <c r="A2274" s="63">
        <f t="shared" si="404"/>
        <v>9</v>
      </c>
      <c r="B2274" s="79" t="s">
        <v>102</v>
      </c>
      <c r="C2274" s="838" t="s">
        <v>500</v>
      </c>
      <c r="D2274" s="795"/>
      <c r="E2274" s="795"/>
      <c r="F2274" s="795"/>
      <c r="G2274" s="795"/>
      <c r="H2274" s="795"/>
      <c r="I2274" s="795"/>
      <c r="J2274" s="795"/>
      <c r="K2274" s="795"/>
      <c r="L2274" s="795"/>
      <c r="M2274" s="795"/>
      <c r="N2274" s="795"/>
      <c r="O2274" s="795"/>
      <c r="P2274" s="45"/>
    </row>
    <row r="2275" spans="1:16" s="62" customFormat="1" ht="9" customHeight="1" x14ac:dyDescent="0.25">
      <c r="A2275" s="63">
        <f t="shared" si="404"/>
        <v>9</v>
      </c>
      <c r="B2275" s="79" t="s">
        <v>105</v>
      </c>
      <c r="C2275" s="838" t="s">
        <v>194</v>
      </c>
      <c r="D2275" s="795"/>
      <c r="E2275" s="795"/>
      <c r="F2275" s="795"/>
      <c r="G2275" s="795"/>
      <c r="H2275" s="795"/>
      <c r="I2275" s="795"/>
      <c r="J2275" s="795"/>
      <c r="K2275" s="795"/>
      <c r="L2275" s="795"/>
      <c r="M2275" s="795"/>
      <c r="N2275" s="795"/>
      <c r="O2275" s="795"/>
      <c r="P2275" s="45"/>
    </row>
    <row r="2276" spans="1:16" s="62" customFormat="1" ht="16.5" customHeight="1" x14ac:dyDescent="0.25">
      <c r="A2276" s="68">
        <f t="shared" ref="A2276" si="405">$A$8</f>
        <v>16.5</v>
      </c>
      <c r="B2276" s="45"/>
      <c r="C2276" s="984" t="str">
        <f ca="1">Wersja</f>
        <v>2020..6.15.0.44055</v>
      </c>
      <c r="D2276" s="984"/>
      <c r="E2276" s="69"/>
      <c r="F2276" s="69"/>
      <c r="G2276" s="69"/>
      <c r="H2276" s="69"/>
      <c r="I2276" s="45"/>
      <c r="J2276" s="45"/>
      <c r="K2276" s="45"/>
      <c r="L2276" s="45"/>
      <c r="M2276" s="45"/>
      <c r="N2276" s="80" t="s">
        <v>690</v>
      </c>
      <c r="O2276" s="81" t="s">
        <v>187</v>
      </c>
      <c r="P2276" s="45"/>
    </row>
    <row r="2277" spans="1:16" s="62" customFormat="1" ht="9" customHeight="1" x14ac:dyDescent="0.25">
      <c r="A2277" s="63">
        <f t="shared" ref="A2277:A2278" si="406">$A$2</f>
        <v>9</v>
      </c>
      <c r="B2277" s="45"/>
      <c r="C2277" s="45"/>
      <c r="D2277" s="45"/>
      <c r="E2277" s="45"/>
      <c r="F2277" s="45"/>
      <c r="G2277" s="45"/>
      <c r="H2277" s="45"/>
      <c r="I2277" s="45"/>
      <c r="J2277" s="45"/>
      <c r="K2277" s="45"/>
      <c r="L2277" s="45"/>
      <c r="M2277" s="45"/>
      <c r="N2277" s="45"/>
      <c r="O2277" s="45"/>
      <c r="P2277" s="45"/>
    </row>
    <row r="2278" spans="1:16" s="62" customFormat="1" ht="9" customHeight="1" x14ac:dyDescent="0.25">
      <c r="A2278" s="63">
        <f t="shared" si="406"/>
        <v>9</v>
      </c>
      <c r="B2278" s="797" t="s">
        <v>0</v>
      </c>
      <c r="C2278" s="797"/>
      <c r="D2278" s="797"/>
      <c r="E2278" s="797"/>
      <c r="F2278" s="797"/>
      <c r="G2278" s="797"/>
      <c r="H2278" s="797"/>
      <c r="I2278" s="797"/>
      <c r="J2278" s="797"/>
      <c r="K2278" s="797"/>
      <c r="L2278" s="797"/>
      <c r="M2278" s="797"/>
      <c r="N2278" s="797"/>
      <c r="O2278" s="797"/>
      <c r="P2278" s="45"/>
    </row>
    <row r="2279" spans="1:16" s="62" customFormat="1" ht="4.5" customHeight="1" x14ac:dyDescent="0.25">
      <c r="A2279" s="68">
        <v>4.5</v>
      </c>
      <c r="B2279" s="239"/>
      <c r="C2279" s="45"/>
      <c r="D2279" s="45"/>
      <c r="E2279" s="45"/>
      <c r="F2279" s="45"/>
      <c r="G2279" s="45"/>
      <c r="H2279" s="45"/>
      <c r="I2279" s="45"/>
      <c r="J2279" s="45"/>
      <c r="K2279" s="45"/>
      <c r="L2279" s="45"/>
      <c r="M2279" s="45"/>
      <c r="N2279" s="45"/>
      <c r="O2279" s="45"/>
      <c r="P2279" s="45"/>
    </row>
    <row r="2280" spans="1:16" s="62" customFormat="1" ht="16.5" customHeight="1" x14ac:dyDescent="0.25">
      <c r="A2280" s="68">
        <f t="shared" ref="A2280" si="407">$A$8</f>
        <v>16.5</v>
      </c>
      <c r="B2280" s="811" t="s">
        <v>689</v>
      </c>
      <c r="C2280" s="812"/>
      <c r="D2280" s="812"/>
      <c r="E2280" s="812"/>
      <c r="F2280" s="812"/>
      <c r="G2280" s="812"/>
      <c r="H2280" s="812"/>
      <c r="I2280" s="812"/>
      <c r="J2280" s="812"/>
      <c r="K2280" s="812"/>
      <c r="L2280" s="812"/>
      <c r="M2280" s="812"/>
      <c r="N2280" s="812"/>
      <c r="O2280" s="813"/>
      <c r="P2280" s="45"/>
    </row>
    <row r="2281" spans="1:16" s="62" customFormat="1" ht="24.75" customHeight="1" x14ac:dyDescent="0.25">
      <c r="A2281" s="68">
        <f t="shared" ref="A2281" si="408">$A$8*1.5</f>
        <v>24.75</v>
      </c>
      <c r="B2281" s="241" t="s">
        <v>162</v>
      </c>
      <c r="C2281" s="1076" t="s">
        <v>184</v>
      </c>
      <c r="D2281" s="1076"/>
      <c r="E2281" s="1076"/>
      <c r="F2281" s="1076"/>
      <c r="G2281" s="1076"/>
      <c r="H2281" s="242" t="s">
        <v>171</v>
      </c>
      <c r="I2281" s="242" t="s">
        <v>172</v>
      </c>
      <c r="J2281" s="241" t="s">
        <v>163</v>
      </c>
      <c r="K2281" s="75" t="s">
        <v>760</v>
      </c>
      <c r="L2281" s="814" t="s">
        <v>175</v>
      </c>
      <c r="M2281" s="807"/>
      <c r="N2281" s="807"/>
      <c r="O2281" s="815"/>
      <c r="P2281" s="45"/>
    </row>
    <row r="2282" spans="1:16" s="62" customFormat="1" ht="9" customHeight="1" x14ac:dyDescent="0.2">
      <c r="A2282" s="63">
        <f t="shared" ref="A2282" si="409">$A$2</f>
        <v>9</v>
      </c>
      <c r="B2282" s="85"/>
      <c r="C2282" s="835" t="s">
        <v>126</v>
      </c>
      <c r="D2282" s="835"/>
      <c r="E2282" s="835"/>
      <c r="F2282" s="835"/>
      <c r="G2282" s="835"/>
      <c r="H2282" s="240" t="s">
        <v>164</v>
      </c>
      <c r="I2282" s="240" t="s">
        <v>165</v>
      </c>
      <c r="J2282" s="240" t="s">
        <v>143</v>
      </c>
      <c r="K2282" s="240" t="s">
        <v>166</v>
      </c>
      <c r="L2282" s="836" t="s">
        <v>167</v>
      </c>
      <c r="M2282" s="1072"/>
      <c r="N2282" s="1072"/>
      <c r="O2282" s="837"/>
      <c r="P2282" s="45"/>
    </row>
    <row r="2283" spans="1:16" s="62" customFormat="1" ht="19.5" customHeight="1" x14ac:dyDescent="0.25">
      <c r="A2283" s="63">
        <f t="shared" ref="A2283:A2290" si="410">$A$6</f>
        <v>19.5</v>
      </c>
      <c r="B2283" s="78">
        <v>1</v>
      </c>
      <c r="C2283" s="832"/>
      <c r="D2283" s="832"/>
      <c r="E2283" s="832"/>
      <c r="F2283" s="832"/>
      <c r="G2283" s="832"/>
      <c r="H2283" s="262"/>
      <c r="I2283" s="262"/>
      <c r="J2283" s="172"/>
      <c r="K2283" s="167"/>
      <c r="L2283" s="1073"/>
      <c r="M2283" s="1074"/>
      <c r="N2283" s="1074"/>
      <c r="O2283" s="1075"/>
      <c r="P2283" s="45" t="s">
        <v>164</v>
      </c>
    </row>
    <row r="2284" spans="1:16" s="62" customFormat="1" ht="19.5" customHeight="1" x14ac:dyDescent="0.25">
      <c r="A2284" s="63">
        <f t="shared" si="410"/>
        <v>19.5</v>
      </c>
      <c r="B2284" s="78">
        <v>2</v>
      </c>
      <c r="C2284" s="832"/>
      <c r="D2284" s="832"/>
      <c r="E2284" s="832"/>
      <c r="F2284" s="832"/>
      <c r="G2284" s="832"/>
      <c r="H2284" s="262"/>
      <c r="I2284" s="262"/>
      <c r="J2284" s="172"/>
      <c r="K2284" s="167"/>
      <c r="L2284" s="1073"/>
      <c r="M2284" s="1074"/>
      <c r="N2284" s="1074"/>
      <c r="O2284" s="1075"/>
      <c r="P2284" s="45" t="s">
        <v>164</v>
      </c>
    </row>
    <row r="2285" spans="1:16" s="62" customFormat="1" ht="19.5" customHeight="1" x14ac:dyDescent="0.25">
      <c r="A2285" s="63">
        <f t="shared" si="410"/>
        <v>19.5</v>
      </c>
      <c r="B2285" s="78">
        <v>3</v>
      </c>
      <c r="C2285" s="832"/>
      <c r="D2285" s="832"/>
      <c r="E2285" s="832"/>
      <c r="F2285" s="832"/>
      <c r="G2285" s="832"/>
      <c r="H2285" s="262"/>
      <c r="I2285" s="262"/>
      <c r="J2285" s="172"/>
      <c r="K2285" s="167"/>
      <c r="L2285" s="1073"/>
      <c r="M2285" s="1074"/>
      <c r="N2285" s="1074"/>
      <c r="O2285" s="1075"/>
      <c r="P2285" s="45" t="s">
        <v>164</v>
      </c>
    </row>
    <row r="2286" spans="1:16" s="62" customFormat="1" ht="19.5" customHeight="1" x14ac:dyDescent="0.25">
      <c r="A2286" s="63">
        <f t="shared" si="410"/>
        <v>19.5</v>
      </c>
      <c r="B2286" s="78">
        <v>4</v>
      </c>
      <c r="C2286" s="832"/>
      <c r="D2286" s="832"/>
      <c r="E2286" s="832"/>
      <c r="F2286" s="832"/>
      <c r="G2286" s="832"/>
      <c r="H2286" s="262"/>
      <c r="I2286" s="262"/>
      <c r="J2286" s="172"/>
      <c r="K2286" s="167"/>
      <c r="L2286" s="1073"/>
      <c r="M2286" s="1074"/>
      <c r="N2286" s="1074"/>
      <c r="O2286" s="1075"/>
      <c r="P2286" s="45" t="s">
        <v>164</v>
      </c>
    </row>
    <row r="2287" spans="1:16" s="62" customFormat="1" ht="19.5" customHeight="1" x14ac:dyDescent="0.25">
      <c r="A2287" s="63">
        <f t="shared" si="410"/>
        <v>19.5</v>
      </c>
      <c r="B2287" s="78">
        <v>5</v>
      </c>
      <c r="C2287" s="832"/>
      <c r="D2287" s="832"/>
      <c r="E2287" s="832"/>
      <c r="F2287" s="832"/>
      <c r="G2287" s="832"/>
      <c r="H2287" s="262"/>
      <c r="I2287" s="262"/>
      <c r="J2287" s="172"/>
      <c r="K2287" s="167"/>
      <c r="L2287" s="1073"/>
      <c r="M2287" s="1074"/>
      <c r="N2287" s="1074"/>
      <c r="O2287" s="1075"/>
      <c r="P2287" s="45" t="s">
        <v>164</v>
      </c>
    </row>
    <row r="2288" spans="1:16" s="62" customFormat="1" ht="19.5" customHeight="1" x14ac:dyDescent="0.25">
      <c r="A2288" s="63">
        <f t="shared" si="410"/>
        <v>19.5</v>
      </c>
      <c r="B2288" s="78">
        <v>6</v>
      </c>
      <c r="C2288" s="832"/>
      <c r="D2288" s="832"/>
      <c r="E2288" s="832"/>
      <c r="F2288" s="832"/>
      <c r="G2288" s="832"/>
      <c r="H2288" s="262"/>
      <c r="I2288" s="262"/>
      <c r="J2288" s="172"/>
      <c r="K2288" s="167"/>
      <c r="L2288" s="1073"/>
      <c r="M2288" s="1074"/>
      <c r="N2288" s="1074"/>
      <c r="O2288" s="1075"/>
      <c r="P2288" s="45" t="s">
        <v>164</v>
      </c>
    </row>
    <row r="2289" spans="1:16" s="62" customFormat="1" ht="19.5" customHeight="1" x14ac:dyDescent="0.25">
      <c r="A2289" s="63">
        <f t="shared" si="410"/>
        <v>19.5</v>
      </c>
      <c r="B2289" s="78">
        <v>7</v>
      </c>
      <c r="C2289" s="832"/>
      <c r="D2289" s="832"/>
      <c r="E2289" s="832"/>
      <c r="F2289" s="832"/>
      <c r="G2289" s="832"/>
      <c r="H2289" s="262"/>
      <c r="I2289" s="262"/>
      <c r="J2289" s="172"/>
      <c r="K2289" s="167"/>
      <c r="L2289" s="1073"/>
      <c r="M2289" s="1074"/>
      <c r="N2289" s="1074"/>
      <c r="O2289" s="1075"/>
      <c r="P2289" s="45" t="s">
        <v>164</v>
      </c>
    </row>
    <row r="2290" spans="1:16" s="62" customFormat="1" ht="19.5" customHeight="1" x14ac:dyDescent="0.25">
      <c r="A2290" s="63">
        <f t="shared" si="410"/>
        <v>19.5</v>
      </c>
      <c r="B2290" s="78">
        <v>8</v>
      </c>
      <c r="C2290" s="832"/>
      <c r="D2290" s="832"/>
      <c r="E2290" s="832"/>
      <c r="F2290" s="832"/>
      <c r="G2290" s="832"/>
      <c r="H2290" s="262"/>
      <c r="I2290" s="262"/>
      <c r="J2290" s="172"/>
      <c r="K2290" s="167"/>
      <c r="L2290" s="1073"/>
      <c r="M2290" s="1074"/>
      <c r="N2290" s="1074"/>
      <c r="O2290" s="1075"/>
      <c r="P2290" s="45" t="s">
        <v>164</v>
      </c>
    </row>
    <row r="2291" spans="1:16" s="62" customFormat="1" ht="9" customHeight="1" x14ac:dyDescent="0.25">
      <c r="A2291" s="63">
        <f t="shared" ref="A2291:A2320" si="411">$A$2</f>
        <v>9</v>
      </c>
      <c r="B2291" s="45"/>
      <c r="C2291" s="45"/>
      <c r="D2291" s="45"/>
      <c r="E2291" s="45"/>
      <c r="F2291" s="45"/>
      <c r="G2291" s="45"/>
      <c r="H2291" s="45"/>
      <c r="I2291" s="45"/>
      <c r="J2291" s="45"/>
      <c r="K2291" s="45"/>
      <c r="L2291" s="45"/>
      <c r="M2291" s="45"/>
      <c r="N2291" s="45"/>
      <c r="O2291" s="45"/>
      <c r="P2291" s="45"/>
    </row>
    <row r="2292" spans="1:16" ht="9" customHeight="1" x14ac:dyDescent="0.25">
      <c r="A2292" s="63">
        <f t="shared" si="411"/>
        <v>9</v>
      </c>
    </row>
    <row r="2293" spans="1:16" ht="9" customHeight="1" x14ac:dyDescent="0.25">
      <c r="A2293" s="63">
        <f t="shared" si="411"/>
        <v>9</v>
      </c>
    </row>
    <row r="2294" spans="1:16" ht="9" customHeight="1" x14ac:dyDescent="0.25">
      <c r="A2294" s="63">
        <f t="shared" si="411"/>
        <v>9</v>
      </c>
    </row>
    <row r="2295" spans="1:16" ht="9" customHeight="1" x14ac:dyDescent="0.25">
      <c r="A2295" s="63">
        <f t="shared" si="411"/>
        <v>9</v>
      </c>
    </row>
    <row r="2296" spans="1:16" ht="9" customHeight="1" x14ac:dyDescent="0.25">
      <c r="A2296" s="63">
        <f t="shared" si="411"/>
        <v>9</v>
      </c>
    </row>
    <row r="2297" spans="1:16" ht="9" customHeight="1" x14ac:dyDescent="0.25">
      <c r="A2297" s="63">
        <f t="shared" si="411"/>
        <v>9</v>
      </c>
    </row>
    <row r="2298" spans="1:16" ht="9" customHeight="1" x14ac:dyDescent="0.25">
      <c r="A2298" s="63">
        <f t="shared" si="411"/>
        <v>9</v>
      </c>
    </row>
    <row r="2299" spans="1:16" ht="9" customHeight="1" x14ac:dyDescent="0.25">
      <c r="A2299" s="63">
        <f t="shared" si="411"/>
        <v>9</v>
      </c>
    </row>
    <row r="2300" spans="1:16" ht="9" customHeight="1" x14ac:dyDescent="0.25">
      <c r="A2300" s="63">
        <f t="shared" si="411"/>
        <v>9</v>
      </c>
    </row>
    <row r="2301" spans="1:16" ht="9" customHeight="1" x14ac:dyDescent="0.25">
      <c r="A2301" s="63">
        <f t="shared" si="411"/>
        <v>9</v>
      </c>
    </row>
    <row r="2302" spans="1:16" ht="9" customHeight="1" x14ac:dyDescent="0.25">
      <c r="A2302" s="63">
        <f t="shared" si="411"/>
        <v>9</v>
      </c>
    </row>
    <row r="2303" spans="1:16" ht="9" customHeight="1" x14ac:dyDescent="0.25">
      <c r="A2303" s="63">
        <f t="shared" si="411"/>
        <v>9</v>
      </c>
    </row>
    <row r="2304" spans="1:16" ht="9" customHeight="1" x14ac:dyDescent="0.25">
      <c r="A2304" s="63">
        <f t="shared" si="411"/>
        <v>9</v>
      </c>
    </row>
    <row r="2305" spans="1:1" ht="9" customHeight="1" x14ac:dyDescent="0.25">
      <c r="A2305" s="63">
        <f t="shared" si="411"/>
        <v>9</v>
      </c>
    </row>
    <row r="2306" spans="1:1" ht="9" customHeight="1" x14ac:dyDescent="0.25">
      <c r="A2306" s="63">
        <f t="shared" si="411"/>
        <v>9</v>
      </c>
    </row>
    <row r="2307" spans="1:1" ht="9" customHeight="1" x14ac:dyDescent="0.25">
      <c r="A2307" s="63">
        <f t="shared" si="411"/>
        <v>9</v>
      </c>
    </row>
    <row r="2308" spans="1:1" ht="9" customHeight="1" x14ac:dyDescent="0.25">
      <c r="A2308" s="63">
        <f t="shared" si="411"/>
        <v>9</v>
      </c>
    </row>
    <row r="2309" spans="1:1" ht="9" customHeight="1" x14ac:dyDescent="0.25">
      <c r="A2309" s="63">
        <f t="shared" si="411"/>
        <v>9</v>
      </c>
    </row>
    <row r="2310" spans="1:1" ht="9" customHeight="1" x14ac:dyDescent="0.25">
      <c r="A2310" s="63">
        <f t="shared" si="411"/>
        <v>9</v>
      </c>
    </row>
    <row r="2311" spans="1:1" ht="9" customHeight="1" x14ac:dyDescent="0.25">
      <c r="A2311" s="63">
        <f t="shared" si="411"/>
        <v>9</v>
      </c>
    </row>
    <row r="2312" spans="1:1" ht="9" customHeight="1" x14ac:dyDescent="0.25">
      <c r="A2312" s="63">
        <f t="shared" si="411"/>
        <v>9</v>
      </c>
    </row>
    <row r="2313" spans="1:1" ht="9" customHeight="1" x14ac:dyDescent="0.25">
      <c r="A2313" s="63">
        <f t="shared" si="411"/>
        <v>9</v>
      </c>
    </row>
    <row r="2314" spans="1:1" ht="9" customHeight="1" x14ac:dyDescent="0.25">
      <c r="A2314" s="63">
        <f t="shared" si="411"/>
        <v>9</v>
      </c>
    </row>
    <row r="2315" spans="1:1" ht="9" customHeight="1" x14ac:dyDescent="0.25">
      <c r="A2315" s="63">
        <f t="shared" si="411"/>
        <v>9</v>
      </c>
    </row>
    <row r="2316" spans="1:1" ht="9" customHeight="1" x14ac:dyDescent="0.25">
      <c r="A2316" s="63">
        <f t="shared" si="411"/>
        <v>9</v>
      </c>
    </row>
    <row r="2317" spans="1:1" ht="9" customHeight="1" x14ac:dyDescent="0.25">
      <c r="A2317" s="63">
        <f t="shared" si="411"/>
        <v>9</v>
      </c>
    </row>
    <row r="2318" spans="1:1" ht="9" customHeight="1" x14ac:dyDescent="0.25">
      <c r="A2318" s="63">
        <f t="shared" si="411"/>
        <v>9</v>
      </c>
    </row>
    <row r="2319" spans="1:1" ht="9" customHeight="1" x14ac:dyDescent="0.25">
      <c r="A2319" s="63">
        <f t="shared" si="411"/>
        <v>9</v>
      </c>
    </row>
    <row r="2320" spans="1:1" ht="9" customHeight="1" x14ac:dyDescent="0.25">
      <c r="A2320" s="63">
        <f t="shared" si="411"/>
        <v>9</v>
      </c>
    </row>
    <row r="2321" spans="1:17" ht="15.75" customHeight="1" x14ac:dyDescent="0.25">
      <c r="A2321" s="68">
        <f t="shared" ref="A2321" si="412">$A$8</f>
        <v>16.5</v>
      </c>
      <c r="C2321" s="80" t="s">
        <v>690</v>
      </c>
      <c r="D2321" s="81" t="s">
        <v>189</v>
      </c>
      <c r="M2321" s="1006" t="str">
        <f ca="1">Wersja</f>
        <v>2020..6.15.0.44055</v>
      </c>
      <c r="N2321" s="1006"/>
    </row>
    <row r="2322" spans="1:17" ht="9" customHeight="1" x14ac:dyDescent="0.25">
      <c r="A2322" s="64">
        <v>9</v>
      </c>
      <c r="B2322" s="796" t="s">
        <v>182</v>
      </c>
      <c r="C2322" s="796"/>
      <c r="D2322" s="796"/>
      <c r="E2322" s="796"/>
      <c r="F2322" s="796"/>
      <c r="G2322" s="796"/>
      <c r="H2322" s="796"/>
      <c r="I2322" s="796"/>
      <c r="J2322" s="796"/>
      <c r="K2322" s="796"/>
      <c r="L2322" s="796"/>
      <c r="M2322" s="796"/>
      <c r="N2322" s="796"/>
      <c r="O2322" s="796"/>
    </row>
    <row r="2323" spans="1:17" ht="9" customHeight="1" x14ac:dyDescent="0.25">
      <c r="A2323" s="63">
        <f t="shared" ref="A2323" si="413">$A$2</f>
        <v>9</v>
      </c>
      <c r="B2323" s="797" t="s">
        <v>0</v>
      </c>
      <c r="C2323" s="797"/>
      <c r="D2323" s="797"/>
      <c r="E2323" s="797"/>
      <c r="F2323" s="797"/>
      <c r="G2323" s="797"/>
      <c r="H2323" s="797"/>
      <c r="I2323" s="797"/>
      <c r="J2323" s="797"/>
      <c r="K2323" s="797"/>
      <c r="L2323" s="797"/>
      <c r="M2323" s="797"/>
      <c r="N2323" s="797"/>
      <c r="O2323" s="797"/>
    </row>
    <row r="2324" spans="1:17" ht="4.5" customHeight="1" x14ac:dyDescent="0.25">
      <c r="A2324" s="64">
        <v>4.5</v>
      </c>
      <c r="B2324" s="239"/>
    </row>
    <row r="2325" spans="1:17" ht="9" customHeight="1" x14ac:dyDescent="0.25">
      <c r="A2325" s="63">
        <f t="shared" ref="A2325" si="414">$A$2</f>
        <v>9</v>
      </c>
      <c r="B2325" s="798" t="s">
        <v>475</v>
      </c>
      <c r="C2325" s="799"/>
      <c r="D2325" s="799"/>
      <c r="E2325" s="799"/>
      <c r="F2325" s="799"/>
      <c r="G2325" s="799"/>
      <c r="H2325" s="800"/>
      <c r="I2325" s="801" t="s">
        <v>1</v>
      </c>
      <c r="J2325" s="802"/>
      <c r="K2325" s="802"/>
      <c r="L2325" s="802"/>
      <c r="M2325" s="802"/>
      <c r="N2325" s="802"/>
      <c r="O2325" s="803"/>
    </row>
    <row r="2326" spans="1:17" ht="19.5" customHeight="1" x14ac:dyDescent="0.25">
      <c r="A2326" s="64">
        <v>19.5</v>
      </c>
      <c r="B2326" s="65"/>
      <c r="C2326" s="988">
        <f>$C$6</f>
        <v>0</v>
      </c>
      <c r="D2326" s="988"/>
      <c r="E2326" s="988"/>
      <c r="F2326" s="988"/>
      <c r="G2326" s="988"/>
      <c r="H2326" s="66"/>
      <c r="I2326" s="820"/>
      <c r="J2326" s="821"/>
      <c r="K2326" s="821"/>
      <c r="L2326" s="821"/>
      <c r="M2326" s="821"/>
      <c r="N2326" s="821"/>
      <c r="O2326" s="822"/>
    </row>
    <row r="2327" spans="1:17" ht="9" customHeight="1" x14ac:dyDescent="0.25">
      <c r="A2327" s="63">
        <f t="shared" ref="A2327" si="415">$A$2</f>
        <v>9</v>
      </c>
    </row>
    <row r="2328" spans="1:17" ht="16.5" customHeight="1" x14ac:dyDescent="0.25">
      <c r="A2328" s="64">
        <v>16.5</v>
      </c>
      <c r="B2328" s="67" t="s">
        <v>578</v>
      </c>
    </row>
    <row r="2329" spans="1:17" ht="16.5" customHeight="1" x14ac:dyDescent="0.25">
      <c r="A2329" s="68">
        <f>$A$8</f>
        <v>16.5</v>
      </c>
      <c r="B2329" s="989" t="s">
        <v>686</v>
      </c>
      <c r="C2329" s="989"/>
      <c r="D2329" s="989"/>
      <c r="E2329" s="989"/>
      <c r="F2329" s="989"/>
      <c r="G2329" s="989"/>
      <c r="H2329" s="989"/>
      <c r="I2329" s="989"/>
      <c r="J2329" s="989"/>
      <c r="K2329" s="989"/>
      <c r="L2329" s="989"/>
      <c r="M2329" s="989"/>
      <c r="N2329" s="989"/>
    </row>
    <row r="2330" spans="1:17" ht="16.5" customHeight="1" x14ac:dyDescent="0.25">
      <c r="A2330" s="68">
        <f>$A$8</f>
        <v>16.5</v>
      </c>
      <c r="B2330" s="990" t="s">
        <v>564</v>
      </c>
      <c r="C2330" s="989"/>
      <c r="D2330" s="989"/>
      <c r="E2330" s="989"/>
      <c r="F2330" s="989"/>
      <c r="G2330" s="989"/>
      <c r="H2330" s="989"/>
      <c r="I2330" s="989"/>
      <c r="J2330" s="989"/>
      <c r="K2330" s="989"/>
      <c r="L2330" s="989"/>
      <c r="M2330" s="989"/>
      <c r="N2330" s="989"/>
    </row>
    <row r="2331" spans="1:17" ht="9" customHeight="1" x14ac:dyDescent="0.25">
      <c r="A2331" s="63">
        <f>$A$2</f>
        <v>9</v>
      </c>
      <c r="C2331" s="69"/>
      <c r="D2331" s="69"/>
      <c r="E2331" s="69"/>
      <c r="F2331" s="69"/>
      <c r="G2331" s="69"/>
      <c r="N2331" s="804" t="s">
        <v>877</v>
      </c>
      <c r="O2331" s="1086"/>
    </row>
    <row r="2332" spans="1:17" ht="19.5" customHeight="1" x14ac:dyDescent="0.25">
      <c r="A2332" s="63">
        <f>$A$6</f>
        <v>19.5</v>
      </c>
      <c r="C2332" s="69"/>
      <c r="D2332" s="69"/>
      <c r="E2332" s="69"/>
      <c r="F2332" s="69"/>
      <c r="G2332" s="69"/>
      <c r="N2332" s="283">
        <f>N2252+1</f>
        <v>30</v>
      </c>
      <c r="O2332" s="70"/>
      <c r="P2332" s="62">
        <f>SUM(Q:Q)</f>
        <v>0</v>
      </c>
      <c r="Q2332" s="62">
        <f>IF(COUNTA(C2343:O2350,C2363:O2370)=0,0,1)</f>
        <v>0</v>
      </c>
    </row>
    <row r="2333" spans="1:17" ht="4.5" customHeight="1" x14ac:dyDescent="0.25">
      <c r="A2333" s="63">
        <f>$A$4</f>
        <v>4.5</v>
      </c>
      <c r="B2333" s="69"/>
      <c r="C2333" s="69"/>
      <c r="D2333" s="69"/>
      <c r="E2333" s="69"/>
      <c r="F2333" s="69"/>
      <c r="G2333" s="69"/>
    </row>
    <row r="2334" spans="1:17" ht="4.5" customHeight="1" x14ac:dyDescent="0.25">
      <c r="A2334" s="63">
        <f>$A$4</f>
        <v>4.5</v>
      </c>
      <c r="B2334" s="807"/>
      <c r="C2334" s="807"/>
      <c r="D2334" s="807"/>
      <c r="E2334" s="807"/>
      <c r="F2334" s="807"/>
      <c r="G2334" s="807"/>
      <c r="H2334" s="807"/>
      <c r="I2334" s="807"/>
      <c r="J2334" s="807"/>
      <c r="K2334" s="807"/>
      <c r="L2334" s="807"/>
      <c r="M2334" s="807"/>
      <c r="N2334" s="807"/>
      <c r="O2334" s="807"/>
    </row>
    <row r="2335" spans="1:17" ht="24.75" customHeight="1" x14ac:dyDescent="0.25">
      <c r="A2335" s="68">
        <f>$A$8*1.5</f>
        <v>24.75</v>
      </c>
      <c r="B2335" s="826" t="s">
        <v>687</v>
      </c>
      <c r="C2335" s="827"/>
      <c r="D2335" s="827"/>
      <c r="E2335" s="827"/>
      <c r="F2335" s="827"/>
      <c r="G2335" s="827"/>
      <c r="H2335" s="827"/>
      <c r="I2335" s="827"/>
      <c r="J2335" s="827"/>
      <c r="K2335" s="827"/>
      <c r="L2335" s="827"/>
      <c r="M2335" s="827"/>
      <c r="N2335" s="827"/>
      <c r="O2335" s="828"/>
    </row>
    <row r="2336" spans="1:17" ht="9" customHeight="1" x14ac:dyDescent="0.25">
      <c r="A2336" s="63">
        <f>$A$2</f>
        <v>9</v>
      </c>
      <c r="B2336" s="71"/>
      <c r="C2336" s="804" t="s">
        <v>158</v>
      </c>
      <c r="D2336" s="805"/>
      <c r="E2336" s="805"/>
      <c r="F2336" s="805"/>
      <c r="G2336" s="805"/>
      <c r="H2336" s="806"/>
      <c r="I2336" s="804" t="s">
        <v>159</v>
      </c>
      <c r="J2336" s="805"/>
      <c r="K2336" s="805"/>
      <c r="L2336" s="805"/>
      <c r="M2336" s="805"/>
      <c r="N2336" s="805"/>
      <c r="O2336" s="806"/>
    </row>
    <row r="2337" spans="1:16" ht="19.5" customHeight="1" thickBot="1" x14ac:dyDescent="0.3">
      <c r="A2337" s="63">
        <f>$A$6</f>
        <v>19.5</v>
      </c>
      <c r="B2337" s="71"/>
      <c r="C2337" s="1077" t="str">
        <f>""&amp;$C$17</f>
        <v/>
      </c>
      <c r="D2337" s="1078"/>
      <c r="E2337" s="1078"/>
      <c r="F2337" s="1078"/>
      <c r="G2337" s="1078"/>
      <c r="H2337" s="1079"/>
      <c r="I2337" s="1077" t="str">
        <f>""&amp;$I$17</f>
        <v/>
      </c>
      <c r="J2337" s="1078"/>
      <c r="K2337" s="1078"/>
      <c r="L2337" s="1078"/>
      <c r="M2337" s="1078"/>
      <c r="N2337" s="1078"/>
      <c r="O2337" s="1079"/>
    </row>
    <row r="2338" spans="1:16" ht="4.5" customHeight="1" thickBot="1" x14ac:dyDescent="0.3">
      <c r="A2338" s="63">
        <f t="shared" ref="A2338" si="416">$A$4</f>
        <v>4.5</v>
      </c>
      <c r="B2338" s="1080"/>
      <c r="C2338" s="1081"/>
      <c r="D2338" s="1081"/>
      <c r="E2338" s="1081"/>
      <c r="F2338" s="1081"/>
      <c r="G2338" s="1081"/>
      <c r="H2338" s="1081"/>
      <c r="I2338" s="1081"/>
      <c r="J2338" s="1081"/>
      <c r="K2338" s="1081"/>
      <c r="L2338" s="1081"/>
      <c r="M2338" s="1081"/>
      <c r="N2338" s="1081"/>
      <c r="O2338" s="1082"/>
    </row>
    <row r="2339" spans="1:16" ht="16.5" customHeight="1" x14ac:dyDescent="0.25">
      <c r="A2339" s="68">
        <f t="shared" ref="A2339:A2340" si="417">$A$8</f>
        <v>16.5</v>
      </c>
      <c r="B2339" s="1083" t="s">
        <v>160</v>
      </c>
      <c r="C2339" s="1084"/>
      <c r="D2339" s="1084"/>
      <c r="E2339" s="1084"/>
      <c r="F2339" s="1084"/>
      <c r="G2339" s="1084"/>
      <c r="H2339" s="1084"/>
      <c r="I2339" s="1084"/>
      <c r="J2339" s="1084"/>
      <c r="K2339" s="1084"/>
      <c r="L2339" s="1084"/>
      <c r="M2339" s="1084"/>
      <c r="N2339" s="1084"/>
      <c r="O2339" s="1085"/>
    </row>
    <row r="2340" spans="1:16" ht="16.5" customHeight="1" x14ac:dyDescent="0.25">
      <c r="A2340" s="68">
        <f t="shared" si="417"/>
        <v>16.5</v>
      </c>
      <c r="B2340" s="811" t="s">
        <v>688</v>
      </c>
      <c r="C2340" s="812"/>
      <c r="D2340" s="812"/>
      <c r="E2340" s="812"/>
      <c r="F2340" s="812"/>
      <c r="G2340" s="812"/>
      <c r="H2340" s="812"/>
      <c r="I2340" s="812"/>
      <c r="J2340" s="812"/>
      <c r="K2340" s="812"/>
      <c r="L2340" s="812"/>
      <c r="M2340" s="812"/>
      <c r="N2340" s="812"/>
      <c r="O2340" s="813"/>
    </row>
    <row r="2341" spans="1:16" ht="24.75" customHeight="1" x14ac:dyDescent="0.25">
      <c r="A2341" s="68">
        <f t="shared" ref="A2341" si="418">$A$8*1.5</f>
        <v>24.75</v>
      </c>
      <c r="B2341" s="241" t="s">
        <v>162</v>
      </c>
      <c r="C2341" s="814" t="s">
        <v>170</v>
      </c>
      <c r="D2341" s="807"/>
      <c r="E2341" s="807"/>
      <c r="F2341" s="807"/>
      <c r="G2341" s="815"/>
      <c r="H2341" s="242" t="s">
        <v>171</v>
      </c>
      <c r="I2341" s="242" t="s">
        <v>172</v>
      </c>
      <c r="J2341" s="241" t="s">
        <v>163</v>
      </c>
      <c r="K2341" s="75" t="s">
        <v>760</v>
      </c>
      <c r="L2341" s="814" t="s">
        <v>175</v>
      </c>
      <c r="M2341" s="807"/>
      <c r="N2341" s="807"/>
      <c r="O2341" s="815"/>
    </row>
    <row r="2342" spans="1:16" ht="9" customHeight="1" x14ac:dyDescent="0.2">
      <c r="A2342" s="63">
        <f t="shared" ref="A2342" si="419">$A$2</f>
        <v>9</v>
      </c>
      <c r="B2342" s="76"/>
      <c r="C2342" s="816" t="s">
        <v>126</v>
      </c>
      <c r="D2342" s="817"/>
      <c r="E2342" s="817"/>
      <c r="F2342" s="817"/>
      <c r="G2342" s="818"/>
      <c r="H2342" s="77" t="s">
        <v>164</v>
      </c>
      <c r="I2342" s="77" t="s">
        <v>165</v>
      </c>
      <c r="J2342" s="77" t="s">
        <v>143</v>
      </c>
      <c r="K2342" s="77" t="s">
        <v>166</v>
      </c>
      <c r="L2342" s="845" t="s">
        <v>167</v>
      </c>
      <c r="M2342" s="1023"/>
      <c r="N2342" s="1023"/>
      <c r="O2342" s="1024"/>
    </row>
    <row r="2343" spans="1:16" ht="19.5" customHeight="1" x14ac:dyDescent="0.25">
      <c r="A2343" s="63">
        <f t="shared" ref="A2343:A2350" si="420">$A$6</f>
        <v>19.5</v>
      </c>
      <c r="B2343" s="78">
        <v>1</v>
      </c>
      <c r="C2343" s="832"/>
      <c r="D2343" s="832"/>
      <c r="E2343" s="832"/>
      <c r="F2343" s="832"/>
      <c r="G2343" s="832"/>
      <c r="H2343" s="262"/>
      <c r="I2343" s="262"/>
      <c r="J2343" s="172"/>
      <c r="K2343" s="175"/>
      <c r="L2343" s="1073"/>
      <c r="M2343" s="1074"/>
      <c r="N2343" s="1074"/>
      <c r="O2343" s="1075"/>
      <c r="P2343" s="45" t="s">
        <v>126</v>
      </c>
    </row>
    <row r="2344" spans="1:16" ht="19.5" customHeight="1" x14ac:dyDescent="0.25">
      <c r="A2344" s="63">
        <f t="shared" si="420"/>
        <v>19.5</v>
      </c>
      <c r="B2344" s="78">
        <v>2</v>
      </c>
      <c r="C2344" s="832"/>
      <c r="D2344" s="832"/>
      <c r="E2344" s="832"/>
      <c r="F2344" s="832"/>
      <c r="G2344" s="832"/>
      <c r="H2344" s="262"/>
      <c r="I2344" s="262"/>
      <c r="J2344" s="172"/>
      <c r="K2344" s="175"/>
      <c r="L2344" s="1073"/>
      <c r="M2344" s="1074"/>
      <c r="N2344" s="1074"/>
      <c r="O2344" s="1075"/>
      <c r="P2344" s="45" t="s">
        <v>126</v>
      </c>
    </row>
    <row r="2345" spans="1:16" ht="19.5" customHeight="1" x14ac:dyDescent="0.25">
      <c r="A2345" s="63">
        <f t="shared" si="420"/>
        <v>19.5</v>
      </c>
      <c r="B2345" s="78">
        <v>3</v>
      </c>
      <c r="C2345" s="832"/>
      <c r="D2345" s="832"/>
      <c r="E2345" s="832"/>
      <c r="F2345" s="832"/>
      <c r="G2345" s="832"/>
      <c r="H2345" s="262"/>
      <c r="I2345" s="262"/>
      <c r="J2345" s="172"/>
      <c r="K2345" s="175"/>
      <c r="L2345" s="1073"/>
      <c r="M2345" s="1074"/>
      <c r="N2345" s="1074"/>
      <c r="O2345" s="1075"/>
      <c r="P2345" s="45" t="s">
        <v>126</v>
      </c>
    </row>
    <row r="2346" spans="1:16" ht="19.5" customHeight="1" x14ac:dyDescent="0.25">
      <c r="A2346" s="63">
        <f t="shared" si="420"/>
        <v>19.5</v>
      </c>
      <c r="B2346" s="78">
        <v>4</v>
      </c>
      <c r="C2346" s="832"/>
      <c r="D2346" s="832"/>
      <c r="E2346" s="832"/>
      <c r="F2346" s="832"/>
      <c r="G2346" s="832"/>
      <c r="H2346" s="262"/>
      <c r="I2346" s="262"/>
      <c r="J2346" s="172"/>
      <c r="K2346" s="175"/>
      <c r="L2346" s="1073"/>
      <c r="M2346" s="1074"/>
      <c r="N2346" s="1074"/>
      <c r="O2346" s="1075"/>
      <c r="P2346" s="45" t="s">
        <v>126</v>
      </c>
    </row>
    <row r="2347" spans="1:16" ht="19.5" customHeight="1" x14ac:dyDescent="0.25">
      <c r="A2347" s="63">
        <f t="shared" si="420"/>
        <v>19.5</v>
      </c>
      <c r="B2347" s="78">
        <v>5</v>
      </c>
      <c r="C2347" s="832"/>
      <c r="D2347" s="832"/>
      <c r="E2347" s="832"/>
      <c r="F2347" s="832"/>
      <c r="G2347" s="832"/>
      <c r="H2347" s="262"/>
      <c r="I2347" s="262"/>
      <c r="J2347" s="172"/>
      <c r="K2347" s="175"/>
      <c r="L2347" s="1073"/>
      <c r="M2347" s="1074"/>
      <c r="N2347" s="1074"/>
      <c r="O2347" s="1075"/>
      <c r="P2347" s="45" t="s">
        <v>126</v>
      </c>
    </row>
    <row r="2348" spans="1:16" ht="19.5" customHeight="1" x14ac:dyDescent="0.25">
      <c r="A2348" s="63">
        <f t="shared" si="420"/>
        <v>19.5</v>
      </c>
      <c r="B2348" s="78">
        <v>6</v>
      </c>
      <c r="C2348" s="832"/>
      <c r="D2348" s="832"/>
      <c r="E2348" s="832"/>
      <c r="F2348" s="832"/>
      <c r="G2348" s="832"/>
      <c r="H2348" s="262"/>
      <c r="I2348" s="262"/>
      <c r="J2348" s="172"/>
      <c r="K2348" s="175"/>
      <c r="L2348" s="1073"/>
      <c r="M2348" s="1074"/>
      <c r="N2348" s="1074"/>
      <c r="O2348" s="1075"/>
      <c r="P2348" s="45" t="s">
        <v>126</v>
      </c>
    </row>
    <row r="2349" spans="1:16" ht="19.5" customHeight="1" x14ac:dyDescent="0.25">
      <c r="A2349" s="63">
        <f t="shared" si="420"/>
        <v>19.5</v>
      </c>
      <c r="B2349" s="78">
        <v>7</v>
      </c>
      <c r="C2349" s="832"/>
      <c r="D2349" s="832"/>
      <c r="E2349" s="832"/>
      <c r="F2349" s="832"/>
      <c r="G2349" s="832"/>
      <c r="H2349" s="262"/>
      <c r="I2349" s="262"/>
      <c r="J2349" s="172"/>
      <c r="K2349" s="175"/>
      <c r="L2349" s="1073"/>
      <c r="M2349" s="1074"/>
      <c r="N2349" s="1074"/>
      <c r="O2349" s="1075"/>
      <c r="P2349" s="45" t="s">
        <v>126</v>
      </c>
    </row>
    <row r="2350" spans="1:16" ht="19.5" customHeight="1" x14ac:dyDescent="0.25">
      <c r="A2350" s="63">
        <f t="shared" si="420"/>
        <v>19.5</v>
      </c>
      <c r="B2350" s="78">
        <v>8</v>
      </c>
      <c r="C2350" s="832"/>
      <c r="D2350" s="832"/>
      <c r="E2350" s="832"/>
      <c r="F2350" s="832"/>
      <c r="G2350" s="832"/>
      <c r="H2350" s="262"/>
      <c r="I2350" s="262"/>
      <c r="J2350" s="172"/>
      <c r="K2350" s="175"/>
      <c r="L2350" s="1073"/>
      <c r="M2350" s="1074"/>
      <c r="N2350" s="1074"/>
      <c r="O2350" s="1075"/>
      <c r="P2350" s="45" t="s">
        <v>126</v>
      </c>
    </row>
    <row r="2351" spans="1:16" ht="9" customHeight="1" x14ac:dyDescent="0.25">
      <c r="A2351" s="63">
        <f t="shared" ref="A2351" si="421">$A$2</f>
        <v>9</v>
      </c>
    </row>
    <row r="2352" spans="1:16" ht="18" customHeight="1" x14ac:dyDescent="0.25">
      <c r="A2352" s="63">
        <f t="shared" ref="A2352" si="422">$A$2*2</f>
        <v>18</v>
      </c>
      <c r="B2352" s="79" t="s">
        <v>100</v>
      </c>
      <c r="C2352" s="838" t="s">
        <v>191</v>
      </c>
      <c r="D2352" s="795"/>
      <c r="E2352" s="795"/>
      <c r="F2352" s="795"/>
      <c r="G2352" s="795"/>
      <c r="H2352" s="795"/>
      <c r="I2352" s="795"/>
      <c r="J2352" s="795"/>
      <c r="K2352" s="795"/>
      <c r="L2352" s="795"/>
      <c r="M2352" s="795"/>
      <c r="N2352" s="795"/>
      <c r="O2352" s="795"/>
    </row>
    <row r="2353" spans="1:16" ht="9" customHeight="1" x14ac:dyDescent="0.25">
      <c r="A2353" s="63">
        <f t="shared" ref="A2353:A2355" si="423">$A$2</f>
        <v>9</v>
      </c>
      <c r="B2353" s="79" t="s">
        <v>101</v>
      </c>
      <c r="C2353" s="795" t="s">
        <v>190</v>
      </c>
      <c r="D2353" s="795"/>
      <c r="E2353" s="795"/>
      <c r="F2353" s="795"/>
      <c r="G2353" s="795"/>
      <c r="H2353" s="795"/>
      <c r="I2353" s="795"/>
      <c r="J2353" s="795"/>
      <c r="K2353" s="795"/>
      <c r="L2353" s="795"/>
      <c r="M2353" s="795"/>
      <c r="N2353" s="795"/>
      <c r="O2353" s="795"/>
    </row>
    <row r="2354" spans="1:16" s="62" customFormat="1" ht="9" customHeight="1" x14ac:dyDescent="0.25">
      <c r="A2354" s="63">
        <f t="shared" si="423"/>
        <v>9</v>
      </c>
      <c r="B2354" s="79" t="s">
        <v>102</v>
      </c>
      <c r="C2354" s="838" t="s">
        <v>500</v>
      </c>
      <c r="D2354" s="795"/>
      <c r="E2354" s="795"/>
      <c r="F2354" s="795"/>
      <c r="G2354" s="795"/>
      <c r="H2354" s="795"/>
      <c r="I2354" s="795"/>
      <c r="J2354" s="795"/>
      <c r="K2354" s="795"/>
      <c r="L2354" s="795"/>
      <c r="M2354" s="795"/>
      <c r="N2354" s="795"/>
      <c r="O2354" s="795"/>
      <c r="P2354" s="45"/>
    </row>
    <row r="2355" spans="1:16" s="62" customFormat="1" ht="9" customHeight="1" x14ac:dyDescent="0.25">
      <c r="A2355" s="63">
        <f t="shared" si="423"/>
        <v>9</v>
      </c>
      <c r="B2355" s="79" t="s">
        <v>105</v>
      </c>
      <c r="C2355" s="838" t="s">
        <v>194</v>
      </c>
      <c r="D2355" s="795"/>
      <c r="E2355" s="795"/>
      <c r="F2355" s="795"/>
      <c r="G2355" s="795"/>
      <c r="H2355" s="795"/>
      <c r="I2355" s="795"/>
      <c r="J2355" s="795"/>
      <c r="K2355" s="795"/>
      <c r="L2355" s="795"/>
      <c r="M2355" s="795"/>
      <c r="N2355" s="795"/>
      <c r="O2355" s="795"/>
      <c r="P2355" s="45"/>
    </row>
    <row r="2356" spans="1:16" s="62" customFormat="1" ht="16.5" customHeight="1" x14ac:dyDescent="0.25">
      <c r="A2356" s="68">
        <f t="shared" ref="A2356" si="424">$A$8</f>
        <v>16.5</v>
      </c>
      <c r="B2356" s="45"/>
      <c r="C2356" s="984" t="str">
        <f ca="1">Wersja</f>
        <v>2020..6.15.0.44055</v>
      </c>
      <c r="D2356" s="984"/>
      <c r="E2356" s="69"/>
      <c r="F2356" s="69"/>
      <c r="G2356" s="69"/>
      <c r="H2356" s="69"/>
      <c r="I2356" s="45"/>
      <c r="J2356" s="45"/>
      <c r="K2356" s="45"/>
      <c r="L2356" s="45"/>
      <c r="M2356" s="45"/>
      <c r="N2356" s="80" t="s">
        <v>690</v>
      </c>
      <c r="O2356" s="81" t="s">
        <v>187</v>
      </c>
      <c r="P2356" s="45"/>
    </row>
    <row r="2357" spans="1:16" s="62" customFormat="1" ht="9" customHeight="1" x14ac:dyDescent="0.25">
      <c r="A2357" s="63">
        <f t="shared" ref="A2357:A2358" si="425">$A$2</f>
        <v>9</v>
      </c>
      <c r="B2357" s="45"/>
      <c r="C2357" s="45"/>
      <c r="D2357" s="45"/>
      <c r="E2357" s="45"/>
      <c r="F2357" s="45"/>
      <c r="G2357" s="45"/>
      <c r="H2357" s="45"/>
      <c r="I2357" s="45"/>
      <c r="J2357" s="45"/>
      <c r="K2357" s="45"/>
      <c r="L2357" s="45"/>
      <c r="M2357" s="45"/>
      <c r="N2357" s="45"/>
      <c r="O2357" s="45"/>
      <c r="P2357" s="45"/>
    </row>
    <row r="2358" spans="1:16" s="62" customFormat="1" ht="9" customHeight="1" x14ac:dyDescent="0.25">
      <c r="A2358" s="63">
        <f t="shared" si="425"/>
        <v>9</v>
      </c>
      <c r="B2358" s="797" t="s">
        <v>0</v>
      </c>
      <c r="C2358" s="797"/>
      <c r="D2358" s="797"/>
      <c r="E2358" s="797"/>
      <c r="F2358" s="797"/>
      <c r="G2358" s="797"/>
      <c r="H2358" s="797"/>
      <c r="I2358" s="797"/>
      <c r="J2358" s="797"/>
      <c r="K2358" s="797"/>
      <c r="L2358" s="797"/>
      <c r="M2358" s="797"/>
      <c r="N2358" s="797"/>
      <c r="O2358" s="797"/>
      <c r="P2358" s="45"/>
    </row>
    <row r="2359" spans="1:16" s="62" customFormat="1" ht="4.5" customHeight="1" x14ac:dyDescent="0.25">
      <c r="A2359" s="68">
        <v>4.5</v>
      </c>
      <c r="B2359" s="239"/>
      <c r="C2359" s="45"/>
      <c r="D2359" s="45"/>
      <c r="E2359" s="45"/>
      <c r="F2359" s="45"/>
      <c r="G2359" s="45"/>
      <c r="H2359" s="45"/>
      <c r="I2359" s="45"/>
      <c r="J2359" s="45"/>
      <c r="K2359" s="45"/>
      <c r="L2359" s="45"/>
      <c r="M2359" s="45"/>
      <c r="N2359" s="45"/>
      <c r="O2359" s="45"/>
      <c r="P2359" s="45"/>
    </row>
    <row r="2360" spans="1:16" s="62" customFormat="1" ht="16.5" customHeight="1" x14ac:dyDescent="0.25">
      <c r="A2360" s="68">
        <f t="shared" ref="A2360" si="426">$A$8</f>
        <v>16.5</v>
      </c>
      <c r="B2360" s="811" t="s">
        <v>689</v>
      </c>
      <c r="C2360" s="812"/>
      <c r="D2360" s="812"/>
      <c r="E2360" s="812"/>
      <c r="F2360" s="812"/>
      <c r="G2360" s="812"/>
      <c r="H2360" s="812"/>
      <c r="I2360" s="812"/>
      <c r="J2360" s="812"/>
      <c r="K2360" s="812"/>
      <c r="L2360" s="812"/>
      <c r="M2360" s="812"/>
      <c r="N2360" s="812"/>
      <c r="O2360" s="813"/>
      <c r="P2360" s="45"/>
    </row>
    <row r="2361" spans="1:16" s="62" customFormat="1" ht="24.75" customHeight="1" x14ac:dyDescent="0.25">
      <c r="A2361" s="68">
        <f t="shared" ref="A2361" si="427">$A$8*1.5</f>
        <v>24.75</v>
      </c>
      <c r="B2361" s="241" t="s">
        <v>162</v>
      </c>
      <c r="C2361" s="1076" t="s">
        <v>184</v>
      </c>
      <c r="D2361" s="1076"/>
      <c r="E2361" s="1076"/>
      <c r="F2361" s="1076"/>
      <c r="G2361" s="1076"/>
      <c r="H2361" s="242" t="s">
        <v>171</v>
      </c>
      <c r="I2361" s="242" t="s">
        <v>172</v>
      </c>
      <c r="J2361" s="241" t="s">
        <v>163</v>
      </c>
      <c r="K2361" s="75" t="s">
        <v>760</v>
      </c>
      <c r="L2361" s="814" t="s">
        <v>175</v>
      </c>
      <c r="M2361" s="807"/>
      <c r="N2361" s="807"/>
      <c r="O2361" s="815"/>
      <c r="P2361" s="45"/>
    </row>
    <row r="2362" spans="1:16" s="62" customFormat="1" ht="9" customHeight="1" x14ac:dyDescent="0.2">
      <c r="A2362" s="63">
        <f t="shared" ref="A2362" si="428">$A$2</f>
        <v>9</v>
      </c>
      <c r="B2362" s="85"/>
      <c r="C2362" s="835" t="s">
        <v>126</v>
      </c>
      <c r="D2362" s="835"/>
      <c r="E2362" s="835"/>
      <c r="F2362" s="835"/>
      <c r="G2362" s="835"/>
      <c r="H2362" s="240" t="s">
        <v>164</v>
      </c>
      <c r="I2362" s="240" t="s">
        <v>165</v>
      </c>
      <c r="J2362" s="240" t="s">
        <v>143</v>
      </c>
      <c r="K2362" s="240" t="s">
        <v>166</v>
      </c>
      <c r="L2362" s="836" t="s">
        <v>167</v>
      </c>
      <c r="M2362" s="1072"/>
      <c r="N2362" s="1072"/>
      <c r="O2362" s="837"/>
      <c r="P2362" s="45"/>
    </row>
    <row r="2363" spans="1:16" s="62" customFormat="1" ht="19.5" customHeight="1" x14ac:dyDescent="0.25">
      <c r="A2363" s="63">
        <f t="shared" ref="A2363:A2370" si="429">$A$6</f>
        <v>19.5</v>
      </c>
      <c r="B2363" s="78">
        <v>1</v>
      </c>
      <c r="C2363" s="832"/>
      <c r="D2363" s="832"/>
      <c r="E2363" s="832"/>
      <c r="F2363" s="832"/>
      <c r="G2363" s="832"/>
      <c r="H2363" s="262"/>
      <c r="I2363" s="262"/>
      <c r="J2363" s="172"/>
      <c r="K2363" s="167"/>
      <c r="L2363" s="1073"/>
      <c r="M2363" s="1074"/>
      <c r="N2363" s="1074"/>
      <c r="O2363" s="1075"/>
      <c r="P2363" s="45" t="s">
        <v>164</v>
      </c>
    </row>
    <row r="2364" spans="1:16" s="62" customFormat="1" ht="19.5" customHeight="1" x14ac:dyDescent="0.25">
      <c r="A2364" s="63">
        <f t="shared" si="429"/>
        <v>19.5</v>
      </c>
      <c r="B2364" s="78">
        <v>2</v>
      </c>
      <c r="C2364" s="832"/>
      <c r="D2364" s="832"/>
      <c r="E2364" s="832"/>
      <c r="F2364" s="832"/>
      <c r="G2364" s="832"/>
      <c r="H2364" s="262"/>
      <c r="I2364" s="262"/>
      <c r="J2364" s="172"/>
      <c r="K2364" s="167"/>
      <c r="L2364" s="1073"/>
      <c r="M2364" s="1074"/>
      <c r="N2364" s="1074"/>
      <c r="O2364" s="1075"/>
      <c r="P2364" s="45" t="s">
        <v>164</v>
      </c>
    </row>
    <row r="2365" spans="1:16" s="62" customFormat="1" ht="19.5" customHeight="1" x14ac:dyDescent="0.25">
      <c r="A2365" s="63">
        <f t="shared" si="429"/>
        <v>19.5</v>
      </c>
      <c r="B2365" s="78">
        <v>3</v>
      </c>
      <c r="C2365" s="832"/>
      <c r="D2365" s="832"/>
      <c r="E2365" s="832"/>
      <c r="F2365" s="832"/>
      <c r="G2365" s="832"/>
      <c r="H2365" s="262"/>
      <c r="I2365" s="262"/>
      <c r="J2365" s="172"/>
      <c r="K2365" s="167"/>
      <c r="L2365" s="1073"/>
      <c r="M2365" s="1074"/>
      <c r="N2365" s="1074"/>
      <c r="O2365" s="1075"/>
      <c r="P2365" s="45" t="s">
        <v>164</v>
      </c>
    </row>
    <row r="2366" spans="1:16" s="62" customFormat="1" ht="19.5" customHeight="1" x14ac:dyDescent="0.25">
      <c r="A2366" s="63">
        <f t="shared" si="429"/>
        <v>19.5</v>
      </c>
      <c r="B2366" s="78">
        <v>4</v>
      </c>
      <c r="C2366" s="832"/>
      <c r="D2366" s="832"/>
      <c r="E2366" s="832"/>
      <c r="F2366" s="832"/>
      <c r="G2366" s="832"/>
      <c r="H2366" s="262"/>
      <c r="I2366" s="262"/>
      <c r="J2366" s="172"/>
      <c r="K2366" s="167"/>
      <c r="L2366" s="1073"/>
      <c r="M2366" s="1074"/>
      <c r="N2366" s="1074"/>
      <c r="O2366" s="1075"/>
      <c r="P2366" s="45" t="s">
        <v>164</v>
      </c>
    </row>
    <row r="2367" spans="1:16" s="62" customFormat="1" ht="19.5" customHeight="1" x14ac:dyDescent="0.25">
      <c r="A2367" s="63">
        <f t="shared" si="429"/>
        <v>19.5</v>
      </c>
      <c r="B2367" s="78">
        <v>5</v>
      </c>
      <c r="C2367" s="832"/>
      <c r="D2367" s="832"/>
      <c r="E2367" s="832"/>
      <c r="F2367" s="832"/>
      <c r="G2367" s="832"/>
      <c r="H2367" s="262"/>
      <c r="I2367" s="262"/>
      <c r="J2367" s="172"/>
      <c r="K2367" s="167"/>
      <c r="L2367" s="1073"/>
      <c r="M2367" s="1074"/>
      <c r="N2367" s="1074"/>
      <c r="O2367" s="1075"/>
      <c r="P2367" s="45" t="s">
        <v>164</v>
      </c>
    </row>
    <row r="2368" spans="1:16" s="62" customFormat="1" ht="19.5" customHeight="1" x14ac:dyDescent="0.25">
      <c r="A2368" s="63">
        <f t="shared" si="429"/>
        <v>19.5</v>
      </c>
      <c r="B2368" s="78">
        <v>6</v>
      </c>
      <c r="C2368" s="832"/>
      <c r="D2368" s="832"/>
      <c r="E2368" s="832"/>
      <c r="F2368" s="832"/>
      <c r="G2368" s="832"/>
      <c r="H2368" s="262"/>
      <c r="I2368" s="262"/>
      <c r="J2368" s="172"/>
      <c r="K2368" s="167"/>
      <c r="L2368" s="1073"/>
      <c r="M2368" s="1074"/>
      <c r="N2368" s="1074"/>
      <c r="O2368" s="1075"/>
      <c r="P2368" s="45" t="s">
        <v>164</v>
      </c>
    </row>
    <row r="2369" spans="1:16" s="62" customFormat="1" ht="19.5" customHeight="1" x14ac:dyDescent="0.25">
      <c r="A2369" s="63">
        <f t="shared" si="429"/>
        <v>19.5</v>
      </c>
      <c r="B2369" s="78">
        <v>7</v>
      </c>
      <c r="C2369" s="832"/>
      <c r="D2369" s="832"/>
      <c r="E2369" s="832"/>
      <c r="F2369" s="832"/>
      <c r="G2369" s="832"/>
      <c r="H2369" s="262"/>
      <c r="I2369" s="262"/>
      <c r="J2369" s="172"/>
      <c r="K2369" s="167"/>
      <c r="L2369" s="1073"/>
      <c r="M2369" s="1074"/>
      <c r="N2369" s="1074"/>
      <c r="O2369" s="1075"/>
      <c r="P2369" s="45" t="s">
        <v>164</v>
      </c>
    </row>
    <row r="2370" spans="1:16" s="62" customFormat="1" ht="19.5" customHeight="1" x14ac:dyDescent="0.25">
      <c r="A2370" s="63">
        <f t="shared" si="429"/>
        <v>19.5</v>
      </c>
      <c r="B2370" s="78">
        <v>8</v>
      </c>
      <c r="C2370" s="832"/>
      <c r="D2370" s="832"/>
      <c r="E2370" s="832"/>
      <c r="F2370" s="832"/>
      <c r="G2370" s="832"/>
      <c r="H2370" s="262"/>
      <c r="I2370" s="262"/>
      <c r="J2370" s="172"/>
      <c r="K2370" s="167"/>
      <c r="L2370" s="1073"/>
      <c r="M2370" s="1074"/>
      <c r="N2370" s="1074"/>
      <c r="O2370" s="1075"/>
      <c r="P2370" s="45" t="s">
        <v>164</v>
      </c>
    </row>
    <row r="2371" spans="1:16" s="62" customFormat="1" ht="9" customHeight="1" x14ac:dyDescent="0.25">
      <c r="A2371" s="63">
        <f t="shared" ref="A2371:A2400" si="430">$A$2</f>
        <v>9</v>
      </c>
      <c r="B2371" s="45"/>
      <c r="C2371" s="45"/>
      <c r="D2371" s="45"/>
      <c r="E2371" s="45"/>
      <c r="F2371" s="45"/>
      <c r="G2371" s="45"/>
      <c r="H2371" s="45"/>
      <c r="I2371" s="45"/>
      <c r="J2371" s="45"/>
      <c r="K2371" s="45"/>
      <c r="L2371" s="45"/>
      <c r="M2371" s="45"/>
      <c r="N2371" s="45"/>
      <c r="O2371" s="45"/>
      <c r="P2371" s="45"/>
    </row>
    <row r="2372" spans="1:16" ht="9" customHeight="1" x14ac:dyDescent="0.25">
      <c r="A2372" s="63">
        <f t="shared" si="430"/>
        <v>9</v>
      </c>
    </row>
    <row r="2373" spans="1:16" ht="9" customHeight="1" x14ac:dyDescent="0.25">
      <c r="A2373" s="63">
        <f t="shared" si="430"/>
        <v>9</v>
      </c>
    </row>
    <row r="2374" spans="1:16" ht="9" customHeight="1" x14ac:dyDescent="0.25">
      <c r="A2374" s="63">
        <f t="shared" si="430"/>
        <v>9</v>
      </c>
    </row>
    <row r="2375" spans="1:16" ht="9" customHeight="1" x14ac:dyDescent="0.25">
      <c r="A2375" s="63">
        <f t="shared" si="430"/>
        <v>9</v>
      </c>
    </row>
    <row r="2376" spans="1:16" ht="9" customHeight="1" x14ac:dyDescent="0.25">
      <c r="A2376" s="63">
        <f t="shared" si="430"/>
        <v>9</v>
      </c>
    </row>
    <row r="2377" spans="1:16" ht="9" customHeight="1" x14ac:dyDescent="0.25">
      <c r="A2377" s="63">
        <f t="shared" si="430"/>
        <v>9</v>
      </c>
    </row>
    <row r="2378" spans="1:16" ht="9" customHeight="1" x14ac:dyDescent="0.25">
      <c r="A2378" s="63">
        <f t="shared" si="430"/>
        <v>9</v>
      </c>
    </row>
    <row r="2379" spans="1:16" ht="9" customHeight="1" x14ac:dyDescent="0.25">
      <c r="A2379" s="63">
        <f t="shared" si="430"/>
        <v>9</v>
      </c>
    </row>
    <row r="2380" spans="1:16" ht="9" customHeight="1" x14ac:dyDescent="0.25">
      <c r="A2380" s="63">
        <f t="shared" si="430"/>
        <v>9</v>
      </c>
    </row>
    <row r="2381" spans="1:16" ht="9" customHeight="1" x14ac:dyDescent="0.25">
      <c r="A2381" s="63">
        <f t="shared" si="430"/>
        <v>9</v>
      </c>
    </row>
    <row r="2382" spans="1:16" ht="9" customHeight="1" x14ac:dyDescent="0.25">
      <c r="A2382" s="63">
        <f t="shared" si="430"/>
        <v>9</v>
      </c>
    </row>
    <row r="2383" spans="1:16" ht="9" customHeight="1" x14ac:dyDescent="0.25">
      <c r="A2383" s="63">
        <f t="shared" si="430"/>
        <v>9</v>
      </c>
    </row>
    <row r="2384" spans="1:16" ht="9" customHeight="1" x14ac:dyDescent="0.25">
      <c r="A2384" s="63">
        <f t="shared" si="430"/>
        <v>9</v>
      </c>
    </row>
    <row r="2385" spans="1:1" ht="9" customHeight="1" x14ac:dyDescent="0.25">
      <c r="A2385" s="63">
        <f t="shared" si="430"/>
        <v>9</v>
      </c>
    </row>
    <row r="2386" spans="1:1" ht="9" customHeight="1" x14ac:dyDescent="0.25">
      <c r="A2386" s="63">
        <f t="shared" si="430"/>
        <v>9</v>
      </c>
    </row>
    <row r="2387" spans="1:1" ht="9" customHeight="1" x14ac:dyDescent="0.25">
      <c r="A2387" s="63">
        <f t="shared" si="430"/>
        <v>9</v>
      </c>
    </row>
    <row r="2388" spans="1:1" ht="9" customHeight="1" x14ac:dyDescent="0.25">
      <c r="A2388" s="63">
        <f t="shared" si="430"/>
        <v>9</v>
      </c>
    </row>
    <row r="2389" spans="1:1" ht="9" customHeight="1" x14ac:dyDescent="0.25">
      <c r="A2389" s="63">
        <f t="shared" si="430"/>
        <v>9</v>
      </c>
    </row>
    <row r="2390" spans="1:1" ht="9" customHeight="1" x14ac:dyDescent="0.25">
      <c r="A2390" s="63">
        <f t="shared" si="430"/>
        <v>9</v>
      </c>
    </row>
    <row r="2391" spans="1:1" ht="9" customHeight="1" x14ac:dyDescent="0.25">
      <c r="A2391" s="63">
        <f t="shared" si="430"/>
        <v>9</v>
      </c>
    </row>
    <row r="2392" spans="1:1" ht="9" customHeight="1" x14ac:dyDescent="0.25">
      <c r="A2392" s="63">
        <f t="shared" si="430"/>
        <v>9</v>
      </c>
    </row>
    <row r="2393" spans="1:1" ht="9" customHeight="1" x14ac:dyDescent="0.25">
      <c r="A2393" s="63">
        <f t="shared" si="430"/>
        <v>9</v>
      </c>
    </row>
    <row r="2394" spans="1:1" ht="9" customHeight="1" x14ac:dyDescent="0.25">
      <c r="A2394" s="63">
        <f t="shared" si="430"/>
        <v>9</v>
      </c>
    </row>
    <row r="2395" spans="1:1" ht="9" customHeight="1" x14ac:dyDescent="0.25">
      <c r="A2395" s="63">
        <f t="shared" si="430"/>
        <v>9</v>
      </c>
    </row>
    <row r="2396" spans="1:1" ht="9" customHeight="1" x14ac:dyDescent="0.25">
      <c r="A2396" s="63">
        <f t="shared" si="430"/>
        <v>9</v>
      </c>
    </row>
    <row r="2397" spans="1:1" ht="9" customHeight="1" x14ac:dyDescent="0.25">
      <c r="A2397" s="63">
        <f t="shared" si="430"/>
        <v>9</v>
      </c>
    </row>
    <row r="2398" spans="1:1" ht="9" customHeight="1" x14ac:dyDescent="0.25">
      <c r="A2398" s="63">
        <f t="shared" si="430"/>
        <v>9</v>
      </c>
    </row>
    <row r="2399" spans="1:1" ht="9" customHeight="1" x14ac:dyDescent="0.25">
      <c r="A2399" s="63">
        <f t="shared" si="430"/>
        <v>9</v>
      </c>
    </row>
    <row r="2400" spans="1:1" ht="9" customHeight="1" x14ac:dyDescent="0.25">
      <c r="A2400" s="63">
        <f t="shared" si="430"/>
        <v>9</v>
      </c>
    </row>
    <row r="2401" spans="1:17" ht="15.75" customHeight="1" x14ac:dyDescent="0.25">
      <c r="A2401" s="68">
        <f t="shared" ref="A2401" si="431">$A$8</f>
        <v>16.5</v>
      </c>
      <c r="C2401" s="80" t="s">
        <v>690</v>
      </c>
      <c r="D2401" s="81" t="s">
        <v>189</v>
      </c>
      <c r="M2401" s="1006" t="str">
        <f ca="1">Wersja</f>
        <v>2020..6.15.0.44055</v>
      </c>
      <c r="N2401" s="1006"/>
    </row>
    <row r="2402" spans="1:17" ht="9" customHeight="1" x14ac:dyDescent="0.25">
      <c r="A2402" s="64">
        <v>9</v>
      </c>
      <c r="B2402" s="796" t="s">
        <v>182</v>
      </c>
      <c r="C2402" s="796"/>
      <c r="D2402" s="796"/>
      <c r="E2402" s="796"/>
      <c r="F2402" s="796"/>
      <c r="G2402" s="796"/>
      <c r="H2402" s="796"/>
      <c r="I2402" s="796"/>
      <c r="J2402" s="796"/>
      <c r="K2402" s="796"/>
      <c r="L2402" s="796"/>
      <c r="M2402" s="796"/>
      <c r="N2402" s="796"/>
      <c r="O2402" s="796"/>
    </row>
    <row r="2403" spans="1:17" ht="9" customHeight="1" x14ac:dyDescent="0.25">
      <c r="A2403" s="63">
        <f t="shared" ref="A2403" si="432">$A$2</f>
        <v>9</v>
      </c>
      <c r="B2403" s="797" t="s">
        <v>0</v>
      </c>
      <c r="C2403" s="797"/>
      <c r="D2403" s="797"/>
      <c r="E2403" s="797"/>
      <c r="F2403" s="797"/>
      <c r="G2403" s="797"/>
      <c r="H2403" s="797"/>
      <c r="I2403" s="797"/>
      <c r="J2403" s="797"/>
      <c r="K2403" s="797"/>
      <c r="L2403" s="797"/>
      <c r="M2403" s="797"/>
      <c r="N2403" s="797"/>
      <c r="O2403" s="797"/>
    </row>
    <row r="2404" spans="1:17" ht="4.5" customHeight="1" x14ac:dyDescent="0.25">
      <c r="A2404" s="64">
        <v>4.5</v>
      </c>
      <c r="B2404" s="239"/>
    </row>
    <row r="2405" spans="1:17" ht="9" customHeight="1" x14ac:dyDescent="0.25">
      <c r="A2405" s="63">
        <f t="shared" ref="A2405" si="433">$A$2</f>
        <v>9</v>
      </c>
      <c r="B2405" s="798" t="s">
        <v>475</v>
      </c>
      <c r="C2405" s="799"/>
      <c r="D2405" s="799"/>
      <c r="E2405" s="799"/>
      <c r="F2405" s="799"/>
      <c r="G2405" s="799"/>
      <c r="H2405" s="800"/>
      <c r="I2405" s="801" t="s">
        <v>1</v>
      </c>
      <c r="J2405" s="802"/>
      <c r="K2405" s="802"/>
      <c r="L2405" s="802"/>
      <c r="M2405" s="802"/>
      <c r="N2405" s="802"/>
      <c r="O2405" s="803"/>
    </row>
    <row r="2406" spans="1:17" ht="19.5" customHeight="1" x14ac:dyDescent="0.25">
      <c r="A2406" s="64">
        <v>19.5</v>
      </c>
      <c r="B2406" s="65"/>
      <c r="C2406" s="988">
        <f>$C$6</f>
        <v>0</v>
      </c>
      <c r="D2406" s="988"/>
      <c r="E2406" s="988"/>
      <c r="F2406" s="988"/>
      <c r="G2406" s="988"/>
      <c r="H2406" s="66"/>
      <c r="I2406" s="820"/>
      <c r="J2406" s="821"/>
      <c r="K2406" s="821"/>
      <c r="L2406" s="821"/>
      <c r="M2406" s="821"/>
      <c r="N2406" s="821"/>
      <c r="O2406" s="822"/>
    </row>
    <row r="2407" spans="1:17" ht="9" customHeight="1" x14ac:dyDescent="0.25">
      <c r="A2407" s="63">
        <f t="shared" ref="A2407" si="434">$A$2</f>
        <v>9</v>
      </c>
    </row>
    <row r="2408" spans="1:17" ht="16.5" customHeight="1" x14ac:dyDescent="0.25">
      <c r="A2408" s="64">
        <v>16.5</v>
      </c>
      <c r="B2408" s="67" t="s">
        <v>578</v>
      </c>
    </row>
    <row r="2409" spans="1:17" ht="16.5" customHeight="1" x14ac:dyDescent="0.25">
      <c r="A2409" s="68">
        <f>$A$8</f>
        <v>16.5</v>
      </c>
      <c r="B2409" s="989" t="s">
        <v>686</v>
      </c>
      <c r="C2409" s="989"/>
      <c r="D2409" s="989"/>
      <c r="E2409" s="989"/>
      <c r="F2409" s="989"/>
      <c r="G2409" s="989"/>
      <c r="H2409" s="989"/>
      <c r="I2409" s="989"/>
      <c r="J2409" s="989"/>
      <c r="K2409" s="989"/>
      <c r="L2409" s="989"/>
      <c r="M2409" s="989"/>
      <c r="N2409" s="989"/>
    </row>
    <row r="2410" spans="1:17" ht="16.5" customHeight="1" x14ac:dyDescent="0.25">
      <c r="A2410" s="68">
        <f>$A$8</f>
        <v>16.5</v>
      </c>
      <c r="B2410" s="990" t="s">
        <v>564</v>
      </c>
      <c r="C2410" s="989"/>
      <c r="D2410" s="989"/>
      <c r="E2410" s="989"/>
      <c r="F2410" s="989"/>
      <c r="G2410" s="989"/>
      <c r="H2410" s="989"/>
      <c r="I2410" s="989"/>
      <c r="J2410" s="989"/>
      <c r="K2410" s="989"/>
      <c r="L2410" s="989"/>
      <c r="M2410" s="989"/>
      <c r="N2410" s="989"/>
    </row>
    <row r="2411" spans="1:17" ht="9" customHeight="1" x14ac:dyDescent="0.25">
      <c r="A2411" s="63">
        <f>$A$2</f>
        <v>9</v>
      </c>
      <c r="C2411" s="69"/>
      <c r="D2411" s="69"/>
      <c r="E2411" s="69"/>
      <c r="F2411" s="69"/>
      <c r="G2411" s="69"/>
      <c r="N2411" s="804" t="s">
        <v>877</v>
      </c>
      <c r="O2411" s="1086"/>
    </row>
    <row r="2412" spans="1:17" ht="19.5" customHeight="1" x14ac:dyDescent="0.25">
      <c r="A2412" s="63">
        <f>$A$6</f>
        <v>19.5</v>
      </c>
      <c r="C2412" s="69"/>
      <c r="D2412" s="69"/>
      <c r="E2412" s="69"/>
      <c r="F2412" s="69"/>
      <c r="G2412" s="69"/>
      <c r="N2412" s="283">
        <f>N2332+1</f>
        <v>31</v>
      </c>
      <c r="O2412" s="70"/>
      <c r="P2412" s="62">
        <f>SUM(Q:Q)</f>
        <v>0</v>
      </c>
      <c r="Q2412" s="62">
        <f>IF(COUNTA(C2423:O2430,C2443:O2450)=0,0,1)</f>
        <v>0</v>
      </c>
    </row>
    <row r="2413" spans="1:17" ht="4.5" customHeight="1" x14ac:dyDescent="0.25">
      <c r="A2413" s="63">
        <f>$A$4</f>
        <v>4.5</v>
      </c>
      <c r="B2413" s="69"/>
      <c r="C2413" s="69"/>
      <c r="D2413" s="69"/>
      <c r="E2413" s="69"/>
      <c r="F2413" s="69"/>
      <c r="G2413" s="69"/>
    </row>
    <row r="2414" spans="1:17" ht="4.5" customHeight="1" x14ac:dyDescent="0.25">
      <c r="A2414" s="63">
        <f>$A$4</f>
        <v>4.5</v>
      </c>
      <c r="B2414" s="807"/>
      <c r="C2414" s="807"/>
      <c r="D2414" s="807"/>
      <c r="E2414" s="807"/>
      <c r="F2414" s="807"/>
      <c r="G2414" s="807"/>
      <c r="H2414" s="807"/>
      <c r="I2414" s="807"/>
      <c r="J2414" s="807"/>
      <c r="K2414" s="807"/>
      <c r="L2414" s="807"/>
      <c r="M2414" s="807"/>
      <c r="N2414" s="807"/>
      <c r="O2414" s="807"/>
    </row>
    <row r="2415" spans="1:17" ht="24.75" customHeight="1" x14ac:dyDescent="0.25">
      <c r="A2415" s="68">
        <f>$A$8*1.5</f>
        <v>24.75</v>
      </c>
      <c r="B2415" s="826" t="s">
        <v>687</v>
      </c>
      <c r="C2415" s="827"/>
      <c r="D2415" s="827"/>
      <c r="E2415" s="827"/>
      <c r="F2415" s="827"/>
      <c r="G2415" s="827"/>
      <c r="H2415" s="827"/>
      <c r="I2415" s="827"/>
      <c r="J2415" s="827"/>
      <c r="K2415" s="827"/>
      <c r="L2415" s="827"/>
      <c r="M2415" s="827"/>
      <c r="N2415" s="827"/>
      <c r="O2415" s="828"/>
    </row>
    <row r="2416" spans="1:17" ht="9" customHeight="1" x14ac:dyDescent="0.25">
      <c r="A2416" s="63">
        <f>$A$2</f>
        <v>9</v>
      </c>
      <c r="B2416" s="71"/>
      <c r="C2416" s="804" t="s">
        <v>158</v>
      </c>
      <c r="D2416" s="805"/>
      <c r="E2416" s="805"/>
      <c r="F2416" s="805"/>
      <c r="G2416" s="805"/>
      <c r="H2416" s="806"/>
      <c r="I2416" s="804" t="s">
        <v>159</v>
      </c>
      <c r="J2416" s="805"/>
      <c r="K2416" s="805"/>
      <c r="L2416" s="805"/>
      <c r="M2416" s="805"/>
      <c r="N2416" s="805"/>
      <c r="O2416" s="806"/>
    </row>
    <row r="2417" spans="1:16" ht="19.5" customHeight="1" thickBot="1" x14ac:dyDescent="0.3">
      <c r="A2417" s="63">
        <f>$A$6</f>
        <v>19.5</v>
      </c>
      <c r="B2417" s="71"/>
      <c r="C2417" s="1077" t="str">
        <f>""&amp;$C$17</f>
        <v/>
      </c>
      <c r="D2417" s="1078"/>
      <c r="E2417" s="1078"/>
      <c r="F2417" s="1078"/>
      <c r="G2417" s="1078"/>
      <c r="H2417" s="1079"/>
      <c r="I2417" s="1077" t="str">
        <f>""&amp;$I$17</f>
        <v/>
      </c>
      <c r="J2417" s="1078"/>
      <c r="K2417" s="1078"/>
      <c r="L2417" s="1078"/>
      <c r="M2417" s="1078"/>
      <c r="N2417" s="1078"/>
      <c r="O2417" s="1079"/>
    </row>
    <row r="2418" spans="1:16" ht="4.5" customHeight="1" thickBot="1" x14ac:dyDescent="0.3">
      <c r="A2418" s="63">
        <f t="shared" ref="A2418" si="435">$A$4</f>
        <v>4.5</v>
      </c>
      <c r="B2418" s="1080"/>
      <c r="C2418" s="1081"/>
      <c r="D2418" s="1081"/>
      <c r="E2418" s="1081"/>
      <c r="F2418" s="1081"/>
      <c r="G2418" s="1081"/>
      <c r="H2418" s="1081"/>
      <c r="I2418" s="1081"/>
      <c r="J2418" s="1081"/>
      <c r="K2418" s="1081"/>
      <c r="L2418" s="1081"/>
      <c r="M2418" s="1081"/>
      <c r="N2418" s="1081"/>
      <c r="O2418" s="1082"/>
    </row>
    <row r="2419" spans="1:16" ht="16.5" customHeight="1" x14ac:dyDescent="0.25">
      <c r="A2419" s="68">
        <f t="shared" ref="A2419:A2420" si="436">$A$8</f>
        <v>16.5</v>
      </c>
      <c r="B2419" s="1083" t="s">
        <v>160</v>
      </c>
      <c r="C2419" s="1084"/>
      <c r="D2419" s="1084"/>
      <c r="E2419" s="1084"/>
      <c r="F2419" s="1084"/>
      <c r="G2419" s="1084"/>
      <c r="H2419" s="1084"/>
      <c r="I2419" s="1084"/>
      <c r="J2419" s="1084"/>
      <c r="K2419" s="1084"/>
      <c r="L2419" s="1084"/>
      <c r="M2419" s="1084"/>
      <c r="N2419" s="1084"/>
      <c r="O2419" s="1085"/>
    </row>
    <row r="2420" spans="1:16" ht="16.5" customHeight="1" x14ac:dyDescent="0.25">
      <c r="A2420" s="68">
        <f t="shared" si="436"/>
        <v>16.5</v>
      </c>
      <c r="B2420" s="811" t="s">
        <v>688</v>
      </c>
      <c r="C2420" s="812"/>
      <c r="D2420" s="812"/>
      <c r="E2420" s="812"/>
      <c r="F2420" s="812"/>
      <c r="G2420" s="812"/>
      <c r="H2420" s="812"/>
      <c r="I2420" s="812"/>
      <c r="J2420" s="812"/>
      <c r="K2420" s="812"/>
      <c r="L2420" s="812"/>
      <c r="M2420" s="812"/>
      <c r="N2420" s="812"/>
      <c r="O2420" s="813"/>
    </row>
    <row r="2421" spans="1:16" ht="24.75" customHeight="1" x14ac:dyDescent="0.25">
      <c r="A2421" s="68">
        <f t="shared" ref="A2421" si="437">$A$8*1.5</f>
        <v>24.75</v>
      </c>
      <c r="B2421" s="241" t="s">
        <v>162</v>
      </c>
      <c r="C2421" s="814" t="s">
        <v>170</v>
      </c>
      <c r="D2421" s="807"/>
      <c r="E2421" s="807"/>
      <c r="F2421" s="807"/>
      <c r="G2421" s="815"/>
      <c r="H2421" s="242" t="s">
        <v>171</v>
      </c>
      <c r="I2421" s="242" t="s">
        <v>172</v>
      </c>
      <c r="J2421" s="241" t="s">
        <v>163</v>
      </c>
      <c r="K2421" s="75" t="s">
        <v>760</v>
      </c>
      <c r="L2421" s="814" t="s">
        <v>175</v>
      </c>
      <c r="M2421" s="807"/>
      <c r="N2421" s="807"/>
      <c r="O2421" s="815"/>
    </row>
    <row r="2422" spans="1:16" ht="9" customHeight="1" x14ac:dyDescent="0.2">
      <c r="A2422" s="63">
        <f t="shared" ref="A2422" si="438">$A$2</f>
        <v>9</v>
      </c>
      <c r="B2422" s="76"/>
      <c r="C2422" s="816" t="s">
        <v>126</v>
      </c>
      <c r="D2422" s="817"/>
      <c r="E2422" s="817"/>
      <c r="F2422" s="817"/>
      <c r="G2422" s="818"/>
      <c r="H2422" s="77" t="s">
        <v>164</v>
      </c>
      <c r="I2422" s="77" t="s">
        <v>165</v>
      </c>
      <c r="J2422" s="77" t="s">
        <v>143</v>
      </c>
      <c r="K2422" s="77" t="s">
        <v>166</v>
      </c>
      <c r="L2422" s="845" t="s">
        <v>167</v>
      </c>
      <c r="M2422" s="1023"/>
      <c r="N2422" s="1023"/>
      <c r="O2422" s="1024"/>
    </row>
    <row r="2423" spans="1:16" ht="19.5" customHeight="1" x14ac:dyDescent="0.25">
      <c r="A2423" s="63">
        <f t="shared" ref="A2423:A2430" si="439">$A$6</f>
        <v>19.5</v>
      </c>
      <c r="B2423" s="78">
        <v>1</v>
      </c>
      <c r="C2423" s="832"/>
      <c r="D2423" s="832"/>
      <c r="E2423" s="832"/>
      <c r="F2423" s="832"/>
      <c r="G2423" s="832"/>
      <c r="H2423" s="262"/>
      <c r="I2423" s="262"/>
      <c r="J2423" s="172"/>
      <c r="K2423" s="175"/>
      <c r="L2423" s="1073"/>
      <c r="M2423" s="1074"/>
      <c r="N2423" s="1074"/>
      <c r="O2423" s="1075"/>
      <c r="P2423" s="45" t="s">
        <v>126</v>
      </c>
    </row>
    <row r="2424" spans="1:16" ht="19.5" customHeight="1" x14ac:dyDescent="0.25">
      <c r="A2424" s="63">
        <f t="shared" si="439"/>
        <v>19.5</v>
      </c>
      <c r="B2424" s="78">
        <v>2</v>
      </c>
      <c r="C2424" s="832"/>
      <c r="D2424" s="832"/>
      <c r="E2424" s="832"/>
      <c r="F2424" s="832"/>
      <c r="G2424" s="832"/>
      <c r="H2424" s="262"/>
      <c r="I2424" s="262"/>
      <c r="J2424" s="172"/>
      <c r="K2424" s="175"/>
      <c r="L2424" s="1073"/>
      <c r="M2424" s="1074"/>
      <c r="N2424" s="1074"/>
      <c r="O2424" s="1075"/>
      <c r="P2424" s="45" t="s">
        <v>126</v>
      </c>
    </row>
    <row r="2425" spans="1:16" ht="19.5" customHeight="1" x14ac:dyDescent="0.25">
      <c r="A2425" s="63">
        <f t="shared" si="439"/>
        <v>19.5</v>
      </c>
      <c r="B2425" s="78">
        <v>3</v>
      </c>
      <c r="C2425" s="832"/>
      <c r="D2425" s="832"/>
      <c r="E2425" s="832"/>
      <c r="F2425" s="832"/>
      <c r="G2425" s="832"/>
      <c r="H2425" s="262"/>
      <c r="I2425" s="262"/>
      <c r="J2425" s="172"/>
      <c r="K2425" s="175"/>
      <c r="L2425" s="1073"/>
      <c r="M2425" s="1074"/>
      <c r="N2425" s="1074"/>
      <c r="O2425" s="1075"/>
      <c r="P2425" s="45" t="s">
        <v>126</v>
      </c>
    </row>
    <row r="2426" spans="1:16" ht="19.5" customHeight="1" x14ac:dyDescent="0.25">
      <c r="A2426" s="63">
        <f t="shared" si="439"/>
        <v>19.5</v>
      </c>
      <c r="B2426" s="78">
        <v>4</v>
      </c>
      <c r="C2426" s="832"/>
      <c r="D2426" s="832"/>
      <c r="E2426" s="832"/>
      <c r="F2426" s="832"/>
      <c r="G2426" s="832"/>
      <c r="H2426" s="262"/>
      <c r="I2426" s="262"/>
      <c r="J2426" s="172"/>
      <c r="K2426" s="175"/>
      <c r="L2426" s="1073"/>
      <c r="M2426" s="1074"/>
      <c r="N2426" s="1074"/>
      <c r="O2426" s="1075"/>
      <c r="P2426" s="45" t="s">
        <v>126</v>
      </c>
    </row>
    <row r="2427" spans="1:16" ht="19.5" customHeight="1" x14ac:dyDescent="0.25">
      <c r="A2427" s="63">
        <f t="shared" si="439"/>
        <v>19.5</v>
      </c>
      <c r="B2427" s="78">
        <v>5</v>
      </c>
      <c r="C2427" s="832"/>
      <c r="D2427" s="832"/>
      <c r="E2427" s="832"/>
      <c r="F2427" s="832"/>
      <c r="G2427" s="832"/>
      <c r="H2427" s="262"/>
      <c r="I2427" s="262"/>
      <c r="J2427" s="172"/>
      <c r="K2427" s="175"/>
      <c r="L2427" s="1073"/>
      <c r="M2427" s="1074"/>
      <c r="N2427" s="1074"/>
      <c r="O2427" s="1075"/>
      <c r="P2427" s="45" t="s">
        <v>126</v>
      </c>
    </row>
    <row r="2428" spans="1:16" ht="19.5" customHeight="1" x14ac:dyDescent="0.25">
      <c r="A2428" s="63">
        <f t="shared" si="439"/>
        <v>19.5</v>
      </c>
      <c r="B2428" s="78">
        <v>6</v>
      </c>
      <c r="C2428" s="832"/>
      <c r="D2428" s="832"/>
      <c r="E2428" s="832"/>
      <c r="F2428" s="832"/>
      <c r="G2428" s="832"/>
      <c r="H2428" s="262"/>
      <c r="I2428" s="262"/>
      <c r="J2428" s="172"/>
      <c r="K2428" s="175"/>
      <c r="L2428" s="1073"/>
      <c r="M2428" s="1074"/>
      <c r="N2428" s="1074"/>
      <c r="O2428" s="1075"/>
      <c r="P2428" s="45" t="s">
        <v>126</v>
      </c>
    </row>
    <row r="2429" spans="1:16" ht="19.5" customHeight="1" x14ac:dyDescent="0.25">
      <c r="A2429" s="63">
        <f t="shared" si="439"/>
        <v>19.5</v>
      </c>
      <c r="B2429" s="78">
        <v>7</v>
      </c>
      <c r="C2429" s="832"/>
      <c r="D2429" s="832"/>
      <c r="E2429" s="832"/>
      <c r="F2429" s="832"/>
      <c r="G2429" s="832"/>
      <c r="H2429" s="262"/>
      <c r="I2429" s="262"/>
      <c r="J2429" s="172"/>
      <c r="K2429" s="175"/>
      <c r="L2429" s="1073"/>
      <c r="M2429" s="1074"/>
      <c r="N2429" s="1074"/>
      <c r="O2429" s="1075"/>
      <c r="P2429" s="45" t="s">
        <v>126</v>
      </c>
    </row>
    <row r="2430" spans="1:16" ht="19.5" customHeight="1" x14ac:dyDescent="0.25">
      <c r="A2430" s="63">
        <f t="shared" si="439"/>
        <v>19.5</v>
      </c>
      <c r="B2430" s="78">
        <v>8</v>
      </c>
      <c r="C2430" s="832"/>
      <c r="D2430" s="832"/>
      <c r="E2430" s="832"/>
      <c r="F2430" s="832"/>
      <c r="G2430" s="832"/>
      <c r="H2430" s="262"/>
      <c r="I2430" s="262"/>
      <c r="J2430" s="172"/>
      <c r="K2430" s="175"/>
      <c r="L2430" s="1073"/>
      <c r="M2430" s="1074"/>
      <c r="N2430" s="1074"/>
      <c r="O2430" s="1075"/>
      <c r="P2430" s="45" t="s">
        <v>126</v>
      </c>
    </row>
    <row r="2431" spans="1:16" ht="9" customHeight="1" x14ac:dyDescent="0.25">
      <c r="A2431" s="63">
        <f t="shared" ref="A2431" si="440">$A$2</f>
        <v>9</v>
      </c>
    </row>
    <row r="2432" spans="1:16" ht="18" customHeight="1" x14ac:dyDescent="0.25">
      <c r="A2432" s="63">
        <f t="shared" ref="A2432" si="441">$A$2*2</f>
        <v>18</v>
      </c>
      <c r="B2432" s="79" t="s">
        <v>100</v>
      </c>
      <c r="C2432" s="838" t="s">
        <v>191</v>
      </c>
      <c r="D2432" s="795"/>
      <c r="E2432" s="795"/>
      <c r="F2432" s="795"/>
      <c r="G2432" s="795"/>
      <c r="H2432" s="795"/>
      <c r="I2432" s="795"/>
      <c r="J2432" s="795"/>
      <c r="K2432" s="795"/>
      <c r="L2432" s="795"/>
      <c r="M2432" s="795"/>
      <c r="N2432" s="795"/>
      <c r="O2432" s="795"/>
    </row>
    <row r="2433" spans="1:16" ht="9" customHeight="1" x14ac:dyDescent="0.25">
      <c r="A2433" s="63">
        <f t="shared" ref="A2433:A2435" si="442">$A$2</f>
        <v>9</v>
      </c>
      <c r="B2433" s="79" t="s">
        <v>101</v>
      </c>
      <c r="C2433" s="795" t="s">
        <v>190</v>
      </c>
      <c r="D2433" s="795"/>
      <c r="E2433" s="795"/>
      <c r="F2433" s="795"/>
      <c r="G2433" s="795"/>
      <c r="H2433" s="795"/>
      <c r="I2433" s="795"/>
      <c r="J2433" s="795"/>
      <c r="K2433" s="795"/>
      <c r="L2433" s="795"/>
      <c r="M2433" s="795"/>
      <c r="N2433" s="795"/>
      <c r="O2433" s="795"/>
    </row>
    <row r="2434" spans="1:16" s="62" customFormat="1" ht="9" customHeight="1" x14ac:dyDescent="0.25">
      <c r="A2434" s="63">
        <f t="shared" si="442"/>
        <v>9</v>
      </c>
      <c r="B2434" s="79" t="s">
        <v>102</v>
      </c>
      <c r="C2434" s="838" t="s">
        <v>500</v>
      </c>
      <c r="D2434" s="795"/>
      <c r="E2434" s="795"/>
      <c r="F2434" s="795"/>
      <c r="G2434" s="795"/>
      <c r="H2434" s="795"/>
      <c r="I2434" s="795"/>
      <c r="J2434" s="795"/>
      <c r="K2434" s="795"/>
      <c r="L2434" s="795"/>
      <c r="M2434" s="795"/>
      <c r="N2434" s="795"/>
      <c r="O2434" s="795"/>
      <c r="P2434" s="45"/>
    </row>
    <row r="2435" spans="1:16" s="62" customFormat="1" ht="9" customHeight="1" x14ac:dyDescent="0.25">
      <c r="A2435" s="63">
        <f t="shared" si="442"/>
        <v>9</v>
      </c>
      <c r="B2435" s="79" t="s">
        <v>105</v>
      </c>
      <c r="C2435" s="838" t="s">
        <v>194</v>
      </c>
      <c r="D2435" s="795"/>
      <c r="E2435" s="795"/>
      <c r="F2435" s="795"/>
      <c r="G2435" s="795"/>
      <c r="H2435" s="795"/>
      <c r="I2435" s="795"/>
      <c r="J2435" s="795"/>
      <c r="K2435" s="795"/>
      <c r="L2435" s="795"/>
      <c r="M2435" s="795"/>
      <c r="N2435" s="795"/>
      <c r="O2435" s="795"/>
      <c r="P2435" s="45"/>
    </row>
    <row r="2436" spans="1:16" s="62" customFormat="1" ht="16.5" customHeight="1" x14ac:dyDescent="0.25">
      <c r="A2436" s="68">
        <f t="shared" ref="A2436" si="443">$A$8</f>
        <v>16.5</v>
      </c>
      <c r="B2436" s="45"/>
      <c r="C2436" s="984" t="str">
        <f ca="1">Wersja</f>
        <v>2020..6.15.0.44055</v>
      </c>
      <c r="D2436" s="984"/>
      <c r="E2436" s="69"/>
      <c r="F2436" s="69"/>
      <c r="G2436" s="69"/>
      <c r="H2436" s="69"/>
      <c r="I2436" s="45"/>
      <c r="J2436" s="45"/>
      <c r="K2436" s="45"/>
      <c r="L2436" s="45"/>
      <c r="M2436" s="45"/>
      <c r="N2436" s="80" t="s">
        <v>690</v>
      </c>
      <c r="O2436" s="81" t="s">
        <v>187</v>
      </c>
      <c r="P2436" s="45"/>
    </row>
    <row r="2437" spans="1:16" s="62" customFormat="1" ht="9" customHeight="1" x14ac:dyDescent="0.25">
      <c r="A2437" s="63">
        <f t="shared" ref="A2437:A2438" si="444">$A$2</f>
        <v>9</v>
      </c>
      <c r="B2437" s="45"/>
      <c r="C2437" s="45"/>
      <c r="D2437" s="45"/>
      <c r="E2437" s="45"/>
      <c r="F2437" s="45"/>
      <c r="G2437" s="45"/>
      <c r="H2437" s="45"/>
      <c r="I2437" s="45"/>
      <c r="J2437" s="45"/>
      <c r="K2437" s="45"/>
      <c r="L2437" s="45"/>
      <c r="M2437" s="45"/>
      <c r="N2437" s="45"/>
      <c r="O2437" s="45"/>
      <c r="P2437" s="45"/>
    </row>
    <row r="2438" spans="1:16" s="62" customFormat="1" ht="9" customHeight="1" x14ac:dyDescent="0.25">
      <c r="A2438" s="63">
        <f t="shared" si="444"/>
        <v>9</v>
      </c>
      <c r="B2438" s="797" t="s">
        <v>0</v>
      </c>
      <c r="C2438" s="797"/>
      <c r="D2438" s="797"/>
      <c r="E2438" s="797"/>
      <c r="F2438" s="797"/>
      <c r="G2438" s="797"/>
      <c r="H2438" s="797"/>
      <c r="I2438" s="797"/>
      <c r="J2438" s="797"/>
      <c r="K2438" s="797"/>
      <c r="L2438" s="797"/>
      <c r="M2438" s="797"/>
      <c r="N2438" s="797"/>
      <c r="O2438" s="797"/>
      <c r="P2438" s="45"/>
    </row>
    <row r="2439" spans="1:16" s="62" customFormat="1" ht="4.5" customHeight="1" x14ac:dyDescent="0.25">
      <c r="A2439" s="68">
        <v>4.5</v>
      </c>
      <c r="B2439" s="239"/>
      <c r="C2439" s="45"/>
      <c r="D2439" s="45"/>
      <c r="E2439" s="45"/>
      <c r="F2439" s="45"/>
      <c r="G2439" s="45"/>
      <c r="H2439" s="45"/>
      <c r="I2439" s="45"/>
      <c r="J2439" s="45"/>
      <c r="K2439" s="45"/>
      <c r="L2439" s="45"/>
      <c r="M2439" s="45"/>
      <c r="N2439" s="45"/>
      <c r="O2439" s="45"/>
      <c r="P2439" s="45"/>
    </row>
    <row r="2440" spans="1:16" s="62" customFormat="1" ht="16.5" customHeight="1" x14ac:dyDescent="0.25">
      <c r="A2440" s="68">
        <f t="shared" ref="A2440" si="445">$A$8</f>
        <v>16.5</v>
      </c>
      <c r="B2440" s="811" t="s">
        <v>689</v>
      </c>
      <c r="C2440" s="812"/>
      <c r="D2440" s="812"/>
      <c r="E2440" s="812"/>
      <c r="F2440" s="812"/>
      <c r="G2440" s="812"/>
      <c r="H2440" s="812"/>
      <c r="I2440" s="812"/>
      <c r="J2440" s="812"/>
      <c r="K2440" s="812"/>
      <c r="L2440" s="812"/>
      <c r="M2440" s="812"/>
      <c r="N2440" s="812"/>
      <c r="O2440" s="813"/>
      <c r="P2440" s="45"/>
    </row>
    <row r="2441" spans="1:16" s="62" customFormat="1" ht="24.75" customHeight="1" x14ac:dyDescent="0.25">
      <c r="A2441" s="68">
        <f t="shared" ref="A2441" si="446">$A$8*1.5</f>
        <v>24.75</v>
      </c>
      <c r="B2441" s="241" t="s">
        <v>162</v>
      </c>
      <c r="C2441" s="1076" t="s">
        <v>184</v>
      </c>
      <c r="D2441" s="1076"/>
      <c r="E2441" s="1076"/>
      <c r="F2441" s="1076"/>
      <c r="G2441" s="1076"/>
      <c r="H2441" s="242" t="s">
        <v>171</v>
      </c>
      <c r="I2441" s="242" t="s">
        <v>172</v>
      </c>
      <c r="J2441" s="241" t="s">
        <v>163</v>
      </c>
      <c r="K2441" s="75" t="s">
        <v>760</v>
      </c>
      <c r="L2441" s="814" t="s">
        <v>175</v>
      </c>
      <c r="M2441" s="807"/>
      <c r="N2441" s="807"/>
      <c r="O2441" s="815"/>
      <c r="P2441" s="45"/>
    </row>
    <row r="2442" spans="1:16" s="62" customFormat="1" ht="9" customHeight="1" x14ac:dyDescent="0.2">
      <c r="A2442" s="63">
        <f t="shared" ref="A2442" si="447">$A$2</f>
        <v>9</v>
      </c>
      <c r="B2442" s="85"/>
      <c r="C2442" s="835" t="s">
        <v>126</v>
      </c>
      <c r="D2442" s="835"/>
      <c r="E2442" s="835"/>
      <c r="F2442" s="835"/>
      <c r="G2442" s="835"/>
      <c r="H2442" s="240" t="s">
        <v>164</v>
      </c>
      <c r="I2442" s="240" t="s">
        <v>165</v>
      </c>
      <c r="J2442" s="240" t="s">
        <v>143</v>
      </c>
      <c r="K2442" s="240" t="s">
        <v>166</v>
      </c>
      <c r="L2442" s="836" t="s">
        <v>167</v>
      </c>
      <c r="M2442" s="1072"/>
      <c r="N2442" s="1072"/>
      <c r="O2442" s="837"/>
      <c r="P2442" s="45"/>
    </row>
    <row r="2443" spans="1:16" s="62" customFormat="1" ht="19.5" customHeight="1" x14ac:dyDescent="0.25">
      <c r="A2443" s="63">
        <f t="shared" ref="A2443:A2450" si="448">$A$6</f>
        <v>19.5</v>
      </c>
      <c r="B2443" s="78">
        <v>1</v>
      </c>
      <c r="C2443" s="832"/>
      <c r="D2443" s="832"/>
      <c r="E2443" s="832"/>
      <c r="F2443" s="832"/>
      <c r="G2443" s="832"/>
      <c r="H2443" s="262"/>
      <c r="I2443" s="262"/>
      <c r="J2443" s="172"/>
      <c r="K2443" s="167"/>
      <c r="L2443" s="1073"/>
      <c r="M2443" s="1074"/>
      <c r="N2443" s="1074"/>
      <c r="O2443" s="1075"/>
      <c r="P2443" s="45" t="s">
        <v>164</v>
      </c>
    </row>
    <row r="2444" spans="1:16" s="62" customFormat="1" ht="19.5" customHeight="1" x14ac:dyDescent="0.25">
      <c r="A2444" s="63">
        <f t="shared" si="448"/>
        <v>19.5</v>
      </c>
      <c r="B2444" s="78">
        <v>2</v>
      </c>
      <c r="C2444" s="832"/>
      <c r="D2444" s="832"/>
      <c r="E2444" s="832"/>
      <c r="F2444" s="832"/>
      <c r="G2444" s="832"/>
      <c r="H2444" s="262"/>
      <c r="I2444" s="262"/>
      <c r="J2444" s="172"/>
      <c r="K2444" s="167"/>
      <c r="L2444" s="1073"/>
      <c r="M2444" s="1074"/>
      <c r="N2444" s="1074"/>
      <c r="O2444" s="1075"/>
      <c r="P2444" s="45" t="s">
        <v>164</v>
      </c>
    </row>
    <row r="2445" spans="1:16" s="62" customFormat="1" ht="19.5" customHeight="1" x14ac:dyDescent="0.25">
      <c r="A2445" s="63">
        <f t="shared" si="448"/>
        <v>19.5</v>
      </c>
      <c r="B2445" s="78">
        <v>3</v>
      </c>
      <c r="C2445" s="832"/>
      <c r="D2445" s="832"/>
      <c r="E2445" s="832"/>
      <c r="F2445" s="832"/>
      <c r="G2445" s="832"/>
      <c r="H2445" s="262"/>
      <c r="I2445" s="262"/>
      <c r="J2445" s="172"/>
      <c r="K2445" s="167"/>
      <c r="L2445" s="1073"/>
      <c r="M2445" s="1074"/>
      <c r="N2445" s="1074"/>
      <c r="O2445" s="1075"/>
      <c r="P2445" s="45" t="s">
        <v>164</v>
      </c>
    </row>
    <row r="2446" spans="1:16" s="62" customFormat="1" ht="19.5" customHeight="1" x14ac:dyDescent="0.25">
      <c r="A2446" s="63">
        <f t="shared" si="448"/>
        <v>19.5</v>
      </c>
      <c r="B2446" s="78">
        <v>4</v>
      </c>
      <c r="C2446" s="832"/>
      <c r="D2446" s="832"/>
      <c r="E2446" s="832"/>
      <c r="F2446" s="832"/>
      <c r="G2446" s="832"/>
      <c r="H2446" s="262"/>
      <c r="I2446" s="262"/>
      <c r="J2446" s="172"/>
      <c r="K2446" s="167"/>
      <c r="L2446" s="1073"/>
      <c r="M2446" s="1074"/>
      <c r="N2446" s="1074"/>
      <c r="O2446" s="1075"/>
      <c r="P2446" s="45" t="s">
        <v>164</v>
      </c>
    </row>
    <row r="2447" spans="1:16" s="62" customFormat="1" ht="19.5" customHeight="1" x14ac:dyDescent="0.25">
      <c r="A2447" s="63">
        <f t="shared" si="448"/>
        <v>19.5</v>
      </c>
      <c r="B2447" s="78">
        <v>5</v>
      </c>
      <c r="C2447" s="832"/>
      <c r="D2447" s="832"/>
      <c r="E2447" s="832"/>
      <c r="F2447" s="832"/>
      <c r="G2447" s="832"/>
      <c r="H2447" s="262"/>
      <c r="I2447" s="262"/>
      <c r="J2447" s="172"/>
      <c r="K2447" s="167"/>
      <c r="L2447" s="1073"/>
      <c r="M2447" s="1074"/>
      <c r="N2447" s="1074"/>
      <c r="O2447" s="1075"/>
      <c r="P2447" s="45" t="s">
        <v>164</v>
      </c>
    </row>
    <row r="2448" spans="1:16" s="62" customFormat="1" ht="19.5" customHeight="1" x14ac:dyDescent="0.25">
      <c r="A2448" s="63">
        <f t="shared" si="448"/>
        <v>19.5</v>
      </c>
      <c r="B2448" s="78">
        <v>6</v>
      </c>
      <c r="C2448" s="832"/>
      <c r="D2448" s="832"/>
      <c r="E2448" s="832"/>
      <c r="F2448" s="832"/>
      <c r="G2448" s="832"/>
      <c r="H2448" s="262"/>
      <c r="I2448" s="262"/>
      <c r="J2448" s="172"/>
      <c r="K2448" s="167"/>
      <c r="L2448" s="1073"/>
      <c r="M2448" s="1074"/>
      <c r="N2448" s="1074"/>
      <c r="O2448" s="1075"/>
      <c r="P2448" s="45" t="s">
        <v>164</v>
      </c>
    </row>
    <row r="2449" spans="1:16" s="62" customFormat="1" ht="19.5" customHeight="1" x14ac:dyDescent="0.25">
      <c r="A2449" s="63">
        <f t="shared" si="448"/>
        <v>19.5</v>
      </c>
      <c r="B2449" s="78">
        <v>7</v>
      </c>
      <c r="C2449" s="832"/>
      <c r="D2449" s="832"/>
      <c r="E2449" s="832"/>
      <c r="F2449" s="832"/>
      <c r="G2449" s="832"/>
      <c r="H2449" s="262"/>
      <c r="I2449" s="262"/>
      <c r="J2449" s="172"/>
      <c r="K2449" s="167"/>
      <c r="L2449" s="1073"/>
      <c r="M2449" s="1074"/>
      <c r="N2449" s="1074"/>
      <c r="O2449" s="1075"/>
      <c r="P2449" s="45" t="s">
        <v>164</v>
      </c>
    </row>
    <row r="2450" spans="1:16" s="62" customFormat="1" ht="19.5" customHeight="1" x14ac:dyDescent="0.25">
      <c r="A2450" s="63">
        <f t="shared" si="448"/>
        <v>19.5</v>
      </c>
      <c r="B2450" s="78">
        <v>8</v>
      </c>
      <c r="C2450" s="832"/>
      <c r="D2450" s="832"/>
      <c r="E2450" s="832"/>
      <c r="F2450" s="832"/>
      <c r="G2450" s="832"/>
      <c r="H2450" s="262"/>
      <c r="I2450" s="262"/>
      <c r="J2450" s="172"/>
      <c r="K2450" s="167"/>
      <c r="L2450" s="1073"/>
      <c r="M2450" s="1074"/>
      <c r="N2450" s="1074"/>
      <c r="O2450" s="1075"/>
      <c r="P2450" s="45" t="s">
        <v>164</v>
      </c>
    </row>
    <row r="2451" spans="1:16" s="62" customFormat="1" ht="9" customHeight="1" x14ac:dyDescent="0.25">
      <c r="A2451" s="63">
        <f t="shared" ref="A2451:A2480" si="449">$A$2</f>
        <v>9</v>
      </c>
      <c r="B2451" s="45"/>
      <c r="C2451" s="45"/>
      <c r="D2451" s="45"/>
      <c r="E2451" s="45"/>
      <c r="F2451" s="45"/>
      <c r="G2451" s="45"/>
      <c r="H2451" s="45"/>
      <c r="I2451" s="45"/>
      <c r="J2451" s="45"/>
      <c r="K2451" s="45"/>
      <c r="L2451" s="45"/>
      <c r="M2451" s="45"/>
      <c r="N2451" s="45"/>
      <c r="O2451" s="45"/>
      <c r="P2451" s="45"/>
    </row>
    <row r="2452" spans="1:16" ht="9" customHeight="1" x14ac:dyDescent="0.25">
      <c r="A2452" s="63">
        <f t="shared" si="449"/>
        <v>9</v>
      </c>
    </row>
    <row r="2453" spans="1:16" ht="9" customHeight="1" x14ac:dyDescent="0.25">
      <c r="A2453" s="63">
        <f t="shared" si="449"/>
        <v>9</v>
      </c>
    </row>
    <row r="2454" spans="1:16" ht="9" customHeight="1" x14ac:dyDescent="0.25">
      <c r="A2454" s="63">
        <f t="shared" si="449"/>
        <v>9</v>
      </c>
    </row>
    <row r="2455" spans="1:16" ht="9" customHeight="1" x14ac:dyDescent="0.25">
      <c r="A2455" s="63">
        <f t="shared" si="449"/>
        <v>9</v>
      </c>
    </row>
    <row r="2456" spans="1:16" ht="9" customHeight="1" x14ac:dyDescent="0.25">
      <c r="A2456" s="63">
        <f t="shared" si="449"/>
        <v>9</v>
      </c>
    </row>
    <row r="2457" spans="1:16" ht="9" customHeight="1" x14ac:dyDescent="0.25">
      <c r="A2457" s="63">
        <f t="shared" si="449"/>
        <v>9</v>
      </c>
    </row>
    <row r="2458" spans="1:16" ht="9" customHeight="1" x14ac:dyDescent="0.25">
      <c r="A2458" s="63">
        <f t="shared" si="449"/>
        <v>9</v>
      </c>
    </row>
    <row r="2459" spans="1:16" ht="9" customHeight="1" x14ac:dyDescent="0.25">
      <c r="A2459" s="63">
        <f t="shared" si="449"/>
        <v>9</v>
      </c>
    </row>
    <row r="2460" spans="1:16" ht="9" customHeight="1" x14ac:dyDescent="0.25">
      <c r="A2460" s="63">
        <f t="shared" si="449"/>
        <v>9</v>
      </c>
    </row>
    <row r="2461" spans="1:16" ht="9" customHeight="1" x14ac:dyDescent="0.25">
      <c r="A2461" s="63">
        <f t="shared" si="449"/>
        <v>9</v>
      </c>
    </row>
    <row r="2462" spans="1:16" ht="9" customHeight="1" x14ac:dyDescent="0.25">
      <c r="A2462" s="63">
        <f t="shared" si="449"/>
        <v>9</v>
      </c>
    </row>
    <row r="2463" spans="1:16" ht="9" customHeight="1" x14ac:dyDescent="0.25">
      <c r="A2463" s="63">
        <f t="shared" si="449"/>
        <v>9</v>
      </c>
    </row>
    <row r="2464" spans="1:16" ht="9" customHeight="1" x14ac:dyDescent="0.25">
      <c r="A2464" s="63">
        <f t="shared" si="449"/>
        <v>9</v>
      </c>
    </row>
    <row r="2465" spans="1:1" ht="9" customHeight="1" x14ac:dyDescent="0.25">
      <c r="A2465" s="63">
        <f t="shared" si="449"/>
        <v>9</v>
      </c>
    </row>
    <row r="2466" spans="1:1" ht="9" customHeight="1" x14ac:dyDescent="0.25">
      <c r="A2466" s="63">
        <f t="shared" si="449"/>
        <v>9</v>
      </c>
    </row>
    <row r="2467" spans="1:1" ht="9" customHeight="1" x14ac:dyDescent="0.25">
      <c r="A2467" s="63">
        <f t="shared" si="449"/>
        <v>9</v>
      </c>
    </row>
    <row r="2468" spans="1:1" ht="9" customHeight="1" x14ac:dyDescent="0.25">
      <c r="A2468" s="63">
        <f t="shared" si="449"/>
        <v>9</v>
      </c>
    </row>
    <row r="2469" spans="1:1" ht="9" customHeight="1" x14ac:dyDescent="0.25">
      <c r="A2469" s="63">
        <f t="shared" si="449"/>
        <v>9</v>
      </c>
    </row>
    <row r="2470" spans="1:1" ht="9" customHeight="1" x14ac:dyDescent="0.25">
      <c r="A2470" s="63">
        <f t="shared" si="449"/>
        <v>9</v>
      </c>
    </row>
    <row r="2471" spans="1:1" ht="9" customHeight="1" x14ac:dyDescent="0.25">
      <c r="A2471" s="63">
        <f t="shared" si="449"/>
        <v>9</v>
      </c>
    </row>
    <row r="2472" spans="1:1" ht="9" customHeight="1" x14ac:dyDescent="0.25">
      <c r="A2472" s="63">
        <f t="shared" si="449"/>
        <v>9</v>
      </c>
    </row>
    <row r="2473" spans="1:1" ht="9" customHeight="1" x14ac:dyDescent="0.25">
      <c r="A2473" s="63">
        <f t="shared" si="449"/>
        <v>9</v>
      </c>
    </row>
    <row r="2474" spans="1:1" ht="9" customHeight="1" x14ac:dyDescent="0.25">
      <c r="A2474" s="63">
        <f t="shared" si="449"/>
        <v>9</v>
      </c>
    </row>
    <row r="2475" spans="1:1" ht="9" customHeight="1" x14ac:dyDescent="0.25">
      <c r="A2475" s="63">
        <f t="shared" si="449"/>
        <v>9</v>
      </c>
    </row>
    <row r="2476" spans="1:1" ht="9" customHeight="1" x14ac:dyDescent="0.25">
      <c r="A2476" s="63">
        <f t="shared" si="449"/>
        <v>9</v>
      </c>
    </row>
    <row r="2477" spans="1:1" ht="9" customHeight="1" x14ac:dyDescent="0.25">
      <c r="A2477" s="63">
        <f t="shared" si="449"/>
        <v>9</v>
      </c>
    </row>
    <row r="2478" spans="1:1" ht="9" customHeight="1" x14ac:dyDescent="0.25">
      <c r="A2478" s="63">
        <f t="shared" si="449"/>
        <v>9</v>
      </c>
    </row>
    <row r="2479" spans="1:1" ht="9" customHeight="1" x14ac:dyDescent="0.25">
      <c r="A2479" s="63">
        <f t="shared" si="449"/>
        <v>9</v>
      </c>
    </row>
    <row r="2480" spans="1:1" ht="9" customHeight="1" x14ac:dyDescent="0.25">
      <c r="A2480" s="63">
        <f t="shared" si="449"/>
        <v>9</v>
      </c>
    </row>
    <row r="2481" spans="1:17" ht="15.75" customHeight="1" x14ac:dyDescent="0.25">
      <c r="A2481" s="68">
        <f t="shared" ref="A2481" si="450">$A$8</f>
        <v>16.5</v>
      </c>
      <c r="C2481" s="80" t="s">
        <v>690</v>
      </c>
      <c r="D2481" s="81" t="s">
        <v>189</v>
      </c>
      <c r="M2481" s="1006" t="str">
        <f ca="1">Wersja</f>
        <v>2020..6.15.0.44055</v>
      </c>
      <c r="N2481" s="1006"/>
    </row>
    <row r="2482" spans="1:17" ht="9" customHeight="1" x14ac:dyDescent="0.25">
      <c r="A2482" s="64">
        <v>9</v>
      </c>
      <c r="B2482" s="796" t="s">
        <v>182</v>
      </c>
      <c r="C2482" s="796"/>
      <c r="D2482" s="796"/>
      <c r="E2482" s="796"/>
      <c r="F2482" s="796"/>
      <c r="G2482" s="796"/>
      <c r="H2482" s="796"/>
      <c r="I2482" s="796"/>
      <c r="J2482" s="796"/>
      <c r="K2482" s="796"/>
      <c r="L2482" s="796"/>
      <c r="M2482" s="796"/>
      <c r="N2482" s="796"/>
      <c r="O2482" s="796"/>
    </row>
    <row r="2483" spans="1:17" ht="9" customHeight="1" x14ac:dyDescent="0.25">
      <c r="A2483" s="63">
        <f t="shared" ref="A2483" si="451">$A$2</f>
        <v>9</v>
      </c>
      <c r="B2483" s="797" t="s">
        <v>0</v>
      </c>
      <c r="C2483" s="797"/>
      <c r="D2483" s="797"/>
      <c r="E2483" s="797"/>
      <c r="F2483" s="797"/>
      <c r="G2483" s="797"/>
      <c r="H2483" s="797"/>
      <c r="I2483" s="797"/>
      <c r="J2483" s="797"/>
      <c r="K2483" s="797"/>
      <c r="L2483" s="797"/>
      <c r="M2483" s="797"/>
      <c r="N2483" s="797"/>
      <c r="O2483" s="797"/>
    </row>
    <row r="2484" spans="1:17" ht="4.5" customHeight="1" x14ac:dyDescent="0.25">
      <c r="A2484" s="64">
        <v>4.5</v>
      </c>
      <c r="B2484" s="239"/>
    </row>
    <row r="2485" spans="1:17" ht="9" customHeight="1" x14ac:dyDescent="0.25">
      <c r="A2485" s="63">
        <f t="shared" ref="A2485" si="452">$A$2</f>
        <v>9</v>
      </c>
      <c r="B2485" s="798" t="s">
        <v>475</v>
      </c>
      <c r="C2485" s="799"/>
      <c r="D2485" s="799"/>
      <c r="E2485" s="799"/>
      <c r="F2485" s="799"/>
      <c r="G2485" s="799"/>
      <c r="H2485" s="800"/>
      <c r="I2485" s="801" t="s">
        <v>1</v>
      </c>
      <c r="J2485" s="802"/>
      <c r="K2485" s="802"/>
      <c r="L2485" s="802"/>
      <c r="M2485" s="802"/>
      <c r="N2485" s="802"/>
      <c r="O2485" s="803"/>
    </row>
    <row r="2486" spans="1:17" ht="19.5" customHeight="1" x14ac:dyDescent="0.25">
      <c r="A2486" s="64">
        <v>19.5</v>
      </c>
      <c r="B2486" s="65"/>
      <c r="C2486" s="988">
        <f>$C$6</f>
        <v>0</v>
      </c>
      <c r="D2486" s="988"/>
      <c r="E2486" s="988"/>
      <c r="F2486" s="988"/>
      <c r="G2486" s="988"/>
      <c r="H2486" s="66"/>
      <c r="I2486" s="820"/>
      <c r="J2486" s="821"/>
      <c r="K2486" s="821"/>
      <c r="L2486" s="821"/>
      <c r="M2486" s="821"/>
      <c r="N2486" s="821"/>
      <c r="O2486" s="822"/>
    </row>
    <row r="2487" spans="1:17" ht="9" customHeight="1" x14ac:dyDescent="0.25">
      <c r="A2487" s="63">
        <f t="shared" ref="A2487" si="453">$A$2</f>
        <v>9</v>
      </c>
    </row>
    <row r="2488" spans="1:17" ht="16.5" customHeight="1" x14ac:dyDescent="0.25">
      <c r="A2488" s="64">
        <v>16.5</v>
      </c>
      <c r="B2488" s="67" t="s">
        <v>578</v>
      </c>
    </row>
    <row r="2489" spans="1:17" ht="16.5" customHeight="1" x14ac:dyDescent="0.25">
      <c r="A2489" s="68">
        <f>$A$8</f>
        <v>16.5</v>
      </c>
      <c r="B2489" s="989" t="s">
        <v>686</v>
      </c>
      <c r="C2489" s="989"/>
      <c r="D2489" s="989"/>
      <c r="E2489" s="989"/>
      <c r="F2489" s="989"/>
      <c r="G2489" s="989"/>
      <c r="H2489" s="989"/>
      <c r="I2489" s="989"/>
      <c r="J2489" s="989"/>
      <c r="K2489" s="989"/>
      <c r="L2489" s="989"/>
      <c r="M2489" s="989"/>
      <c r="N2489" s="989"/>
    </row>
    <row r="2490" spans="1:17" ht="16.5" customHeight="1" x14ac:dyDescent="0.25">
      <c r="A2490" s="68">
        <f>$A$8</f>
        <v>16.5</v>
      </c>
      <c r="B2490" s="990" t="s">
        <v>564</v>
      </c>
      <c r="C2490" s="989"/>
      <c r="D2490" s="989"/>
      <c r="E2490" s="989"/>
      <c r="F2490" s="989"/>
      <c r="G2490" s="989"/>
      <c r="H2490" s="989"/>
      <c r="I2490" s="989"/>
      <c r="J2490" s="989"/>
      <c r="K2490" s="989"/>
      <c r="L2490" s="989"/>
      <c r="M2490" s="989"/>
      <c r="N2490" s="989"/>
    </row>
    <row r="2491" spans="1:17" ht="9" customHeight="1" x14ac:dyDescent="0.25">
      <c r="A2491" s="63">
        <f>$A$2</f>
        <v>9</v>
      </c>
      <c r="C2491" s="69"/>
      <c r="D2491" s="69"/>
      <c r="E2491" s="69"/>
      <c r="F2491" s="69"/>
      <c r="G2491" s="69"/>
      <c r="N2491" s="804" t="s">
        <v>877</v>
      </c>
      <c r="O2491" s="1086"/>
    </row>
    <row r="2492" spans="1:17" ht="19.5" customHeight="1" x14ac:dyDescent="0.25">
      <c r="A2492" s="63">
        <f>$A$6</f>
        <v>19.5</v>
      </c>
      <c r="C2492" s="69"/>
      <c r="D2492" s="69"/>
      <c r="E2492" s="69"/>
      <c r="F2492" s="69"/>
      <c r="G2492" s="69"/>
      <c r="N2492" s="283">
        <f>N2412+1</f>
        <v>32</v>
      </c>
      <c r="O2492" s="70"/>
      <c r="P2492" s="62">
        <f>SUM(Q:Q)</f>
        <v>0</v>
      </c>
      <c r="Q2492" s="62">
        <f>IF(COUNTA(C2503:O2510,C2523:O2530)=0,0,1)</f>
        <v>0</v>
      </c>
    </row>
    <row r="2493" spans="1:17" ht="4.5" customHeight="1" x14ac:dyDescent="0.25">
      <c r="A2493" s="63">
        <f>$A$4</f>
        <v>4.5</v>
      </c>
      <c r="B2493" s="69"/>
      <c r="C2493" s="69"/>
      <c r="D2493" s="69"/>
      <c r="E2493" s="69"/>
      <c r="F2493" s="69"/>
      <c r="G2493" s="69"/>
    </row>
    <row r="2494" spans="1:17" ht="4.5" customHeight="1" x14ac:dyDescent="0.25">
      <c r="A2494" s="63">
        <f>$A$4</f>
        <v>4.5</v>
      </c>
      <c r="B2494" s="807"/>
      <c r="C2494" s="807"/>
      <c r="D2494" s="807"/>
      <c r="E2494" s="807"/>
      <c r="F2494" s="807"/>
      <c r="G2494" s="807"/>
      <c r="H2494" s="807"/>
      <c r="I2494" s="807"/>
      <c r="J2494" s="807"/>
      <c r="K2494" s="807"/>
      <c r="L2494" s="807"/>
      <c r="M2494" s="807"/>
      <c r="N2494" s="807"/>
      <c r="O2494" s="807"/>
    </row>
    <row r="2495" spans="1:17" ht="24.75" customHeight="1" x14ac:dyDescent="0.25">
      <c r="A2495" s="68">
        <f>$A$8*1.5</f>
        <v>24.75</v>
      </c>
      <c r="B2495" s="826" t="s">
        <v>687</v>
      </c>
      <c r="C2495" s="827"/>
      <c r="D2495" s="827"/>
      <c r="E2495" s="827"/>
      <c r="F2495" s="827"/>
      <c r="G2495" s="827"/>
      <c r="H2495" s="827"/>
      <c r="I2495" s="827"/>
      <c r="J2495" s="827"/>
      <c r="K2495" s="827"/>
      <c r="L2495" s="827"/>
      <c r="M2495" s="827"/>
      <c r="N2495" s="827"/>
      <c r="O2495" s="828"/>
    </row>
    <row r="2496" spans="1:17" ht="9" customHeight="1" x14ac:dyDescent="0.25">
      <c r="A2496" s="63">
        <f>$A$2</f>
        <v>9</v>
      </c>
      <c r="B2496" s="71"/>
      <c r="C2496" s="804" t="s">
        <v>158</v>
      </c>
      <c r="D2496" s="805"/>
      <c r="E2496" s="805"/>
      <c r="F2496" s="805"/>
      <c r="G2496" s="805"/>
      <c r="H2496" s="806"/>
      <c r="I2496" s="804" t="s">
        <v>159</v>
      </c>
      <c r="J2496" s="805"/>
      <c r="K2496" s="805"/>
      <c r="L2496" s="805"/>
      <c r="M2496" s="805"/>
      <c r="N2496" s="805"/>
      <c r="O2496" s="806"/>
    </row>
    <row r="2497" spans="1:16" ht="19.5" customHeight="1" thickBot="1" x14ac:dyDescent="0.3">
      <c r="A2497" s="63">
        <f>$A$6</f>
        <v>19.5</v>
      </c>
      <c r="B2497" s="71"/>
      <c r="C2497" s="1077" t="str">
        <f>""&amp;$C$17</f>
        <v/>
      </c>
      <c r="D2497" s="1078"/>
      <c r="E2497" s="1078"/>
      <c r="F2497" s="1078"/>
      <c r="G2497" s="1078"/>
      <c r="H2497" s="1079"/>
      <c r="I2497" s="1077" t="str">
        <f>""&amp;$I$17</f>
        <v/>
      </c>
      <c r="J2497" s="1078"/>
      <c r="K2497" s="1078"/>
      <c r="L2497" s="1078"/>
      <c r="M2497" s="1078"/>
      <c r="N2497" s="1078"/>
      <c r="O2497" s="1079"/>
    </row>
    <row r="2498" spans="1:16" ht="4.5" customHeight="1" thickBot="1" x14ac:dyDescent="0.3">
      <c r="A2498" s="63">
        <f t="shared" ref="A2498" si="454">$A$4</f>
        <v>4.5</v>
      </c>
      <c r="B2498" s="1080"/>
      <c r="C2498" s="1081"/>
      <c r="D2498" s="1081"/>
      <c r="E2498" s="1081"/>
      <c r="F2498" s="1081"/>
      <c r="G2498" s="1081"/>
      <c r="H2498" s="1081"/>
      <c r="I2498" s="1081"/>
      <c r="J2498" s="1081"/>
      <c r="K2498" s="1081"/>
      <c r="L2498" s="1081"/>
      <c r="M2498" s="1081"/>
      <c r="N2498" s="1081"/>
      <c r="O2498" s="1082"/>
    </row>
    <row r="2499" spans="1:16" ht="16.5" customHeight="1" x14ac:dyDescent="0.25">
      <c r="A2499" s="68">
        <f t="shared" ref="A2499:A2500" si="455">$A$8</f>
        <v>16.5</v>
      </c>
      <c r="B2499" s="1083" t="s">
        <v>160</v>
      </c>
      <c r="C2499" s="1084"/>
      <c r="D2499" s="1084"/>
      <c r="E2499" s="1084"/>
      <c r="F2499" s="1084"/>
      <c r="G2499" s="1084"/>
      <c r="H2499" s="1084"/>
      <c r="I2499" s="1084"/>
      <c r="J2499" s="1084"/>
      <c r="K2499" s="1084"/>
      <c r="L2499" s="1084"/>
      <c r="M2499" s="1084"/>
      <c r="N2499" s="1084"/>
      <c r="O2499" s="1085"/>
    </row>
    <row r="2500" spans="1:16" ht="16.5" customHeight="1" x14ac:dyDescent="0.25">
      <c r="A2500" s="68">
        <f t="shared" si="455"/>
        <v>16.5</v>
      </c>
      <c r="B2500" s="811" t="s">
        <v>688</v>
      </c>
      <c r="C2500" s="812"/>
      <c r="D2500" s="812"/>
      <c r="E2500" s="812"/>
      <c r="F2500" s="812"/>
      <c r="G2500" s="812"/>
      <c r="H2500" s="812"/>
      <c r="I2500" s="812"/>
      <c r="J2500" s="812"/>
      <c r="K2500" s="812"/>
      <c r="L2500" s="812"/>
      <c r="M2500" s="812"/>
      <c r="N2500" s="812"/>
      <c r="O2500" s="813"/>
    </row>
    <row r="2501" spans="1:16" ht="24.75" customHeight="1" x14ac:dyDescent="0.25">
      <c r="A2501" s="68">
        <f t="shared" ref="A2501" si="456">$A$8*1.5</f>
        <v>24.75</v>
      </c>
      <c r="B2501" s="241" t="s">
        <v>162</v>
      </c>
      <c r="C2501" s="814" t="s">
        <v>170</v>
      </c>
      <c r="D2501" s="807"/>
      <c r="E2501" s="807"/>
      <c r="F2501" s="807"/>
      <c r="G2501" s="815"/>
      <c r="H2501" s="242" t="s">
        <v>171</v>
      </c>
      <c r="I2501" s="242" t="s">
        <v>172</v>
      </c>
      <c r="J2501" s="241" t="s">
        <v>163</v>
      </c>
      <c r="K2501" s="75" t="s">
        <v>760</v>
      </c>
      <c r="L2501" s="814" t="s">
        <v>175</v>
      </c>
      <c r="M2501" s="807"/>
      <c r="N2501" s="807"/>
      <c r="O2501" s="815"/>
    </row>
    <row r="2502" spans="1:16" ht="9" customHeight="1" x14ac:dyDescent="0.2">
      <c r="A2502" s="63">
        <f t="shared" ref="A2502" si="457">$A$2</f>
        <v>9</v>
      </c>
      <c r="B2502" s="76"/>
      <c r="C2502" s="816" t="s">
        <v>126</v>
      </c>
      <c r="D2502" s="817"/>
      <c r="E2502" s="817"/>
      <c r="F2502" s="817"/>
      <c r="G2502" s="818"/>
      <c r="H2502" s="77" t="s">
        <v>164</v>
      </c>
      <c r="I2502" s="77" t="s">
        <v>165</v>
      </c>
      <c r="J2502" s="77" t="s">
        <v>143</v>
      </c>
      <c r="K2502" s="77" t="s">
        <v>166</v>
      </c>
      <c r="L2502" s="845" t="s">
        <v>167</v>
      </c>
      <c r="M2502" s="1023"/>
      <c r="N2502" s="1023"/>
      <c r="O2502" s="1024"/>
    </row>
    <row r="2503" spans="1:16" ht="19.5" customHeight="1" x14ac:dyDescent="0.25">
      <c r="A2503" s="63">
        <f t="shared" ref="A2503:A2510" si="458">$A$6</f>
        <v>19.5</v>
      </c>
      <c r="B2503" s="78">
        <v>1</v>
      </c>
      <c r="C2503" s="832"/>
      <c r="D2503" s="832"/>
      <c r="E2503" s="832"/>
      <c r="F2503" s="832"/>
      <c r="G2503" s="832"/>
      <c r="H2503" s="262"/>
      <c r="I2503" s="262"/>
      <c r="J2503" s="172"/>
      <c r="K2503" s="175"/>
      <c r="L2503" s="1073"/>
      <c r="M2503" s="1074"/>
      <c r="N2503" s="1074"/>
      <c r="O2503" s="1075"/>
      <c r="P2503" s="45" t="s">
        <v>126</v>
      </c>
    </row>
    <row r="2504" spans="1:16" ht="19.5" customHeight="1" x14ac:dyDescent="0.25">
      <c r="A2504" s="63">
        <f t="shared" si="458"/>
        <v>19.5</v>
      </c>
      <c r="B2504" s="78">
        <v>2</v>
      </c>
      <c r="C2504" s="832"/>
      <c r="D2504" s="832"/>
      <c r="E2504" s="832"/>
      <c r="F2504" s="832"/>
      <c r="G2504" s="832"/>
      <c r="H2504" s="262"/>
      <c r="I2504" s="262"/>
      <c r="J2504" s="172"/>
      <c r="K2504" s="175"/>
      <c r="L2504" s="1073"/>
      <c r="M2504" s="1074"/>
      <c r="N2504" s="1074"/>
      <c r="O2504" s="1075"/>
      <c r="P2504" s="45" t="s">
        <v>126</v>
      </c>
    </row>
    <row r="2505" spans="1:16" ht="19.5" customHeight="1" x14ac:dyDescent="0.25">
      <c r="A2505" s="63">
        <f t="shared" si="458"/>
        <v>19.5</v>
      </c>
      <c r="B2505" s="78">
        <v>3</v>
      </c>
      <c r="C2505" s="832"/>
      <c r="D2505" s="832"/>
      <c r="E2505" s="832"/>
      <c r="F2505" s="832"/>
      <c r="G2505" s="832"/>
      <c r="H2505" s="262"/>
      <c r="I2505" s="262"/>
      <c r="J2505" s="172"/>
      <c r="K2505" s="175"/>
      <c r="L2505" s="1073"/>
      <c r="M2505" s="1074"/>
      <c r="N2505" s="1074"/>
      <c r="O2505" s="1075"/>
      <c r="P2505" s="45" t="s">
        <v>126</v>
      </c>
    </row>
    <row r="2506" spans="1:16" ht="19.5" customHeight="1" x14ac:dyDescent="0.25">
      <c r="A2506" s="63">
        <f t="shared" si="458"/>
        <v>19.5</v>
      </c>
      <c r="B2506" s="78">
        <v>4</v>
      </c>
      <c r="C2506" s="832"/>
      <c r="D2506" s="832"/>
      <c r="E2506" s="832"/>
      <c r="F2506" s="832"/>
      <c r="G2506" s="832"/>
      <c r="H2506" s="262"/>
      <c r="I2506" s="262"/>
      <c r="J2506" s="172"/>
      <c r="K2506" s="175"/>
      <c r="L2506" s="1073"/>
      <c r="M2506" s="1074"/>
      <c r="N2506" s="1074"/>
      <c r="O2506" s="1075"/>
      <c r="P2506" s="45" t="s">
        <v>126</v>
      </c>
    </row>
    <row r="2507" spans="1:16" ht="19.5" customHeight="1" x14ac:dyDescent="0.25">
      <c r="A2507" s="63">
        <f t="shared" si="458"/>
        <v>19.5</v>
      </c>
      <c r="B2507" s="78">
        <v>5</v>
      </c>
      <c r="C2507" s="832"/>
      <c r="D2507" s="832"/>
      <c r="E2507" s="832"/>
      <c r="F2507" s="832"/>
      <c r="G2507" s="832"/>
      <c r="H2507" s="262"/>
      <c r="I2507" s="262"/>
      <c r="J2507" s="172"/>
      <c r="K2507" s="175"/>
      <c r="L2507" s="1073"/>
      <c r="M2507" s="1074"/>
      <c r="N2507" s="1074"/>
      <c r="O2507" s="1075"/>
      <c r="P2507" s="45" t="s">
        <v>126</v>
      </c>
    </row>
    <row r="2508" spans="1:16" ht="19.5" customHeight="1" x14ac:dyDescent="0.25">
      <c r="A2508" s="63">
        <f t="shared" si="458"/>
        <v>19.5</v>
      </c>
      <c r="B2508" s="78">
        <v>6</v>
      </c>
      <c r="C2508" s="832"/>
      <c r="D2508" s="832"/>
      <c r="E2508" s="832"/>
      <c r="F2508" s="832"/>
      <c r="G2508" s="832"/>
      <c r="H2508" s="262"/>
      <c r="I2508" s="262"/>
      <c r="J2508" s="172"/>
      <c r="K2508" s="175"/>
      <c r="L2508" s="1073"/>
      <c r="M2508" s="1074"/>
      <c r="N2508" s="1074"/>
      <c r="O2508" s="1075"/>
      <c r="P2508" s="45" t="s">
        <v>126</v>
      </c>
    </row>
    <row r="2509" spans="1:16" ht="19.5" customHeight="1" x14ac:dyDescent="0.25">
      <c r="A2509" s="63">
        <f t="shared" si="458"/>
        <v>19.5</v>
      </c>
      <c r="B2509" s="78">
        <v>7</v>
      </c>
      <c r="C2509" s="832"/>
      <c r="D2509" s="832"/>
      <c r="E2509" s="832"/>
      <c r="F2509" s="832"/>
      <c r="G2509" s="832"/>
      <c r="H2509" s="262"/>
      <c r="I2509" s="262"/>
      <c r="J2509" s="172"/>
      <c r="K2509" s="175"/>
      <c r="L2509" s="1073"/>
      <c r="M2509" s="1074"/>
      <c r="N2509" s="1074"/>
      <c r="O2509" s="1075"/>
      <c r="P2509" s="45" t="s">
        <v>126</v>
      </c>
    </row>
    <row r="2510" spans="1:16" ht="19.5" customHeight="1" x14ac:dyDescent="0.25">
      <c r="A2510" s="63">
        <f t="shared" si="458"/>
        <v>19.5</v>
      </c>
      <c r="B2510" s="78">
        <v>8</v>
      </c>
      <c r="C2510" s="832"/>
      <c r="D2510" s="832"/>
      <c r="E2510" s="832"/>
      <c r="F2510" s="832"/>
      <c r="G2510" s="832"/>
      <c r="H2510" s="262"/>
      <c r="I2510" s="262"/>
      <c r="J2510" s="172"/>
      <c r="K2510" s="175"/>
      <c r="L2510" s="1073"/>
      <c r="M2510" s="1074"/>
      <c r="N2510" s="1074"/>
      <c r="O2510" s="1075"/>
      <c r="P2510" s="45" t="s">
        <v>126</v>
      </c>
    </row>
    <row r="2511" spans="1:16" ht="9" customHeight="1" x14ac:dyDescent="0.25">
      <c r="A2511" s="63">
        <f t="shared" ref="A2511" si="459">$A$2</f>
        <v>9</v>
      </c>
    </row>
    <row r="2512" spans="1:16" ht="18" customHeight="1" x14ac:dyDescent="0.25">
      <c r="A2512" s="63">
        <f t="shared" ref="A2512" si="460">$A$2*2</f>
        <v>18</v>
      </c>
      <c r="B2512" s="79" t="s">
        <v>100</v>
      </c>
      <c r="C2512" s="838" t="s">
        <v>191</v>
      </c>
      <c r="D2512" s="795"/>
      <c r="E2512" s="795"/>
      <c r="F2512" s="795"/>
      <c r="G2512" s="795"/>
      <c r="H2512" s="795"/>
      <c r="I2512" s="795"/>
      <c r="J2512" s="795"/>
      <c r="K2512" s="795"/>
      <c r="L2512" s="795"/>
      <c r="M2512" s="795"/>
      <c r="N2512" s="795"/>
      <c r="O2512" s="795"/>
    </row>
    <row r="2513" spans="1:16" ht="9" customHeight="1" x14ac:dyDescent="0.25">
      <c r="A2513" s="63">
        <f t="shared" ref="A2513:A2515" si="461">$A$2</f>
        <v>9</v>
      </c>
      <c r="B2513" s="79" t="s">
        <v>101</v>
      </c>
      <c r="C2513" s="795" t="s">
        <v>190</v>
      </c>
      <c r="D2513" s="795"/>
      <c r="E2513" s="795"/>
      <c r="F2513" s="795"/>
      <c r="G2513" s="795"/>
      <c r="H2513" s="795"/>
      <c r="I2513" s="795"/>
      <c r="J2513" s="795"/>
      <c r="K2513" s="795"/>
      <c r="L2513" s="795"/>
      <c r="M2513" s="795"/>
      <c r="N2513" s="795"/>
      <c r="O2513" s="795"/>
    </row>
    <row r="2514" spans="1:16" s="62" customFormat="1" ht="9" customHeight="1" x14ac:dyDescent="0.25">
      <c r="A2514" s="63">
        <f t="shared" si="461"/>
        <v>9</v>
      </c>
      <c r="B2514" s="79" t="s">
        <v>102</v>
      </c>
      <c r="C2514" s="838" t="s">
        <v>500</v>
      </c>
      <c r="D2514" s="795"/>
      <c r="E2514" s="795"/>
      <c r="F2514" s="795"/>
      <c r="G2514" s="795"/>
      <c r="H2514" s="795"/>
      <c r="I2514" s="795"/>
      <c r="J2514" s="795"/>
      <c r="K2514" s="795"/>
      <c r="L2514" s="795"/>
      <c r="M2514" s="795"/>
      <c r="N2514" s="795"/>
      <c r="O2514" s="795"/>
      <c r="P2514" s="45"/>
    </row>
    <row r="2515" spans="1:16" s="62" customFormat="1" ht="9" customHeight="1" x14ac:dyDescent="0.25">
      <c r="A2515" s="63">
        <f t="shared" si="461"/>
        <v>9</v>
      </c>
      <c r="B2515" s="79" t="s">
        <v>105</v>
      </c>
      <c r="C2515" s="838" t="s">
        <v>194</v>
      </c>
      <c r="D2515" s="795"/>
      <c r="E2515" s="795"/>
      <c r="F2515" s="795"/>
      <c r="G2515" s="795"/>
      <c r="H2515" s="795"/>
      <c r="I2515" s="795"/>
      <c r="J2515" s="795"/>
      <c r="K2515" s="795"/>
      <c r="L2515" s="795"/>
      <c r="M2515" s="795"/>
      <c r="N2515" s="795"/>
      <c r="O2515" s="795"/>
      <c r="P2515" s="45"/>
    </row>
    <row r="2516" spans="1:16" s="62" customFormat="1" ht="16.5" customHeight="1" x14ac:dyDescent="0.25">
      <c r="A2516" s="68">
        <f t="shared" ref="A2516" si="462">$A$8</f>
        <v>16.5</v>
      </c>
      <c r="B2516" s="45"/>
      <c r="C2516" s="984" t="str">
        <f ca="1">Wersja</f>
        <v>2020..6.15.0.44055</v>
      </c>
      <c r="D2516" s="984"/>
      <c r="E2516" s="69"/>
      <c r="F2516" s="69"/>
      <c r="G2516" s="69"/>
      <c r="H2516" s="69"/>
      <c r="I2516" s="45"/>
      <c r="J2516" s="45"/>
      <c r="K2516" s="45"/>
      <c r="L2516" s="45"/>
      <c r="M2516" s="45"/>
      <c r="N2516" s="80" t="s">
        <v>690</v>
      </c>
      <c r="O2516" s="81" t="s">
        <v>187</v>
      </c>
      <c r="P2516" s="45"/>
    </row>
    <row r="2517" spans="1:16" s="62" customFormat="1" ht="9" customHeight="1" x14ac:dyDescent="0.25">
      <c r="A2517" s="63">
        <f t="shared" ref="A2517:A2518" si="463">$A$2</f>
        <v>9</v>
      </c>
      <c r="B2517" s="45"/>
      <c r="C2517" s="45"/>
      <c r="D2517" s="45"/>
      <c r="E2517" s="45"/>
      <c r="F2517" s="45"/>
      <c r="G2517" s="45"/>
      <c r="H2517" s="45"/>
      <c r="I2517" s="45"/>
      <c r="J2517" s="45"/>
      <c r="K2517" s="45"/>
      <c r="L2517" s="45"/>
      <c r="M2517" s="45"/>
      <c r="N2517" s="45"/>
      <c r="O2517" s="45"/>
      <c r="P2517" s="45"/>
    </row>
    <row r="2518" spans="1:16" s="62" customFormat="1" ht="9" customHeight="1" x14ac:dyDescent="0.25">
      <c r="A2518" s="63">
        <f t="shared" si="463"/>
        <v>9</v>
      </c>
      <c r="B2518" s="797" t="s">
        <v>0</v>
      </c>
      <c r="C2518" s="797"/>
      <c r="D2518" s="797"/>
      <c r="E2518" s="797"/>
      <c r="F2518" s="797"/>
      <c r="G2518" s="797"/>
      <c r="H2518" s="797"/>
      <c r="I2518" s="797"/>
      <c r="J2518" s="797"/>
      <c r="K2518" s="797"/>
      <c r="L2518" s="797"/>
      <c r="M2518" s="797"/>
      <c r="N2518" s="797"/>
      <c r="O2518" s="797"/>
      <c r="P2518" s="45"/>
    </row>
    <row r="2519" spans="1:16" s="62" customFormat="1" ht="4.5" customHeight="1" x14ac:dyDescent="0.25">
      <c r="A2519" s="68">
        <v>4.5</v>
      </c>
      <c r="B2519" s="239"/>
      <c r="C2519" s="45"/>
      <c r="D2519" s="45"/>
      <c r="E2519" s="45"/>
      <c r="F2519" s="45"/>
      <c r="G2519" s="45"/>
      <c r="H2519" s="45"/>
      <c r="I2519" s="45"/>
      <c r="J2519" s="45"/>
      <c r="K2519" s="45"/>
      <c r="L2519" s="45"/>
      <c r="M2519" s="45"/>
      <c r="N2519" s="45"/>
      <c r="O2519" s="45"/>
      <c r="P2519" s="45"/>
    </row>
    <row r="2520" spans="1:16" s="62" customFormat="1" ht="16.5" customHeight="1" x14ac:dyDescent="0.25">
      <c r="A2520" s="68">
        <f t="shared" ref="A2520" si="464">$A$8</f>
        <v>16.5</v>
      </c>
      <c r="B2520" s="811" t="s">
        <v>689</v>
      </c>
      <c r="C2520" s="812"/>
      <c r="D2520" s="812"/>
      <c r="E2520" s="812"/>
      <c r="F2520" s="812"/>
      <c r="G2520" s="812"/>
      <c r="H2520" s="812"/>
      <c r="I2520" s="812"/>
      <c r="J2520" s="812"/>
      <c r="K2520" s="812"/>
      <c r="L2520" s="812"/>
      <c r="M2520" s="812"/>
      <c r="N2520" s="812"/>
      <c r="O2520" s="813"/>
      <c r="P2520" s="45"/>
    </row>
    <row r="2521" spans="1:16" s="62" customFormat="1" ht="24.75" customHeight="1" x14ac:dyDescent="0.25">
      <c r="A2521" s="68">
        <f t="shared" ref="A2521" si="465">$A$8*1.5</f>
        <v>24.75</v>
      </c>
      <c r="B2521" s="241" t="s">
        <v>162</v>
      </c>
      <c r="C2521" s="1076" t="s">
        <v>184</v>
      </c>
      <c r="D2521" s="1076"/>
      <c r="E2521" s="1076"/>
      <c r="F2521" s="1076"/>
      <c r="G2521" s="1076"/>
      <c r="H2521" s="242" t="s">
        <v>171</v>
      </c>
      <c r="I2521" s="242" t="s">
        <v>172</v>
      </c>
      <c r="J2521" s="241" t="s">
        <v>163</v>
      </c>
      <c r="K2521" s="75" t="s">
        <v>760</v>
      </c>
      <c r="L2521" s="814" t="s">
        <v>175</v>
      </c>
      <c r="M2521" s="807"/>
      <c r="N2521" s="807"/>
      <c r="O2521" s="815"/>
      <c r="P2521" s="45"/>
    </row>
    <row r="2522" spans="1:16" s="62" customFormat="1" ht="9" customHeight="1" x14ac:dyDescent="0.2">
      <c r="A2522" s="63">
        <f t="shared" ref="A2522" si="466">$A$2</f>
        <v>9</v>
      </c>
      <c r="B2522" s="85"/>
      <c r="C2522" s="835" t="s">
        <v>126</v>
      </c>
      <c r="D2522" s="835"/>
      <c r="E2522" s="835"/>
      <c r="F2522" s="835"/>
      <c r="G2522" s="835"/>
      <c r="H2522" s="240" t="s">
        <v>164</v>
      </c>
      <c r="I2522" s="240" t="s">
        <v>165</v>
      </c>
      <c r="J2522" s="240" t="s">
        <v>143</v>
      </c>
      <c r="K2522" s="240" t="s">
        <v>166</v>
      </c>
      <c r="L2522" s="836" t="s">
        <v>167</v>
      </c>
      <c r="M2522" s="1072"/>
      <c r="N2522" s="1072"/>
      <c r="O2522" s="837"/>
      <c r="P2522" s="45"/>
    </row>
    <row r="2523" spans="1:16" s="62" customFormat="1" ht="19.5" customHeight="1" x14ac:dyDescent="0.25">
      <c r="A2523" s="63">
        <f t="shared" ref="A2523:A2530" si="467">$A$6</f>
        <v>19.5</v>
      </c>
      <c r="B2523" s="78">
        <v>1</v>
      </c>
      <c r="C2523" s="832"/>
      <c r="D2523" s="832"/>
      <c r="E2523" s="832"/>
      <c r="F2523" s="832"/>
      <c r="G2523" s="832"/>
      <c r="H2523" s="262"/>
      <c r="I2523" s="262"/>
      <c r="J2523" s="172"/>
      <c r="K2523" s="167"/>
      <c r="L2523" s="1073"/>
      <c r="M2523" s="1074"/>
      <c r="N2523" s="1074"/>
      <c r="O2523" s="1075"/>
      <c r="P2523" s="45" t="s">
        <v>164</v>
      </c>
    </row>
    <row r="2524" spans="1:16" s="62" customFormat="1" ht="19.5" customHeight="1" x14ac:dyDescent="0.25">
      <c r="A2524" s="63">
        <f t="shared" si="467"/>
        <v>19.5</v>
      </c>
      <c r="B2524" s="78">
        <v>2</v>
      </c>
      <c r="C2524" s="832"/>
      <c r="D2524" s="832"/>
      <c r="E2524" s="832"/>
      <c r="F2524" s="832"/>
      <c r="G2524" s="832"/>
      <c r="H2524" s="262"/>
      <c r="I2524" s="262"/>
      <c r="J2524" s="172"/>
      <c r="K2524" s="167"/>
      <c r="L2524" s="1073"/>
      <c r="M2524" s="1074"/>
      <c r="N2524" s="1074"/>
      <c r="O2524" s="1075"/>
      <c r="P2524" s="45" t="s">
        <v>164</v>
      </c>
    </row>
    <row r="2525" spans="1:16" s="62" customFormat="1" ht="19.5" customHeight="1" x14ac:dyDescent="0.25">
      <c r="A2525" s="63">
        <f t="shared" si="467"/>
        <v>19.5</v>
      </c>
      <c r="B2525" s="78">
        <v>3</v>
      </c>
      <c r="C2525" s="832"/>
      <c r="D2525" s="832"/>
      <c r="E2525" s="832"/>
      <c r="F2525" s="832"/>
      <c r="G2525" s="832"/>
      <c r="H2525" s="262"/>
      <c r="I2525" s="262"/>
      <c r="J2525" s="172"/>
      <c r="K2525" s="167"/>
      <c r="L2525" s="1073"/>
      <c r="M2525" s="1074"/>
      <c r="N2525" s="1074"/>
      <c r="O2525" s="1075"/>
      <c r="P2525" s="45" t="s">
        <v>164</v>
      </c>
    </row>
    <row r="2526" spans="1:16" s="62" customFormat="1" ht="19.5" customHeight="1" x14ac:dyDescent="0.25">
      <c r="A2526" s="63">
        <f t="shared" si="467"/>
        <v>19.5</v>
      </c>
      <c r="B2526" s="78">
        <v>4</v>
      </c>
      <c r="C2526" s="832"/>
      <c r="D2526" s="832"/>
      <c r="E2526" s="832"/>
      <c r="F2526" s="832"/>
      <c r="G2526" s="832"/>
      <c r="H2526" s="262"/>
      <c r="I2526" s="262"/>
      <c r="J2526" s="172"/>
      <c r="K2526" s="167"/>
      <c r="L2526" s="1073"/>
      <c r="M2526" s="1074"/>
      <c r="N2526" s="1074"/>
      <c r="O2526" s="1075"/>
      <c r="P2526" s="45" t="s">
        <v>164</v>
      </c>
    </row>
    <row r="2527" spans="1:16" s="62" customFormat="1" ht="19.5" customHeight="1" x14ac:dyDescent="0.25">
      <c r="A2527" s="63">
        <f t="shared" si="467"/>
        <v>19.5</v>
      </c>
      <c r="B2527" s="78">
        <v>5</v>
      </c>
      <c r="C2527" s="832"/>
      <c r="D2527" s="832"/>
      <c r="E2527" s="832"/>
      <c r="F2527" s="832"/>
      <c r="G2527" s="832"/>
      <c r="H2527" s="262"/>
      <c r="I2527" s="262"/>
      <c r="J2527" s="172"/>
      <c r="K2527" s="167"/>
      <c r="L2527" s="1073"/>
      <c r="M2527" s="1074"/>
      <c r="N2527" s="1074"/>
      <c r="O2527" s="1075"/>
      <c r="P2527" s="45" t="s">
        <v>164</v>
      </c>
    </row>
    <row r="2528" spans="1:16" s="62" customFormat="1" ht="19.5" customHeight="1" x14ac:dyDescent="0.25">
      <c r="A2528" s="63">
        <f t="shared" si="467"/>
        <v>19.5</v>
      </c>
      <c r="B2528" s="78">
        <v>6</v>
      </c>
      <c r="C2528" s="832"/>
      <c r="D2528" s="832"/>
      <c r="E2528" s="832"/>
      <c r="F2528" s="832"/>
      <c r="G2528" s="832"/>
      <c r="H2528" s="262"/>
      <c r="I2528" s="262"/>
      <c r="J2528" s="172"/>
      <c r="K2528" s="167"/>
      <c r="L2528" s="1073"/>
      <c r="M2528" s="1074"/>
      <c r="N2528" s="1074"/>
      <c r="O2528" s="1075"/>
      <c r="P2528" s="45" t="s">
        <v>164</v>
      </c>
    </row>
    <row r="2529" spans="1:16" s="62" customFormat="1" ht="19.5" customHeight="1" x14ac:dyDescent="0.25">
      <c r="A2529" s="63">
        <f t="shared" si="467"/>
        <v>19.5</v>
      </c>
      <c r="B2529" s="78">
        <v>7</v>
      </c>
      <c r="C2529" s="832"/>
      <c r="D2529" s="832"/>
      <c r="E2529" s="832"/>
      <c r="F2529" s="832"/>
      <c r="G2529" s="832"/>
      <c r="H2529" s="262"/>
      <c r="I2529" s="262"/>
      <c r="J2529" s="172"/>
      <c r="K2529" s="167"/>
      <c r="L2529" s="1073"/>
      <c r="M2529" s="1074"/>
      <c r="N2529" s="1074"/>
      <c r="O2529" s="1075"/>
      <c r="P2529" s="45" t="s">
        <v>164</v>
      </c>
    </row>
    <row r="2530" spans="1:16" s="62" customFormat="1" ht="19.5" customHeight="1" x14ac:dyDescent="0.25">
      <c r="A2530" s="63">
        <f t="shared" si="467"/>
        <v>19.5</v>
      </c>
      <c r="B2530" s="78">
        <v>8</v>
      </c>
      <c r="C2530" s="832"/>
      <c r="D2530" s="832"/>
      <c r="E2530" s="832"/>
      <c r="F2530" s="832"/>
      <c r="G2530" s="832"/>
      <c r="H2530" s="262"/>
      <c r="I2530" s="262"/>
      <c r="J2530" s="172"/>
      <c r="K2530" s="167"/>
      <c r="L2530" s="1073"/>
      <c r="M2530" s="1074"/>
      <c r="N2530" s="1074"/>
      <c r="O2530" s="1075"/>
      <c r="P2530" s="45" t="s">
        <v>164</v>
      </c>
    </row>
    <row r="2531" spans="1:16" s="62" customFormat="1" ht="9" customHeight="1" x14ac:dyDescent="0.25">
      <c r="A2531" s="63">
        <f t="shared" ref="A2531:A2560" si="468">$A$2</f>
        <v>9</v>
      </c>
      <c r="B2531" s="45"/>
      <c r="C2531" s="45"/>
      <c r="D2531" s="45"/>
      <c r="E2531" s="45"/>
      <c r="F2531" s="45"/>
      <c r="G2531" s="45"/>
      <c r="H2531" s="45"/>
      <c r="I2531" s="45"/>
      <c r="J2531" s="45"/>
      <c r="K2531" s="45"/>
      <c r="L2531" s="45"/>
      <c r="M2531" s="45"/>
      <c r="N2531" s="45"/>
      <c r="O2531" s="45"/>
      <c r="P2531" s="45"/>
    </row>
    <row r="2532" spans="1:16" ht="9" customHeight="1" x14ac:dyDescent="0.25">
      <c r="A2532" s="63">
        <f t="shared" si="468"/>
        <v>9</v>
      </c>
    </row>
    <row r="2533" spans="1:16" ht="9" customHeight="1" x14ac:dyDescent="0.25">
      <c r="A2533" s="63">
        <f t="shared" si="468"/>
        <v>9</v>
      </c>
    </row>
    <row r="2534" spans="1:16" ht="9" customHeight="1" x14ac:dyDescent="0.25">
      <c r="A2534" s="63">
        <f t="shared" si="468"/>
        <v>9</v>
      </c>
    </row>
    <row r="2535" spans="1:16" ht="9" customHeight="1" x14ac:dyDescent="0.25">
      <c r="A2535" s="63">
        <f t="shared" si="468"/>
        <v>9</v>
      </c>
    </row>
    <row r="2536" spans="1:16" ht="9" customHeight="1" x14ac:dyDescent="0.25">
      <c r="A2536" s="63">
        <f t="shared" si="468"/>
        <v>9</v>
      </c>
    </row>
    <row r="2537" spans="1:16" ht="9" customHeight="1" x14ac:dyDescent="0.25">
      <c r="A2537" s="63">
        <f t="shared" si="468"/>
        <v>9</v>
      </c>
    </row>
    <row r="2538" spans="1:16" ht="9" customHeight="1" x14ac:dyDescent="0.25">
      <c r="A2538" s="63">
        <f t="shared" si="468"/>
        <v>9</v>
      </c>
    </row>
    <row r="2539" spans="1:16" ht="9" customHeight="1" x14ac:dyDescent="0.25">
      <c r="A2539" s="63">
        <f t="shared" si="468"/>
        <v>9</v>
      </c>
    </row>
    <row r="2540" spans="1:16" ht="9" customHeight="1" x14ac:dyDescent="0.25">
      <c r="A2540" s="63">
        <f t="shared" si="468"/>
        <v>9</v>
      </c>
    </row>
    <row r="2541" spans="1:16" ht="9" customHeight="1" x14ac:dyDescent="0.25">
      <c r="A2541" s="63">
        <f t="shared" si="468"/>
        <v>9</v>
      </c>
    </row>
    <row r="2542" spans="1:16" ht="9" customHeight="1" x14ac:dyDescent="0.25">
      <c r="A2542" s="63">
        <f t="shared" si="468"/>
        <v>9</v>
      </c>
    </row>
    <row r="2543" spans="1:16" ht="9" customHeight="1" x14ac:dyDescent="0.25">
      <c r="A2543" s="63">
        <f t="shared" si="468"/>
        <v>9</v>
      </c>
    </row>
    <row r="2544" spans="1:16" ht="9" customHeight="1" x14ac:dyDescent="0.25">
      <c r="A2544" s="63">
        <f t="shared" si="468"/>
        <v>9</v>
      </c>
    </row>
    <row r="2545" spans="1:1" ht="9" customHeight="1" x14ac:dyDescent="0.25">
      <c r="A2545" s="63">
        <f t="shared" si="468"/>
        <v>9</v>
      </c>
    </row>
    <row r="2546" spans="1:1" ht="9" customHeight="1" x14ac:dyDescent="0.25">
      <c r="A2546" s="63">
        <f t="shared" si="468"/>
        <v>9</v>
      </c>
    </row>
    <row r="2547" spans="1:1" ht="9" customHeight="1" x14ac:dyDescent="0.25">
      <c r="A2547" s="63">
        <f t="shared" si="468"/>
        <v>9</v>
      </c>
    </row>
    <row r="2548" spans="1:1" ht="9" customHeight="1" x14ac:dyDescent="0.25">
      <c r="A2548" s="63">
        <f t="shared" si="468"/>
        <v>9</v>
      </c>
    </row>
    <row r="2549" spans="1:1" ht="9" customHeight="1" x14ac:dyDescent="0.25">
      <c r="A2549" s="63">
        <f t="shared" si="468"/>
        <v>9</v>
      </c>
    </row>
    <row r="2550" spans="1:1" ht="9" customHeight="1" x14ac:dyDescent="0.25">
      <c r="A2550" s="63">
        <f t="shared" si="468"/>
        <v>9</v>
      </c>
    </row>
    <row r="2551" spans="1:1" ht="9" customHeight="1" x14ac:dyDescent="0.25">
      <c r="A2551" s="63">
        <f t="shared" si="468"/>
        <v>9</v>
      </c>
    </row>
    <row r="2552" spans="1:1" ht="9" customHeight="1" x14ac:dyDescent="0.25">
      <c r="A2552" s="63">
        <f t="shared" si="468"/>
        <v>9</v>
      </c>
    </row>
    <row r="2553" spans="1:1" ht="9" customHeight="1" x14ac:dyDescent="0.25">
      <c r="A2553" s="63">
        <f t="shared" si="468"/>
        <v>9</v>
      </c>
    </row>
    <row r="2554" spans="1:1" ht="9" customHeight="1" x14ac:dyDescent="0.25">
      <c r="A2554" s="63">
        <f t="shared" si="468"/>
        <v>9</v>
      </c>
    </row>
    <row r="2555" spans="1:1" ht="9" customHeight="1" x14ac:dyDescent="0.25">
      <c r="A2555" s="63">
        <f t="shared" si="468"/>
        <v>9</v>
      </c>
    </row>
    <row r="2556" spans="1:1" ht="9" customHeight="1" x14ac:dyDescent="0.25">
      <c r="A2556" s="63">
        <f t="shared" si="468"/>
        <v>9</v>
      </c>
    </row>
    <row r="2557" spans="1:1" ht="9" customHeight="1" x14ac:dyDescent="0.25">
      <c r="A2557" s="63">
        <f t="shared" si="468"/>
        <v>9</v>
      </c>
    </row>
    <row r="2558" spans="1:1" ht="9" customHeight="1" x14ac:dyDescent="0.25">
      <c r="A2558" s="63">
        <f t="shared" si="468"/>
        <v>9</v>
      </c>
    </row>
    <row r="2559" spans="1:1" ht="9" customHeight="1" x14ac:dyDescent="0.25">
      <c r="A2559" s="63">
        <f t="shared" si="468"/>
        <v>9</v>
      </c>
    </row>
    <row r="2560" spans="1:1" ht="9" customHeight="1" x14ac:dyDescent="0.25">
      <c r="A2560" s="63">
        <f t="shared" si="468"/>
        <v>9</v>
      </c>
    </row>
    <row r="2561" spans="1:17" ht="15.75" customHeight="1" x14ac:dyDescent="0.25">
      <c r="A2561" s="68">
        <f t="shared" ref="A2561" si="469">$A$8</f>
        <v>16.5</v>
      </c>
      <c r="C2561" s="80" t="s">
        <v>690</v>
      </c>
      <c r="D2561" s="81" t="s">
        <v>189</v>
      </c>
      <c r="M2561" s="1006" t="str">
        <f ca="1">Wersja</f>
        <v>2020..6.15.0.44055</v>
      </c>
      <c r="N2561" s="1006"/>
    </row>
    <row r="2562" spans="1:17" ht="9" customHeight="1" x14ac:dyDescent="0.25">
      <c r="A2562" s="64">
        <v>9</v>
      </c>
      <c r="B2562" s="796" t="s">
        <v>182</v>
      </c>
      <c r="C2562" s="796"/>
      <c r="D2562" s="796"/>
      <c r="E2562" s="796"/>
      <c r="F2562" s="796"/>
      <c r="G2562" s="796"/>
      <c r="H2562" s="796"/>
      <c r="I2562" s="796"/>
      <c r="J2562" s="796"/>
      <c r="K2562" s="796"/>
      <c r="L2562" s="796"/>
      <c r="M2562" s="796"/>
      <c r="N2562" s="796"/>
      <c r="O2562" s="796"/>
    </row>
    <row r="2563" spans="1:17" ht="9" customHeight="1" x14ac:dyDescent="0.25">
      <c r="A2563" s="63">
        <f t="shared" ref="A2563" si="470">$A$2</f>
        <v>9</v>
      </c>
      <c r="B2563" s="797" t="s">
        <v>0</v>
      </c>
      <c r="C2563" s="797"/>
      <c r="D2563" s="797"/>
      <c r="E2563" s="797"/>
      <c r="F2563" s="797"/>
      <c r="G2563" s="797"/>
      <c r="H2563" s="797"/>
      <c r="I2563" s="797"/>
      <c r="J2563" s="797"/>
      <c r="K2563" s="797"/>
      <c r="L2563" s="797"/>
      <c r="M2563" s="797"/>
      <c r="N2563" s="797"/>
      <c r="O2563" s="797"/>
    </row>
    <row r="2564" spans="1:17" ht="4.5" customHeight="1" x14ac:dyDescent="0.25">
      <c r="A2564" s="64">
        <v>4.5</v>
      </c>
      <c r="B2564" s="239"/>
    </row>
    <row r="2565" spans="1:17" ht="9" customHeight="1" x14ac:dyDescent="0.25">
      <c r="A2565" s="63">
        <f t="shared" ref="A2565" si="471">$A$2</f>
        <v>9</v>
      </c>
      <c r="B2565" s="798" t="s">
        <v>475</v>
      </c>
      <c r="C2565" s="799"/>
      <c r="D2565" s="799"/>
      <c r="E2565" s="799"/>
      <c r="F2565" s="799"/>
      <c r="G2565" s="799"/>
      <c r="H2565" s="800"/>
      <c r="I2565" s="801" t="s">
        <v>1</v>
      </c>
      <c r="J2565" s="802"/>
      <c r="K2565" s="802"/>
      <c r="L2565" s="802"/>
      <c r="M2565" s="802"/>
      <c r="N2565" s="802"/>
      <c r="O2565" s="803"/>
    </row>
    <row r="2566" spans="1:17" ht="19.5" customHeight="1" x14ac:dyDescent="0.25">
      <c r="A2566" s="64">
        <v>19.5</v>
      </c>
      <c r="B2566" s="65"/>
      <c r="C2566" s="988">
        <f>$C$6</f>
        <v>0</v>
      </c>
      <c r="D2566" s="988"/>
      <c r="E2566" s="988"/>
      <c r="F2566" s="988"/>
      <c r="G2566" s="988"/>
      <c r="H2566" s="66"/>
      <c r="I2566" s="820"/>
      <c r="J2566" s="821"/>
      <c r="K2566" s="821"/>
      <c r="L2566" s="821"/>
      <c r="M2566" s="821"/>
      <c r="N2566" s="821"/>
      <c r="O2566" s="822"/>
    </row>
    <row r="2567" spans="1:17" ht="9" customHeight="1" x14ac:dyDescent="0.25">
      <c r="A2567" s="63">
        <f t="shared" ref="A2567" si="472">$A$2</f>
        <v>9</v>
      </c>
    </row>
    <row r="2568" spans="1:17" ht="16.5" customHeight="1" x14ac:dyDescent="0.25">
      <c r="A2568" s="64">
        <v>16.5</v>
      </c>
      <c r="B2568" s="67" t="s">
        <v>578</v>
      </c>
    </row>
    <row r="2569" spans="1:17" ht="16.5" customHeight="1" x14ac:dyDescent="0.25">
      <c r="A2569" s="68">
        <f>$A$8</f>
        <v>16.5</v>
      </c>
      <c r="B2569" s="989" t="s">
        <v>686</v>
      </c>
      <c r="C2569" s="989"/>
      <c r="D2569" s="989"/>
      <c r="E2569" s="989"/>
      <c r="F2569" s="989"/>
      <c r="G2569" s="989"/>
      <c r="H2569" s="989"/>
      <c r="I2569" s="989"/>
      <c r="J2569" s="989"/>
      <c r="K2569" s="989"/>
      <c r="L2569" s="989"/>
      <c r="M2569" s="989"/>
      <c r="N2569" s="989"/>
    </row>
    <row r="2570" spans="1:17" ht="16.5" customHeight="1" x14ac:dyDescent="0.25">
      <c r="A2570" s="68">
        <f>$A$8</f>
        <v>16.5</v>
      </c>
      <c r="B2570" s="990" t="s">
        <v>564</v>
      </c>
      <c r="C2570" s="989"/>
      <c r="D2570" s="989"/>
      <c r="E2570" s="989"/>
      <c r="F2570" s="989"/>
      <c r="G2570" s="989"/>
      <c r="H2570" s="989"/>
      <c r="I2570" s="989"/>
      <c r="J2570" s="989"/>
      <c r="K2570" s="989"/>
      <c r="L2570" s="989"/>
      <c r="M2570" s="989"/>
      <c r="N2570" s="989"/>
    </row>
    <row r="2571" spans="1:17" ht="9" customHeight="1" x14ac:dyDescent="0.25">
      <c r="A2571" s="63">
        <f>$A$2</f>
        <v>9</v>
      </c>
      <c r="C2571" s="69"/>
      <c r="D2571" s="69"/>
      <c r="E2571" s="69"/>
      <c r="F2571" s="69"/>
      <c r="G2571" s="69"/>
      <c r="N2571" s="804" t="s">
        <v>877</v>
      </c>
      <c r="O2571" s="1086"/>
    </row>
    <row r="2572" spans="1:17" ht="19.5" customHeight="1" x14ac:dyDescent="0.25">
      <c r="A2572" s="63">
        <f>$A$6</f>
        <v>19.5</v>
      </c>
      <c r="C2572" s="69"/>
      <c r="D2572" s="69"/>
      <c r="E2572" s="69"/>
      <c r="F2572" s="69"/>
      <c r="G2572" s="69"/>
      <c r="N2572" s="283">
        <f>N2492+1</f>
        <v>33</v>
      </c>
      <c r="O2572" s="70"/>
      <c r="P2572" s="62">
        <f>SUM(Q:Q)</f>
        <v>0</v>
      </c>
      <c r="Q2572" s="62">
        <f>IF(COUNTA(C2583:O2590,C2603:O2610)=0,0,1)</f>
        <v>0</v>
      </c>
    </row>
    <row r="2573" spans="1:17" ht="4.5" customHeight="1" x14ac:dyDescent="0.25">
      <c r="A2573" s="63">
        <f>$A$4</f>
        <v>4.5</v>
      </c>
      <c r="B2573" s="69"/>
      <c r="C2573" s="69"/>
      <c r="D2573" s="69"/>
      <c r="E2573" s="69"/>
      <c r="F2573" s="69"/>
      <c r="G2573" s="69"/>
    </row>
    <row r="2574" spans="1:17" ht="4.5" customHeight="1" x14ac:dyDescent="0.25">
      <c r="A2574" s="63">
        <f>$A$4</f>
        <v>4.5</v>
      </c>
      <c r="B2574" s="807"/>
      <c r="C2574" s="807"/>
      <c r="D2574" s="807"/>
      <c r="E2574" s="807"/>
      <c r="F2574" s="807"/>
      <c r="G2574" s="807"/>
      <c r="H2574" s="807"/>
      <c r="I2574" s="807"/>
      <c r="J2574" s="807"/>
      <c r="K2574" s="807"/>
      <c r="L2574" s="807"/>
      <c r="M2574" s="807"/>
      <c r="N2574" s="807"/>
      <c r="O2574" s="807"/>
    </row>
    <row r="2575" spans="1:17" ht="24.75" customHeight="1" x14ac:dyDescent="0.25">
      <c r="A2575" s="68">
        <f>$A$8*1.5</f>
        <v>24.75</v>
      </c>
      <c r="B2575" s="826" t="s">
        <v>687</v>
      </c>
      <c r="C2575" s="827"/>
      <c r="D2575" s="827"/>
      <c r="E2575" s="827"/>
      <c r="F2575" s="827"/>
      <c r="G2575" s="827"/>
      <c r="H2575" s="827"/>
      <c r="I2575" s="827"/>
      <c r="J2575" s="827"/>
      <c r="K2575" s="827"/>
      <c r="L2575" s="827"/>
      <c r="M2575" s="827"/>
      <c r="N2575" s="827"/>
      <c r="O2575" s="828"/>
    </row>
    <row r="2576" spans="1:17" ht="9" customHeight="1" x14ac:dyDescent="0.25">
      <c r="A2576" s="63">
        <f>$A$2</f>
        <v>9</v>
      </c>
      <c r="B2576" s="71"/>
      <c r="C2576" s="804" t="s">
        <v>158</v>
      </c>
      <c r="D2576" s="805"/>
      <c r="E2576" s="805"/>
      <c r="F2576" s="805"/>
      <c r="G2576" s="805"/>
      <c r="H2576" s="806"/>
      <c r="I2576" s="804" t="s">
        <v>159</v>
      </c>
      <c r="J2576" s="805"/>
      <c r="K2576" s="805"/>
      <c r="L2576" s="805"/>
      <c r="M2576" s="805"/>
      <c r="N2576" s="805"/>
      <c r="O2576" s="806"/>
    </row>
    <row r="2577" spans="1:16" ht="19.5" customHeight="1" thickBot="1" x14ac:dyDescent="0.3">
      <c r="A2577" s="63">
        <f>$A$6</f>
        <v>19.5</v>
      </c>
      <c r="B2577" s="71"/>
      <c r="C2577" s="1077" t="str">
        <f>""&amp;$C$17</f>
        <v/>
      </c>
      <c r="D2577" s="1078"/>
      <c r="E2577" s="1078"/>
      <c r="F2577" s="1078"/>
      <c r="G2577" s="1078"/>
      <c r="H2577" s="1079"/>
      <c r="I2577" s="1077" t="str">
        <f>""&amp;$I$17</f>
        <v/>
      </c>
      <c r="J2577" s="1078"/>
      <c r="K2577" s="1078"/>
      <c r="L2577" s="1078"/>
      <c r="M2577" s="1078"/>
      <c r="N2577" s="1078"/>
      <c r="O2577" s="1079"/>
    </row>
    <row r="2578" spans="1:16" ht="4.5" customHeight="1" thickBot="1" x14ac:dyDescent="0.3">
      <c r="A2578" s="63">
        <f t="shared" ref="A2578" si="473">$A$4</f>
        <v>4.5</v>
      </c>
      <c r="B2578" s="1080"/>
      <c r="C2578" s="1081"/>
      <c r="D2578" s="1081"/>
      <c r="E2578" s="1081"/>
      <c r="F2578" s="1081"/>
      <c r="G2578" s="1081"/>
      <c r="H2578" s="1081"/>
      <c r="I2578" s="1081"/>
      <c r="J2578" s="1081"/>
      <c r="K2578" s="1081"/>
      <c r="L2578" s="1081"/>
      <c r="M2578" s="1081"/>
      <c r="N2578" s="1081"/>
      <c r="O2578" s="1082"/>
    </row>
    <row r="2579" spans="1:16" ht="16.5" customHeight="1" x14ac:dyDescent="0.25">
      <c r="A2579" s="68">
        <f t="shared" ref="A2579:A2580" si="474">$A$8</f>
        <v>16.5</v>
      </c>
      <c r="B2579" s="1083" t="s">
        <v>160</v>
      </c>
      <c r="C2579" s="1084"/>
      <c r="D2579" s="1084"/>
      <c r="E2579" s="1084"/>
      <c r="F2579" s="1084"/>
      <c r="G2579" s="1084"/>
      <c r="H2579" s="1084"/>
      <c r="I2579" s="1084"/>
      <c r="J2579" s="1084"/>
      <c r="K2579" s="1084"/>
      <c r="L2579" s="1084"/>
      <c r="M2579" s="1084"/>
      <c r="N2579" s="1084"/>
      <c r="O2579" s="1085"/>
    </row>
    <row r="2580" spans="1:16" ht="16.5" customHeight="1" x14ac:dyDescent="0.25">
      <c r="A2580" s="68">
        <f t="shared" si="474"/>
        <v>16.5</v>
      </c>
      <c r="B2580" s="811" t="s">
        <v>688</v>
      </c>
      <c r="C2580" s="812"/>
      <c r="D2580" s="812"/>
      <c r="E2580" s="812"/>
      <c r="F2580" s="812"/>
      <c r="G2580" s="812"/>
      <c r="H2580" s="812"/>
      <c r="I2580" s="812"/>
      <c r="J2580" s="812"/>
      <c r="K2580" s="812"/>
      <c r="L2580" s="812"/>
      <c r="M2580" s="812"/>
      <c r="N2580" s="812"/>
      <c r="O2580" s="813"/>
    </row>
    <row r="2581" spans="1:16" ht="24.75" customHeight="1" x14ac:dyDescent="0.25">
      <c r="A2581" s="68">
        <f t="shared" ref="A2581" si="475">$A$8*1.5</f>
        <v>24.75</v>
      </c>
      <c r="B2581" s="241" t="s">
        <v>162</v>
      </c>
      <c r="C2581" s="814" t="s">
        <v>170</v>
      </c>
      <c r="D2581" s="807"/>
      <c r="E2581" s="807"/>
      <c r="F2581" s="807"/>
      <c r="G2581" s="815"/>
      <c r="H2581" s="242" t="s">
        <v>171</v>
      </c>
      <c r="I2581" s="242" t="s">
        <v>172</v>
      </c>
      <c r="J2581" s="241" t="s">
        <v>163</v>
      </c>
      <c r="K2581" s="75" t="s">
        <v>760</v>
      </c>
      <c r="L2581" s="814" t="s">
        <v>175</v>
      </c>
      <c r="M2581" s="807"/>
      <c r="N2581" s="807"/>
      <c r="O2581" s="815"/>
    </row>
    <row r="2582" spans="1:16" ht="9" customHeight="1" x14ac:dyDescent="0.2">
      <c r="A2582" s="63">
        <f t="shared" ref="A2582" si="476">$A$2</f>
        <v>9</v>
      </c>
      <c r="B2582" s="76"/>
      <c r="C2582" s="816" t="s">
        <v>126</v>
      </c>
      <c r="D2582" s="817"/>
      <c r="E2582" s="817"/>
      <c r="F2582" s="817"/>
      <c r="G2582" s="818"/>
      <c r="H2582" s="77" t="s">
        <v>164</v>
      </c>
      <c r="I2582" s="77" t="s">
        <v>165</v>
      </c>
      <c r="J2582" s="77" t="s">
        <v>143</v>
      </c>
      <c r="K2582" s="77" t="s">
        <v>166</v>
      </c>
      <c r="L2582" s="845" t="s">
        <v>167</v>
      </c>
      <c r="M2582" s="1023"/>
      <c r="N2582" s="1023"/>
      <c r="O2582" s="1024"/>
    </row>
    <row r="2583" spans="1:16" ht="19.5" customHeight="1" x14ac:dyDescent="0.25">
      <c r="A2583" s="63">
        <f t="shared" ref="A2583:A2590" si="477">$A$6</f>
        <v>19.5</v>
      </c>
      <c r="B2583" s="78">
        <v>1</v>
      </c>
      <c r="C2583" s="832"/>
      <c r="D2583" s="832"/>
      <c r="E2583" s="832"/>
      <c r="F2583" s="832"/>
      <c r="G2583" s="832"/>
      <c r="H2583" s="262"/>
      <c r="I2583" s="262"/>
      <c r="J2583" s="172"/>
      <c r="K2583" s="175"/>
      <c r="L2583" s="1073"/>
      <c r="M2583" s="1074"/>
      <c r="N2583" s="1074"/>
      <c r="O2583" s="1075"/>
      <c r="P2583" s="45" t="s">
        <v>126</v>
      </c>
    </row>
    <row r="2584" spans="1:16" ht="19.5" customHeight="1" x14ac:dyDescent="0.25">
      <c r="A2584" s="63">
        <f t="shared" si="477"/>
        <v>19.5</v>
      </c>
      <c r="B2584" s="78">
        <v>2</v>
      </c>
      <c r="C2584" s="832"/>
      <c r="D2584" s="832"/>
      <c r="E2584" s="832"/>
      <c r="F2584" s="832"/>
      <c r="G2584" s="832"/>
      <c r="H2584" s="262"/>
      <c r="I2584" s="262"/>
      <c r="J2584" s="172"/>
      <c r="K2584" s="175"/>
      <c r="L2584" s="1073"/>
      <c r="M2584" s="1074"/>
      <c r="N2584" s="1074"/>
      <c r="O2584" s="1075"/>
      <c r="P2584" s="45" t="s">
        <v>126</v>
      </c>
    </row>
    <row r="2585" spans="1:16" ht="19.5" customHeight="1" x14ac:dyDescent="0.25">
      <c r="A2585" s="63">
        <f t="shared" si="477"/>
        <v>19.5</v>
      </c>
      <c r="B2585" s="78">
        <v>3</v>
      </c>
      <c r="C2585" s="832"/>
      <c r="D2585" s="832"/>
      <c r="E2585" s="832"/>
      <c r="F2585" s="832"/>
      <c r="G2585" s="832"/>
      <c r="H2585" s="262"/>
      <c r="I2585" s="262"/>
      <c r="J2585" s="172"/>
      <c r="K2585" s="175"/>
      <c r="L2585" s="1073"/>
      <c r="M2585" s="1074"/>
      <c r="N2585" s="1074"/>
      <c r="O2585" s="1075"/>
      <c r="P2585" s="45" t="s">
        <v>126</v>
      </c>
    </row>
    <row r="2586" spans="1:16" ht="19.5" customHeight="1" x14ac:dyDescent="0.25">
      <c r="A2586" s="63">
        <f t="shared" si="477"/>
        <v>19.5</v>
      </c>
      <c r="B2586" s="78">
        <v>4</v>
      </c>
      <c r="C2586" s="832"/>
      <c r="D2586" s="832"/>
      <c r="E2586" s="832"/>
      <c r="F2586" s="832"/>
      <c r="G2586" s="832"/>
      <c r="H2586" s="262"/>
      <c r="I2586" s="262"/>
      <c r="J2586" s="172"/>
      <c r="K2586" s="175"/>
      <c r="L2586" s="1073"/>
      <c r="M2586" s="1074"/>
      <c r="N2586" s="1074"/>
      <c r="O2586" s="1075"/>
      <c r="P2586" s="45" t="s">
        <v>126</v>
      </c>
    </row>
    <row r="2587" spans="1:16" ht="19.5" customHeight="1" x14ac:dyDescent="0.25">
      <c r="A2587" s="63">
        <f t="shared" si="477"/>
        <v>19.5</v>
      </c>
      <c r="B2587" s="78">
        <v>5</v>
      </c>
      <c r="C2587" s="832"/>
      <c r="D2587" s="832"/>
      <c r="E2587" s="832"/>
      <c r="F2587" s="832"/>
      <c r="G2587" s="832"/>
      <c r="H2587" s="262"/>
      <c r="I2587" s="262"/>
      <c r="J2587" s="172"/>
      <c r="K2587" s="175"/>
      <c r="L2587" s="1073"/>
      <c r="M2587" s="1074"/>
      <c r="N2587" s="1074"/>
      <c r="O2587" s="1075"/>
      <c r="P2587" s="45" t="s">
        <v>126</v>
      </c>
    </row>
    <row r="2588" spans="1:16" ht="19.5" customHeight="1" x14ac:dyDescent="0.25">
      <c r="A2588" s="63">
        <f t="shared" si="477"/>
        <v>19.5</v>
      </c>
      <c r="B2588" s="78">
        <v>6</v>
      </c>
      <c r="C2588" s="832"/>
      <c r="D2588" s="832"/>
      <c r="E2588" s="832"/>
      <c r="F2588" s="832"/>
      <c r="G2588" s="832"/>
      <c r="H2588" s="262"/>
      <c r="I2588" s="262"/>
      <c r="J2588" s="172"/>
      <c r="K2588" s="175"/>
      <c r="L2588" s="1073"/>
      <c r="M2588" s="1074"/>
      <c r="N2588" s="1074"/>
      <c r="O2588" s="1075"/>
      <c r="P2588" s="45" t="s">
        <v>126</v>
      </c>
    </row>
    <row r="2589" spans="1:16" ht="19.5" customHeight="1" x14ac:dyDescent="0.25">
      <c r="A2589" s="63">
        <f t="shared" si="477"/>
        <v>19.5</v>
      </c>
      <c r="B2589" s="78">
        <v>7</v>
      </c>
      <c r="C2589" s="832"/>
      <c r="D2589" s="832"/>
      <c r="E2589" s="832"/>
      <c r="F2589" s="832"/>
      <c r="G2589" s="832"/>
      <c r="H2589" s="262"/>
      <c r="I2589" s="262"/>
      <c r="J2589" s="172"/>
      <c r="K2589" s="175"/>
      <c r="L2589" s="1073"/>
      <c r="M2589" s="1074"/>
      <c r="N2589" s="1074"/>
      <c r="O2589" s="1075"/>
      <c r="P2589" s="45" t="s">
        <v>126</v>
      </c>
    </row>
    <row r="2590" spans="1:16" ht="19.5" customHeight="1" x14ac:dyDescent="0.25">
      <c r="A2590" s="63">
        <f t="shared" si="477"/>
        <v>19.5</v>
      </c>
      <c r="B2590" s="78">
        <v>8</v>
      </c>
      <c r="C2590" s="832"/>
      <c r="D2590" s="832"/>
      <c r="E2590" s="832"/>
      <c r="F2590" s="832"/>
      <c r="G2590" s="832"/>
      <c r="H2590" s="262"/>
      <c r="I2590" s="262"/>
      <c r="J2590" s="172"/>
      <c r="K2590" s="175"/>
      <c r="L2590" s="1073"/>
      <c r="M2590" s="1074"/>
      <c r="N2590" s="1074"/>
      <c r="O2590" s="1075"/>
      <c r="P2590" s="45" t="s">
        <v>126</v>
      </c>
    </row>
    <row r="2591" spans="1:16" ht="9" customHeight="1" x14ac:dyDescent="0.25">
      <c r="A2591" s="63">
        <f t="shared" ref="A2591" si="478">$A$2</f>
        <v>9</v>
      </c>
    </row>
    <row r="2592" spans="1:16" ht="18" customHeight="1" x14ac:dyDescent="0.25">
      <c r="A2592" s="63">
        <f t="shared" ref="A2592" si="479">$A$2*2</f>
        <v>18</v>
      </c>
      <c r="B2592" s="79" t="s">
        <v>100</v>
      </c>
      <c r="C2592" s="838" t="s">
        <v>191</v>
      </c>
      <c r="D2592" s="795"/>
      <c r="E2592" s="795"/>
      <c r="F2592" s="795"/>
      <c r="G2592" s="795"/>
      <c r="H2592" s="795"/>
      <c r="I2592" s="795"/>
      <c r="J2592" s="795"/>
      <c r="K2592" s="795"/>
      <c r="L2592" s="795"/>
      <c r="M2592" s="795"/>
      <c r="N2592" s="795"/>
      <c r="O2592" s="795"/>
    </row>
    <row r="2593" spans="1:16" ht="9" customHeight="1" x14ac:dyDescent="0.25">
      <c r="A2593" s="63">
        <f t="shared" ref="A2593:A2595" si="480">$A$2</f>
        <v>9</v>
      </c>
      <c r="B2593" s="79" t="s">
        <v>101</v>
      </c>
      <c r="C2593" s="795" t="s">
        <v>190</v>
      </c>
      <c r="D2593" s="795"/>
      <c r="E2593" s="795"/>
      <c r="F2593" s="795"/>
      <c r="G2593" s="795"/>
      <c r="H2593" s="795"/>
      <c r="I2593" s="795"/>
      <c r="J2593" s="795"/>
      <c r="K2593" s="795"/>
      <c r="L2593" s="795"/>
      <c r="M2593" s="795"/>
      <c r="N2593" s="795"/>
      <c r="O2593" s="795"/>
    </row>
    <row r="2594" spans="1:16" s="62" customFormat="1" ht="9" customHeight="1" x14ac:dyDescent="0.25">
      <c r="A2594" s="63">
        <f t="shared" si="480"/>
        <v>9</v>
      </c>
      <c r="B2594" s="79" t="s">
        <v>102</v>
      </c>
      <c r="C2594" s="838" t="s">
        <v>500</v>
      </c>
      <c r="D2594" s="795"/>
      <c r="E2594" s="795"/>
      <c r="F2594" s="795"/>
      <c r="G2594" s="795"/>
      <c r="H2594" s="795"/>
      <c r="I2594" s="795"/>
      <c r="J2594" s="795"/>
      <c r="K2594" s="795"/>
      <c r="L2594" s="795"/>
      <c r="M2594" s="795"/>
      <c r="N2594" s="795"/>
      <c r="O2594" s="795"/>
      <c r="P2594" s="45"/>
    </row>
    <row r="2595" spans="1:16" s="62" customFormat="1" ht="9" customHeight="1" x14ac:dyDescent="0.25">
      <c r="A2595" s="63">
        <f t="shared" si="480"/>
        <v>9</v>
      </c>
      <c r="B2595" s="79" t="s">
        <v>105</v>
      </c>
      <c r="C2595" s="838" t="s">
        <v>194</v>
      </c>
      <c r="D2595" s="795"/>
      <c r="E2595" s="795"/>
      <c r="F2595" s="795"/>
      <c r="G2595" s="795"/>
      <c r="H2595" s="795"/>
      <c r="I2595" s="795"/>
      <c r="J2595" s="795"/>
      <c r="K2595" s="795"/>
      <c r="L2595" s="795"/>
      <c r="M2595" s="795"/>
      <c r="N2595" s="795"/>
      <c r="O2595" s="795"/>
      <c r="P2595" s="45"/>
    </row>
    <row r="2596" spans="1:16" s="62" customFormat="1" ht="16.5" customHeight="1" x14ac:dyDescent="0.25">
      <c r="A2596" s="68">
        <f t="shared" ref="A2596" si="481">$A$8</f>
        <v>16.5</v>
      </c>
      <c r="B2596" s="45"/>
      <c r="C2596" s="984" t="str">
        <f ca="1">Wersja</f>
        <v>2020..6.15.0.44055</v>
      </c>
      <c r="D2596" s="984"/>
      <c r="E2596" s="69"/>
      <c r="F2596" s="69"/>
      <c r="G2596" s="69"/>
      <c r="H2596" s="69"/>
      <c r="I2596" s="45"/>
      <c r="J2596" s="45"/>
      <c r="K2596" s="45"/>
      <c r="L2596" s="45"/>
      <c r="M2596" s="45"/>
      <c r="N2596" s="80" t="s">
        <v>690</v>
      </c>
      <c r="O2596" s="81" t="s">
        <v>187</v>
      </c>
      <c r="P2596" s="45"/>
    </row>
    <row r="2597" spans="1:16" s="62" customFormat="1" ht="9" customHeight="1" x14ac:dyDescent="0.25">
      <c r="A2597" s="63">
        <f t="shared" ref="A2597:A2598" si="482">$A$2</f>
        <v>9</v>
      </c>
      <c r="B2597" s="45"/>
      <c r="C2597" s="45"/>
      <c r="D2597" s="45"/>
      <c r="E2597" s="45"/>
      <c r="F2597" s="45"/>
      <c r="G2597" s="45"/>
      <c r="H2597" s="45"/>
      <c r="I2597" s="45"/>
      <c r="J2597" s="45"/>
      <c r="K2597" s="45"/>
      <c r="L2597" s="45"/>
      <c r="M2597" s="45"/>
      <c r="N2597" s="45"/>
      <c r="O2597" s="45"/>
      <c r="P2597" s="45"/>
    </row>
    <row r="2598" spans="1:16" s="62" customFormat="1" ht="9" customHeight="1" x14ac:dyDescent="0.25">
      <c r="A2598" s="63">
        <f t="shared" si="482"/>
        <v>9</v>
      </c>
      <c r="B2598" s="797" t="s">
        <v>0</v>
      </c>
      <c r="C2598" s="797"/>
      <c r="D2598" s="797"/>
      <c r="E2598" s="797"/>
      <c r="F2598" s="797"/>
      <c r="G2598" s="797"/>
      <c r="H2598" s="797"/>
      <c r="I2598" s="797"/>
      <c r="J2598" s="797"/>
      <c r="K2598" s="797"/>
      <c r="L2598" s="797"/>
      <c r="M2598" s="797"/>
      <c r="N2598" s="797"/>
      <c r="O2598" s="797"/>
      <c r="P2598" s="45"/>
    </row>
    <row r="2599" spans="1:16" s="62" customFormat="1" ht="4.5" customHeight="1" x14ac:dyDescent="0.25">
      <c r="A2599" s="68">
        <v>4.5</v>
      </c>
      <c r="B2599" s="239"/>
      <c r="C2599" s="45"/>
      <c r="D2599" s="45"/>
      <c r="E2599" s="45"/>
      <c r="F2599" s="45"/>
      <c r="G2599" s="45"/>
      <c r="H2599" s="45"/>
      <c r="I2599" s="45"/>
      <c r="J2599" s="45"/>
      <c r="K2599" s="45"/>
      <c r="L2599" s="45"/>
      <c r="M2599" s="45"/>
      <c r="N2599" s="45"/>
      <c r="O2599" s="45"/>
      <c r="P2599" s="45"/>
    </row>
    <row r="2600" spans="1:16" s="62" customFormat="1" ht="16.5" customHeight="1" x14ac:dyDescent="0.25">
      <c r="A2600" s="68">
        <f t="shared" ref="A2600" si="483">$A$8</f>
        <v>16.5</v>
      </c>
      <c r="B2600" s="811" t="s">
        <v>689</v>
      </c>
      <c r="C2600" s="812"/>
      <c r="D2600" s="812"/>
      <c r="E2600" s="812"/>
      <c r="F2600" s="812"/>
      <c r="G2600" s="812"/>
      <c r="H2600" s="812"/>
      <c r="I2600" s="812"/>
      <c r="J2600" s="812"/>
      <c r="K2600" s="812"/>
      <c r="L2600" s="812"/>
      <c r="M2600" s="812"/>
      <c r="N2600" s="812"/>
      <c r="O2600" s="813"/>
      <c r="P2600" s="45"/>
    </row>
    <row r="2601" spans="1:16" s="62" customFormat="1" ht="24.75" customHeight="1" x14ac:dyDescent="0.25">
      <c r="A2601" s="68">
        <f t="shared" ref="A2601" si="484">$A$8*1.5</f>
        <v>24.75</v>
      </c>
      <c r="B2601" s="241" t="s">
        <v>162</v>
      </c>
      <c r="C2601" s="1076" t="s">
        <v>184</v>
      </c>
      <c r="D2601" s="1076"/>
      <c r="E2601" s="1076"/>
      <c r="F2601" s="1076"/>
      <c r="G2601" s="1076"/>
      <c r="H2601" s="242" t="s">
        <v>171</v>
      </c>
      <c r="I2601" s="242" t="s">
        <v>172</v>
      </c>
      <c r="J2601" s="241" t="s">
        <v>163</v>
      </c>
      <c r="K2601" s="75" t="s">
        <v>760</v>
      </c>
      <c r="L2601" s="814" t="s">
        <v>175</v>
      </c>
      <c r="M2601" s="807"/>
      <c r="N2601" s="807"/>
      <c r="O2601" s="815"/>
      <c r="P2601" s="45"/>
    </row>
    <row r="2602" spans="1:16" s="62" customFormat="1" ht="9" customHeight="1" x14ac:dyDescent="0.2">
      <c r="A2602" s="63">
        <f t="shared" ref="A2602" si="485">$A$2</f>
        <v>9</v>
      </c>
      <c r="B2602" s="85"/>
      <c r="C2602" s="835" t="s">
        <v>126</v>
      </c>
      <c r="D2602" s="835"/>
      <c r="E2602" s="835"/>
      <c r="F2602" s="835"/>
      <c r="G2602" s="835"/>
      <c r="H2602" s="240" t="s">
        <v>164</v>
      </c>
      <c r="I2602" s="240" t="s">
        <v>165</v>
      </c>
      <c r="J2602" s="240" t="s">
        <v>143</v>
      </c>
      <c r="K2602" s="240" t="s">
        <v>166</v>
      </c>
      <c r="L2602" s="836" t="s">
        <v>167</v>
      </c>
      <c r="M2602" s="1072"/>
      <c r="N2602" s="1072"/>
      <c r="O2602" s="837"/>
      <c r="P2602" s="45"/>
    </row>
    <row r="2603" spans="1:16" s="62" customFormat="1" ht="19.5" customHeight="1" x14ac:dyDescent="0.25">
      <c r="A2603" s="63">
        <f t="shared" ref="A2603:A2610" si="486">$A$6</f>
        <v>19.5</v>
      </c>
      <c r="B2603" s="78">
        <v>1</v>
      </c>
      <c r="C2603" s="832"/>
      <c r="D2603" s="832"/>
      <c r="E2603" s="832"/>
      <c r="F2603" s="832"/>
      <c r="G2603" s="832"/>
      <c r="H2603" s="262"/>
      <c r="I2603" s="262"/>
      <c r="J2603" s="172"/>
      <c r="K2603" s="167"/>
      <c r="L2603" s="1073"/>
      <c r="M2603" s="1074"/>
      <c r="N2603" s="1074"/>
      <c r="O2603" s="1075"/>
      <c r="P2603" s="45" t="s">
        <v>164</v>
      </c>
    </row>
    <row r="2604" spans="1:16" s="62" customFormat="1" ht="19.5" customHeight="1" x14ac:dyDescent="0.25">
      <c r="A2604" s="63">
        <f t="shared" si="486"/>
        <v>19.5</v>
      </c>
      <c r="B2604" s="78">
        <v>2</v>
      </c>
      <c r="C2604" s="832"/>
      <c r="D2604" s="832"/>
      <c r="E2604" s="832"/>
      <c r="F2604" s="832"/>
      <c r="G2604" s="832"/>
      <c r="H2604" s="262"/>
      <c r="I2604" s="262"/>
      <c r="J2604" s="172"/>
      <c r="K2604" s="167"/>
      <c r="L2604" s="1073"/>
      <c r="M2604" s="1074"/>
      <c r="N2604" s="1074"/>
      <c r="O2604" s="1075"/>
      <c r="P2604" s="45" t="s">
        <v>164</v>
      </c>
    </row>
    <row r="2605" spans="1:16" s="62" customFormat="1" ht="19.5" customHeight="1" x14ac:dyDescent="0.25">
      <c r="A2605" s="63">
        <f t="shared" si="486"/>
        <v>19.5</v>
      </c>
      <c r="B2605" s="78">
        <v>3</v>
      </c>
      <c r="C2605" s="832"/>
      <c r="D2605" s="832"/>
      <c r="E2605" s="832"/>
      <c r="F2605" s="832"/>
      <c r="G2605" s="832"/>
      <c r="H2605" s="262"/>
      <c r="I2605" s="262"/>
      <c r="J2605" s="172"/>
      <c r="K2605" s="167"/>
      <c r="L2605" s="1073"/>
      <c r="M2605" s="1074"/>
      <c r="N2605" s="1074"/>
      <c r="O2605" s="1075"/>
      <c r="P2605" s="45" t="s">
        <v>164</v>
      </c>
    </row>
    <row r="2606" spans="1:16" s="62" customFormat="1" ht="19.5" customHeight="1" x14ac:dyDescent="0.25">
      <c r="A2606" s="63">
        <f t="shared" si="486"/>
        <v>19.5</v>
      </c>
      <c r="B2606" s="78">
        <v>4</v>
      </c>
      <c r="C2606" s="832"/>
      <c r="D2606" s="832"/>
      <c r="E2606" s="832"/>
      <c r="F2606" s="832"/>
      <c r="G2606" s="832"/>
      <c r="H2606" s="262"/>
      <c r="I2606" s="262"/>
      <c r="J2606" s="172"/>
      <c r="K2606" s="167"/>
      <c r="L2606" s="1073"/>
      <c r="M2606" s="1074"/>
      <c r="N2606" s="1074"/>
      <c r="O2606" s="1075"/>
      <c r="P2606" s="45" t="s">
        <v>164</v>
      </c>
    </row>
    <row r="2607" spans="1:16" s="62" customFormat="1" ht="19.5" customHeight="1" x14ac:dyDescent="0.25">
      <c r="A2607" s="63">
        <f t="shared" si="486"/>
        <v>19.5</v>
      </c>
      <c r="B2607" s="78">
        <v>5</v>
      </c>
      <c r="C2607" s="832"/>
      <c r="D2607" s="832"/>
      <c r="E2607" s="832"/>
      <c r="F2607" s="832"/>
      <c r="G2607" s="832"/>
      <c r="H2607" s="262"/>
      <c r="I2607" s="262"/>
      <c r="J2607" s="172"/>
      <c r="K2607" s="167"/>
      <c r="L2607" s="1073"/>
      <c r="M2607" s="1074"/>
      <c r="N2607" s="1074"/>
      <c r="O2607" s="1075"/>
      <c r="P2607" s="45" t="s">
        <v>164</v>
      </c>
    </row>
    <row r="2608" spans="1:16" s="62" customFormat="1" ht="19.5" customHeight="1" x14ac:dyDescent="0.25">
      <c r="A2608" s="63">
        <f t="shared" si="486"/>
        <v>19.5</v>
      </c>
      <c r="B2608" s="78">
        <v>6</v>
      </c>
      <c r="C2608" s="832"/>
      <c r="D2608" s="832"/>
      <c r="E2608" s="832"/>
      <c r="F2608" s="832"/>
      <c r="G2608" s="832"/>
      <c r="H2608" s="262"/>
      <c r="I2608" s="262"/>
      <c r="J2608" s="172"/>
      <c r="K2608" s="167"/>
      <c r="L2608" s="1073"/>
      <c r="M2608" s="1074"/>
      <c r="N2608" s="1074"/>
      <c r="O2608" s="1075"/>
      <c r="P2608" s="45" t="s">
        <v>164</v>
      </c>
    </row>
    <row r="2609" spans="1:16" s="62" customFormat="1" ht="19.5" customHeight="1" x14ac:dyDescent="0.25">
      <c r="A2609" s="63">
        <f t="shared" si="486"/>
        <v>19.5</v>
      </c>
      <c r="B2609" s="78">
        <v>7</v>
      </c>
      <c r="C2609" s="832"/>
      <c r="D2609" s="832"/>
      <c r="E2609" s="832"/>
      <c r="F2609" s="832"/>
      <c r="G2609" s="832"/>
      <c r="H2609" s="262"/>
      <c r="I2609" s="262"/>
      <c r="J2609" s="172"/>
      <c r="K2609" s="167"/>
      <c r="L2609" s="1073"/>
      <c r="M2609" s="1074"/>
      <c r="N2609" s="1074"/>
      <c r="O2609" s="1075"/>
      <c r="P2609" s="45" t="s">
        <v>164</v>
      </c>
    </row>
    <row r="2610" spans="1:16" s="62" customFormat="1" ht="19.5" customHeight="1" x14ac:dyDescent="0.25">
      <c r="A2610" s="63">
        <f t="shared" si="486"/>
        <v>19.5</v>
      </c>
      <c r="B2610" s="78">
        <v>8</v>
      </c>
      <c r="C2610" s="832"/>
      <c r="D2610" s="832"/>
      <c r="E2610" s="832"/>
      <c r="F2610" s="832"/>
      <c r="G2610" s="832"/>
      <c r="H2610" s="262"/>
      <c r="I2610" s="262"/>
      <c r="J2610" s="172"/>
      <c r="K2610" s="167"/>
      <c r="L2610" s="1073"/>
      <c r="M2610" s="1074"/>
      <c r="N2610" s="1074"/>
      <c r="O2610" s="1075"/>
      <c r="P2610" s="45" t="s">
        <v>164</v>
      </c>
    </row>
    <row r="2611" spans="1:16" s="62" customFormat="1" ht="9" customHeight="1" x14ac:dyDescent="0.25">
      <c r="A2611" s="63">
        <f t="shared" ref="A2611:A2640" si="487">$A$2</f>
        <v>9</v>
      </c>
      <c r="B2611" s="45"/>
      <c r="C2611" s="45"/>
      <c r="D2611" s="45"/>
      <c r="E2611" s="45"/>
      <c r="F2611" s="45"/>
      <c r="G2611" s="45"/>
      <c r="H2611" s="45"/>
      <c r="I2611" s="45"/>
      <c r="J2611" s="45"/>
      <c r="K2611" s="45"/>
      <c r="L2611" s="45"/>
      <c r="M2611" s="45"/>
      <c r="N2611" s="45"/>
      <c r="O2611" s="45"/>
      <c r="P2611" s="45"/>
    </row>
    <row r="2612" spans="1:16" ht="9" customHeight="1" x14ac:dyDescent="0.25">
      <c r="A2612" s="63">
        <f t="shared" si="487"/>
        <v>9</v>
      </c>
    </row>
    <row r="2613" spans="1:16" ht="9" customHeight="1" x14ac:dyDescent="0.25">
      <c r="A2613" s="63">
        <f t="shared" si="487"/>
        <v>9</v>
      </c>
    </row>
    <row r="2614" spans="1:16" ht="9" customHeight="1" x14ac:dyDescent="0.25">
      <c r="A2614" s="63">
        <f t="shared" si="487"/>
        <v>9</v>
      </c>
    </row>
    <row r="2615" spans="1:16" ht="9" customHeight="1" x14ac:dyDescent="0.25">
      <c r="A2615" s="63">
        <f t="shared" si="487"/>
        <v>9</v>
      </c>
    </row>
    <row r="2616" spans="1:16" ht="9" customHeight="1" x14ac:dyDescent="0.25">
      <c r="A2616" s="63">
        <f t="shared" si="487"/>
        <v>9</v>
      </c>
    </row>
    <row r="2617" spans="1:16" ht="9" customHeight="1" x14ac:dyDescent="0.25">
      <c r="A2617" s="63">
        <f t="shared" si="487"/>
        <v>9</v>
      </c>
    </row>
    <row r="2618" spans="1:16" ht="9" customHeight="1" x14ac:dyDescent="0.25">
      <c r="A2618" s="63">
        <f t="shared" si="487"/>
        <v>9</v>
      </c>
    </row>
    <row r="2619" spans="1:16" ht="9" customHeight="1" x14ac:dyDescent="0.25">
      <c r="A2619" s="63">
        <f t="shared" si="487"/>
        <v>9</v>
      </c>
    </row>
    <row r="2620" spans="1:16" ht="9" customHeight="1" x14ac:dyDescent="0.25">
      <c r="A2620" s="63">
        <f t="shared" si="487"/>
        <v>9</v>
      </c>
    </row>
    <row r="2621" spans="1:16" ht="9" customHeight="1" x14ac:dyDescent="0.25">
      <c r="A2621" s="63">
        <f t="shared" si="487"/>
        <v>9</v>
      </c>
    </row>
    <row r="2622" spans="1:16" ht="9" customHeight="1" x14ac:dyDescent="0.25">
      <c r="A2622" s="63">
        <f t="shared" si="487"/>
        <v>9</v>
      </c>
    </row>
    <row r="2623" spans="1:16" ht="9" customHeight="1" x14ac:dyDescent="0.25">
      <c r="A2623" s="63">
        <f t="shared" si="487"/>
        <v>9</v>
      </c>
    </row>
    <row r="2624" spans="1:16" ht="9" customHeight="1" x14ac:dyDescent="0.25">
      <c r="A2624" s="63">
        <f t="shared" si="487"/>
        <v>9</v>
      </c>
    </row>
    <row r="2625" spans="1:1" ht="9" customHeight="1" x14ac:dyDescent="0.25">
      <c r="A2625" s="63">
        <f t="shared" si="487"/>
        <v>9</v>
      </c>
    </row>
    <row r="2626" spans="1:1" ht="9" customHeight="1" x14ac:dyDescent="0.25">
      <c r="A2626" s="63">
        <f t="shared" si="487"/>
        <v>9</v>
      </c>
    </row>
    <row r="2627" spans="1:1" ht="9" customHeight="1" x14ac:dyDescent="0.25">
      <c r="A2627" s="63">
        <f t="shared" si="487"/>
        <v>9</v>
      </c>
    </row>
    <row r="2628" spans="1:1" ht="9" customHeight="1" x14ac:dyDescent="0.25">
      <c r="A2628" s="63">
        <f t="shared" si="487"/>
        <v>9</v>
      </c>
    </row>
    <row r="2629" spans="1:1" ht="9" customHeight="1" x14ac:dyDescent="0.25">
      <c r="A2629" s="63">
        <f t="shared" si="487"/>
        <v>9</v>
      </c>
    </row>
    <row r="2630" spans="1:1" ht="9" customHeight="1" x14ac:dyDescent="0.25">
      <c r="A2630" s="63">
        <f t="shared" si="487"/>
        <v>9</v>
      </c>
    </row>
    <row r="2631" spans="1:1" ht="9" customHeight="1" x14ac:dyDescent="0.25">
      <c r="A2631" s="63">
        <f t="shared" si="487"/>
        <v>9</v>
      </c>
    </row>
    <row r="2632" spans="1:1" ht="9" customHeight="1" x14ac:dyDescent="0.25">
      <c r="A2632" s="63">
        <f t="shared" si="487"/>
        <v>9</v>
      </c>
    </row>
    <row r="2633" spans="1:1" ht="9" customHeight="1" x14ac:dyDescent="0.25">
      <c r="A2633" s="63">
        <f t="shared" si="487"/>
        <v>9</v>
      </c>
    </row>
    <row r="2634" spans="1:1" ht="9" customHeight="1" x14ac:dyDescent="0.25">
      <c r="A2634" s="63">
        <f t="shared" si="487"/>
        <v>9</v>
      </c>
    </row>
    <row r="2635" spans="1:1" ht="9" customHeight="1" x14ac:dyDescent="0.25">
      <c r="A2635" s="63">
        <f t="shared" si="487"/>
        <v>9</v>
      </c>
    </row>
    <row r="2636" spans="1:1" ht="9" customHeight="1" x14ac:dyDescent="0.25">
      <c r="A2636" s="63">
        <f t="shared" si="487"/>
        <v>9</v>
      </c>
    </row>
    <row r="2637" spans="1:1" ht="9" customHeight="1" x14ac:dyDescent="0.25">
      <c r="A2637" s="63">
        <f t="shared" si="487"/>
        <v>9</v>
      </c>
    </row>
    <row r="2638" spans="1:1" ht="9" customHeight="1" x14ac:dyDescent="0.25">
      <c r="A2638" s="63">
        <f t="shared" si="487"/>
        <v>9</v>
      </c>
    </row>
    <row r="2639" spans="1:1" ht="9" customHeight="1" x14ac:dyDescent="0.25">
      <c r="A2639" s="63">
        <f t="shared" si="487"/>
        <v>9</v>
      </c>
    </row>
    <row r="2640" spans="1:1" ht="9" customHeight="1" x14ac:dyDescent="0.25">
      <c r="A2640" s="63">
        <f t="shared" si="487"/>
        <v>9</v>
      </c>
    </row>
    <row r="2641" spans="1:17" ht="15.75" customHeight="1" x14ac:dyDescent="0.25">
      <c r="A2641" s="68">
        <f t="shared" ref="A2641" si="488">$A$8</f>
        <v>16.5</v>
      </c>
      <c r="C2641" s="80" t="s">
        <v>690</v>
      </c>
      <c r="D2641" s="81" t="s">
        <v>189</v>
      </c>
      <c r="M2641" s="1006" t="str">
        <f ca="1">Wersja</f>
        <v>2020..6.15.0.44055</v>
      </c>
      <c r="N2641" s="1006"/>
    </row>
    <row r="2642" spans="1:17" ht="9" customHeight="1" x14ac:dyDescent="0.25">
      <c r="A2642" s="64">
        <v>9</v>
      </c>
      <c r="B2642" s="796" t="s">
        <v>182</v>
      </c>
      <c r="C2642" s="796"/>
      <c r="D2642" s="796"/>
      <c r="E2642" s="796"/>
      <c r="F2642" s="796"/>
      <c r="G2642" s="796"/>
      <c r="H2642" s="796"/>
      <c r="I2642" s="796"/>
      <c r="J2642" s="796"/>
      <c r="K2642" s="796"/>
      <c r="L2642" s="796"/>
      <c r="M2642" s="796"/>
      <c r="N2642" s="796"/>
      <c r="O2642" s="796"/>
    </row>
    <row r="2643" spans="1:17" ht="9" customHeight="1" x14ac:dyDescent="0.25">
      <c r="A2643" s="63">
        <f t="shared" ref="A2643" si="489">$A$2</f>
        <v>9</v>
      </c>
      <c r="B2643" s="797" t="s">
        <v>0</v>
      </c>
      <c r="C2643" s="797"/>
      <c r="D2643" s="797"/>
      <c r="E2643" s="797"/>
      <c r="F2643" s="797"/>
      <c r="G2643" s="797"/>
      <c r="H2643" s="797"/>
      <c r="I2643" s="797"/>
      <c r="J2643" s="797"/>
      <c r="K2643" s="797"/>
      <c r="L2643" s="797"/>
      <c r="M2643" s="797"/>
      <c r="N2643" s="797"/>
      <c r="O2643" s="797"/>
    </row>
    <row r="2644" spans="1:17" ht="4.5" customHeight="1" x14ac:dyDescent="0.25">
      <c r="A2644" s="64">
        <v>4.5</v>
      </c>
      <c r="B2644" s="239"/>
    </row>
    <row r="2645" spans="1:17" ht="9" customHeight="1" x14ac:dyDescent="0.25">
      <c r="A2645" s="63">
        <f t="shared" ref="A2645" si="490">$A$2</f>
        <v>9</v>
      </c>
      <c r="B2645" s="798" t="s">
        <v>475</v>
      </c>
      <c r="C2645" s="799"/>
      <c r="D2645" s="799"/>
      <c r="E2645" s="799"/>
      <c r="F2645" s="799"/>
      <c r="G2645" s="799"/>
      <c r="H2645" s="800"/>
      <c r="I2645" s="801" t="s">
        <v>1</v>
      </c>
      <c r="J2645" s="802"/>
      <c r="K2645" s="802"/>
      <c r="L2645" s="802"/>
      <c r="M2645" s="802"/>
      <c r="N2645" s="802"/>
      <c r="O2645" s="803"/>
    </row>
    <row r="2646" spans="1:17" ht="19.5" customHeight="1" x14ac:dyDescent="0.25">
      <c r="A2646" s="64">
        <v>19.5</v>
      </c>
      <c r="B2646" s="65"/>
      <c r="C2646" s="988">
        <f>$C$6</f>
        <v>0</v>
      </c>
      <c r="D2646" s="988"/>
      <c r="E2646" s="988"/>
      <c r="F2646" s="988"/>
      <c r="G2646" s="988"/>
      <c r="H2646" s="66"/>
      <c r="I2646" s="820"/>
      <c r="J2646" s="821"/>
      <c r="K2646" s="821"/>
      <c r="L2646" s="821"/>
      <c r="M2646" s="821"/>
      <c r="N2646" s="821"/>
      <c r="O2646" s="822"/>
    </row>
    <row r="2647" spans="1:17" ht="9" customHeight="1" x14ac:dyDescent="0.25">
      <c r="A2647" s="63">
        <f t="shared" ref="A2647" si="491">$A$2</f>
        <v>9</v>
      </c>
    </row>
    <row r="2648" spans="1:17" ht="16.5" customHeight="1" x14ac:dyDescent="0.25">
      <c r="A2648" s="64">
        <v>16.5</v>
      </c>
      <c r="B2648" s="67" t="s">
        <v>578</v>
      </c>
    </row>
    <row r="2649" spans="1:17" ht="16.5" customHeight="1" x14ac:dyDescent="0.25">
      <c r="A2649" s="68">
        <f>$A$8</f>
        <v>16.5</v>
      </c>
      <c r="B2649" s="989" t="s">
        <v>686</v>
      </c>
      <c r="C2649" s="989"/>
      <c r="D2649" s="989"/>
      <c r="E2649" s="989"/>
      <c r="F2649" s="989"/>
      <c r="G2649" s="989"/>
      <c r="H2649" s="989"/>
      <c r="I2649" s="989"/>
      <c r="J2649" s="989"/>
      <c r="K2649" s="989"/>
      <c r="L2649" s="989"/>
      <c r="M2649" s="989"/>
      <c r="N2649" s="989"/>
    </row>
    <row r="2650" spans="1:17" ht="16.5" customHeight="1" x14ac:dyDescent="0.25">
      <c r="A2650" s="68">
        <f>$A$8</f>
        <v>16.5</v>
      </c>
      <c r="B2650" s="990" t="s">
        <v>564</v>
      </c>
      <c r="C2650" s="989"/>
      <c r="D2650" s="989"/>
      <c r="E2650" s="989"/>
      <c r="F2650" s="989"/>
      <c r="G2650" s="989"/>
      <c r="H2650" s="989"/>
      <c r="I2650" s="989"/>
      <c r="J2650" s="989"/>
      <c r="K2650" s="989"/>
      <c r="L2650" s="989"/>
      <c r="M2650" s="989"/>
      <c r="N2650" s="989"/>
    </row>
    <row r="2651" spans="1:17" ht="9" customHeight="1" x14ac:dyDescent="0.25">
      <c r="A2651" s="63">
        <f>$A$2</f>
        <v>9</v>
      </c>
      <c r="C2651" s="69"/>
      <c r="D2651" s="69"/>
      <c r="E2651" s="69"/>
      <c r="F2651" s="69"/>
      <c r="G2651" s="69"/>
      <c r="N2651" s="804" t="s">
        <v>877</v>
      </c>
      <c r="O2651" s="1086"/>
    </row>
    <row r="2652" spans="1:17" ht="19.5" customHeight="1" x14ac:dyDescent="0.25">
      <c r="A2652" s="63">
        <f>$A$6</f>
        <v>19.5</v>
      </c>
      <c r="C2652" s="69"/>
      <c r="D2652" s="69"/>
      <c r="E2652" s="69"/>
      <c r="F2652" s="69"/>
      <c r="G2652" s="69"/>
      <c r="N2652" s="283">
        <f>N2572+1</f>
        <v>34</v>
      </c>
      <c r="O2652" s="70"/>
      <c r="P2652" s="62">
        <f>SUM(Q:Q)</f>
        <v>0</v>
      </c>
      <c r="Q2652" s="62">
        <f>IF(COUNTA(C2663:O2670,C2683:O2690)=0,0,1)</f>
        <v>0</v>
      </c>
    </row>
    <row r="2653" spans="1:17" ht="4.5" customHeight="1" x14ac:dyDescent="0.25">
      <c r="A2653" s="63">
        <f>$A$4</f>
        <v>4.5</v>
      </c>
      <c r="B2653" s="69"/>
      <c r="C2653" s="69"/>
      <c r="D2653" s="69"/>
      <c r="E2653" s="69"/>
      <c r="F2653" s="69"/>
      <c r="G2653" s="69"/>
    </row>
    <row r="2654" spans="1:17" ht="4.5" customHeight="1" x14ac:dyDescent="0.25">
      <c r="A2654" s="63">
        <f>$A$4</f>
        <v>4.5</v>
      </c>
      <c r="B2654" s="807"/>
      <c r="C2654" s="807"/>
      <c r="D2654" s="807"/>
      <c r="E2654" s="807"/>
      <c r="F2654" s="807"/>
      <c r="G2654" s="807"/>
      <c r="H2654" s="807"/>
      <c r="I2654" s="807"/>
      <c r="J2654" s="807"/>
      <c r="K2654" s="807"/>
      <c r="L2654" s="807"/>
      <c r="M2654" s="807"/>
      <c r="N2654" s="807"/>
      <c r="O2654" s="807"/>
    </row>
    <row r="2655" spans="1:17" ht="24.75" customHeight="1" x14ac:dyDescent="0.25">
      <c r="A2655" s="68">
        <f>$A$8*1.5</f>
        <v>24.75</v>
      </c>
      <c r="B2655" s="826" t="s">
        <v>687</v>
      </c>
      <c r="C2655" s="827"/>
      <c r="D2655" s="827"/>
      <c r="E2655" s="827"/>
      <c r="F2655" s="827"/>
      <c r="G2655" s="827"/>
      <c r="H2655" s="827"/>
      <c r="I2655" s="827"/>
      <c r="J2655" s="827"/>
      <c r="K2655" s="827"/>
      <c r="L2655" s="827"/>
      <c r="M2655" s="827"/>
      <c r="N2655" s="827"/>
      <c r="O2655" s="828"/>
    </row>
    <row r="2656" spans="1:17" ht="9" customHeight="1" x14ac:dyDescent="0.25">
      <c r="A2656" s="63">
        <f>$A$2</f>
        <v>9</v>
      </c>
      <c r="B2656" s="71"/>
      <c r="C2656" s="804" t="s">
        <v>158</v>
      </c>
      <c r="D2656" s="805"/>
      <c r="E2656" s="805"/>
      <c r="F2656" s="805"/>
      <c r="G2656" s="805"/>
      <c r="H2656" s="806"/>
      <c r="I2656" s="804" t="s">
        <v>159</v>
      </c>
      <c r="J2656" s="805"/>
      <c r="K2656" s="805"/>
      <c r="L2656" s="805"/>
      <c r="M2656" s="805"/>
      <c r="N2656" s="805"/>
      <c r="O2656" s="806"/>
    </row>
    <row r="2657" spans="1:16" ht="19.5" customHeight="1" thickBot="1" x14ac:dyDescent="0.3">
      <c r="A2657" s="63">
        <f>$A$6</f>
        <v>19.5</v>
      </c>
      <c r="B2657" s="71"/>
      <c r="C2657" s="1077" t="str">
        <f>""&amp;$C$17</f>
        <v/>
      </c>
      <c r="D2657" s="1078"/>
      <c r="E2657" s="1078"/>
      <c r="F2657" s="1078"/>
      <c r="G2657" s="1078"/>
      <c r="H2657" s="1079"/>
      <c r="I2657" s="1077" t="str">
        <f>""&amp;$I$17</f>
        <v/>
      </c>
      <c r="J2657" s="1078"/>
      <c r="K2657" s="1078"/>
      <c r="L2657" s="1078"/>
      <c r="M2657" s="1078"/>
      <c r="N2657" s="1078"/>
      <c r="O2657" s="1079"/>
    </row>
    <row r="2658" spans="1:16" ht="4.5" customHeight="1" thickBot="1" x14ac:dyDescent="0.3">
      <c r="A2658" s="63">
        <f t="shared" ref="A2658" si="492">$A$4</f>
        <v>4.5</v>
      </c>
      <c r="B2658" s="1080"/>
      <c r="C2658" s="1081"/>
      <c r="D2658" s="1081"/>
      <c r="E2658" s="1081"/>
      <c r="F2658" s="1081"/>
      <c r="G2658" s="1081"/>
      <c r="H2658" s="1081"/>
      <c r="I2658" s="1081"/>
      <c r="J2658" s="1081"/>
      <c r="K2658" s="1081"/>
      <c r="L2658" s="1081"/>
      <c r="M2658" s="1081"/>
      <c r="N2658" s="1081"/>
      <c r="O2658" s="1082"/>
    </row>
    <row r="2659" spans="1:16" ht="16.5" customHeight="1" x14ac:dyDescent="0.25">
      <c r="A2659" s="68">
        <f t="shared" ref="A2659:A2660" si="493">$A$8</f>
        <v>16.5</v>
      </c>
      <c r="B2659" s="1083" t="s">
        <v>160</v>
      </c>
      <c r="C2659" s="1084"/>
      <c r="D2659" s="1084"/>
      <c r="E2659" s="1084"/>
      <c r="F2659" s="1084"/>
      <c r="G2659" s="1084"/>
      <c r="H2659" s="1084"/>
      <c r="I2659" s="1084"/>
      <c r="J2659" s="1084"/>
      <c r="K2659" s="1084"/>
      <c r="L2659" s="1084"/>
      <c r="M2659" s="1084"/>
      <c r="N2659" s="1084"/>
      <c r="O2659" s="1085"/>
    </row>
    <row r="2660" spans="1:16" ht="16.5" customHeight="1" x14ac:dyDescent="0.25">
      <c r="A2660" s="68">
        <f t="shared" si="493"/>
        <v>16.5</v>
      </c>
      <c r="B2660" s="811" t="s">
        <v>688</v>
      </c>
      <c r="C2660" s="812"/>
      <c r="D2660" s="812"/>
      <c r="E2660" s="812"/>
      <c r="F2660" s="812"/>
      <c r="G2660" s="812"/>
      <c r="H2660" s="812"/>
      <c r="I2660" s="812"/>
      <c r="J2660" s="812"/>
      <c r="K2660" s="812"/>
      <c r="L2660" s="812"/>
      <c r="M2660" s="812"/>
      <c r="N2660" s="812"/>
      <c r="O2660" s="813"/>
    </row>
    <row r="2661" spans="1:16" ht="24.75" customHeight="1" x14ac:dyDescent="0.25">
      <c r="A2661" s="68">
        <f t="shared" ref="A2661" si="494">$A$8*1.5</f>
        <v>24.75</v>
      </c>
      <c r="B2661" s="241" t="s">
        <v>162</v>
      </c>
      <c r="C2661" s="814" t="s">
        <v>170</v>
      </c>
      <c r="D2661" s="807"/>
      <c r="E2661" s="807"/>
      <c r="F2661" s="807"/>
      <c r="G2661" s="815"/>
      <c r="H2661" s="242" t="s">
        <v>171</v>
      </c>
      <c r="I2661" s="242" t="s">
        <v>172</v>
      </c>
      <c r="J2661" s="241" t="s">
        <v>163</v>
      </c>
      <c r="K2661" s="75" t="s">
        <v>760</v>
      </c>
      <c r="L2661" s="814" t="s">
        <v>175</v>
      </c>
      <c r="M2661" s="807"/>
      <c r="N2661" s="807"/>
      <c r="O2661" s="815"/>
    </row>
    <row r="2662" spans="1:16" ht="9" customHeight="1" x14ac:dyDescent="0.2">
      <c r="A2662" s="63">
        <f t="shared" ref="A2662" si="495">$A$2</f>
        <v>9</v>
      </c>
      <c r="B2662" s="76"/>
      <c r="C2662" s="816" t="s">
        <v>126</v>
      </c>
      <c r="D2662" s="817"/>
      <c r="E2662" s="817"/>
      <c r="F2662" s="817"/>
      <c r="G2662" s="818"/>
      <c r="H2662" s="77" t="s">
        <v>164</v>
      </c>
      <c r="I2662" s="77" t="s">
        <v>165</v>
      </c>
      <c r="J2662" s="77" t="s">
        <v>143</v>
      </c>
      <c r="K2662" s="77" t="s">
        <v>166</v>
      </c>
      <c r="L2662" s="845" t="s">
        <v>167</v>
      </c>
      <c r="M2662" s="1023"/>
      <c r="N2662" s="1023"/>
      <c r="O2662" s="1024"/>
    </row>
    <row r="2663" spans="1:16" ht="19.5" customHeight="1" x14ac:dyDescent="0.25">
      <c r="A2663" s="63">
        <f t="shared" ref="A2663:A2670" si="496">$A$6</f>
        <v>19.5</v>
      </c>
      <c r="B2663" s="78">
        <v>1</v>
      </c>
      <c r="C2663" s="832"/>
      <c r="D2663" s="832"/>
      <c r="E2663" s="832"/>
      <c r="F2663" s="832"/>
      <c r="G2663" s="832"/>
      <c r="H2663" s="262"/>
      <c r="I2663" s="262"/>
      <c r="J2663" s="172"/>
      <c r="K2663" s="175"/>
      <c r="L2663" s="1073"/>
      <c r="M2663" s="1074"/>
      <c r="N2663" s="1074"/>
      <c r="O2663" s="1075"/>
      <c r="P2663" s="45" t="s">
        <v>126</v>
      </c>
    </row>
    <row r="2664" spans="1:16" ht="19.5" customHeight="1" x14ac:dyDescent="0.25">
      <c r="A2664" s="63">
        <f t="shared" si="496"/>
        <v>19.5</v>
      </c>
      <c r="B2664" s="78">
        <v>2</v>
      </c>
      <c r="C2664" s="832"/>
      <c r="D2664" s="832"/>
      <c r="E2664" s="832"/>
      <c r="F2664" s="832"/>
      <c r="G2664" s="832"/>
      <c r="H2664" s="262"/>
      <c r="I2664" s="262"/>
      <c r="J2664" s="172"/>
      <c r="K2664" s="175"/>
      <c r="L2664" s="1073"/>
      <c r="M2664" s="1074"/>
      <c r="N2664" s="1074"/>
      <c r="O2664" s="1075"/>
      <c r="P2664" s="45" t="s">
        <v>126</v>
      </c>
    </row>
    <row r="2665" spans="1:16" ht="19.5" customHeight="1" x14ac:dyDescent="0.25">
      <c r="A2665" s="63">
        <f t="shared" si="496"/>
        <v>19.5</v>
      </c>
      <c r="B2665" s="78">
        <v>3</v>
      </c>
      <c r="C2665" s="832"/>
      <c r="D2665" s="832"/>
      <c r="E2665" s="832"/>
      <c r="F2665" s="832"/>
      <c r="G2665" s="832"/>
      <c r="H2665" s="262"/>
      <c r="I2665" s="262"/>
      <c r="J2665" s="172"/>
      <c r="K2665" s="175"/>
      <c r="L2665" s="1073"/>
      <c r="M2665" s="1074"/>
      <c r="N2665" s="1074"/>
      <c r="O2665" s="1075"/>
      <c r="P2665" s="45" t="s">
        <v>126</v>
      </c>
    </row>
    <row r="2666" spans="1:16" ht="19.5" customHeight="1" x14ac:dyDescent="0.25">
      <c r="A2666" s="63">
        <f t="shared" si="496"/>
        <v>19.5</v>
      </c>
      <c r="B2666" s="78">
        <v>4</v>
      </c>
      <c r="C2666" s="832"/>
      <c r="D2666" s="832"/>
      <c r="E2666" s="832"/>
      <c r="F2666" s="832"/>
      <c r="G2666" s="832"/>
      <c r="H2666" s="262"/>
      <c r="I2666" s="262"/>
      <c r="J2666" s="172"/>
      <c r="K2666" s="175"/>
      <c r="L2666" s="1073"/>
      <c r="M2666" s="1074"/>
      <c r="N2666" s="1074"/>
      <c r="O2666" s="1075"/>
      <c r="P2666" s="45" t="s">
        <v>126</v>
      </c>
    </row>
    <row r="2667" spans="1:16" ht="19.5" customHeight="1" x14ac:dyDescent="0.25">
      <c r="A2667" s="63">
        <f t="shared" si="496"/>
        <v>19.5</v>
      </c>
      <c r="B2667" s="78">
        <v>5</v>
      </c>
      <c r="C2667" s="832"/>
      <c r="D2667" s="832"/>
      <c r="E2667" s="832"/>
      <c r="F2667" s="832"/>
      <c r="G2667" s="832"/>
      <c r="H2667" s="262"/>
      <c r="I2667" s="262"/>
      <c r="J2667" s="172"/>
      <c r="K2667" s="175"/>
      <c r="L2667" s="1073"/>
      <c r="M2667" s="1074"/>
      <c r="N2667" s="1074"/>
      <c r="O2667" s="1075"/>
      <c r="P2667" s="45" t="s">
        <v>126</v>
      </c>
    </row>
    <row r="2668" spans="1:16" ht="19.5" customHeight="1" x14ac:dyDescent="0.25">
      <c r="A2668" s="63">
        <f t="shared" si="496"/>
        <v>19.5</v>
      </c>
      <c r="B2668" s="78">
        <v>6</v>
      </c>
      <c r="C2668" s="832"/>
      <c r="D2668" s="832"/>
      <c r="E2668" s="832"/>
      <c r="F2668" s="832"/>
      <c r="G2668" s="832"/>
      <c r="H2668" s="262"/>
      <c r="I2668" s="262"/>
      <c r="J2668" s="172"/>
      <c r="K2668" s="175"/>
      <c r="L2668" s="1073"/>
      <c r="M2668" s="1074"/>
      <c r="N2668" s="1074"/>
      <c r="O2668" s="1075"/>
      <c r="P2668" s="45" t="s">
        <v>126</v>
      </c>
    </row>
    <row r="2669" spans="1:16" ht="19.5" customHeight="1" x14ac:dyDescent="0.25">
      <c r="A2669" s="63">
        <f t="shared" si="496"/>
        <v>19.5</v>
      </c>
      <c r="B2669" s="78">
        <v>7</v>
      </c>
      <c r="C2669" s="832"/>
      <c r="D2669" s="832"/>
      <c r="E2669" s="832"/>
      <c r="F2669" s="832"/>
      <c r="G2669" s="832"/>
      <c r="H2669" s="262"/>
      <c r="I2669" s="262"/>
      <c r="J2669" s="172"/>
      <c r="K2669" s="175"/>
      <c r="L2669" s="1073"/>
      <c r="M2669" s="1074"/>
      <c r="N2669" s="1074"/>
      <c r="O2669" s="1075"/>
      <c r="P2669" s="45" t="s">
        <v>126</v>
      </c>
    </row>
    <row r="2670" spans="1:16" ht="19.5" customHeight="1" x14ac:dyDescent="0.25">
      <c r="A2670" s="63">
        <f t="shared" si="496"/>
        <v>19.5</v>
      </c>
      <c r="B2670" s="78">
        <v>8</v>
      </c>
      <c r="C2670" s="832"/>
      <c r="D2670" s="832"/>
      <c r="E2670" s="832"/>
      <c r="F2670" s="832"/>
      <c r="G2670" s="832"/>
      <c r="H2670" s="262"/>
      <c r="I2670" s="262"/>
      <c r="J2670" s="172"/>
      <c r="K2670" s="175"/>
      <c r="L2670" s="1073"/>
      <c r="M2670" s="1074"/>
      <c r="N2670" s="1074"/>
      <c r="O2670" s="1075"/>
      <c r="P2670" s="45" t="s">
        <v>126</v>
      </c>
    </row>
    <row r="2671" spans="1:16" ht="9" customHeight="1" x14ac:dyDescent="0.25">
      <c r="A2671" s="63">
        <f t="shared" ref="A2671" si="497">$A$2</f>
        <v>9</v>
      </c>
    </row>
    <row r="2672" spans="1:16" ht="18" customHeight="1" x14ac:dyDescent="0.25">
      <c r="A2672" s="63">
        <f t="shared" ref="A2672" si="498">$A$2*2</f>
        <v>18</v>
      </c>
      <c r="B2672" s="79" t="s">
        <v>100</v>
      </c>
      <c r="C2672" s="838" t="s">
        <v>191</v>
      </c>
      <c r="D2672" s="795"/>
      <c r="E2672" s="795"/>
      <c r="F2672" s="795"/>
      <c r="G2672" s="795"/>
      <c r="H2672" s="795"/>
      <c r="I2672" s="795"/>
      <c r="J2672" s="795"/>
      <c r="K2672" s="795"/>
      <c r="L2672" s="795"/>
      <c r="M2672" s="795"/>
      <c r="N2672" s="795"/>
      <c r="O2672" s="795"/>
    </row>
    <row r="2673" spans="1:16" ht="9" customHeight="1" x14ac:dyDescent="0.25">
      <c r="A2673" s="63">
        <f t="shared" ref="A2673:A2675" si="499">$A$2</f>
        <v>9</v>
      </c>
      <c r="B2673" s="79" t="s">
        <v>101</v>
      </c>
      <c r="C2673" s="795" t="s">
        <v>190</v>
      </c>
      <c r="D2673" s="795"/>
      <c r="E2673" s="795"/>
      <c r="F2673" s="795"/>
      <c r="G2673" s="795"/>
      <c r="H2673" s="795"/>
      <c r="I2673" s="795"/>
      <c r="J2673" s="795"/>
      <c r="K2673" s="795"/>
      <c r="L2673" s="795"/>
      <c r="M2673" s="795"/>
      <c r="N2673" s="795"/>
      <c r="O2673" s="795"/>
    </row>
    <row r="2674" spans="1:16" s="62" customFormat="1" ht="9" customHeight="1" x14ac:dyDescent="0.25">
      <c r="A2674" s="63">
        <f t="shared" si="499"/>
        <v>9</v>
      </c>
      <c r="B2674" s="79" t="s">
        <v>102</v>
      </c>
      <c r="C2674" s="838" t="s">
        <v>500</v>
      </c>
      <c r="D2674" s="795"/>
      <c r="E2674" s="795"/>
      <c r="F2674" s="795"/>
      <c r="G2674" s="795"/>
      <c r="H2674" s="795"/>
      <c r="I2674" s="795"/>
      <c r="J2674" s="795"/>
      <c r="K2674" s="795"/>
      <c r="L2674" s="795"/>
      <c r="M2674" s="795"/>
      <c r="N2674" s="795"/>
      <c r="O2674" s="795"/>
      <c r="P2674" s="45"/>
    </row>
    <row r="2675" spans="1:16" s="62" customFormat="1" ht="9" customHeight="1" x14ac:dyDescent="0.25">
      <c r="A2675" s="63">
        <f t="shared" si="499"/>
        <v>9</v>
      </c>
      <c r="B2675" s="79" t="s">
        <v>105</v>
      </c>
      <c r="C2675" s="838" t="s">
        <v>194</v>
      </c>
      <c r="D2675" s="795"/>
      <c r="E2675" s="795"/>
      <c r="F2675" s="795"/>
      <c r="G2675" s="795"/>
      <c r="H2675" s="795"/>
      <c r="I2675" s="795"/>
      <c r="J2675" s="795"/>
      <c r="K2675" s="795"/>
      <c r="L2675" s="795"/>
      <c r="M2675" s="795"/>
      <c r="N2675" s="795"/>
      <c r="O2675" s="795"/>
      <c r="P2675" s="45"/>
    </row>
    <row r="2676" spans="1:16" s="62" customFormat="1" ht="16.5" customHeight="1" x14ac:dyDescent="0.25">
      <c r="A2676" s="68">
        <f t="shared" ref="A2676" si="500">$A$8</f>
        <v>16.5</v>
      </c>
      <c r="B2676" s="45"/>
      <c r="C2676" s="984" t="str">
        <f ca="1">Wersja</f>
        <v>2020..6.15.0.44055</v>
      </c>
      <c r="D2676" s="984"/>
      <c r="E2676" s="69"/>
      <c r="F2676" s="69"/>
      <c r="G2676" s="69"/>
      <c r="H2676" s="69"/>
      <c r="I2676" s="45"/>
      <c r="J2676" s="45"/>
      <c r="K2676" s="45"/>
      <c r="L2676" s="45"/>
      <c r="M2676" s="45"/>
      <c r="N2676" s="80" t="s">
        <v>690</v>
      </c>
      <c r="O2676" s="81" t="s">
        <v>187</v>
      </c>
      <c r="P2676" s="45"/>
    </row>
    <row r="2677" spans="1:16" s="62" customFormat="1" ht="9" customHeight="1" x14ac:dyDescent="0.25">
      <c r="A2677" s="63">
        <f t="shared" ref="A2677:A2678" si="501">$A$2</f>
        <v>9</v>
      </c>
      <c r="B2677" s="45"/>
      <c r="C2677" s="45"/>
      <c r="D2677" s="45"/>
      <c r="E2677" s="45"/>
      <c r="F2677" s="45"/>
      <c r="G2677" s="45"/>
      <c r="H2677" s="45"/>
      <c r="I2677" s="45"/>
      <c r="J2677" s="45"/>
      <c r="K2677" s="45"/>
      <c r="L2677" s="45"/>
      <c r="M2677" s="45"/>
      <c r="N2677" s="45"/>
      <c r="O2677" s="45"/>
      <c r="P2677" s="45"/>
    </row>
    <row r="2678" spans="1:16" s="62" customFormat="1" ht="9" customHeight="1" x14ac:dyDescent="0.25">
      <c r="A2678" s="63">
        <f t="shared" si="501"/>
        <v>9</v>
      </c>
      <c r="B2678" s="797" t="s">
        <v>0</v>
      </c>
      <c r="C2678" s="797"/>
      <c r="D2678" s="797"/>
      <c r="E2678" s="797"/>
      <c r="F2678" s="797"/>
      <c r="G2678" s="797"/>
      <c r="H2678" s="797"/>
      <c r="I2678" s="797"/>
      <c r="J2678" s="797"/>
      <c r="K2678" s="797"/>
      <c r="L2678" s="797"/>
      <c r="M2678" s="797"/>
      <c r="N2678" s="797"/>
      <c r="O2678" s="797"/>
      <c r="P2678" s="45"/>
    </row>
    <row r="2679" spans="1:16" s="62" customFormat="1" ht="4.5" customHeight="1" x14ac:dyDescent="0.25">
      <c r="A2679" s="68">
        <v>4.5</v>
      </c>
      <c r="B2679" s="239"/>
      <c r="C2679" s="45"/>
      <c r="D2679" s="45"/>
      <c r="E2679" s="45"/>
      <c r="F2679" s="45"/>
      <c r="G2679" s="45"/>
      <c r="H2679" s="45"/>
      <c r="I2679" s="45"/>
      <c r="J2679" s="45"/>
      <c r="K2679" s="45"/>
      <c r="L2679" s="45"/>
      <c r="M2679" s="45"/>
      <c r="N2679" s="45"/>
      <c r="O2679" s="45"/>
      <c r="P2679" s="45"/>
    </row>
    <row r="2680" spans="1:16" s="62" customFormat="1" ht="16.5" customHeight="1" x14ac:dyDescent="0.25">
      <c r="A2680" s="68">
        <f t="shared" ref="A2680" si="502">$A$8</f>
        <v>16.5</v>
      </c>
      <c r="B2680" s="811" t="s">
        <v>689</v>
      </c>
      <c r="C2680" s="812"/>
      <c r="D2680" s="812"/>
      <c r="E2680" s="812"/>
      <c r="F2680" s="812"/>
      <c r="G2680" s="812"/>
      <c r="H2680" s="812"/>
      <c r="I2680" s="812"/>
      <c r="J2680" s="812"/>
      <c r="K2680" s="812"/>
      <c r="L2680" s="812"/>
      <c r="M2680" s="812"/>
      <c r="N2680" s="812"/>
      <c r="O2680" s="813"/>
      <c r="P2680" s="45"/>
    </row>
    <row r="2681" spans="1:16" s="62" customFormat="1" ht="24.75" customHeight="1" x14ac:dyDescent="0.25">
      <c r="A2681" s="68">
        <f t="shared" ref="A2681" si="503">$A$8*1.5</f>
        <v>24.75</v>
      </c>
      <c r="B2681" s="241" t="s">
        <v>162</v>
      </c>
      <c r="C2681" s="1076" t="s">
        <v>184</v>
      </c>
      <c r="D2681" s="1076"/>
      <c r="E2681" s="1076"/>
      <c r="F2681" s="1076"/>
      <c r="G2681" s="1076"/>
      <c r="H2681" s="242" t="s">
        <v>171</v>
      </c>
      <c r="I2681" s="242" t="s">
        <v>172</v>
      </c>
      <c r="J2681" s="241" t="s">
        <v>163</v>
      </c>
      <c r="K2681" s="75" t="s">
        <v>760</v>
      </c>
      <c r="L2681" s="814" t="s">
        <v>175</v>
      </c>
      <c r="M2681" s="807"/>
      <c r="N2681" s="807"/>
      <c r="O2681" s="815"/>
      <c r="P2681" s="45"/>
    </row>
    <row r="2682" spans="1:16" s="62" customFormat="1" ht="9" customHeight="1" x14ac:dyDescent="0.2">
      <c r="A2682" s="63">
        <f t="shared" ref="A2682" si="504">$A$2</f>
        <v>9</v>
      </c>
      <c r="B2682" s="85"/>
      <c r="C2682" s="835" t="s">
        <v>126</v>
      </c>
      <c r="D2682" s="835"/>
      <c r="E2682" s="835"/>
      <c r="F2682" s="835"/>
      <c r="G2682" s="835"/>
      <c r="H2682" s="240" t="s">
        <v>164</v>
      </c>
      <c r="I2682" s="240" t="s">
        <v>165</v>
      </c>
      <c r="J2682" s="240" t="s">
        <v>143</v>
      </c>
      <c r="K2682" s="240" t="s">
        <v>166</v>
      </c>
      <c r="L2682" s="836" t="s">
        <v>167</v>
      </c>
      <c r="M2682" s="1072"/>
      <c r="N2682" s="1072"/>
      <c r="O2682" s="837"/>
      <c r="P2682" s="45"/>
    </row>
    <row r="2683" spans="1:16" s="62" customFormat="1" ht="19.5" customHeight="1" x14ac:dyDescent="0.25">
      <c r="A2683" s="63">
        <f t="shared" ref="A2683:A2690" si="505">$A$6</f>
        <v>19.5</v>
      </c>
      <c r="B2683" s="78">
        <v>1</v>
      </c>
      <c r="C2683" s="832"/>
      <c r="D2683" s="832"/>
      <c r="E2683" s="832"/>
      <c r="F2683" s="832"/>
      <c r="G2683" s="832"/>
      <c r="H2683" s="262"/>
      <c r="I2683" s="262"/>
      <c r="J2683" s="172"/>
      <c r="K2683" s="167"/>
      <c r="L2683" s="1073"/>
      <c r="M2683" s="1074"/>
      <c r="N2683" s="1074"/>
      <c r="O2683" s="1075"/>
      <c r="P2683" s="45" t="s">
        <v>164</v>
      </c>
    </row>
    <row r="2684" spans="1:16" s="62" customFormat="1" ht="19.5" customHeight="1" x14ac:dyDescent="0.25">
      <c r="A2684" s="63">
        <f t="shared" si="505"/>
        <v>19.5</v>
      </c>
      <c r="B2684" s="78">
        <v>2</v>
      </c>
      <c r="C2684" s="832"/>
      <c r="D2684" s="832"/>
      <c r="E2684" s="832"/>
      <c r="F2684" s="832"/>
      <c r="G2684" s="832"/>
      <c r="H2684" s="262"/>
      <c r="I2684" s="262"/>
      <c r="J2684" s="172"/>
      <c r="K2684" s="167"/>
      <c r="L2684" s="1073"/>
      <c r="M2684" s="1074"/>
      <c r="N2684" s="1074"/>
      <c r="O2684" s="1075"/>
      <c r="P2684" s="45" t="s">
        <v>164</v>
      </c>
    </row>
    <row r="2685" spans="1:16" s="62" customFormat="1" ht="19.5" customHeight="1" x14ac:dyDescent="0.25">
      <c r="A2685" s="63">
        <f t="shared" si="505"/>
        <v>19.5</v>
      </c>
      <c r="B2685" s="78">
        <v>3</v>
      </c>
      <c r="C2685" s="832"/>
      <c r="D2685" s="832"/>
      <c r="E2685" s="832"/>
      <c r="F2685" s="832"/>
      <c r="G2685" s="832"/>
      <c r="H2685" s="262"/>
      <c r="I2685" s="262"/>
      <c r="J2685" s="172"/>
      <c r="K2685" s="167"/>
      <c r="L2685" s="1073"/>
      <c r="M2685" s="1074"/>
      <c r="N2685" s="1074"/>
      <c r="O2685" s="1075"/>
      <c r="P2685" s="45" t="s">
        <v>164</v>
      </c>
    </row>
    <row r="2686" spans="1:16" s="62" customFormat="1" ht="19.5" customHeight="1" x14ac:dyDescent="0.25">
      <c r="A2686" s="63">
        <f t="shared" si="505"/>
        <v>19.5</v>
      </c>
      <c r="B2686" s="78">
        <v>4</v>
      </c>
      <c r="C2686" s="832"/>
      <c r="D2686" s="832"/>
      <c r="E2686" s="832"/>
      <c r="F2686" s="832"/>
      <c r="G2686" s="832"/>
      <c r="H2686" s="262"/>
      <c r="I2686" s="262"/>
      <c r="J2686" s="172"/>
      <c r="K2686" s="167"/>
      <c r="L2686" s="1073"/>
      <c r="M2686" s="1074"/>
      <c r="N2686" s="1074"/>
      <c r="O2686" s="1075"/>
      <c r="P2686" s="45" t="s">
        <v>164</v>
      </c>
    </row>
    <row r="2687" spans="1:16" s="62" customFormat="1" ht="19.5" customHeight="1" x14ac:dyDescent="0.25">
      <c r="A2687" s="63">
        <f t="shared" si="505"/>
        <v>19.5</v>
      </c>
      <c r="B2687" s="78">
        <v>5</v>
      </c>
      <c r="C2687" s="832"/>
      <c r="D2687" s="832"/>
      <c r="E2687" s="832"/>
      <c r="F2687" s="832"/>
      <c r="G2687" s="832"/>
      <c r="H2687" s="262"/>
      <c r="I2687" s="262"/>
      <c r="J2687" s="172"/>
      <c r="K2687" s="167"/>
      <c r="L2687" s="1073"/>
      <c r="M2687" s="1074"/>
      <c r="N2687" s="1074"/>
      <c r="O2687" s="1075"/>
      <c r="P2687" s="45" t="s">
        <v>164</v>
      </c>
    </row>
    <row r="2688" spans="1:16" s="62" customFormat="1" ht="19.5" customHeight="1" x14ac:dyDescent="0.25">
      <c r="A2688" s="63">
        <f t="shared" si="505"/>
        <v>19.5</v>
      </c>
      <c r="B2688" s="78">
        <v>6</v>
      </c>
      <c r="C2688" s="832"/>
      <c r="D2688" s="832"/>
      <c r="E2688" s="832"/>
      <c r="F2688" s="832"/>
      <c r="G2688" s="832"/>
      <c r="H2688" s="262"/>
      <c r="I2688" s="262"/>
      <c r="J2688" s="172"/>
      <c r="K2688" s="167"/>
      <c r="L2688" s="1073"/>
      <c r="M2688" s="1074"/>
      <c r="N2688" s="1074"/>
      <c r="O2688" s="1075"/>
      <c r="P2688" s="45" t="s">
        <v>164</v>
      </c>
    </row>
    <row r="2689" spans="1:16" s="62" customFormat="1" ht="19.5" customHeight="1" x14ac:dyDescent="0.25">
      <c r="A2689" s="63">
        <f t="shared" si="505"/>
        <v>19.5</v>
      </c>
      <c r="B2689" s="78">
        <v>7</v>
      </c>
      <c r="C2689" s="832"/>
      <c r="D2689" s="832"/>
      <c r="E2689" s="832"/>
      <c r="F2689" s="832"/>
      <c r="G2689" s="832"/>
      <c r="H2689" s="262"/>
      <c r="I2689" s="262"/>
      <c r="J2689" s="172"/>
      <c r="K2689" s="167"/>
      <c r="L2689" s="1073"/>
      <c r="M2689" s="1074"/>
      <c r="N2689" s="1074"/>
      <c r="O2689" s="1075"/>
      <c r="P2689" s="45" t="s">
        <v>164</v>
      </c>
    </row>
    <row r="2690" spans="1:16" s="62" customFormat="1" ht="19.5" customHeight="1" x14ac:dyDescent="0.25">
      <c r="A2690" s="63">
        <f t="shared" si="505"/>
        <v>19.5</v>
      </c>
      <c r="B2690" s="78">
        <v>8</v>
      </c>
      <c r="C2690" s="832"/>
      <c r="D2690" s="832"/>
      <c r="E2690" s="832"/>
      <c r="F2690" s="832"/>
      <c r="G2690" s="832"/>
      <c r="H2690" s="262"/>
      <c r="I2690" s="262"/>
      <c r="J2690" s="172"/>
      <c r="K2690" s="167"/>
      <c r="L2690" s="1073"/>
      <c r="M2690" s="1074"/>
      <c r="N2690" s="1074"/>
      <c r="O2690" s="1075"/>
      <c r="P2690" s="45" t="s">
        <v>164</v>
      </c>
    </row>
    <row r="2691" spans="1:16" s="62" customFormat="1" ht="9" customHeight="1" x14ac:dyDescent="0.25">
      <c r="A2691" s="63">
        <f t="shared" ref="A2691:A2720" si="506">$A$2</f>
        <v>9</v>
      </c>
      <c r="B2691" s="45"/>
      <c r="C2691" s="45"/>
      <c r="D2691" s="45"/>
      <c r="E2691" s="45"/>
      <c r="F2691" s="45"/>
      <c r="G2691" s="45"/>
      <c r="H2691" s="45"/>
      <c r="I2691" s="45"/>
      <c r="J2691" s="45"/>
      <c r="K2691" s="45"/>
      <c r="L2691" s="45"/>
      <c r="M2691" s="45"/>
      <c r="N2691" s="45"/>
      <c r="O2691" s="45"/>
      <c r="P2691" s="45"/>
    </row>
    <row r="2692" spans="1:16" ht="9" customHeight="1" x14ac:dyDescent="0.25">
      <c r="A2692" s="63">
        <f t="shared" si="506"/>
        <v>9</v>
      </c>
    </row>
    <row r="2693" spans="1:16" ht="9" customHeight="1" x14ac:dyDescent="0.25">
      <c r="A2693" s="63">
        <f t="shared" si="506"/>
        <v>9</v>
      </c>
    </row>
    <row r="2694" spans="1:16" ht="9" customHeight="1" x14ac:dyDescent="0.25">
      <c r="A2694" s="63">
        <f t="shared" si="506"/>
        <v>9</v>
      </c>
    </row>
    <row r="2695" spans="1:16" ht="9" customHeight="1" x14ac:dyDescent="0.25">
      <c r="A2695" s="63">
        <f t="shared" si="506"/>
        <v>9</v>
      </c>
    </row>
    <row r="2696" spans="1:16" ht="9" customHeight="1" x14ac:dyDescent="0.25">
      <c r="A2696" s="63">
        <f t="shared" si="506"/>
        <v>9</v>
      </c>
    </row>
    <row r="2697" spans="1:16" ht="9" customHeight="1" x14ac:dyDescent="0.25">
      <c r="A2697" s="63">
        <f t="shared" si="506"/>
        <v>9</v>
      </c>
    </row>
    <row r="2698" spans="1:16" ht="9" customHeight="1" x14ac:dyDescent="0.25">
      <c r="A2698" s="63">
        <f t="shared" si="506"/>
        <v>9</v>
      </c>
    </row>
    <row r="2699" spans="1:16" ht="9" customHeight="1" x14ac:dyDescent="0.25">
      <c r="A2699" s="63">
        <f t="shared" si="506"/>
        <v>9</v>
      </c>
    </row>
    <row r="2700" spans="1:16" ht="9" customHeight="1" x14ac:dyDescent="0.25">
      <c r="A2700" s="63">
        <f t="shared" si="506"/>
        <v>9</v>
      </c>
    </row>
    <row r="2701" spans="1:16" ht="9" customHeight="1" x14ac:dyDescent="0.25">
      <c r="A2701" s="63">
        <f t="shared" si="506"/>
        <v>9</v>
      </c>
    </row>
    <row r="2702" spans="1:16" ht="9" customHeight="1" x14ac:dyDescent="0.25">
      <c r="A2702" s="63">
        <f t="shared" si="506"/>
        <v>9</v>
      </c>
    </row>
    <row r="2703" spans="1:16" ht="9" customHeight="1" x14ac:dyDescent="0.25">
      <c r="A2703" s="63">
        <f t="shared" si="506"/>
        <v>9</v>
      </c>
    </row>
    <row r="2704" spans="1:16" ht="9" customHeight="1" x14ac:dyDescent="0.25">
      <c r="A2704" s="63">
        <f t="shared" si="506"/>
        <v>9</v>
      </c>
    </row>
    <row r="2705" spans="1:1" ht="9" customHeight="1" x14ac:dyDescent="0.25">
      <c r="A2705" s="63">
        <f t="shared" si="506"/>
        <v>9</v>
      </c>
    </row>
    <row r="2706" spans="1:1" ht="9" customHeight="1" x14ac:dyDescent="0.25">
      <c r="A2706" s="63">
        <f t="shared" si="506"/>
        <v>9</v>
      </c>
    </row>
    <row r="2707" spans="1:1" ht="9" customHeight="1" x14ac:dyDescent="0.25">
      <c r="A2707" s="63">
        <f t="shared" si="506"/>
        <v>9</v>
      </c>
    </row>
    <row r="2708" spans="1:1" ht="9" customHeight="1" x14ac:dyDescent="0.25">
      <c r="A2708" s="63">
        <f t="shared" si="506"/>
        <v>9</v>
      </c>
    </row>
    <row r="2709" spans="1:1" ht="9" customHeight="1" x14ac:dyDescent="0.25">
      <c r="A2709" s="63">
        <f t="shared" si="506"/>
        <v>9</v>
      </c>
    </row>
    <row r="2710" spans="1:1" ht="9" customHeight="1" x14ac:dyDescent="0.25">
      <c r="A2710" s="63">
        <f t="shared" si="506"/>
        <v>9</v>
      </c>
    </row>
    <row r="2711" spans="1:1" ht="9" customHeight="1" x14ac:dyDescent="0.25">
      <c r="A2711" s="63">
        <f t="shared" si="506"/>
        <v>9</v>
      </c>
    </row>
    <row r="2712" spans="1:1" ht="9" customHeight="1" x14ac:dyDescent="0.25">
      <c r="A2712" s="63">
        <f t="shared" si="506"/>
        <v>9</v>
      </c>
    </row>
    <row r="2713" spans="1:1" ht="9" customHeight="1" x14ac:dyDescent="0.25">
      <c r="A2713" s="63">
        <f t="shared" si="506"/>
        <v>9</v>
      </c>
    </row>
    <row r="2714" spans="1:1" ht="9" customHeight="1" x14ac:dyDescent="0.25">
      <c r="A2714" s="63">
        <f t="shared" si="506"/>
        <v>9</v>
      </c>
    </row>
    <row r="2715" spans="1:1" ht="9" customHeight="1" x14ac:dyDescent="0.25">
      <c r="A2715" s="63">
        <f t="shared" si="506"/>
        <v>9</v>
      </c>
    </row>
    <row r="2716" spans="1:1" ht="9" customHeight="1" x14ac:dyDescent="0.25">
      <c r="A2716" s="63">
        <f t="shared" si="506"/>
        <v>9</v>
      </c>
    </row>
    <row r="2717" spans="1:1" ht="9" customHeight="1" x14ac:dyDescent="0.25">
      <c r="A2717" s="63">
        <f t="shared" si="506"/>
        <v>9</v>
      </c>
    </row>
    <row r="2718" spans="1:1" ht="9" customHeight="1" x14ac:dyDescent="0.25">
      <c r="A2718" s="63">
        <f t="shared" si="506"/>
        <v>9</v>
      </c>
    </row>
    <row r="2719" spans="1:1" ht="9" customHeight="1" x14ac:dyDescent="0.25">
      <c r="A2719" s="63">
        <f t="shared" si="506"/>
        <v>9</v>
      </c>
    </row>
    <row r="2720" spans="1:1" ht="9" customHeight="1" x14ac:dyDescent="0.25">
      <c r="A2720" s="63">
        <f t="shared" si="506"/>
        <v>9</v>
      </c>
    </row>
    <row r="2721" spans="1:17" ht="15.75" customHeight="1" x14ac:dyDescent="0.25">
      <c r="A2721" s="68">
        <f t="shared" ref="A2721" si="507">$A$8</f>
        <v>16.5</v>
      </c>
      <c r="C2721" s="80" t="s">
        <v>690</v>
      </c>
      <c r="D2721" s="81" t="s">
        <v>189</v>
      </c>
      <c r="M2721" s="1006" t="str">
        <f ca="1">Wersja</f>
        <v>2020..6.15.0.44055</v>
      </c>
      <c r="N2721" s="1006"/>
    </row>
    <row r="2722" spans="1:17" ht="9" customHeight="1" x14ac:dyDescent="0.25">
      <c r="A2722" s="64">
        <v>9</v>
      </c>
      <c r="B2722" s="796" t="s">
        <v>182</v>
      </c>
      <c r="C2722" s="796"/>
      <c r="D2722" s="796"/>
      <c r="E2722" s="796"/>
      <c r="F2722" s="796"/>
      <c r="G2722" s="796"/>
      <c r="H2722" s="796"/>
      <c r="I2722" s="796"/>
      <c r="J2722" s="796"/>
      <c r="K2722" s="796"/>
      <c r="L2722" s="796"/>
      <c r="M2722" s="796"/>
      <c r="N2722" s="796"/>
      <c r="O2722" s="796"/>
    </row>
    <row r="2723" spans="1:17" ht="9" customHeight="1" x14ac:dyDescent="0.25">
      <c r="A2723" s="63">
        <f t="shared" ref="A2723" si="508">$A$2</f>
        <v>9</v>
      </c>
      <c r="B2723" s="797" t="s">
        <v>0</v>
      </c>
      <c r="C2723" s="797"/>
      <c r="D2723" s="797"/>
      <c r="E2723" s="797"/>
      <c r="F2723" s="797"/>
      <c r="G2723" s="797"/>
      <c r="H2723" s="797"/>
      <c r="I2723" s="797"/>
      <c r="J2723" s="797"/>
      <c r="K2723" s="797"/>
      <c r="L2723" s="797"/>
      <c r="M2723" s="797"/>
      <c r="N2723" s="797"/>
      <c r="O2723" s="797"/>
    </row>
    <row r="2724" spans="1:17" ht="4.5" customHeight="1" x14ac:dyDescent="0.25">
      <c r="A2724" s="64">
        <v>4.5</v>
      </c>
      <c r="B2724" s="239"/>
    </row>
    <row r="2725" spans="1:17" ht="9" customHeight="1" x14ac:dyDescent="0.25">
      <c r="A2725" s="63">
        <f t="shared" ref="A2725" si="509">$A$2</f>
        <v>9</v>
      </c>
      <c r="B2725" s="798" t="s">
        <v>475</v>
      </c>
      <c r="C2725" s="799"/>
      <c r="D2725" s="799"/>
      <c r="E2725" s="799"/>
      <c r="F2725" s="799"/>
      <c r="G2725" s="799"/>
      <c r="H2725" s="800"/>
      <c r="I2725" s="801" t="s">
        <v>1</v>
      </c>
      <c r="J2725" s="802"/>
      <c r="K2725" s="802"/>
      <c r="L2725" s="802"/>
      <c r="M2725" s="802"/>
      <c r="N2725" s="802"/>
      <c r="O2725" s="803"/>
    </row>
    <row r="2726" spans="1:17" ht="19.5" customHeight="1" x14ac:dyDescent="0.25">
      <c r="A2726" s="64">
        <v>19.5</v>
      </c>
      <c r="B2726" s="65"/>
      <c r="C2726" s="988">
        <f>$C$6</f>
        <v>0</v>
      </c>
      <c r="D2726" s="988"/>
      <c r="E2726" s="988"/>
      <c r="F2726" s="988"/>
      <c r="G2726" s="988"/>
      <c r="H2726" s="66"/>
      <c r="I2726" s="820"/>
      <c r="J2726" s="821"/>
      <c r="K2726" s="821"/>
      <c r="L2726" s="821"/>
      <c r="M2726" s="821"/>
      <c r="N2726" s="821"/>
      <c r="O2726" s="822"/>
    </row>
    <row r="2727" spans="1:17" ht="9" customHeight="1" x14ac:dyDescent="0.25">
      <c r="A2727" s="63">
        <f t="shared" ref="A2727" si="510">$A$2</f>
        <v>9</v>
      </c>
    </row>
    <row r="2728" spans="1:17" ht="16.5" customHeight="1" x14ac:dyDescent="0.25">
      <c r="A2728" s="64">
        <v>16.5</v>
      </c>
      <c r="B2728" s="67" t="s">
        <v>578</v>
      </c>
    </row>
    <row r="2729" spans="1:17" ht="16.5" customHeight="1" x14ac:dyDescent="0.25">
      <c r="A2729" s="68">
        <f>$A$8</f>
        <v>16.5</v>
      </c>
      <c r="B2729" s="989" t="s">
        <v>686</v>
      </c>
      <c r="C2729" s="989"/>
      <c r="D2729" s="989"/>
      <c r="E2729" s="989"/>
      <c r="F2729" s="989"/>
      <c r="G2729" s="989"/>
      <c r="H2729" s="989"/>
      <c r="I2729" s="989"/>
      <c r="J2729" s="989"/>
      <c r="K2729" s="989"/>
      <c r="L2729" s="989"/>
      <c r="M2729" s="989"/>
      <c r="N2729" s="989"/>
    </row>
    <row r="2730" spans="1:17" ht="16.5" customHeight="1" x14ac:dyDescent="0.25">
      <c r="A2730" s="68">
        <f>$A$8</f>
        <v>16.5</v>
      </c>
      <c r="B2730" s="990" t="s">
        <v>564</v>
      </c>
      <c r="C2730" s="989"/>
      <c r="D2730" s="989"/>
      <c r="E2730" s="989"/>
      <c r="F2730" s="989"/>
      <c r="G2730" s="989"/>
      <c r="H2730" s="989"/>
      <c r="I2730" s="989"/>
      <c r="J2730" s="989"/>
      <c r="K2730" s="989"/>
      <c r="L2730" s="989"/>
      <c r="M2730" s="989"/>
      <c r="N2730" s="989"/>
    </row>
    <row r="2731" spans="1:17" ht="9" customHeight="1" x14ac:dyDescent="0.25">
      <c r="A2731" s="63">
        <f>$A$2</f>
        <v>9</v>
      </c>
      <c r="C2731" s="69"/>
      <c r="D2731" s="69"/>
      <c r="E2731" s="69"/>
      <c r="F2731" s="69"/>
      <c r="G2731" s="69"/>
      <c r="N2731" s="804" t="s">
        <v>877</v>
      </c>
      <c r="O2731" s="1086"/>
    </row>
    <row r="2732" spans="1:17" ht="19.5" customHeight="1" x14ac:dyDescent="0.25">
      <c r="A2732" s="63">
        <f>$A$6</f>
        <v>19.5</v>
      </c>
      <c r="C2732" s="69"/>
      <c r="D2732" s="69"/>
      <c r="E2732" s="69"/>
      <c r="F2732" s="69"/>
      <c r="G2732" s="69"/>
      <c r="N2732" s="283">
        <f>N2652+1</f>
        <v>35</v>
      </c>
      <c r="O2732" s="70"/>
      <c r="P2732" s="62">
        <f>SUM(Q:Q)</f>
        <v>0</v>
      </c>
      <c r="Q2732" s="62">
        <f>IF(COUNTA(C2743:O2750,C2763:O2770)=0,0,1)</f>
        <v>0</v>
      </c>
    </row>
    <row r="2733" spans="1:17" ht="4.5" customHeight="1" x14ac:dyDescent="0.25">
      <c r="A2733" s="63">
        <f>$A$4</f>
        <v>4.5</v>
      </c>
      <c r="B2733" s="69"/>
      <c r="C2733" s="69"/>
      <c r="D2733" s="69"/>
      <c r="E2733" s="69"/>
      <c r="F2733" s="69"/>
      <c r="G2733" s="69"/>
    </row>
    <row r="2734" spans="1:17" ht="4.5" customHeight="1" x14ac:dyDescent="0.25">
      <c r="A2734" s="63">
        <f>$A$4</f>
        <v>4.5</v>
      </c>
      <c r="B2734" s="807"/>
      <c r="C2734" s="807"/>
      <c r="D2734" s="807"/>
      <c r="E2734" s="807"/>
      <c r="F2734" s="807"/>
      <c r="G2734" s="807"/>
      <c r="H2734" s="807"/>
      <c r="I2734" s="807"/>
      <c r="J2734" s="807"/>
      <c r="K2734" s="807"/>
      <c r="L2734" s="807"/>
      <c r="M2734" s="807"/>
      <c r="N2734" s="807"/>
      <c r="O2734" s="807"/>
    </row>
    <row r="2735" spans="1:17" ht="24.75" customHeight="1" x14ac:dyDescent="0.25">
      <c r="A2735" s="68">
        <f>$A$8*1.5</f>
        <v>24.75</v>
      </c>
      <c r="B2735" s="826" t="s">
        <v>687</v>
      </c>
      <c r="C2735" s="827"/>
      <c r="D2735" s="827"/>
      <c r="E2735" s="827"/>
      <c r="F2735" s="827"/>
      <c r="G2735" s="827"/>
      <c r="H2735" s="827"/>
      <c r="I2735" s="827"/>
      <c r="J2735" s="827"/>
      <c r="K2735" s="827"/>
      <c r="L2735" s="827"/>
      <c r="M2735" s="827"/>
      <c r="N2735" s="827"/>
      <c r="O2735" s="828"/>
    </row>
    <row r="2736" spans="1:17" ht="9" customHeight="1" x14ac:dyDescent="0.25">
      <c r="A2736" s="63">
        <f>$A$2</f>
        <v>9</v>
      </c>
      <c r="B2736" s="71"/>
      <c r="C2736" s="804" t="s">
        <v>158</v>
      </c>
      <c r="D2736" s="805"/>
      <c r="E2736" s="805"/>
      <c r="F2736" s="805"/>
      <c r="G2736" s="805"/>
      <c r="H2736" s="806"/>
      <c r="I2736" s="804" t="s">
        <v>159</v>
      </c>
      <c r="J2736" s="805"/>
      <c r="K2736" s="805"/>
      <c r="L2736" s="805"/>
      <c r="M2736" s="805"/>
      <c r="N2736" s="805"/>
      <c r="O2736" s="806"/>
    </row>
    <row r="2737" spans="1:16" ht="19.5" customHeight="1" thickBot="1" x14ac:dyDescent="0.3">
      <c r="A2737" s="63">
        <f>$A$6</f>
        <v>19.5</v>
      </c>
      <c r="B2737" s="71"/>
      <c r="C2737" s="1077" t="str">
        <f>""&amp;$C$17</f>
        <v/>
      </c>
      <c r="D2737" s="1078"/>
      <c r="E2737" s="1078"/>
      <c r="F2737" s="1078"/>
      <c r="G2737" s="1078"/>
      <c r="H2737" s="1079"/>
      <c r="I2737" s="1077" t="str">
        <f>""&amp;$I$17</f>
        <v/>
      </c>
      <c r="J2737" s="1078"/>
      <c r="K2737" s="1078"/>
      <c r="L2737" s="1078"/>
      <c r="M2737" s="1078"/>
      <c r="N2737" s="1078"/>
      <c r="O2737" s="1079"/>
    </row>
    <row r="2738" spans="1:16" ht="4.5" customHeight="1" thickBot="1" x14ac:dyDescent="0.3">
      <c r="A2738" s="63">
        <f t="shared" ref="A2738" si="511">$A$4</f>
        <v>4.5</v>
      </c>
      <c r="B2738" s="1080"/>
      <c r="C2738" s="1081"/>
      <c r="D2738" s="1081"/>
      <c r="E2738" s="1081"/>
      <c r="F2738" s="1081"/>
      <c r="G2738" s="1081"/>
      <c r="H2738" s="1081"/>
      <c r="I2738" s="1081"/>
      <c r="J2738" s="1081"/>
      <c r="K2738" s="1081"/>
      <c r="L2738" s="1081"/>
      <c r="M2738" s="1081"/>
      <c r="N2738" s="1081"/>
      <c r="O2738" s="1082"/>
    </row>
    <row r="2739" spans="1:16" ht="16.5" customHeight="1" x14ac:dyDescent="0.25">
      <c r="A2739" s="68">
        <f t="shared" ref="A2739:A2740" si="512">$A$8</f>
        <v>16.5</v>
      </c>
      <c r="B2739" s="1083" t="s">
        <v>160</v>
      </c>
      <c r="C2739" s="1084"/>
      <c r="D2739" s="1084"/>
      <c r="E2739" s="1084"/>
      <c r="F2739" s="1084"/>
      <c r="G2739" s="1084"/>
      <c r="H2739" s="1084"/>
      <c r="I2739" s="1084"/>
      <c r="J2739" s="1084"/>
      <c r="K2739" s="1084"/>
      <c r="L2739" s="1084"/>
      <c r="M2739" s="1084"/>
      <c r="N2739" s="1084"/>
      <c r="O2739" s="1085"/>
    </row>
    <row r="2740" spans="1:16" ht="16.5" customHeight="1" x14ac:dyDescent="0.25">
      <c r="A2740" s="68">
        <f t="shared" si="512"/>
        <v>16.5</v>
      </c>
      <c r="B2740" s="811" t="s">
        <v>688</v>
      </c>
      <c r="C2740" s="812"/>
      <c r="D2740" s="812"/>
      <c r="E2740" s="812"/>
      <c r="F2740" s="812"/>
      <c r="G2740" s="812"/>
      <c r="H2740" s="812"/>
      <c r="I2740" s="812"/>
      <c r="J2740" s="812"/>
      <c r="K2740" s="812"/>
      <c r="L2740" s="812"/>
      <c r="M2740" s="812"/>
      <c r="N2740" s="812"/>
      <c r="O2740" s="813"/>
    </row>
    <row r="2741" spans="1:16" ht="24.75" customHeight="1" x14ac:dyDescent="0.25">
      <c r="A2741" s="68">
        <f t="shared" ref="A2741" si="513">$A$8*1.5</f>
        <v>24.75</v>
      </c>
      <c r="B2741" s="241" t="s">
        <v>162</v>
      </c>
      <c r="C2741" s="814" t="s">
        <v>170</v>
      </c>
      <c r="D2741" s="807"/>
      <c r="E2741" s="807"/>
      <c r="F2741" s="807"/>
      <c r="G2741" s="815"/>
      <c r="H2741" s="242" t="s">
        <v>171</v>
      </c>
      <c r="I2741" s="242" t="s">
        <v>172</v>
      </c>
      <c r="J2741" s="241" t="s">
        <v>163</v>
      </c>
      <c r="K2741" s="75" t="s">
        <v>760</v>
      </c>
      <c r="L2741" s="814" t="s">
        <v>175</v>
      </c>
      <c r="M2741" s="807"/>
      <c r="N2741" s="807"/>
      <c r="O2741" s="815"/>
    </row>
    <row r="2742" spans="1:16" ht="9" customHeight="1" x14ac:dyDescent="0.2">
      <c r="A2742" s="63">
        <f t="shared" ref="A2742" si="514">$A$2</f>
        <v>9</v>
      </c>
      <c r="B2742" s="76"/>
      <c r="C2742" s="816" t="s">
        <v>126</v>
      </c>
      <c r="D2742" s="817"/>
      <c r="E2742" s="817"/>
      <c r="F2742" s="817"/>
      <c r="G2742" s="818"/>
      <c r="H2742" s="77" t="s">
        <v>164</v>
      </c>
      <c r="I2742" s="77" t="s">
        <v>165</v>
      </c>
      <c r="J2742" s="77" t="s">
        <v>143</v>
      </c>
      <c r="K2742" s="77" t="s">
        <v>166</v>
      </c>
      <c r="L2742" s="845" t="s">
        <v>167</v>
      </c>
      <c r="M2742" s="1023"/>
      <c r="N2742" s="1023"/>
      <c r="O2742" s="1024"/>
    </row>
    <row r="2743" spans="1:16" ht="19.5" customHeight="1" x14ac:dyDescent="0.25">
      <c r="A2743" s="63">
        <f t="shared" ref="A2743:A2750" si="515">$A$6</f>
        <v>19.5</v>
      </c>
      <c r="B2743" s="78">
        <v>1</v>
      </c>
      <c r="C2743" s="832"/>
      <c r="D2743" s="832"/>
      <c r="E2743" s="832"/>
      <c r="F2743" s="832"/>
      <c r="G2743" s="832"/>
      <c r="H2743" s="262"/>
      <c r="I2743" s="262"/>
      <c r="J2743" s="172"/>
      <c r="K2743" s="175"/>
      <c r="L2743" s="1073"/>
      <c r="M2743" s="1074"/>
      <c r="N2743" s="1074"/>
      <c r="O2743" s="1075"/>
      <c r="P2743" s="45" t="s">
        <v>126</v>
      </c>
    </row>
    <row r="2744" spans="1:16" ht="19.5" customHeight="1" x14ac:dyDescent="0.25">
      <c r="A2744" s="63">
        <f t="shared" si="515"/>
        <v>19.5</v>
      </c>
      <c r="B2744" s="78">
        <v>2</v>
      </c>
      <c r="C2744" s="832"/>
      <c r="D2744" s="832"/>
      <c r="E2744" s="832"/>
      <c r="F2744" s="832"/>
      <c r="G2744" s="832"/>
      <c r="H2744" s="262"/>
      <c r="I2744" s="262"/>
      <c r="J2744" s="172"/>
      <c r="K2744" s="175"/>
      <c r="L2744" s="1073"/>
      <c r="M2744" s="1074"/>
      <c r="N2744" s="1074"/>
      <c r="O2744" s="1075"/>
      <c r="P2744" s="45" t="s">
        <v>126</v>
      </c>
    </row>
    <row r="2745" spans="1:16" ht="19.5" customHeight="1" x14ac:dyDescent="0.25">
      <c r="A2745" s="63">
        <f t="shared" si="515"/>
        <v>19.5</v>
      </c>
      <c r="B2745" s="78">
        <v>3</v>
      </c>
      <c r="C2745" s="832"/>
      <c r="D2745" s="832"/>
      <c r="E2745" s="832"/>
      <c r="F2745" s="832"/>
      <c r="G2745" s="832"/>
      <c r="H2745" s="262"/>
      <c r="I2745" s="262"/>
      <c r="J2745" s="172"/>
      <c r="K2745" s="175"/>
      <c r="L2745" s="1073"/>
      <c r="M2745" s="1074"/>
      <c r="N2745" s="1074"/>
      <c r="O2745" s="1075"/>
      <c r="P2745" s="45" t="s">
        <v>126</v>
      </c>
    </row>
    <row r="2746" spans="1:16" ht="19.5" customHeight="1" x14ac:dyDescent="0.25">
      <c r="A2746" s="63">
        <f t="shared" si="515"/>
        <v>19.5</v>
      </c>
      <c r="B2746" s="78">
        <v>4</v>
      </c>
      <c r="C2746" s="832"/>
      <c r="D2746" s="832"/>
      <c r="E2746" s="832"/>
      <c r="F2746" s="832"/>
      <c r="G2746" s="832"/>
      <c r="H2746" s="262"/>
      <c r="I2746" s="262"/>
      <c r="J2746" s="172"/>
      <c r="K2746" s="175"/>
      <c r="L2746" s="1073"/>
      <c r="M2746" s="1074"/>
      <c r="N2746" s="1074"/>
      <c r="O2746" s="1075"/>
      <c r="P2746" s="45" t="s">
        <v>126</v>
      </c>
    </row>
    <row r="2747" spans="1:16" ht="19.5" customHeight="1" x14ac:dyDescent="0.25">
      <c r="A2747" s="63">
        <f t="shared" si="515"/>
        <v>19.5</v>
      </c>
      <c r="B2747" s="78">
        <v>5</v>
      </c>
      <c r="C2747" s="832"/>
      <c r="D2747" s="832"/>
      <c r="E2747" s="832"/>
      <c r="F2747" s="832"/>
      <c r="G2747" s="832"/>
      <c r="H2747" s="262"/>
      <c r="I2747" s="262"/>
      <c r="J2747" s="172"/>
      <c r="K2747" s="175"/>
      <c r="L2747" s="1073"/>
      <c r="M2747" s="1074"/>
      <c r="N2747" s="1074"/>
      <c r="O2747" s="1075"/>
      <c r="P2747" s="45" t="s">
        <v>126</v>
      </c>
    </row>
    <row r="2748" spans="1:16" ht="19.5" customHeight="1" x14ac:dyDescent="0.25">
      <c r="A2748" s="63">
        <f t="shared" si="515"/>
        <v>19.5</v>
      </c>
      <c r="B2748" s="78">
        <v>6</v>
      </c>
      <c r="C2748" s="832"/>
      <c r="D2748" s="832"/>
      <c r="E2748" s="832"/>
      <c r="F2748" s="832"/>
      <c r="G2748" s="832"/>
      <c r="H2748" s="262"/>
      <c r="I2748" s="262"/>
      <c r="J2748" s="172"/>
      <c r="K2748" s="175"/>
      <c r="L2748" s="1073"/>
      <c r="M2748" s="1074"/>
      <c r="N2748" s="1074"/>
      <c r="O2748" s="1075"/>
      <c r="P2748" s="45" t="s">
        <v>126</v>
      </c>
    </row>
    <row r="2749" spans="1:16" ht="19.5" customHeight="1" x14ac:dyDescent="0.25">
      <c r="A2749" s="63">
        <f t="shared" si="515"/>
        <v>19.5</v>
      </c>
      <c r="B2749" s="78">
        <v>7</v>
      </c>
      <c r="C2749" s="832"/>
      <c r="D2749" s="832"/>
      <c r="E2749" s="832"/>
      <c r="F2749" s="832"/>
      <c r="G2749" s="832"/>
      <c r="H2749" s="262"/>
      <c r="I2749" s="262"/>
      <c r="J2749" s="172"/>
      <c r="K2749" s="175"/>
      <c r="L2749" s="1073"/>
      <c r="M2749" s="1074"/>
      <c r="N2749" s="1074"/>
      <c r="O2749" s="1075"/>
      <c r="P2749" s="45" t="s">
        <v>126</v>
      </c>
    </row>
    <row r="2750" spans="1:16" ht="19.5" customHeight="1" x14ac:dyDescent="0.25">
      <c r="A2750" s="63">
        <f t="shared" si="515"/>
        <v>19.5</v>
      </c>
      <c r="B2750" s="78">
        <v>8</v>
      </c>
      <c r="C2750" s="832"/>
      <c r="D2750" s="832"/>
      <c r="E2750" s="832"/>
      <c r="F2750" s="832"/>
      <c r="G2750" s="832"/>
      <c r="H2750" s="262"/>
      <c r="I2750" s="262"/>
      <c r="J2750" s="172"/>
      <c r="K2750" s="175"/>
      <c r="L2750" s="1073"/>
      <c r="M2750" s="1074"/>
      <c r="N2750" s="1074"/>
      <c r="O2750" s="1075"/>
      <c r="P2750" s="45" t="s">
        <v>126</v>
      </c>
    </row>
    <row r="2751" spans="1:16" ht="9" customHeight="1" x14ac:dyDescent="0.25">
      <c r="A2751" s="63">
        <f t="shared" ref="A2751" si="516">$A$2</f>
        <v>9</v>
      </c>
    </row>
    <row r="2752" spans="1:16" ht="18" customHeight="1" x14ac:dyDescent="0.25">
      <c r="A2752" s="63">
        <f t="shared" ref="A2752" si="517">$A$2*2</f>
        <v>18</v>
      </c>
      <c r="B2752" s="79" t="s">
        <v>100</v>
      </c>
      <c r="C2752" s="838" t="s">
        <v>191</v>
      </c>
      <c r="D2752" s="795"/>
      <c r="E2752" s="795"/>
      <c r="F2752" s="795"/>
      <c r="G2752" s="795"/>
      <c r="H2752" s="795"/>
      <c r="I2752" s="795"/>
      <c r="J2752" s="795"/>
      <c r="K2752" s="795"/>
      <c r="L2752" s="795"/>
      <c r="M2752" s="795"/>
      <c r="N2752" s="795"/>
      <c r="O2752" s="795"/>
    </row>
    <row r="2753" spans="1:16" ht="9" customHeight="1" x14ac:dyDescent="0.25">
      <c r="A2753" s="63">
        <f t="shared" ref="A2753:A2755" si="518">$A$2</f>
        <v>9</v>
      </c>
      <c r="B2753" s="79" t="s">
        <v>101</v>
      </c>
      <c r="C2753" s="795" t="s">
        <v>190</v>
      </c>
      <c r="D2753" s="795"/>
      <c r="E2753" s="795"/>
      <c r="F2753" s="795"/>
      <c r="G2753" s="795"/>
      <c r="H2753" s="795"/>
      <c r="I2753" s="795"/>
      <c r="J2753" s="795"/>
      <c r="K2753" s="795"/>
      <c r="L2753" s="795"/>
      <c r="M2753" s="795"/>
      <c r="N2753" s="795"/>
      <c r="O2753" s="795"/>
    </row>
    <row r="2754" spans="1:16" s="62" customFormat="1" ht="9" customHeight="1" x14ac:dyDescent="0.25">
      <c r="A2754" s="63">
        <f t="shared" si="518"/>
        <v>9</v>
      </c>
      <c r="B2754" s="79" t="s">
        <v>102</v>
      </c>
      <c r="C2754" s="838" t="s">
        <v>500</v>
      </c>
      <c r="D2754" s="795"/>
      <c r="E2754" s="795"/>
      <c r="F2754" s="795"/>
      <c r="G2754" s="795"/>
      <c r="H2754" s="795"/>
      <c r="I2754" s="795"/>
      <c r="J2754" s="795"/>
      <c r="K2754" s="795"/>
      <c r="L2754" s="795"/>
      <c r="M2754" s="795"/>
      <c r="N2754" s="795"/>
      <c r="O2754" s="795"/>
      <c r="P2754" s="45"/>
    </row>
    <row r="2755" spans="1:16" s="62" customFormat="1" ht="9" customHeight="1" x14ac:dyDescent="0.25">
      <c r="A2755" s="63">
        <f t="shared" si="518"/>
        <v>9</v>
      </c>
      <c r="B2755" s="79" t="s">
        <v>105</v>
      </c>
      <c r="C2755" s="838" t="s">
        <v>194</v>
      </c>
      <c r="D2755" s="795"/>
      <c r="E2755" s="795"/>
      <c r="F2755" s="795"/>
      <c r="G2755" s="795"/>
      <c r="H2755" s="795"/>
      <c r="I2755" s="795"/>
      <c r="J2755" s="795"/>
      <c r="K2755" s="795"/>
      <c r="L2755" s="795"/>
      <c r="M2755" s="795"/>
      <c r="N2755" s="795"/>
      <c r="O2755" s="795"/>
      <c r="P2755" s="45"/>
    </row>
    <row r="2756" spans="1:16" s="62" customFormat="1" ht="16.5" customHeight="1" x14ac:dyDescent="0.25">
      <c r="A2756" s="68">
        <f t="shared" ref="A2756" si="519">$A$8</f>
        <v>16.5</v>
      </c>
      <c r="B2756" s="45"/>
      <c r="C2756" s="984" t="str">
        <f ca="1">Wersja</f>
        <v>2020..6.15.0.44055</v>
      </c>
      <c r="D2756" s="984"/>
      <c r="E2756" s="69"/>
      <c r="F2756" s="69"/>
      <c r="G2756" s="69"/>
      <c r="H2756" s="69"/>
      <c r="I2756" s="45"/>
      <c r="J2756" s="45"/>
      <c r="K2756" s="45"/>
      <c r="L2756" s="45"/>
      <c r="M2756" s="45"/>
      <c r="N2756" s="80" t="s">
        <v>690</v>
      </c>
      <c r="O2756" s="81" t="s">
        <v>187</v>
      </c>
      <c r="P2756" s="45"/>
    </row>
    <row r="2757" spans="1:16" s="62" customFormat="1" ht="9" customHeight="1" x14ac:dyDescent="0.25">
      <c r="A2757" s="63">
        <f t="shared" ref="A2757:A2758" si="520">$A$2</f>
        <v>9</v>
      </c>
      <c r="B2757" s="45"/>
      <c r="C2757" s="45"/>
      <c r="D2757" s="45"/>
      <c r="E2757" s="45"/>
      <c r="F2757" s="45"/>
      <c r="G2757" s="45"/>
      <c r="H2757" s="45"/>
      <c r="I2757" s="45"/>
      <c r="J2757" s="45"/>
      <c r="K2757" s="45"/>
      <c r="L2757" s="45"/>
      <c r="M2757" s="45"/>
      <c r="N2757" s="45"/>
      <c r="O2757" s="45"/>
      <c r="P2757" s="45"/>
    </row>
    <row r="2758" spans="1:16" s="62" customFormat="1" ht="9" customHeight="1" x14ac:dyDescent="0.25">
      <c r="A2758" s="63">
        <f t="shared" si="520"/>
        <v>9</v>
      </c>
      <c r="B2758" s="797" t="s">
        <v>0</v>
      </c>
      <c r="C2758" s="797"/>
      <c r="D2758" s="797"/>
      <c r="E2758" s="797"/>
      <c r="F2758" s="797"/>
      <c r="G2758" s="797"/>
      <c r="H2758" s="797"/>
      <c r="I2758" s="797"/>
      <c r="J2758" s="797"/>
      <c r="K2758" s="797"/>
      <c r="L2758" s="797"/>
      <c r="M2758" s="797"/>
      <c r="N2758" s="797"/>
      <c r="O2758" s="797"/>
      <c r="P2758" s="45"/>
    </row>
    <row r="2759" spans="1:16" s="62" customFormat="1" ht="4.5" customHeight="1" x14ac:dyDescent="0.25">
      <c r="A2759" s="68">
        <v>4.5</v>
      </c>
      <c r="B2759" s="239"/>
      <c r="C2759" s="45"/>
      <c r="D2759" s="45"/>
      <c r="E2759" s="45"/>
      <c r="F2759" s="45"/>
      <c r="G2759" s="45"/>
      <c r="H2759" s="45"/>
      <c r="I2759" s="45"/>
      <c r="J2759" s="45"/>
      <c r="K2759" s="45"/>
      <c r="L2759" s="45"/>
      <c r="M2759" s="45"/>
      <c r="N2759" s="45"/>
      <c r="O2759" s="45"/>
      <c r="P2759" s="45"/>
    </row>
    <row r="2760" spans="1:16" s="62" customFormat="1" ht="16.5" customHeight="1" x14ac:dyDescent="0.25">
      <c r="A2760" s="68">
        <f t="shared" ref="A2760" si="521">$A$8</f>
        <v>16.5</v>
      </c>
      <c r="B2760" s="811" t="s">
        <v>689</v>
      </c>
      <c r="C2760" s="812"/>
      <c r="D2760" s="812"/>
      <c r="E2760" s="812"/>
      <c r="F2760" s="812"/>
      <c r="G2760" s="812"/>
      <c r="H2760" s="812"/>
      <c r="I2760" s="812"/>
      <c r="J2760" s="812"/>
      <c r="K2760" s="812"/>
      <c r="L2760" s="812"/>
      <c r="M2760" s="812"/>
      <c r="N2760" s="812"/>
      <c r="O2760" s="813"/>
      <c r="P2760" s="45"/>
    </row>
    <row r="2761" spans="1:16" s="62" customFormat="1" ht="24.75" customHeight="1" x14ac:dyDescent="0.25">
      <c r="A2761" s="68">
        <f t="shared" ref="A2761" si="522">$A$8*1.5</f>
        <v>24.75</v>
      </c>
      <c r="B2761" s="241" t="s">
        <v>162</v>
      </c>
      <c r="C2761" s="1076" t="s">
        <v>184</v>
      </c>
      <c r="D2761" s="1076"/>
      <c r="E2761" s="1076"/>
      <c r="F2761" s="1076"/>
      <c r="G2761" s="1076"/>
      <c r="H2761" s="242" t="s">
        <v>171</v>
      </c>
      <c r="I2761" s="242" t="s">
        <v>172</v>
      </c>
      <c r="J2761" s="241" t="s">
        <v>163</v>
      </c>
      <c r="K2761" s="75" t="s">
        <v>760</v>
      </c>
      <c r="L2761" s="814" t="s">
        <v>175</v>
      </c>
      <c r="M2761" s="807"/>
      <c r="N2761" s="807"/>
      <c r="O2761" s="815"/>
      <c r="P2761" s="45"/>
    </row>
    <row r="2762" spans="1:16" s="62" customFormat="1" ht="9" customHeight="1" x14ac:dyDescent="0.2">
      <c r="A2762" s="63">
        <f t="shared" ref="A2762" si="523">$A$2</f>
        <v>9</v>
      </c>
      <c r="B2762" s="85"/>
      <c r="C2762" s="835" t="s">
        <v>126</v>
      </c>
      <c r="D2762" s="835"/>
      <c r="E2762" s="835"/>
      <c r="F2762" s="835"/>
      <c r="G2762" s="835"/>
      <c r="H2762" s="240" t="s">
        <v>164</v>
      </c>
      <c r="I2762" s="240" t="s">
        <v>165</v>
      </c>
      <c r="J2762" s="240" t="s">
        <v>143</v>
      </c>
      <c r="K2762" s="240" t="s">
        <v>166</v>
      </c>
      <c r="L2762" s="836" t="s">
        <v>167</v>
      </c>
      <c r="M2762" s="1072"/>
      <c r="N2762" s="1072"/>
      <c r="O2762" s="837"/>
      <c r="P2762" s="45"/>
    </row>
    <row r="2763" spans="1:16" s="62" customFormat="1" ht="19.5" customHeight="1" x14ac:dyDescent="0.25">
      <c r="A2763" s="63">
        <f t="shared" ref="A2763:A2770" si="524">$A$6</f>
        <v>19.5</v>
      </c>
      <c r="B2763" s="78">
        <v>1</v>
      </c>
      <c r="C2763" s="832"/>
      <c r="D2763" s="832"/>
      <c r="E2763" s="832"/>
      <c r="F2763" s="832"/>
      <c r="G2763" s="832"/>
      <c r="H2763" s="262"/>
      <c r="I2763" s="262"/>
      <c r="J2763" s="172"/>
      <c r="K2763" s="167"/>
      <c r="L2763" s="1073"/>
      <c r="M2763" s="1074"/>
      <c r="N2763" s="1074"/>
      <c r="O2763" s="1075"/>
      <c r="P2763" s="45" t="s">
        <v>164</v>
      </c>
    </row>
    <row r="2764" spans="1:16" s="62" customFormat="1" ht="19.5" customHeight="1" x14ac:dyDescent="0.25">
      <c r="A2764" s="63">
        <f t="shared" si="524"/>
        <v>19.5</v>
      </c>
      <c r="B2764" s="78">
        <v>2</v>
      </c>
      <c r="C2764" s="832"/>
      <c r="D2764" s="832"/>
      <c r="E2764" s="832"/>
      <c r="F2764" s="832"/>
      <c r="G2764" s="832"/>
      <c r="H2764" s="262"/>
      <c r="I2764" s="262"/>
      <c r="J2764" s="172"/>
      <c r="K2764" s="167"/>
      <c r="L2764" s="1073"/>
      <c r="M2764" s="1074"/>
      <c r="N2764" s="1074"/>
      <c r="O2764" s="1075"/>
      <c r="P2764" s="45" t="s">
        <v>164</v>
      </c>
    </row>
    <row r="2765" spans="1:16" s="62" customFormat="1" ht="19.5" customHeight="1" x14ac:dyDescent="0.25">
      <c r="A2765" s="63">
        <f t="shared" si="524"/>
        <v>19.5</v>
      </c>
      <c r="B2765" s="78">
        <v>3</v>
      </c>
      <c r="C2765" s="832"/>
      <c r="D2765" s="832"/>
      <c r="E2765" s="832"/>
      <c r="F2765" s="832"/>
      <c r="G2765" s="832"/>
      <c r="H2765" s="262"/>
      <c r="I2765" s="262"/>
      <c r="J2765" s="172"/>
      <c r="K2765" s="167"/>
      <c r="L2765" s="1073"/>
      <c r="M2765" s="1074"/>
      <c r="N2765" s="1074"/>
      <c r="O2765" s="1075"/>
      <c r="P2765" s="45" t="s">
        <v>164</v>
      </c>
    </row>
    <row r="2766" spans="1:16" s="62" customFormat="1" ht="19.5" customHeight="1" x14ac:dyDescent="0.25">
      <c r="A2766" s="63">
        <f t="shared" si="524"/>
        <v>19.5</v>
      </c>
      <c r="B2766" s="78">
        <v>4</v>
      </c>
      <c r="C2766" s="832"/>
      <c r="D2766" s="832"/>
      <c r="E2766" s="832"/>
      <c r="F2766" s="832"/>
      <c r="G2766" s="832"/>
      <c r="H2766" s="262"/>
      <c r="I2766" s="262"/>
      <c r="J2766" s="172"/>
      <c r="K2766" s="167"/>
      <c r="L2766" s="1073"/>
      <c r="M2766" s="1074"/>
      <c r="N2766" s="1074"/>
      <c r="O2766" s="1075"/>
      <c r="P2766" s="45" t="s">
        <v>164</v>
      </c>
    </row>
    <row r="2767" spans="1:16" s="62" customFormat="1" ht="19.5" customHeight="1" x14ac:dyDescent="0.25">
      <c r="A2767" s="63">
        <f t="shared" si="524"/>
        <v>19.5</v>
      </c>
      <c r="B2767" s="78">
        <v>5</v>
      </c>
      <c r="C2767" s="832"/>
      <c r="D2767" s="832"/>
      <c r="E2767" s="832"/>
      <c r="F2767" s="832"/>
      <c r="G2767" s="832"/>
      <c r="H2767" s="262"/>
      <c r="I2767" s="262"/>
      <c r="J2767" s="172"/>
      <c r="K2767" s="167"/>
      <c r="L2767" s="1073"/>
      <c r="M2767" s="1074"/>
      <c r="N2767" s="1074"/>
      <c r="O2767" s="1075"/>
      <c r="P2767" s="45" t="s">
        <v>164</v>
      </c>
    </row>
    <row r="2768" spans="1:16" s="62" customFormat="1" ht="19.5" customHeight="1" x14ac:dyDescent="0.25">
      <c r="A2768" s="63">
        <f t="shared" si="524"/>
        <v>19.5</v>
      </c>
      <c r="B2768" s="78">
        <v>6</v>
      </c>
      <c r="C2768" s="832"/>
      <c r="D2768" s="832"/>
      <c r="E2768" s="832"/>
      <c r="F2768" s="832"/>
      <c r="G2768" s="832"/>
      <c r="H2768" s="262"/>
      <c r="I2768" s="262"/>
      <c r="J2768" s="172"/>
      <c r="K2768" s="167"/>
      <c r="L2768" s="1073"/>
      <c r="M2768" s="1074"/>
      <c r="N2768" s="1074"/>
      <c r="O2768" s="1075"/>
      <c r="P2768" s="45" t="s">
        <v>164</v>
      </c>
    </row>
    <row r="2769" spans="1:16" s="62" customFormat="1" ht="19.5" customHeight="1" x14ac:dyDescent="0.25">
      <c r="A2769" s="63">
        <f t="shared" si="524"/>
        <v>19.5</v>
      </c>
      <c r="B2769" s="78">
        <v>7</v>
      </c>
      <c r="C2769" s="832"/>
      <c r="D2769" s="832"/>
      <c r="E2769" s="832"/>
      <c r="F2769" s="832"/>
      <c r="G2769" s="832"/>
      <c r="H2769" s="262"/>
      <c r="I2769" s="262"/>
      <c r="J2769" s="172"/>
      <c r="K2769" s="167"/>
      <c r="L2769" s="1073"/>
      <c r="M2769" s="1074"/>
      <c r="N2769" s="1074"/>
      <c r="O2769" s="1075"/>
      <c r="P2769" s="45" t="s">
        <v>164</v>
      </c>
    </row>
    <row r="2770" spans="1:16" s="62" customFormat="1" ht="19.5" customHeight="1" x14ac:dyDescent="0.25">
      <c r="A2770" s="63">
        <f t="shared" si="524"/>
        <v>19.5</v>
      </c>
      <c r="B2770" s="78">
        <v>8</v>
      </c>
      <c r="C2770" s="832"/>
      <c r="D2770" s="832"/>
      <c r="E2770" s="832"/>
      <c r="F2770" s="832"/>
      <c r="G2770" s="832"/>
      <c r="H2770" s="262"/>
      <c r="I2770" s="262"/>
      <c r="J2770" s="172"/>
      <c r="K2770" s="167"/>
      <c r="L2770" s="1073"/>
      <c r="M2770" s="1074"/>
      <c r="N2770" s="1074"/>
      <c r="O2770" s="1075"/>
      <c r="P2770" s="45" t="s">
        <v>164</v>
      </c>
    </row>
    <row r="2771" spans="1:16" s="62" customFormat="1" ht="9" customHeight="1" x14ac:dyDescent="0.25">
      <c r="A2771" s="63">
        <f t="shared" ref="A2771:A2800" si="525">$A$2</f>
        <v>9</v>
      </c>
      <c r="B2771" s="45"/>
      <c r="C2771" s="45"/>
      <c r="D2771" s="45"/>
      <c r="E2771" s="45"/>
      <c r="F2771" s="45"/>
      <c r="G2771" s="45"/>
      <c r="H2771" s="45"/>
      <c r="I2771" s="45"/>
      <c r="J2771" s="45"/>
      <c r="K2771" s="45"/>
      <c r="L2771" s="45"/>
      <c r="M2771" s="45"/>
      <c r="N2771" s="45"/>
      <c r="O2771" s="45"/>
      <c r="P2771" s="45"/>
    </row>
    <row r="2772" spans="1:16" ht="9" customHeight="1" x14ac:dyDescent="0.25">
      <c r="A2772" s="63">
        <f t="shared" si="525"/>
        <v>9</v>
      </c>
    </row>
    <row r="2773" spans="1:16" ht="9" customHeight="1" x14ac:dyDescent="0.25">
      <c r="A2773" s="63">
        <f t="shared" si="525"/>
        <v>9</v>
      </c>
    </row>
    <row r="2774" spans="1:16" ht="9" customHeight="1" x14ac:dyDescent="0.25">
      <c r="A2774" s="63">
        <f t="shared" si="525"/>
        <v>9</v>
      </c>
    </row>
    <row r="2775" spans="1:16" ht="9" customHeight="1" x14ac:dyDescent="0.25">
      <c r="A2775" s="63">
        <f t="shared" si="525"/>
        <v>9</v>
      </c>
    </row>
    <row r="2776" spans="1:16" ht="9" customHeight="1" x14ac:dyDescent="0.25">
      <c r="A2776" s="63">
        <f t="shared" si="525"/>
        <v>9</v>
      </c>
    </row>
    <row r="2777" spans="1:16" ht="9" customHeight="1" x14ac:dyDescent="0.25">
      <c r="A2777" s="63">
        <f t="shared" si="525"/>
        <v>9</v>
      </c>
    </row>
    <row r="2778" spans="1:16" ht="9" customHeight="1" x14ac:dyDescent="0.25">
      <c r="A2778" s="63">
        <f t="shared" si="525"/>
        <v>9</v>
      </c>
    </row>
    <row r="2779" spans="1:16" ht="9" customHeight="1" x14ac:dyDescent="0.25">
      <c r="A2779" s="63">
        <f t="shared" si="525"/>
        <v>9</v>
      </c>
    </row>
    <row r="2780" spans="1:16" ht="9" customHeight="1" x14ac:dyDescent="0.25">
      <c r="A2780" s="63">
        <f t="shared" si="525"/>
        <v>9</v>
      </c>
    </row>
    <row r="2781" spans="1:16" ht="9" customHeight="1" x14ac:dyDescent="0.25">
      <c r="A2781" s="63">
        <f t="shared" si="525"/>
        <v>9</v>
      </c>
    </row>
    <row r="2782" spans="1:16" ht="9" customHeight="1" x14ac:dyDescent="0.25">
      <c r="A2782" s="63">
        <f t="shared" si="525"/>
        <v>9</v>
      </c>
    </row>
    <row r="2783" spans="1:16" ht="9" customHeight="1" x14ac:dyDescent="0.25">
      <c r="A2783" s="63">
        <f t="shared" si="525"/>
        <v>9</v>
      </c>
    </row>
    <row r="2784" spans="1:16" ht="9" customHeight="1" x14ac:dyDescent="0.25">
      <c r="A2784" s="63">
        <f t="shared" si="525"/>
        <v>9</v>
      </c>
    </row>
    <row r="2785" spans="1:1" ht="9" customHeight="1" x14ac:dyDescent="0.25">
      <c r="A2785" s="63">
        <f t="shared" si="525"/>
        <v>9</v>
      </c>
    </row>
    <row r="2786" spans="1:1" ht="9" customHeight="1" x14ac:dyDescent="0.25">
      <c r="A2786" s="63">
        <f t="shared" si="525"/>
        <v>9</v>
      </c>
    </row>
    <row r="2787" spans="1:1" ht="9" customHeight="1" x14ac:dyDescent="0.25">
      <c r="A2787" s="63">
        <f t="shared" si="525"/>
        <v>9</v>
      </c>
    </row>
    <row r="2788" spans="1:1" ht="9" customHeight="1" x14ac:dyDescent="0.25">
      <c r="A2788" s="63">
        <f t="shared" si="525"/>
        <v>9</v>
      </c>
    </row>
    <row r="2789" spans="1:1" ht="9" customHeight="1" x14ac:dyDescent="0.25">
      <c r="A2789" s="63">
        <f t="shared" si="525"/>
        <v>9</v>
      </c>
    </row>
    <row r="2790" spans="1:1" ht="9" customHeight="1" x14ac:dyDescent="0.25">
      <c r="A2790" s="63">
        <f t="shared" si="525"/>
        <v>9</v>
      </c>
    </row>
    <row r="2791" spans="1:1" ht="9" customHeight="1" x14ac:dyDescent="0.25">
      <c r="A2791" s="63">
        <f t="shared" si="525"/>
        <v>9</v>
      </c>
    </row>
    <row r="2792" spans="1:1" ht="9" customHeight="1" x14ac:dyDescent="0.25">
      <c r="A2792" s="63">
        <f t="shared" si="525"/>
        <v>9</v>
      </c>
    </row>
    <row r="2793" spans="1:1" ht="9" customHeight="1" x14ac:dyDescent="0.25">
      <c r="A2793" s="63">
        <f t="shared" si="525"/>
        <v>9</v>
      </c>
    </row>
    <row r="2794" spans="1:1" ht="9" customHeight="1" x14ac:dyDescent="0.25">
      <c r="A2794" s="63">
        <f t="shared" si="525"/>
        <v>9</v>
      </c>
    </row>
    <row r="2795" spans="1:1" ht="9" customHeight="1" x14ac:dyDescent="0.25">
      <c r="A2795" s="63">
        <f t="shared" si="525"/>
        <v>9</v>
      </c>
    </row>
    <row r="2796" spans="1:1" ht="9" customHeight="1" x14ac:dyDescent="0.25">
      <c r="A2796" s="63">
        <f t="shared" si="525"/>
        <v>9</v>
      </c>
    </row>
    <row r="2797" spans="1:1" ht="9" customHeight="1" x14ac:dyDescent="0.25">
      <c r="A2797" s="63">
        <f t="shared" si="525"/>
        <v>9</v>
      </c>
    </row>
    <row r="2798" spans="1:1" ht="9" customHeight="1" x14ac:dyDescent="0.25">
      <c r="A2798" s="63">
        <f t="shared" si="525"/>
        <v>9</v>
      </c>
    </row>
    <row r="2799" spans="1:1" ht="9" customHeight="1" x14ac:dyDescent="0.25">
      <c r="A2799" s="63">
        <f t="shared" si="525"/>
        <v>9</v>
      </c>
    </row>
    <row r="2800" spans="1:1" ht="9" customHeight="1" x14ac:dyDescent="0.25">
      <c r="A2800" s="63">
        <f t="shared" si="525"/>
        <v>9</v>
      </c>
    </row>
    <row r="2801" spans="1:14" ht="15.75" customHeight="1" x14ac:dyDescent="0.25">
      <c r="A2801" s="68">
        <f t="shared" ref="A2801" si="526">$A$8</f>
        <v>16.5</v>
      </c>
      <c r="C2801" s="80" t="s">
        <v>690</v>
      </c>
      <c r="D2801" s="81" t="s">
        <v>189</v>
      </c>
      <c r="M2801" s="1006" t="str">
        <f ca="1">Wersja</f>
        <v>2020..6.15.0.44055</v>
      </c>
      <c r="N2801" s="1006"/>
    </row>
  </sheetData>
  <sheetProtection algorithmName="SHA-512" hashValue="AQuOaJvFWnjvKtO+Z/u7b3Us0Xib9JdguAHmpN9CJ7lmGMPR5se3FtFQxdGnxbfIRofDpYz5sNY4dAKfNOC/2g==" saltValue="hwfFu3sLJKFBwWCYdL0WoQ==" spinCount="100000" sheet="1" objects="1" scenarios="1" formatCells="0"/>
  <mergeCells count="2310">
    <mergeCell ref="M81:N81"/>
    <mergeCell ref="M2801:N2801"/>
    <mergeCell ref="M2721:N2721"/>
    <mergeCell ref="M2641:N2641"/>
    <mergeCell ref="M2561:N2561"/>
    <mergeCell ref="M2481:N2481"/>
    <mergeCell ref="M2401:N2401"/>
    <mergeCell ref="M2321:N2321"/>
    <mergeCell ref="M2241:N2241"/>
    <mergeCell ref="M2161:N2161"/>
    <mergeCell ref="M2081:N2081"/>
    <mergeCell ref="M2001:N2001"/>
    <mergeCell ref="M1921:N1921"/>
    <mergeCell ref="M1841:N1841"/>
    <mergeCell ref="M1761:N1761"/>
    <mergeCell ref="M1681:N1681"/>
    <mergeCell ref="M1601:N1601"/>
    <mergeCell ref="M1521:N1521"/>
    <mergeCell ref="B1938:O1938"/>
    <mergeCell ref="B1939:O1939"/>
    <mergeCell ref="B1940:O1940"/>
    <mergeCell ref="C1941:G1941"/>
    <mergeCell ref="L1941:O1941"/>
    <mergeCell ref="C1942:G1942"/>
    <mergeCell ref="L1942:O1942"/>
    <mergeCell ref="C1943:G1943"/>
    <mergeCell ref="L1943:O1943"/>
    <mergeCell ref="B1929:N1929"/>
    <mergeCell ref="B1930:N1930"/>
    <mergeCell ref="N1931:O1931"/>
    <mergeCell ref="B1934:O1934"/>
    <mergeCell ref="B1935:O1935"/>
    <mergeCell ref="C1970:G1970"/>
    <mergeCell ref="L1970:O1970"/>
    <mergeCell ref="C1965:G1965"/>
    <mergeCell ref="L1965:O1965"/>
    <mergeCell ref="C1966:G1966"/>
    <mergeCell ref="L1966:O1966"/>
    <mergeCell ref="C1967:G1967"/>
    <mergeCell ref="L1967:O1967"/>
    <mergeCell ref="C1968:G1968"/>
    <mergeCell ref="L1968:O1968"/>
    <mergeCell ref="C1969:G1969"/>
    <mergeCell ref="L1969:O1969"/>
    <mergeCell ref="B1960:O1960"/>
    <mergeCell ref="C1961:G1961"/>
    <mergeCell ref="L1961:O1961"/>
    <mergeCell ref="C1962:G1962"/>
    <mergeCell ref="L1962:O1962"/>
    <mergeCell ref="C1963:G1963"/>
    <mergeCell ref="L1963:O1963"/>
    <mergeCell ref="C1964:G1964"/>
    <mergeCell ref="L1964:O1964"/>
    <mergeCell ref="C1949:G1949"/>
    <mergeCell ref="L1949:O1949"/>
    <mergeCell ref="C1950:G1950"/>
    <mergeCell ref="L1950:O1950"/>
    <mergeCell ref="C1952:O1952"/>
    <mergeCell ref="C1953:O1953"/>
    <mergeCell ref="C1954:O1954"/>
    <mergeCell ref="C1955:O1955"/>
    <mergeCell ref="B1958:O1958"/>
    <mergeCell ref="C1944:G1944"/>
    <mergeCell ref="L1944:O1944"/>
    <mergeCell ref="C1945:G1945"/>
    <mergeCell ref="L1945:O1945"/>
    <mergeCell ref="C1946:G1946"/>
    <mergeCell ref="L1946:O1946"/>
    <mergeCell ref="C1947:G1947"/>
    <mergeCell ref="L1947:O1947"/>
    <mergeCell ref="C1948:G1948"/>
    <mergeCell ref="L1948:O1948"/>
    <mergeCell ref="C1956:D1956"/>
    <mergeCell ref="C1936:H1936"/>
    <mergeCell ref="I1936:O1936"/>
    <mergeCell ref="C1937:H1937"/>
    <mergeCell ref="I1937:O1937"/>
    <mergeCell ref="C1889:G1889"/>
    <mergeCell ref="L1889:O1889"/>
    <mergeCell ref="C1890:G1890"/>
    <mergeCell ref="L1890:O1890"/>
    <mergeCell ref="B1922:O1922"/>
    <mergeCell ref="B1923:O1923"/>
    <mergeCell ref="B1925:H1925"/>
    <mergeCell ref="I1925:O1925"/>
    <mergeCell ref="C1926:G1926"/>
    <mergeCell ref="I1926:O1926"/>
    <mergeCell ref="C1884:G1884"/>
    <mergeCell ref="L1884:O1884"/>
    <mergeCell ref="C1885:G1885"/>
    <mergeCell ref="L1885:O1885"/>
    <mergeCell ref="C1886:G1886"/>
    <mergeCell ref="L1886:O1886"/>
    <mergeCell ref="C1887:G1887"/>
    <mergeCell ref="L1887:O1887"/>
    <mergeCell ref="C1888:G1888"/>
    <mergeCell ref="L1888:O1888"/>
    <mergeCell ref="C1875:O1875"/>
    <mergeCell ref="B1878:O1878"/>
    <mergeCell ref="B1880:O1880"/>
    <mergeCell ref="C1881:G1881"/>
    <mergeCell ref="L1881:O1881"/>
    <mergeCell ref="C1882:G1882"/>
    <mergeCell ref="L1882:O1882"/>
    <mergeCell ref="C1883:G1883"/>
    <mergeCell ref="L1883:O1883"/>
    <mergeCell ref="C1868:G1868"/>
    <mergeCell ref="L1868:O1868"/>
    <mergeCell ref="C1869:G1869"/>
    <mergeCell ref="L1869:O1869"/>
    <mergeCell ref="C1870:G1870"/>
    <mergeCell ref="L1870:O1870"/>
    <mergeCell ref="C1872:O1872"/>
    <mergeCell ref="C1873:O1873"/>
    <mergeCell ref="C1874:O1874"/>
    <mergeCell ref="C1876:D1876"/>
    <mergeCell ref="C1863:G1863"/>
    <mergeCell ref="L1863:O1863"/>
    <mergeCell ref="C1864:G1864"/>
    <mergeCell ref="L1864:O1864"/>
    <mergeCell ref="C1865:G1865"/>
    <mergeCell ref="L1865:O1865"/>
    <mergeCell ref="C1866:G1866"/>
    <mergeCell ref="L1866:O1866"/>
    <mergeCell ref="C1867:G1867"/>
    <mergeCell ref="L1867:O1867"/>
    <mergeCell ref="C1857:H1857"/>
    <mergeCell ref="I1857:O1857"/>
    <mergeCell ref="B1858:O1858"/>
    <mergeCell ref="B1859:O1859"/>
    <mergeCell ref="B1860:O1860"/>
    <mergeCell ref="C1861:G1861"/>
    <mergeCell ref="L1861:O1861"/>
    <mergeCell ref="C1862:G1862"/>
    <mergeCell ref="L1862:O1862"/>
    <mergeCell ref="C1846:G1846"/>
    <mergeCell ref="I1846:O1846"/>
    <mergeCell ref="B1849:N1849"/>
    <mergeCell ref="B1850:N1850"/>
    <mergeCell ref="N1851:O1851"/>
    <mergeCell ref="B1854:O1854"/>
    <mergeCell ref="B1855:O1855"/>
    <mergeCell ref="C1856:H1856"/>
    <mergeCell ref="I1856:O1856"/>
    <mergeCell ref="C1808:G1808"/>
    <mergeCell ref="L1808:O1808"/>
    <mergeCell ref="C1809:G1809"/>
    <mergeCell ref="L1809:O1809"/>
    <mergeCell ref="C1810:G1810"/>
    <mergeCell ref="L1810:O1810"/>
    <mergeCell ref="B1842:O1842"/>
    <mergeCell ref="B1843:O1843"/>
    <mergeCell ref="B1845:H1845"/>
    <mergeCell ref="I1845:O1845"/>
    <mergeCell ref="C1803:G1803"/>
    <mergeCell ref="L1803:O1803"/>
    <mergeCell ref="C1804:G1804"/>
    <mergeCell ref="L1804:O1804"/>
    <mergeCell ref="C1805:G1805"/>
    <mergeCell ref="L1805:O1805"/>
    <mergeCell ref="C1806:G1806"/>
    <mergeCell ref="L1806:O1806"/>
    <mergeCell ref="C1807:G1807"/>
    <mergeCell ref="L1807:O1807"/>
    <mergeCell ref="C1793:O1793"/>
    <mergeCell ref="C1794:O1794"/>
    <mergeCell ref="C1795:O1795"/>
    <mergeCell ref="B1798:O1798"/>
    <mergeCell ref="B1800:O1800"/>
    <mergeCell ref="C1801:G1801"/>
    <mergeCell ref="L1801:O1801"/>
    <mergeCell ref="C1802:G1802"/>
    <mergeCell ref="L1802:O1802"/>
    <mergeCell ref="C1796:D1796"/>
    <mergeCell ref="C1787:G1787"/>
    <mergeCell ref="L1787:O1787"/>
    <mergeCell ref="C1788:G1788"/>
    <mergeCell ref="L1788:O1788"/>
    <mergeCell ref="C1789:G1789"/>
    <mergeCell ref="L1789:O1789"/>
    <mergeCell ref="C1790:G1790"/>
    <mergeCell ref="L1790:O1790"/>
    <mergeCell ref="C1792:O1792"/>
    <mergeCell ref="C1782:G1782"/>
    <mergeCell ref="L1782:O1782"/>
    <mergeCell ref="C1783:G1783"/>
    <mergeCell ref="L1783:O1783"/>
    <mergeCell ref="C1784:G1784"/>
    <mergeCell ref="L1784:O1784"/>
    <mergeCell ref="C1785:G1785"/>
    <mergeCell ref="L1785:O1785"/>
    <mergeCell ref="C1786:G1786"/>
    <mergeCell ref="L1786:O1786"/>
    <mergeCell ref="B1775:O1775"/>
    <mergeCell ref="C1776:H1776"/>
    <mergeCell ref="I1776:O1776"/>
    <mergeCell ref="C1777:H1777"/>
    <mergeCell ref="I1777:O1777"/>
    <mergeCell ref="B1778:O1778"/>
    <mergeCell ref="B1779:O1779"/>
    <mergeCell ref="B1780:O1780"/>
    <mergeCell ref="C1781:G1781"/>
    <mergeCell ref="L1781:O1781"/>
    <mergeCell ref="B1763:O1763"/>
    <mergeCell ref="B1765:H1765"/>
    <mergeCell ref="I1765:O1765"/>
    <mergeCell ref="C1766:G1766"/>
    <mergeCell ref="I1766:O1766"/>
    <mergeCell ref="B1769:N1769"/>
    <mergeCell ref="B1770:N1770"/>
    <mergeCell ref="N1771:O1771"/>
    <mergeCell ref="B1774:O1774"/>
    <mergeCell ref="C1727:G1727"/>
    <mergeCell ref="L1727:O1727"/>
    <mergeCell ref="C1728:G1728"/>
    <mergeCell ref="L1728:O1728"/>
    <mergeCell ref="C1729:G1729"/>
    <mergeCell ref="L1729:O1729"/>
    <mergeCell ref="C1730:G1730"/>
    <mergeCell ref="L1730:O1730"/>
    <mergeCell ref="B1762:O1762"/>
    <mergeCell ref="C1722:G1722"/>
    <mergeCell ref="L1722:O1722"/>
    <mergeCell ref="C1723:G1723"/>
    <mergeCell ref="L1723:O1723"/>
    <mergeCell ref="C1724:G1724"/>
    <mergeCell ref="L1724:O1724"/>
    <mergeCell ref="C1725:G1725"/>
    <mergeCell ref="L1725:O1725"/>
    <mergeCell ref="C1726:G1726"/>
    <mergeCell ref="L1726:O1726"/>
    <mergeCell ref="C1710:G1710"/>
    <mergeCell ref="L1710:O1710"/>
    <mergeCell ref="C1712:O1712"/>
    <mergeCell ref="C1713:O1713"/>
    <mergeCell ref="C1714:O1714"/>
    <mergeCell ref="C1715:O1715"/>
    <mergeCell ref="B1718:O1718"/>
    <mergeCell ref="B1720:O1720"/>
    <mergeCell ref="C1721:G1721"/>
    <mergeCell ref="L1721:O1721"/>
    <mergeCell ref="C1705:G1705"/>
    <mergeCell ref="L1705:O1705"/>
    <mergeCell ref="C1706:G1706"/>
    <mergeCell ref="L1706:O1706"/>
    <mergeCell ref="C1707:G1707"/>
    <mergeCell ref="L1707:O1707"/>
    <mergeCell ref="C1708:G1708"/>
    <mergeCell ref="L1708:O1708"/>
    <mergeCell ref="C1709:G1709"/>
    <mergeCell ref="L1709:O1709"/>
    <mergeCell ref="C1716:D1716"/>
    <mergeCell ref="B1699:O1699"/>
    <mergeCell ref="B1700:O1700"/>
    <mergeCell ref="C1701:G1701"/>
    <mergeCell ref="L1701:O1701"/>
    <mergeCell ref="C1702:G1702"/>
    <mergeCell ref="L1702:O1702"/>
    <mergeCell ref="C1703:G1703"/>
    <mergeCell ref="L1703:O1703"/>
    <mergeCell ref="C1704:G1704"/>
    <mergeCell ref="L1704:O1704"/>
    <mergeCell ref="B1690:N1690"/>
    <mergeCell ref="N1691:O1691"/>
    <mergeCell ref="B1694:O1694"/>
    <mergeCell ref="B1695:O1695"/>
    <mergeCell ref="C1696:H1696"/>
    <mergeCell ref="I1696:O1696"/>
    <mergeCell ref="C1697:H1697"/>
    <mergeCell ref="I1697:O1697"/>
    <mergeCell ref="B1698:O1698"/>
    <mergeCell ref="C1650:G1650"/>
    <mergeCell ref="L1650:O1650"/>
    <mergeCell ref="B1682:O1682"/>
    <mergeCell ref="B1683:O1683"/>
    <mergeCell ref="B1685:H1685"/>
    <mergeCell ref="I1685:O1685"/>
    <mergeCell ref="C1686:G1686"/>
    <mergeCell ref="I1686:O1686"/>
    <mergeCell ref="B1689:N1689"/>
    <mergeCell ref="C1645:G1645"/>
    <mergeCell ref="L1645:O1645"/>
    <mergeCell ref="C1646:G1646"/>
    <mergeCell ref="L1646:O1646"/>
    <mergeCell ref="C1647:G1647"/>
    <mergeCell ref="L1647:O1647"/>
    <mergeCell ref="C1648:G1648"/>
    <mergeCell ref="L1648:O1648"/>
    <mergeCell ref="C1649:G1649"/>
    <mergeCell ref="L1649:O1649"/>
    <mergeCell ref="B1640:O1640"/>
    <mergeCell ref="C1641:G1641"/>
    <mergeCell ref="L1641:O1641"/>
    <mergeCell ref="C1642:G1642"/>
    <mergeCell ref="L1642:O1642"/>
    <mergeCell ref="C1643:G1643"/>
    <mergeCell ref="L1643:O1643"/>
    <mergeCell ref="C1644:G1644"/>
    <mergeCell ref="L1644:O1644"/>
    <mergeCell ref="C1629:G1629"/>
    <mergeCell ref="L1629:O1629"/>
    <mergeCell ref="C1630:G1630"/>
    <mergeCell ref="L1630:O1630"/>
    <mergeCell ref="C1632:O1632"/>
    <mergeCell ref="C1633:O1633"/>
    <mergeCell ref="C1634:O1634"/>
    <mergeCell ref="C1635:O1635"/>
    <mergeCell ref="B1638:O1638"/>
    <mergeCell ref="C1636:D1636"/>
    <mergeCell ref="C1624:G1624"/>
    <mergeCell ref="L1624:O1624"/>
    <mergeCell ref="C1625:G1625"/>
    <mergeCell ref="L1625:O1625"/>
    <mergeCell ref="C1626:G1626"/>
    <mergeCell ref="L1626:O1626"/>
    <mergeCell ref="C1627:G1627"/>
    <mergeCell ref="L1627:O1627"/>
    <mergeCell ref="C1628:G1628"/>
    <mergeCell ref="L1628:O1628"/>
    <mergeCell ref="B1618:O1618"/>
    <mergeCell ref="B1619:O1619"/>
    <mergeCell ref="B1620:O1620"/>
    <mergeCell ref="C1621:G1621"/>
    <mergeCell ref="L1621:O1621"/>
    <mergeCell ref="C1622:G1622"/>
    <mergeCell ref="L1622:O1622"/>
    <mergeCell ref="C1623:G1623"/>
    <mergeCell ref="L1623:O1623"/>
    <mergeCell ref="B1609:N1609"/>
    <mergeCell ref="B1610:N1610"/>
    <mergeCell ref="N1611:O1611"/>
    <mergeCell ref="B1614:O1614"/>
    <mergeCell ref="B1615:O1615"/>
    <mergeCell ref="C1616:H1616"/>
    <mergeCell ref="I1616:O1616"/>
    <mergeCell ref="C1617:H1617"/>
    <mergeCell ref="I1617:O1617"/>
    <mergeCell ref="C1569:G1569"/>
    <mergeCell ref="L1569:O1569"/>
    <mergeCell ref="C1570:G1570"/>
    <mergeCell ref="L1570:O1570"/>
    <mergeCell ref="B1602:O1602"/>
    <mergeCell ref="B1603:O1603"/>
    <mergeCell ref="B1605:H1605"/>
    <mergeCell ref="I1605:O1605"/>
    <mergeCell ref="C1606:G1606"/>
    <mergeCell ref="I1606:O1606"/>
    <mergeCell ref="C1564:G1564"/>
    <mergeCell ref="L1564:O1564"/>
    <mergeCell ref="C1565:G1565"/>
    <mergeCell ref="L1565:O1565"/>
    <mergeCell ref="C1566:G1566"/>
    <mergeCell ref="L1566:O1566"/>
    <mergeCell ref="C1567:G1567"/>
    <mergeCell ref="L1567:O1567"/>
    <mergeCell ref="C1568:G1568"/>
    <mergeCell ref="L1568:O1568"/>
    <mergeCell ref="C1555:O1555"/>
    <mergeCell ref="B1558:O1558"/>
    <mergeCell ref="B1560:O1560"/>
    <mergeCell ref="C1561:G1561"/>
    <mergeCell ref="L1561:O1561"/>
    <mergeCell ref="C1562:G1562"/>
    <mergeCell ref="L1562:O1562"/>
    <mergeCell ref="C1563:G1563"/>
    <mergeCell ref="L1563:O1563"/>
    <mergeCell ref="C1556:D1556"/>
    <mergeCell ref="C1548:G1548"/>
    <mergeCell ref="L1548:O1548"/>
    <mergeCell ref="C1549:G1549"/>
    <mergeCell ref="L1549:O1549"/>
    <mergeCell ref="C1550:G1550"/>
    <mergeCell ref="L1550:O1550"/>
    <mergeCell ref="C1552:O1552"/>
    <mergeCell ref="C1553:O1553"/>
    <mergeCell ref="C1554:O1554"/>
    <mergeCell ref="C1543:G1543"/>
    <mergeCell ref="L1543:O1543"/>
    <mergeCell ref="C1544:G1544"/>
    <mergeCell ref="L1544:O1544"/>
    <mergeCell ref="C1545:G1545"/>
    <mergeCell ref="L1545:O1545"/>
    <mergeCell ref="C1546:G1546"/>
    <mergeCell ref="L1546:O1546"/>
    <mergeCell ref="C1547:G1547"/>
    <mergeCell ref="L1547:O1547"/>
    <mergeCell ref="C1537:H1537"/>
    <mergeCell ref="I1537:O1537"/>
    <mergeCell ref="B1538:O1538"/>
    <mergeCell ref="B1539:O1539"/>
    <mergeCell ref="B1540:O1540"/>
    <mergeCell ref="C1541:G1541"/>
    <mergeCell ref="L1541:O1541"/>
    <mergeCell ref="C1542:G1542"/>
    <mergeCell ref="L1542:O1542"/>
    <mergeCell ref="C1526:G1526"/>
    <mergeCell ref="I1526:O1526"/>
    <mergeCell ref="B1529:N1529"/>
    <mergeCell ref="B1530:N1530"/>
    <mergeCell ref="N1531:O1531"/>
    <mergeCell ref="B1534:O1534"/>
    <mergeCell ref="B1535:O1535"/>
    <mergeCell ref="C1536:H1536"/>
    <mergeCell ref="I1536:O1536"/>
    <mergeCell ref="C1488:G1488"/>
    <mergeCell ref="L1488:O1488"/>
    <mergeCell ref="C1489:G1489"/>
    <mergeCell ref="L1489:O1489"/>
    <mergeCell ref="C1490:G1490"/>
    <mergeCell ref="L1490:O1490"/>
    <mergeCell ref="B1522:O1522"/>
    <mergeCell ref="B1523:O1523"/>
    <mergeCell ref="B1525:H1525"/>
    <mergeCell ref="I1525:O1525"/>
    <mergeCell ref="C1483:G1483"/>
    <mergeCell ref="L1483:O1483"/>
    <mergeCell ref="C1484:G1484"/>
    <mergeCell ref="L1484:O1484"/>
    <mergeCell ref="C1485:G1485"/>
    <mergeCell ref="L1485:O1485"/>
    <mergeCell ref="C1486:G1486"/>
    <mergeCell ref="L1486:O1486"/>
    <mergeCell ref="C1487:G1487"/>
    <mergeCell ref="L1487:O1487"/>
    <mergeCell ref="C1473:O1473"/>
    <mergeCell ref="C1474:O1474"/>
    <mergeCell ref="C1475:O1475"/>
    <mergeCell ref="B1478:O1478"/>
    <mergeCell ref="B1480:O1480"/>
    <mergeCell ref="C1481:G1481"/>
    <mergeCell ref="L1481:O1481"/>
    <mergeCell ref="C1482:G1482"/>
    <mergeCell ref="L1482:O1482"/>
    <mergeCell ref="C1467:G1467"/>
    <mergeCell ref="L1467:O1467"/>
    <mergeCell ref="C1468:G1468"/>
    <mergeCell ref="L1468:O1468"/>
    <mergeCell ref="C1469:G1469"/>
    <mergeCell ref="L1469:O1469"/>
    <mergeCell ref="C1470:G1470"/>
    <mergeCell ref="L1470:O1470"/>
    <mergeCell ref="C1472:O1472"/>
    <mergeCell ref="C1476:D1476"/>
    <mergeCell ref="C1462:G1462"/>
    <mergeCell ref="L1462:O1462"/>
    <mergeCell ref="C1463:G1463"/>
    <mergeCell ref="L1463:O1463"/>
    <mergeCell ref="C1464:G1464"/>
    <mergeCell ref="L1464:O1464"/>
    <mergeCell ref="C1465:G1465"/>
    <mergeCell ref="L1465:O1465"/>
    <mergeCell ref="C1466:G1466"/>
    <mergeCell ref="L1466:O1466"/>
    <mergeCell ref="B1455:O1455"/>
    <mergeCell ref="C1456:H1456"/>
    <mergeCell ref="I1456:O1456"/>
    <mergeCell ref="C1457:H1457"/>
    <mergeCell ref="I1457:O1457"/>
    <mergeCell ref="B1458:O1458"/>
    <mergeCell ref="B1459:O1459"/>
    <mergeCell ref="B1460:O1460"/>
    <mergeCell ref="C1461:G1461"/>
    <mergeCell ref="L1461:O1461"/>
    <mergeCell ref="B1443:O1443"/>
    <mergeCell ref="B1445:H1445"/>
    <mergeCell ref="I1445:O1445"/>
    <mergeCell ref="C1446:G1446"/>
    <mergeCell ref="I1446:O1446"/>
    <mergeCell ref="B1449:N1449"/>
    <mergeCell ref="B1450:N1450"/>
    <mergeCell ref="N1451:O1451"/>
    <mergeCell ref="B1454:O1454"/>
    <mergeCell ref="C1407:G1407"/>
    <mergeCell ref="L1407:O1407"/>
    <mergeCell ref="C1408:G1408"/>
    <mergeCell ref="L1408:O1408"/>
    <mergeCell ref="C1409:G1409"/>
    <mergeCell ref="L1409:O1409"/>
    <mergeCell ref="C1410:G1410"/>
    <mergeCell ref="L1410:O1410"/>
    <mergeCell ref="B1442:O1442"/>
    <mergeCell ref="M1441:N1441"/>
    <mergeCell ref="C1402:G1402"/>
    <mergeCell ref="L1402:O1402"/>
    <mergeCell ref="C1403:G1403"/>
    <mergeCell ref="L1403:O1403"/>
    <mergeCell ref="C1404:G1404"/>
    <mergeCell ref="L1404:O1404"/>
    <mergeCell ref="C1405:G1405"/>
    <mergeCell ref="L1405:O1405"/>
    <mergeCell ref="C1406:G1406"/>
    <mergeCell ref="L1406:O1406"/>
    <mergeCell ref="C1390:G1390"/>
    <mergeCell ref="L1390:O1390"/>
    <mergeCell ref="C1392:O1392"/>
    <mergeCell ref="C1393:O1393"/>
    <mergeCell ref="C1394:O1394"/>
    <mergeCell ref="C1395:O1395"/>
    <mergeCell ref="B1398:O1398"/>
    <mergeCell ref="B1400:O1400"/>
    <mergeCell ref="C1401:G1401"/>
    <mergeCell ref="L1401:O1401"/>
    <mergeCell ref="C1396:D1396"/>
    <mergeCell ref="C1385:G1385"/>
    <mergeCell ref="L1385:O1385"/>
    <mergeCell ref="C1386:G1386"/>
    <mergeCell ref="L1386:O1386"/>
    <mergeCell ref="C1387:G1387"/>
    <mergeCell ref="L1387:O1387"/>
    <mergeCell ref="C1388:G1388"/>
    <mergeCell ref="L1388:O1388"/>
    <mergeCell ref="C1389:G1389"/>
    <mergeCell ref="L1389:O1389"/>
    <mergeCell ref="B1379:O1379"/>
    <mergeCell ref="B1380:O1380"/>
    <mergeCell ref="C1381:G1381"/>
    <mergeCell ref="L1381:O1381"/>
    <mergeCell ref="C1382:G1382"/>
    <mergeCell ref="L1382:O1382"/>
    <mergeCell ref="C1383:G1383"/>
    <mergeCell ref="L1383:O1383"/>
    <mergeCell ref="C1384:G1384"/>
    <mergeCell ref="L1384:O1384"/>
    <mergeCell ref="B1370:N1370"/>
    <mergeCell ref="N1371:O1371"/>
    <mergeCell ref="B1374:O1374"/>
    <mergeCell ref="B1375:O1375"/>
    <mergeCell ref="C1376:H1376"/>
    <mergeCell ref="I1376:O1376"/>
    <mergeCell ref="C1377:H1377"/>
    <mergeCell ref="I1377:O1377"/>
    <mergeCell ref="B1378:O1378"/>
    <mergeCell ref="C1330:G1330"/>
    <mergeCell ref="L1330:O1330"/>
    <mergeCell ref="B1362:O1362"/>
    <mergeCell ref="B1363:O1363"/>
    <mergeCell ref="B1365:H1365"/>
    <mergeCell ref="I1365:O1365"/>
    <mergeCell ref="C1366:G1366"/>
    <mergeCell ref="I1366:O1366"/>
    <mergeCell ref="B1369:N1369"/>
    <mergeCell ref="M1361:N1361"/>
    <mergeCell ref="C1325:G1325"/>
    <mergeCell ref="L1325:O1325"/>
    <mergeCell ref="C1326:G1326"/>
    <mergeCell ref="L1326:O1326"/>
    <mergeCell ref="C1327:G1327"/>
    <mergeCell ref="L1327:O1327"/>
    <mergeCell ref="C1328:G1328"/>
    <mergeCell ref="L1328:O1328"/>
    <mergeCell ref="C1329:G1329"/>
    <mergeCell ref="L1329:O1329"/>
    <mergeCell ref="B1320:O1320"/>
    <mergeCell ref="C1321:G1321"/>
    <mergeCell ref="L1321:O1321"/>
    <mergeCell ref="C1322:G1322"/>
    <mergeCell ref="L1322:O1322"/>
    <mergeCell ref="C1323:G1323"/>
    <mergeCell ref="L1323:O1323"/>
    <mergeCell ref="C1324:G1324"/>
    <mergeCell ref="L1324:O1324"/>
    <mergeCell ref="C1309:G1309"/>
    <mergeCell ref="L1309:O1309"/>
    <mergeCell ref="C1310:G1310"/>
    <mergeCell ref="L1310:O1310"/>
    <mergeCell ref="C1312:O1312"/>
    <mergeCell ref="C1313:O1313"/>
    <mergeCell ref="C1314:O1314"/>
    <mergeCell ref="C1315:O1315"/>
    <mergeCell ref="B1318:O1318"/>
    <mergeCell ref="C1304:G1304"/>
    <mergeCell ref="L1304:O1304"/>
    <mergeCell ref="C1305:G1305"/>
    <mergeCell ref="L1305:O1305"/>
    <mergeCell ref="C1306:G1306"/>
    <mergeCell ref="L1306:O1306"/>
    <mergeCell ref="C1307:G1307"/>
    <mergeCell ref="L1307:O1307"/>
    <mergeCell ref="C1308:G1308"/>
    <mergeCell ref="L1308:O1308"/>
    <mergeCell ref="C1316:D1316"/>
    <mergeCell ref="B1298:O1298"/>
    <mergeCell ref="B1299:O1299"/>
    <mergeCell ref="B1300:O1300"/>
    <mergeCell ref="C1301:G1301"/>
    <mergeCell ref="L1301:O1301"/>
    <mergeCell ref="C1302:G1302"/>
    <mergeCell ref="L1302:O1302"/>
    <mergeCell ref="C1303:G1303"/>
    <mergeCell ref="L1303:O1303"/>
    <mergeCell ref="B1289:N1289"/>
    <mergeCell ref="B1290:N1290"/>
    <mergeCell ref="N1291:O1291"/>
    <mergeCell ref="B1294:O1294"/>
    <mergeCell ref="B1295:O1295"/>
    <mergeCell ref="C1296:H1296"/>
    <mergeCell ref="I1296:O1296"/>
    <mergeCell ref="C1297:H1297"/>
    <mergeCell ref="I1297:O1297"/>
    <mergeCell ref="C1249:G1249"/>
    <mergeCell ref="L1249:O1249"/>
    <mergeCell ref="C1250:G1250"/>
    <mergeCell ref="L1250:O1250"/>
    <mergeCell ref="B1282:O1282"/>
    <mergeCell ref="B1283:O1283"/>
    <mergeCell ref="B1285:H1285"/>
    <mergeCell ref="I1285:O1285"/>
    <mergeCell ref="C1286:G1286"/>
    <mergeCell ref="I1286:O1286"/>
    <mergeCell ref="C1244:G1244"/>
    <mergeCell ref="L1244:O1244"/>
    <mergeCell ref="C1245:G1245"/>
    <mergeCell ref="L1245:O1245"/>
    <mergeCell ref="C1246:G1246"/>
    <mergeCell ref="L1246:O1246"/>
    <mergeCell ref="C1247:G1247"/>
    <mergeCell ref="L1247:O1247"/>
    <mergeCell ref="C1248:G1248"/>
    <mergeCell ref="L1248:O1248"/>
    <mergeCell ref="M1281:N1281"/>
    <mergeCell ref="C1235:O1235"/>
    <mergeCell ref="B1238:O1238"/>
    <mergeCell ref="B1240:O1240"/>
    <mergeCell ref="C1241:G1241"/>
    <mergeCell ref="L1241:O1241"/>
    <mergeCell ref="C1242:G1242"/>
    <mergeCell ref="L1242:O1242"/>
    <mergeCell ref="C1243:G1243"/>
    <mergeCell ref="L1243:O1243"/>
    <mergeCell ref="C1228:G1228"/>
    <mergeCell ref="L1228:O1228"/>
    <mergeCell ref="C1229:G1229"/>
    <mergeCell ref="L1229:O1229"/>
    <mergeCell ref="C1230:G1230"/>
    <mergeCell ref="L1230:O1230"/>
    <mergeCell ref="C1232:O1232"/>
    <mergeCell ref="C1233:O1233"/>
    <mergeCell ref="C1234:O1234"/>
    <mergeCell ref="C1236:D1236"/>
    <mergeCell ref="C1223:G1223"/>
    <mergeCell ref="L1223:O1223"/>
    <mergeCell ref="C1224:G1224"/>
    <mergeCell ref="L1224:O1224"/>
    <mergeCell ref="C1225:G1225"/>
    <mergeCell ref="L1225:O1225"/>
    <mergeCell ref="C1226:G1226"/>
    <mergeCell ref="L1226:O1226"/>
    <mergeCell ref="C1227:G1227"/>
    <mergeCell ref="L1227:O1227"/>
    <mergeCell ref="C1217:H1217"/>
    <mergeCell ref="I1217:O1217"/>
    <mergeCell ref="B1218:O1218"/>
    <mergeCell ref="B1219:O1219"/>
    <mergeCell ref="B1220:O1220"/>
    <mergeCell ref="C1221:G1221"/>
    <mergeCell ref="L1221:O1221"/>
    <mergeCell ref="C1222:G1222"/>
    <mergeCell ref="L1222:O1222"/>
    <mergeCell ref="C1206:G1206"/>
    <mergeCell ref="I1206:O1206"/>
    <mergeCell ref="B1209:N1209"/>
    <mergeCell ref="B1210:N1210"/>
    <mergeCell ref="N1211:O1211"/>
    <mergeCell ref="B1214:O1214"/>
    <mergeCell ref="B1215:O1215"/>
    <mergeCell ref="C1216:H1216"/>
    <mergeCell ref="I1216:O1216"/>
    <mergeCell ref="C1168:G1168"/>
    <mergeCell ref="L1168:O1168"/>
    <mergeCell ref="C1169:G1169"/>
    <mergeCell ref="L1169:O1169"/>
    <mergeCell ref="C1170:G1170"/>
    <mergeCell ref="L1170:O1170"/>
    <mergeCell ref="B1202:O1202"/>
    <mergeCell ref="B1203:O1203"/>
    <mergeCell ref="B1205:H1205"/>
    <mergeCell ref="I1205:O1205"/>
    <mergeCell ref="M1201:N1201"/>
    <mergeCell ref="C1163:G1163"/>
    <mergeCell ref="L1163:O1163"/>
    <mergeCell ref="C1164:G1164"/>
    <mergeCell ref="L1164:O1164"/>
    <mergeCell ref="C1165:G1165"/>
    <mergeCell ref="L1165:O1165"/>
    <mergeCell ref="C1166:G1166"/>
    <mergeCell ref="L1166:O1166"/>
    <mergeCell ref="C1167:G1167"/>
    <mergeCell ref="L1167:O1167"/>
    <mergeCell ref="C1153:O1153"/>
    <mergeCell ref="C1154:O1154"/>
    <mergeCell ref="C1155:O1155"/>
    <mergeCell ref="B1158:O1158"/>
    <mergeCell ref="B1160:O1160"/>
    <mergeCell ref="C1161:G1161"/>
    <mergeCell ref="L1161:O1161"/>
    <mergeCell ref="C1162:G1162"/>
    <mergeCell ref="L1162:O1162"/>
    <mergeCell ref="C1156:D1156"/>
    <mergeCell ref="C1147:G1147"/>
    <mergeCell ref="L1147:O1147"/>
    <mergeCell ref="C1148:G1148"/>
    <mergeCell ref="L1148:O1148"/>
    <mergeCell ref="C1149:G1149"/>
    <mergeCell ref="L1149:O1149"/>
    <mergeCell ref="C1150:G1150"/>
    <mergeCell ref="L1150:O1150"/>
    <mergeCell ref="C1152:O1152"/>
    <mergeCell ref="C1142:G1142"/>
    <mergeCell ref="L1142:O1142"/>
    <mergeCell ref="C1143:G1143"/>
    <mergeCell ref="L1143:O1143"/>
    <mergeCell ref="C1144:G1144"/>
    <mergeCell ref="L1144:O1144"/>
    <mergeCell ref="C1145:G1145"/>
    <mergeCell ref="L1145:O1145"/>
    <mergeCell ref="C1146:G1146"/>
    <mergeCell ref="L1146:O1146"/>
    <mergeCell ref="B1135:O1135"/>
    <mergeCell ref="C1136:H1136"/>
    <mergeCell ref="I1136:O1136"/>
    <mergeCell ref="C1137:H1137"/>
    <mergeCell ref="I1137:O1137"/>
    <mergeCell ref="B1138:O1138"/>
    <mergeCell ref="B1139:O1139"/>
    <mergeCell ref="B1140:O1140"/>
    <mergeCell ref="C1141:G1141"/>
    <mergeCell ref="L1141:O1141"/>
    <mergeCell ref="B1123:O1123"/>
    <mergeCell ref="B1125:H1125"/>
    <mergeCell ref="I1125:O1125"/>
    <mergeCell ref="C1126:G1126"/>
    <mergeCell ref="I1126:O1126"/>
    <mergeCell ref="B1129:N1129"/>
    <mergeCell ref="B1130:N1130"/>
    <mergeCell ref="N1131:O1131"/>
    <mergeCell ref="B1134:O1134"/>
    <mergeCell ref="C1087:G1087"/>
    <mergeCell ref="L1087:O1087"/>
    <mergeCell ref="C1088:G1088"/>
    <mergeCell ref="L1088:O1088"/>
    <mergeCell ref="C1089:G1089"/>
    <mergeCell ref="L1089:O1089"/>
    <mergeCell ref="C1090:G1090"/>
    <mergeCell ref="L1090:O1090"/>
    <mergeCell ref="B1122:O1122"/>
    <mergeCell ref="C1082:G1082"/>
    <mergeCell ref="L1082:O1082"/>
    <mergeCell ref="C1083:G1083"/>
    <mergeCell ref="L1083:O1083"/>
    <mergeCell ref="C1084:G1084"/>
    <mergeCell ref="L1084:O1084"/>
    <mergeCell ref="C1085:G1085"/>
    <mergeCell ref="L1085:O1085"/>
    <mergeCell ref="C1086:G1086"/>
    <mergeCell ref="L1086:O1086"/>
    <mergeCell ref="M1121:N1121"/>
    <mergeCell ref="C1070:G1070"/>
    <mergeCell ref="L1070:O1070"/>
    <mergeCell ref="C1072:O1072"/>
    <mergeCell ref="C1073:O1073"/>
    <mergeCell ref="C1074:O1074"/>
    <mergeCell ref="C1075:O1075"/>
    <mergeCell ref="B1078:O1078"/>
    <mergeCell ref="B1080:O1080"/>
    <mergeCell ref="C1081:G1081"/>
    <mergeCell ref="L1081:O1081"/>
    <mergeCell ref="C1065:G1065"/>
    <mergeCell ref="L1065:O1065"/>
    <mergeCell ref="C1066:G1066"/>
    <mergeCell ref="L1066:O1066"/>
    <mergeCell ref="C1067:G1067"/>
    <mergeCell ref="L1067:O1067"/>
    <mergeCell ref="C1068:G1068"/>
    <mergeCell ref="L1068:O1068"/>
    <mergeCell ref="C1069:G1069"/>
    <mergeCell ref="L1069:O1069"/>
    <mergeCell ref="C1076:D1076"/>
    <mergeCell ref="B1059:O1059"/>
    <mergeCell ref="B1060:O1060"/>
    <mergeCell ref="C1061:G1061"/>
    <mergeCell ref="L1061:O1061"/>
    <mergeCell ref="C1062:G1062"/>
    <mergeCell ref="L1062:O1062"/>
    <mergeCell ref="C1063:G1063"/>
    <mergeCell ref="L1063:O1063"/>
    <mergeCell ref="C1064:G1064"/>
    <mergeCell ref="L1064:O1064"/>
    <mergeCell ref="B1050:N1050"/>
    <mergeCell ref="N1051:O1051"/>
    <mergeCell ref="B1054:O1054"/>
    <mergeCell ref="B1055:O1055"/>
    <mergeCell ref="C1056:H1056"/>
    <mergeCell ref="I1056:O1056"/>
    <mergeCell ref="C1057:H1057"/>
    <mergeCell ref="I1057:O1057"/>
    <mergeCell ref="B1058:O1058"/>
    <mergeCell ref="C1010:G1010"/>
    <mergeCell ref="L1010:O1010"/>
    <mergeCell ref="B1042:O1042"/>
    <mergeCell ref="B1043:O1043"/>
    <mergeCell ref="B1045:H1045"/>
    <mergeCell ref="I1045:O1045"/>
    <mergeCell ref="C1046:G1046"/>
    <mergeCell ref="I1046:O1046"/>
    <mergeCell ref="B1049:N1049"/>
    <mergeCell ref="C1005:G1005"/>
    <mergeCell ref="L1005:O1005"/>
    <mergeCell ref="C1006:G1006"/>
    <mergeCell ref="L1006:O1006"/>
    <mergeCell ref="C1007:G1007"/>
    <mergeCell ref="L1007:O1007"/>
    <mergeCell ref="C1008:G1008"/>
    <mergeCell ref="L1008:O1008"/>
    <mergeCell ref="C1009:G1009"/>
    <mergeCell ref="L1009:O1009"/>
    <mergeCell ref="M1041:N1041"/>
    <mergeCell ref="B1000:O1000"/>
    <mergeCell ref="C1001:G1001"/>
    <mergeCell ref="L1001:O1001"/>
    <mergeCell ref="C1002:G1002"/>
    <mergeCell ref="L1002:O1002"/>
    <mergeCell ref="C1003:G1003"/>
    <mergeCell ref="L1003:O1003"/>
    <mergeCell ref="C1004:G1004"/>
    <mergeCell ref="L1004:O1004"/>
    <mergeCell ref="C989:G989"/>
    <mergeCell ref="L989:O989"/>
    <mergeCell ref="C990:G990"/>
    <mergeCell ref="L990:O990"/>
    <mergeCell ref="C992:O992"/>
    <mergeCell ref="C993:O993"/>
    <mergeCell ref="C994:O994"/>
    <mergeCell ref="C995:O995"/>
    <mergeCell ref="B998:O998"/>
    <mergeCell ref="C996:D996"/>
    <mergeCell ref="C984:G984"/>
    <mergeCell ref="L984:O984"/>
    <mergeCell ref="C985:G985"/>
    <mergeCell ref="L985:O985"/>
    <mergeCell ref="C986:G986"/>
    <mergeCell ref="L986:O986"/>
    <mergeCell ref="C987:G987"/>
    <mergeCell ref="L987:O987"/>
    <mergeCell ref="C988:G988"/>
    <mergeCell ref="L988:O988"/>
    <mergeCell ref="B978:O978"/>
    <mergeCell ref="B979:O979"/>
    <mergeCell ref="B980:O980"/>
    <mergeCell ref="C981:G981"/>
    <mergeCell ref="L981:O981"/>
    <mergeCell ref="C982:G982"/>
    <mergeCell ref="L982:O982"/>
    <mergeCell ref="C983:G983"/>
    <mergeCell ref="L983:O983"/>
    <mergeCell ref="B969:N969"/>
    <mergeCell ref="B970:N970"/>
    <mergeCell ref="N971:O971"/>
    <mergeCell ref="B974:O974"/>
    <mergeCell ref="B975:O975"/>
    <mergeCell ref="C976:H976"/>
    <mergeCell ref="I976:O976"/>
    <mergeCell ref="C977:H977"/>
    <mergeCell ref="I977:O977"/>
    <mergeCell ref="C929:G929"/>
    <mergeCell ref="L929:O929"/>
    <mergeCell ref="C930:G930"/>
    <mergeCell ref="L930:O930"/>
    <mergeCell ref="B962:O962"/>
    <mergeCell ref="B963:O963"/>
    <mergeCell ref="B965:H965"/>
    <mergeCell ref="I965:O965"/>
    <mergeCell ref="C966:G966"/>
    <mergeCell ref="I966:O966"/>
    <mergeCell ref="M961:N961"/>
    <mergeCell ref="C924:G924"/>
    <mergeCell ref="L924:O924"/>
    <mergeCell ref="C925:G925"/>
    <mergeCell ref="L925:O925"/>
    <mergeCell ref="C926:G926"/>
    <mergeCell ref="L926:O926"/>
    <mergeCell ref="C927:G927"/>
    <mergeCell ref="L927:O927"/>
    <mergeCell ref="C928:G928"/>
    <mergeCell ref="L928:O928"/>
    <mergeCell ref="C915:O915"/>
    <mergeCell ref="B918:O918"/>
    <mergeCell ref="B920:O920"/>
    <mergeCell ref="C921:G921"/>
    <mergeCell ref="L921:O921"/>
    <mergeCell ref="C922:G922"/>
    <mergeCell ref="L922:O922"/>
    <mergeCell ref="C923:G923"/>
    <mergeCell ref="L923:O923"/>
    <mergeCell ref="C916:D916"/>
    <mergeCell ref="C908:G908"/>
    <mergeCell ref="L908:O908"/>
    <mergeCell ref="C909:G909"/>
    <mergeCell ref="L909:O909"/>
    <mergeCell ref="C910:G910"/>
    <mergeCell ref="L910:O910"/>
    <mergeCell ref="C912:O912"/>
    <mergeCell ref="C913:O913"/>
    <mergeCell ref="C914:O914"/>
    <mergeCell ref="C903:G903"/>
    <mergeCell ref="L903:O903"/>
    <mergeCell ref="C904:G904"/>
    <mergeCell ref="L904:O904"/>
    <mergeCell ref="C905:G905"/>
    <mergeCell ref="L905:O905"/>
    <mergeCell ref="C906:G906"/>
    <mergeCell ref="L906:O906"/>
    <mergeCell ref="C907:G907"/>
    <mergeCell ref="L907:O907"/>
    <mergeCell ref="C897:H897"/>
    <mergeCell ref="I897:O897"/>
    <mergeCell ref="B898:O898"/>
    <mergeCell ref="B899:O899"/>
    <mergeCell ref="B900:O900"/>
    <mergeCell ref="C901:G901"/>
    <mergeCell ref="L901:O901"/>
    <mergeCell ref="C902:G902"/>
    <mergeCell ref="L902:O902"/>
    <mergeCell ref="C886:G886"/>
    <mergeCell ref="I886:O886"/>
    <mergeCell ref="B889:N889"/>
    <mergeCell ref="B890:N890"/>
    <mergeCell ref="N891:O891"/>
    <mergeCell ref="B894:O894"/>
    <mergeCell ref="B895:O895"/>
    <mergeCell ref="C896:H896"/>
    <mergeCell ref="I896:O896"/>
    <mergeCell ref="C848:G848"/>
    <mergeCell ref="L848:O848"/>
    <mergeCell ref="C849:G849"/>
    <mergeCell ref="L849:O849"/>
    <mergeCell ref="C850:G850"/>
    <mergeCell ref="L850:O850"/>
    <mergeCell ref="B882:O882"/>
    <mergeCell ref="B883:O883"/>
    <mergeCell ref="B885:H885"/>
    <mergeCell ref="I885:O885"/>
    <mergeCell ref="C843:G843"/>
    <mergeCell ref="L843:O843"/>
    <mergeCell ref="C844:G844"/>
    <mergeCell ref="L844:O844"/>
    <mergeCell ref="C845:G845"/>
    <mergeCell ref="L845:O845"/>
    <mergeCell ref="C846:G846"/>
    <mergeCell ref="L846:O846"/>
    <mergeCell ref="C847:G847"/>
    <mergeCell ref="L847:O847"/>
    <mergeCell ref="M881:N881"/>
    <mergeCell ref="C832:O832"/>
    <mergeCell ref="C833:O833"/>
    <mergeCell ref="C834:O834"/>
    <mergeCell ref="C835:O835"/>
    <mergeCell ref="B838:O838"/>
    <mergeCell ref="B840:O840"/>
    <mergeCell ref="C841:G841"/>
    <mergeCell ref="L841:O841"/>
    <mergeCell ref="C842:G842"/>
    <mergeCell ref="L842:O842"/>
    <mergeCell ref="C826:G826"/>
    <mergeCell ref="L826:O826"/>
    <mergeCell ref="C827:G827"/>
    <mergeCell ref="L827:O827"/>
    <mergeCell ref="C828:G828"/>
    <mergeCell ref="L828:O828"/>
    <mergeCell ref="C829:G829"/>
    <mergeCell ref="L829:O829"/>
    <mergeCell ref="C830:G830"/>
    <mergeCell ref="L830:O830"/>
    <mergeCell ref="C836:D836"/>
    <mergeCell ref="C821:G821"/>
    <mergeCell ref="L821:O821"/>
    <mergeCell ref="C822:G822"/>
    <mergeCell ref="L822:O822"/>
    <mergeCell ref="C823:G823"/>
    <mergeCell ref="L823:O823"/>
    <mergeCell ref="C824:G824"/>
    <mergeCell ref="L824:O824"/>
    <mergeCell ref="C825:G825"/>
    <mergeCell ref="L825:O825"/>
    <mergeCell ref="B814:O814"/>
    <mergeCell ref="B815:O815"/>
    <mergeCell ref="C816:H816"/>
    <mergeCell ref="I816:O816"/>
    <mergeCell ref="C817:H817"/>
    <mergeCell ref="I817:O817"/>
    <mergeCell ref="B818:O818"/>
    <mergeCell ref="B819:O819"/>
    <mergeCell ref="B820:O820"/>
    <mergeCell ref="B802:O802"/>
    <mergeCell ref="B803:O803"/>
    <mergeCell ref="B805:H805"/>
    <mergeCell ref="I805:O805"/>
    <mergeCell ref="C806:G806"/>
    <mergeCell ref="I806:O806"/>
    <mergeCell ref="B809:N809"/>
    <mergeCell ref="B810:N810"/>
    <mergeCell ref="N811:O811"/>
    <mergeCell ref="C770:G770"/>
    <mergeCell ref="L770:O770"/>
    <mergeCell ref="C767:G767"/>
    <mergeCell ref="L767:O767"/>
    <mergeCell ref="C768:G768"/>
    <mergeCell ref="L768:O768"/>
    <mergeCell ref="C769:G769"/>
    <mergeCell ref="L769:O769"/>
    <mergeCell ref="M801:N801"/>
    <mergeCell ref="C764:G764"/>
    <mergeCell ref="L764:O764"/>
    <mergeCell ref="C765:G765"/>
    <mergeCell ref="L765:O765"/>
    <mergeCell ref="C766:G766"/>
    <mergeCell ref="L766:O766"/>
    <mergeCell ref="C761:G761"/>
    <mergeCell ref="L761:O761"/>
    <mergeCell ref="C762:G762"/>
    <mergeCell ref="L762:O762"/>
    <mergeCell ref="C763:G763"/>
    <mergeCell ref="L763:O763"/>
    <mergeCell ref="C753:O753"/>
    <mergeCell ref="C754:O754"/>
    <mergeCell ref="C755:O755"/>
    <mergeCell ref="B758:O758"/>
    <mergeCell ref="B760:O760"/>
    <mergeCell ref="C756:D756"/>
    <mergeCell ref="C749:G749"/>
    <mergeCell ref="L749:O749"/>
    <mergeCell ref="C750:G750"/>
    <mergeCell ref="L750:O750"/>
    <mergeCell ref="C752:O752"/>
    <mergeCell ref="C746:G746"/>
    <mergeCell ref="L746:O746"/>
    <mergeCell ref="C747:G747"/>
    <mergeCell ref="L747:O747"/>
    <mergeCell ref="C748:G748"/>
    <mergeCell ref="L748:O748"/>
    <mergeCell ref="C743:G743"/>
    <mergeCell ref="L743:O743"/>
    <mergeCell ref="C744:G744"/>
    <mergeCell ref="L744:O744"/>
    <mergeCell ref="C745:G745"/>
    <mergeCell ref="L745:O745"/>
    <mergeCell ref="B739:O739"/>
    <mergeCell ref="B740:O740"/>
    <mergeCell ref="C741:G741"/>
    <mergeCell ref="L741:O741"/>
    <mergeCell ref="C742:G742"/>
    <mergeCell ref="L742:O742"/>
    <mergeCell ref="C736:H736"/>
    <mergeCell ref="I736:O736"/>
    <mergeCell ref="C737:H737"/>
    <mergeCell ref="I737:O737"/>
    <mergeCell ref="B738:O738"/>
    <mergeCell ref="B729:N729"/>
    <mergeCell ref="B730:N730"/>
    <mergeCell ref="N731:O731"/>
    <mergeCell ref="B734:O734"/>
    <mergeCell ref="B735:O735"/>
    <mergeCell ref="B723:O723"/>
    <mergeCell ref="B725:H725"/>
    <mergeCell ref="I725:O725"/>
    <mergeCell ref="C726:G726"/>
    <mergeCell ref="I726:O726"/>
    <mergeCell ref="C689:G689"/>
    <mergeCell ref="L689:O689"/>
    <mergeCell ref="C690:G690"/>
    <mergeCell ref="L690:O690"/>
    <mergeCell ref="B722:O722"/>
    <mergeCell ref="C686:G686"/>
    <mergeCell ref="L686:O686"/>
    <mergeCell ref="C687:G687"/>
    <mergeCell ref="L687:O687"/>
    <mergeCell ref="C688:G688"/>
    <mergeCell ref="L688:O688"/>
    <mergeCell ref="C683:G683"/>
    <mergeCell ref="L683:O683"/>
    <mergeCell ref="C684:G684"/>
    <mergeCell ref="L684:O684"/>
    <mergeCell ref="C685:G685"/>
    <mergeCell ref="L685:O685"/>
    <mergeCell ref="M721:N721"/>
    <mergeCell ref="B680:O680"/>
    <mergeCell ref="C681:G681"/>
    <mergeCell ref="L681:O681"/>
    <mergeCell ref="C682:G682"/>
    <mergeCell ref="L682:O682"/>
    <mergeCell ref="C672:O672"/>
    <mergeCell ref="C673:O673"/>
    <mergeCell ref="C674:O674"/>
    <mergeCell ref="C675:O675"/>
    <mergeCell ref="B678:O678"/>
    <mergeCell ref="C668:G668"/>
    <mergeCell ref="L668:O668"/>
    <mergeCell ref="C669:G669"/>
    <mergeCell ref="L669:O669"/>
    <mergeCell ref="C670:G670"/>
    <mergeCell ref="L670:O670"/>
    <mergeCell ref="C665:G665"/>
    <mergeCell ref="L665:O665"/>
    <mergeCell ref="C666:G666"/>
    <mergeCell ref="L666:O666"/>
    <mergeCell ref="C667:G667"/>
    <mergeCell ref="L667:O667"/>
    <mergeCell ref="C676:D676"/>
    <mergeCell ref="C662:G662"/>
    <mergeCell ref="L662:O662"/>
    <mergeCell ref="C663:G663"/>
    <mergeCell ref="L663:O663"/>
    <mergeCell ref="C664:G664"/>
    <mergeCell ref="L664:O664"/>
    <mergeCell ref="B658:O658"/>
    <mergeCell ref="B659:O659"/>
    <mergeCell ref="B660:O660"/>
    <mergeCell ref="C661:G661"/>
    <mergeCell ref="L661:O661"/>
    <mergeCell ref="B654:O654"/>
    <mergeCell ref="B655:O655"/>
    <mergeCell ref="C656:H656"/>
    <mergeCell ref="I656:O656"/>
    <mergeCell ref="C657:H657"/>
    <mergeCell ref="I657:O657"/>
    <mergeCell ref="C646:G646"/>
    <mergeCell ref="I646:O646"/>
    <mergeCell ref="B649:N649"/>
    <mergeCell ref="B650:N650"/>
    <mergeCell ref="N651:O651"/>
    <mergeCell ref="C610:G610"/>
    <mergeCell ref="L610:O610"/>
    <mergeCell ref="B642:O642"/>
    <mergeCell ref="B643:O643"/>
    <mergeCell ref="B645:H645"/>
    <mergeCell ref="I645:O645"/>
    <mergeCell ref="C607:G607"/>
    <mergeCell ref="L607:O607"/>
    <mergeCell ref="C608:G608"/>
    <mergeCell ref="L608:O608"/>
    <mergeCell ref="C609:G609"/>
    <mergeCell ref="L609:O609"/>
    <mergeCell ref="M641:N641"/>
    <mergeCell ref="C604:G604"/>
    <mergeCell ref="L604:O604"/>
    <mergeCell ref="C605:G605"/>
    <mergeCell ref="L605:O605"/>
    <mergeCell ref="C606:G606"/>
    <mergeCell ref="L606:O606"/>
    <mergeCell ref="C601:G601"/>
    <mergeCell ref="L601:O601"/>
    <mergeCell ref="C602:G602"/>
    <mergeCell ref="L602:O602"/>
    <mergeCell ref="C603:G603"/>
    <mergeCell ref="L603:O603"/>
    <mergeCell ref="C593:O593"/>
    <mergeCell ref="C594:O594"/>
    <mergeCell ref="C595:O595"/>
    <mergeCell ref="B598:O598"/>
    <mergeCell ref="B600:O600"/>
    <mergeCell ref="C596:D596"/>
    <mergeCell ref="C589:G589"/>
    <mergeCell ref="L589:O589"/>
    <mergeCell ref="C590:G590"/>
    <mergeCell ref="L590:O590"/>
    <mergeCell ref="C592:O592"/>
    <mergeCell ref="C586:G586"/>
    <mergeCell ref="L586:O586"/>
    <mergeCell ref="C587:G587"/>
    <mergeCell ref="L587:O587"/>
    <mergeCell ref="C588:G588"/>
    <mergeCell ref="L588:O588"/>
    <mergeCell ref="C583:G583"/>
    <mergeCell ref="L583:O583"/>
    <mergeCell ref="C584:G584"/>
    <mergeCell ref="L584:O584"/>
    <mergeCell ref="C585:G585"/>
    <mergeCell ref="L585:O585"/>
    <mergeCell ref="B579:O579"/>
    <mergeCell ref="B580:O580"/>
    <mergeCell ref="C581:G581"/>
    <mergeCell ref="L581:O581"/>
    <mergeCell ref="C582:G582"/>
    <mergeCell ref="L582:O582"/>
    <mergeCell ref="C576:H576"/>
    <mergeCell ref="I576:O576"/>
    <mergeCell ref="C577:H577"/>
    <mergeCell ref="I577:O577"/>
    <mergeCell ref="B578:O578"/>
    <mergeCell ref="B569:N569"/>
    <mergeCell ref="B570:N570"/>
    <mergeCell ref="N571:O571"/>
    <mergeCell ref="B574:O574"/>
    <mergeCell ref="B575:O575"/>
    <mergeCell ref="B563:O563"/>
    <mergeCell ref="B565:H565"/>
    <mergeCell ref="I565:O565"/>
    <mergeCell ref="C566:G566"/>
    <mergeCell ref="I566:O566"/>
    <mergeCell ref="C529:G529"/>
    <mergeCell ref="L529:O529"/>
    <mergeCell ref="C530:G530"/>
    <mergeCell ref="L530:O530"/>
    <mergeCell ref="B562:O562"/>
    <mergeCell ref="C526:G526"/>
    <mergeCell ref="L526:O526"/>
    <mergeCell ref="C527:G527"/>
    <mergeCell ref="L527:O527"/>
    <mergeCell ref="C528:G528"/>
    <mergeCell ref="L528:O528"/>
    <mergeCell ref="C523:G523"/>
    <mergeCell ref="L523:O523"/>
    <mergeCell ref="C524:G524"/>
    <mergeCell ref="L524:O524"/>
    <mergeCell ref="C525:G525"/>
    <mergeCell ref="L525:O525"/>
    <mergeCell ref="M561:N561"/>
    <mergeCell ref="B520:O520"/>
    <mergeCell ref="C521:G521"/>
    <mergeCell ref="L521:O521"/>
    <mergeCell ref="C522:G522"/>
    <mergeCell ref="L522:O522"/>
    <mergeCell ref="C512:O512"/>
    <mergeCell ref="C513:O513"/>
    <mergeCell ref="C514:O514"/>
    <mergeCell ref="C515:O515"/>
    <mergeCell ref="B518:O518"/>
    <mergeCell ref="C508:G508"/>
    <mergeCell ref="L508:O508"/>
    <mergeCell ref="C509:G509"/>
    <mergeCell ref="L509:O509"/>
    <mergeCell ref="C510:G510"/>
    <mergeCell ref="L510:O510"/>
    <mergeCell ref="C505:G505"/>
    <mergeCell ref="L505:O505"/>
    <mergeCell ref="C506:G506"/>
    <mergeCell ref="L506:O506"/>
    <mergeCell ref="C507:G507"/>
    <mergeCell ref="L507:O507"/>
    <mergeCell ref="C516:D516"/>
    <mergeCell ref="C502:G502"/>
    <mergeCell ref="L502:O502"/>
    <mergeCell ref="C503:G503"/>
    <mergeCell ref="L503:O503"/>
    <mergeCell ref="C504:G504"/>
    <mergeCell ref="L504:O504"/>
    <mergeCell ref="B498:O498"/>
    <mergeCell ref="B499:O499"/>
    <mergeCell ref="B500:O500"/>
    <mergeCell ref="C501:G501"/>
    <mergeCell ref="L501:O501"/>
    <mergeCell ref="B494:O494"/>
    <mergeCell ref="B495:O495"/>
    <mergeCell ref="C496:H496"/>
    <mergeCell ref="I496:O496"/>
    <mergeCell ref="C497:H497"/>
    <mergeCell ref="I497:O497"/>
    <mergeCell ref="C486:G486"/>
    <mergeCell ref="I486:O486"/>
    <mergeCell ref="B489:N489"/>
    <mergeCell ref="B490:N490"/>
    <mergeCell ref="N491:O491"/>
    <mergeCell ref="C450:G450"/>
    <mergeCell ref="L450:O450"/>
    <mergeCell ref="B482:O482"/>
    <mergeCell ref="B483:O483"/>
    <mergeCell ref="B485:H485"/>
    <mergeCell ref="I485:O485"/>
    <mergeCell ref="C447:G447"/>
    <mergeCell ref="L447:O447"/>
    <mergeCell ref="C448:G448"/>
    <mergeCell ref="L448:O448"/>
    <mergeCell ref="C449:G449"/>
    <mergeCell ref="L449:O449"/>
    <mergeCell ref="M481:N481"/>
    <mergeCell ref="C444:G444"/>
    <mergeCell ref="L444:O444"/>
    <mergeCell ref="C445:G445"/>
    <mergeCell ref="L445:O445"/>
    <mergeCell ref="C446:G446"/>
    <mergeCell ref="L446:O446"/>
    <mergeCell ref="C441:G441"/>
    <mergeCell ref="L441:O441"/>
    <mergeCell ref="C442:G442"/>
    <mergeCell ref="L442:O442"/>
    <mergeCell ref="C443:G443"/>
    <mergeCell ref="L443:O443"/>
    <mergeCell ref="C433:O433"/>
    <mergeCell ref="C434:O434"/>
    <mergeCell ref="C435:O435"/>
    <mergeCell ref="B438:O438"/>
    <mergeCell ref="B440:O440"/>
    <mergeCell ref="C436:D436"/>
    <mergeCell ref="C429:G429"/>
    <mergeCell ref="L429:O429"/>
    <mergeCell ref="C430:G430"/>
    <mergeCell ref="L430:O430"/>
    <mergeCell ref="C432:O432"/>
    <mergeCell ref="C426:G426"/>
    <mergeCell ref="L426:O426"/>
    <mergeCell ref="C427:G427"/>
    <mergeCell ref="L427:O427"/>
    <mergeCell ref="C428:G428"/>
    <mergeCell ref="L428:O428"/>
    <mergeCell ref="C423:G423"/>
    <mergeCell ref="L423:O423"/>
    <mergeCell ref="C424:G424"/>
    <mergeCell ref="L424:O424"/>
    <mergeCell ref="C425:G425"/>
    <mergeCell ref="L425:O425"/>
    <mergeCell ref="B419:O419"/>
    <mergeCell ref="B420:O420"/>
    <mergeCell ref="C421:G421"/>
    <mergeCell ref="L421:O421"/>
    <mergeCell ref="C422:G422"/>
    <mergeCell ref="L422:O422"/>
    <mergeCell ref="C416:H416"/>
    <mergeCell ref="I416:O416"/>
    <mergeCell ref="C417:H417"/>
    <mergeCell ref="I417:O417"/>
    <mergeCell ref="B418:O418"/>
    <mergeCell ref="B409:N409"/>
    <mergeCell ref="B410:N410"/>
    <mergeCell ref="N411:O411"/>
    <mergeCell ref="B414:O414"/>
    <mergeCell ref="B415:O415"/>
    <mergeCell ref="B403:O403"/>
    <mergeCell ref="B405:H405"/>
    <mergeCell ref="I405:O405"/>
    <mergeCell ref="C406:G406"/>
    <mergeCell ref="I406:O406"/>
    <mergeCell ref="C369:G369"/>
    <mergeCell ref="L369:O369"/>
    <mergeCell ref="C370:G370"/>
    <mergeCell ref="L370:O370"/>
    <mergeCell ref="B402:O402"/>
    <mergeCell ref="C366:G366"/>
    <mergeCell ref="L366:O366"/>
    <mergeCell ref="C367:G367"/>
    <mergeCell ref="L367:O367"/>
    <mergeCell ref="C368:G368"/>
    <mergeCell ref="L368:O368"/>
    <mergeCell ref="C363:G363"/>
    <mergeCell ref="L363:O363"/>
    <mergeCell ref="C364:G364"/>
    <mergeCell ref="L364:O364"/>
    <mergeCell ref="C365:G365"/>
    <mergeCell ref="L365:O365"/>
    <mergeCell ref="M401:N401"/>
    <mergeCell ref="B360:O360"/>
    <mergeCell ref="C361:G361"/>
    <mergeCell ref="L361:O361"/>
    <mergeCell ref="C362:G362"/>
    <mergeCell ref="L362:O362"/>
    <mergeCell ref="C352:O352"/>
    <mergeCell ref="C353:O353"/>
    <mergeCell ref="C354:O354"/>
    <mergeCell ref="C355:O355"/>
    <mergeCell ref="B358:O358"/>
    <mergeCell ref="C348:G348"/>
    <mergeCell ref="L348:O348"/>
    <mergeCell ref="C349:G349"/>
    <mergeCell ref="L349:O349"/>
    <mergeCell ref="C350:G350"/>
    <mergeCell ref="L350:O350"/>
    <mergeCell ref="C345:G345"/>
    <mergeCell ref="L345:O345"/>
    <mergeCell ref="C346:G346"/>
    <mergeCell ref="L346:O346"/>
    <mergeCell ref="C347:G347"/>
    <mergeCell ref="L347:O347"/>
    <mergeCell ref="C356:D356"/>
    <mergeCell ref="C342:G342"/>
    <mergeCell ref="L342:O342"/>
    <mergeCell ref="C343:G343"/>
    <mergeCell ref="L343:O343"/>
    <mergeCell ref="C344:G344"/>
    <mergeCell ref="L344:O344"/>
    <mergeCell ref="B338:O338"/>
    <mergeCell ref="B339:O339"/>
    <mergeCell ref="B340:O340"/>
    <mergeCell ref="C341:G341"/>
    <mergeCell ref="L341:O341"/>
    <mergeCell ref="B334:O334"/>
    <mergeCell ref="B335:O335"/>
    <mergeCell ref="C336:H336"/>
    <mergeCell ref="I336:O336"/>
    <mergeCell ref="C337:H337"/>
    <mergeCell ref="I337:O337"/>
    <mergeCell ref="C326:G326"/>
    <mergeCell ref="I326:O326"/>
    <mergeCell ref="B329:N329"/>
    <mergeCell ref="B330:N330"/>
    <mergeCell ref="N331:O331"/>
    <mergeCell ref="C290:G290"/>
    <mergeCell ref="L290:O290"/>
    <mergeCell ref="B322:O322"/>
    <mergeCell ref="B323:O323"/>
    <mergeCell ref="B325:H325"/>
    <mergeCell ref="I325:O325"/>
    <mergeCell ref="C287:G287"/>
    <mergeCell ref="L287:O287"/>
    <mergeCell ref="C288:G288"/>
    <mergeCell ref="L288:O288"/>
    <mergeCell ref="C289:G289"/>
    <mergeCell ref="L289:O289"/>
    <mergeCell ref="M321:N321"/>
    <mergeCell ref="C284:G284"/>
    <mergeCell ref="L284:O284"/>
    <mergeCell ref="C285:G285"/>
    <mergeCell ref="L285:O285"/>
    <mergeCell ref="C286:G286"/>
    <mergeCell ref="L286:O286"/>
    <mergeCell ref="C281:G281"/>
    <mergeCell ref="L281:O281"/>
    <mergeCell ref="C282:G282"/>
    <mergeCell ref="L282:O282"/>
    <mergeCell ref="C283:G283"/>
    <mergeCell ref="L283:O283"/>
    <mergeCell ref="C273:O273"/>
    <mergeCell ref="C274:O274"/>
    <mergeCell ref="C275:O275"/>
    <mergeCell ref="B278:O278"/>
    <mergeCell ref="B280:O280"/>
    <mergeCell ref="C276:D276"/>
    <mergeCell ref="C269:G269"/>
    <mergeCell ref="L269:O269"/>
    <mergeCell ref="C270:G270"/>
    <mergeCell ref="L270:O270"/>
    <mergeCell ref="C272:O272"/>
    <mergeCell ref="C266:G266"/>
    <mergeCell ref="L266:O266"/>
    <mergeCell ref="C267:G267"/>
    <mergeCell ref="L267:O267"/>
    <mergeCell ref="C268:G268"/>
    <mergeCell ref="L268:O268"/>
    <mergeCell ref="C263:G263"/>
    <mergeCell ref="L263:O263"/>
    <mergeCell ref="C264:G264"/>
    <mergeCell ref="L264:O264"/>
    <mergeCell ref="C265:G265"/>
    <mergeCell ref="L265:O265"/>
    <mergeCell ref="B259:O259"/>
    <mergeCell ref="B260:O260"/>
    <mergeCell ref="C261:G261"/>
    <mergeCell ref="L261:O261"/>
    <mergeCell ref="C262:G262"/>
    <mergeCell ref="L262:O262"/>
    <mergeCell ref="C256:H256"/>
    <mergeCell ref="I256:O256"/>
    <mergeCell ref="C257:H257"/>
    <mergeCell ref="I257:O257"/>
    <mergeCell ref="B258:O258"/>
    <mergeCell ref="B249:N249"/>
    <mergeCell ref="B250:N250"/>
    <mergeCell ref="N251:O251"/>
    <mergeCell ref="B254:O254"/>
    <mergeCell ref="B255:O255"/>
    <mergeCell ref="B243:O243"/>
    <mergeCell ref="B245:H245"/>
    <mergeCell ref="I245:O245"/>
    <mergeCell ref="C246:G246"/>
    <mergeCell ref="I246:O246"/>
    <mergeCell ref="C209:G209"/>
    <mergeCell ref="L209:O209"/>
    <mergeCell ref="C210:G210"/>
    <mergeCell ref="L210:O210"/>
    <mergeCell ref="B242:O242"/>
    <mergeCell ref="C206:G206"/>
    <mergeCell ref="L206:O206"/>
    <mergeCell ref="C207:G207"/>
    <mergeCell ref="L207:O207"/>
    <mergeCell ref="C208:G208"/>
    <mergeCell ref="L208:O208"/>
    <mergeCell ref="C203:G203"/>
    <mergeCell ref="L203:O203"/>
    <mergeCell ref="C204:G204"/>
    <mergeCell ref="L204:O204"/>
    <mergeCell ref="C205:G205"/>
    <mergeCell ref="L205:O205"/>
    <mergeCell ref="M241:N241"/>
    <mergeCell ref="B200:O200"/>
    <mergeCell ref="C201:G201"/>
    <mergeCell ref="L201:O201"/>
    <mergeCell ref="C202:G202"/>
    <mergeCell ref="L202:O202"/>
    <mergeCell ref="C192:O192"/>
    <mergeCell ref="C193:O193"/>
    <mergeCell ref="C194:O194"/>
    <mergeCell ref="C195:O195"/>
    <mergeCell ref="B198:O198"/>
    <mergeCell ref="C188:G188"/>
    <mergeCell ref="L188:O188"/>
    <mergeCell ref="C189:G189"/>
    <mergeCell ref="L189:O189"/>
    <mergeCell ref="C190:G190"/>
    <mergeCell ref="L190:O190"/>
    <mergeCell ref="C185:G185"/>
    <mergeCell ref="L185:O185"/>
    <mergeCell ref="C186:G186"/>
    <mergeCell ref="L186:O186"/>
    <mergeCell ref="C187:G187"/>
    <mergeCell ref="L187:O187"/>
    <mergeCell ref="C196:D196"/>
    <mergeCell ref="C182:G182"/>
    <mergeCell ref="L182:O182"/>
    <mergeCell ref="C183:G183"/>
    <mergeCell ref="L183:O183"/>
    <mergeCell ref="C184:G184"/>
    <mergeCell ref="L184:O184"/>
    <mergeCell ref="B178:O178"/>
    <mergeCell ref="B179:O179"/>
    <mergeCell ref="B180:O180"/>
    <mergeCell ref="C181:G181"/>
    <mergeCell ref="L181:O181"/>
    <mergeCell ref="B174:O174"/>
    <mergeCell ref="B175:O175"/>
    <mergeCell ref="C176:H176"/>
    <mergeCell ref="I176:O176"/>
    <mergeCell ref="C177:H177"/>
    <mergeCell ref="I177:O177"/>
    <mergeCell ref="C166:G166"/>
    <mergeCell ref="I166:O166"/>
    <mergeCell ref="B169:N169"/>
    <mergeCell ref="B170:N170"/>
    <mergeCell ref="N171:O171"/>
    <mergeCell ref="C130:G130"/>
    <mergeCell ref="L130:O130"/>
    <mergeCell ref="B162:O162"/>
    <mergeCell ref="B163:O163"/>
    <mergeCell ref="B165:H165"/>
    <mergeCell ref="I165:O165"/>
    <mergeCell ref="C127:G127"/>
    <mergeCell ref="L127:O127"/>
    <mergeCell ref="C128:G128"/>
    <mergeCell ref="L128:O128"/>
    <mergeCell ref="C129:G129"/>
    <mergeCell ref="L129:O129"/>
    <mergeCell ref="M161:N161"/>
    <mergeCell ref="C124:G124"/>
    <mergeCell ref="L124:O124"/>
    <mergeCell ref="C125:G125"/>
    <mergeCell ref="L125:O125"/>
    <mergeCell ref="C126:G126"/>
    <mergeCell ref="L126:O126"/>
    <mergeCell ref="C121:G121"/>
    <mergeCell ref="L121:O121"/>
    <mergeCell ref="C122:G122"/>
    <mergeCell ref="L122:O122"/>
    <mergeCell ref="C123:G123"/>
    <mergeCell ref="L123:O123"/>
    <mergeCell ref="C113:O113"/>
    <mergeCell ref="C114:O114"/>
    <mergeCell ref="C115:O115"/>
    <mergeCell ref="B118:O118"/>
    <mergeCell ref="B120:O120"/>
    <mergeCell ref="C116:D116"/>
    <mergeCell ref="B95:O95"/>
    <mergeCell ref="B82:O82"/>
    <mergeCell ref="B83:O83"/>
    <mergeCell ref="B85:H85"/>
    <mergeCell ref="I85:O85"/>
    <mergeCell ref="C86:G86"/>
    <mergeCell ref="I86:O86"/>
    <mergeCell ref="C109:G109"/>
    <mergeCell ref="L109:O109"/>
    <mergeCell ref="C110:G110"/>
    <mergeCell ref="L110:O110"/>
    <mergeCell ref="C112:O112"/>
    <mergeCell ref="C106:G106"/>
    <mergeCell ref="L106:O106"/>
    <mergeCell ref="C107:G107"/>
    <mergeCell ref="L107:O107"/>
    <mergeCell ref="C108:G108"/>
    <mergeCell ref="L108:O108"/>
    <mergeCell ref="C103:G103"/>
    <mergeCell ref="L103:O103"/>
    <mergeCell ref="C104:G104"/>
    <mergeCell ref="L104:O104"/>
    <mergeCell ref="C105:G105"/>
    <mergeCell ref="L105:O105"/>
    <mergeCell ref="B2:O2"/>
    <mergeCell ref="B3:O3"/>
    <mergeCell ref="B5:H5"/>
    <mergeCell ref="I5:O5"/>
    <mergeCell ref="C6:G6"/>
    <mergeCell ref="I6:O6"/>
    <mergeCell ref="B19:O19"/>
    <mergeCell ref="B9:N9"/>
    <mergeCell ref="B10:N10"/>
    <mergeCell ref="B14:O14"/>
    <mergeCell ref="B15:O15"/>
    <mergeCell ref="C16:H16"/>
    <mergeCell ref="I16:O16"/>
    <mergeCell ref="C17:H17"/>
    <mergeCell ref="I17:O17"/>
    <mergeCell ref="B18:O18"/>
    <mergeCell ref="N11:O11"/>
    <mergeCell ref="B20:O20"/>
    <mergeCell ref="C21:G21"/>
    <mergeCell ref="C22:G22"/>
    <mergeCell ref="L22:O22"/>
    <mergeCell ref="L21:O21"/>
    <mergeCell ref="C25:G25"/>
    <mergeCell ref="C26:G26"/>
    <mergeCell ref="L25:O25"/>
    <mergeCell ref="L26:O26"/>
    <mergeCell ref="C23:G23"/>
    <mergeCell ref="C24:G24"/>
    <mergeCell ref="L23:O23"/>
    <mergeCell ref="L24:O24"/>
    <mergeCell ref="C29:G29"/>
    <mergeCell ref="C30:G30"/>
    <mergeCell ref="L29:O29"/>
    <mergeCell ref="L30:O30"/>
    <mergeCell ref="C27:G27"/>
    <mergeCell ref="C28:G28"/>
    <mergeCell ref="L27:O27"/>
    <mergeCell ref="L28:O28"/>
    <mergeCell ref="C42:G42"/>
    <mergeCell ref="C43:G43"/>
    <mergeCell ref="L43:O43"/>
    <mergeCell ref="L42:O42"/>
    <mergeCell ref="C32:O32"/>
    <mergeCell ref="C33:O33"/>
    <mergeCell ref="C34:O34"/>
    <mergeCell ref="B38:O38"/>
    <mergeCell ref="B40:O40"/>
    <mergeCell ref="C41:G41"/>
    <mergeCell ref="C35:O35"/>
    <mergeCell ref="L41:O41"/>
    <mergeCell ref="C46:G46"/>
    <mergeCell ref="C47:G47"/>
    <mergeCell ref="L46:O46"/>
    <mergeCell ref="L47:O47"/>
    <mergeCell ref="C44:G44"/>
    <mergeCell ref="C45:G45"/>
    <mergeCell ref="L44:O44"/>
    <mergeCell ref="L45:O45"/>
    <mergeCell ref="C36:D36"/>
    <mergeCell ref="C50:G50"/>
    <mergeCell ref="L50:O50"/>
    <mergeCell ref="C48:G48"/>
    <mergeCell ref="C49:G49"/>
    <mergeCell ref="L48:O48"/>
    <mergeCell ref="L49:O49"/>
    <mergeCell ref="B2002:O2002"/>
    <mergeCell ref="B2003:O2003"/>
    <mergeCell ref="B2005:H2005"/>
    <mergeCell ref="I2005:O2005"/>
    <mergeCell ref="C2006:G2006"/>
    <mergeCell ref="I2006:O2006"/>
    <mergeCell ref="B2009:N2009"/>
    <mergeCell ref="B2010:N2010"/>
    <mergeCell ref="N2011:O2011"/>
    <mergeCell ref="B2014:O2014"/>
    <mergeCell ref="B2015:O2015"/>
    <mergeCell ref="B99:O99"/>
    <mergeCell ref="B100:O100"/>
    <mergeCell ref="C101:G101"/>
    <mergeCell ref="L101:O101"/>
    <mergeCell ref="C102:G102"/>
    <mergeCell ref="L102:O102"/>
    <mergeCell ref="C96:H96"/>
    <mergeCell ref="I96:O96"/>
    <mergeCell ref="C97:H97"/>
    <mergeCell ref="I97:O97"/>
    <mergeCell ref="B98:O98"/>
    <mergeCell ref="B89:N89"/>
    <mergeCell ref="B90:N90"/>
    <mergeCell ref="N91:O91"/>
    <mergeCell ref="B94:O94"/>
    <mergeCell ref="C2016:H2016"/>
    <mergeCell ref="I2016:O2016"/>
    <mergeCell ref="C2017:H2017"/>
    <mergeCell ref="I2017:O2017"/>
    <mergeCell ref="B2018:O2018"/>
    <mergeCell ref="B2019:O2019"/>
    <mergeCell ref="B2020:O2020"/>
    <mergeCell ref="C2021:G2021"/>
    <mergeCell ref="L2021:O2021"/>
    <mergeCell ref="C2022:G2022"/>
    <mergeCell ref="L2022:O2022"/>
    <mergeCell ref="C2023:G2023"/>
    <mergeCell ref="L2023:O2023"/>
    <mergeCell ref="C2024:G2024"/>
    <mergeCell ref="L2024:O2024"/>
    <mergeCell ref="C2025:G2025"/>
    <mergeCell ref="L2025:O2025"/>
    <mergeCell ref="C2026:G2026"/>
    <mergeCell ref="L2026:O2026"/>
    <mergeCell ref="C2027:G2027"/>
    <mergeCell ref="L2027:O2027"/>
    <mergeCell ref="C2028:G2028"/>
    <mergeCell ref="L2028:O2028"/>
    <mergeCell ref="C2029:G2029"/>
    <mergeCell ref="L2029:O2029"/>
    <mergeCell ref="C2030:G2030"/>
    <mergeCell ref="L2030:O2030"/>
    <mergeCell ref="C2032:O2032"/>
    <mergeCell ref="C2033:O2033"/>
    <mergeCell ref="C2034:O2034"/>
    <mergeCell ref="C2035:O2035"/>
    <mergeCell ref="B2038:O2038"/>
    <mergeCell ref="B2040:O2040"/>
    <mergeCell ref="C2041:G2041"/>
    <mergeCell ref="L2041:O2041"/>
    <mergeCell ref="C2036:D2036"/>
    <mergeCell ref="C2042:G2042"/>
    <mergeCell ref="L2042:O2042"/>
    <mergeCell ref="C2043:G2043"/>
    <mergeCell ref="L2043:O2043"/>
    <mergeCell ref="C2044:G2044"/>
    <mergeCell ref="L2044:O2044"/>
    <mergeCell ref="C2045:G2045"/>
    <mergeCell ref="L2045:O2045"/>
    <mergeCell ref="C2046:G2046"/>
    <mergeCell ref="L2046:O2046"/>
    <mergeCell ref="C2047:G2047"/>
    <mergeCell ref="L2047:O2047"/>
    <mergeCell ref="C2048:G2048"/>
    <mergeCell ref="L2048:O2048"/>
    <mergeCell ref="C2049:G2049"/>
    <mergeCell ref="L2049:O2049"/>
    <mergeCell ref="C2050:G2050"/>
    <mergeCell ref="L2050:O2050"/>
    <mergeCell ref="B2082:O2082"/>
    <mergeCell ref="B2083:O2083"/>
    <mergeCell ref="B2085:H2085"/>
    <mergeCell ref="I2085:O2085"/>
    <mergeCell ref="C2086:G2086"/>
    <mergeCell ref="I2086:O2086"/>
    <mergeCell ref="B2089:N2089"/>
    <mergeCell ref="B2090:N2090"/>
    <mergeCell ref="N2091:O2091"/>
    <mergeCell ref="B2094:O2094"/>
    <mergeCell ref="B2095:O2095"/>
    <mergeCell ref="C2096:H2096"/>
    <mergeCell ref="I2096:O2096"/>
    <mergeCell ref="C2097:H2097"/>
    <mergeCell ref="I2097:O2097"/>
    <mergeCell ref="B2098:O2098"/>
    <mergeCell ref="B2099:O2099"/>
    <mergeCell ref="B2100:O2100"/>
    <mergeCell ref="C2101:G2101"/>
    <mergeCell ref="L2101:O2101"/>
    <mergeCell ref="C2102:G2102"/>
    <mergeCell ref="L2102:O2102"/>
    <mergeCell ref="C2103:G2103"/>
    <mergeCell ref="L2103:O2103"/>
    <mergeCell ref="C2104:G2104"/>
    <mergeCell ref="L2104:O2104"/>
    <mergeCell ref="C2105:G2105"/>
    <mergeCell ref="L2105:O2105"/>
    <mergeCell ref="C2106:G2106"/>
    <mergeCell ref="L2106:O2106"/>
    <mergeCell ref="C2107:G2107"/>
    <mergeCell ref="L2107:O2107"/>
    <mergeCell ref="C2108:G2108"/>
    <mergeCell ref="L2108:O2108"/>
    <mergeCell ref="C2109:G2109"/>
    <mergeCell ref="L2109:O2109"/>
    <mergeCell ref="C2110:G2110"/>
    <mergeCell ref="L2110:O2110"/>
    <mergeCell ref="C2112:O2112"/>
    <mergeCell ref="C2113:O2113"/>
    <mergeCell ref="C2114:O2114"/>
    <mergeCell ref="C2115:O2115"/>
    <mergeCell ref="B2118:O2118"/>
    <mergeCell ref="B2120:O2120"/>
    <mergeCell ref="C2121:G2121"/>
    <mergeCell ref="L2121:O2121"/>
    <mergeCell ref="C2122:G2122"/>
    <mergeCell ref="L2122:O2122"/>
    <mergeCell ref="C2123:G2123"/>
    <mergeCell ref="L2123:O2123"/>
    <mergeCell ref="C2124:G2124"/>
    <mergeCell ref="L2124:O2124"/>
    <mergeCell ref="C2116:D2116"/>
    <mergeCell ref="C2125:G2125"/>
    <mergeCell ref="L2125:O2125"/>
    <mergeCell ref="C2126:G2126"/>
    <mergeCell ref="L2126:O2126"/>
    <mergeCell ref="C2127:G2127"/>
    <mergeCell ref="L2127:O2127"/>
    <mergeCell ref="C2128:G2128"/>
    <mergeCell ref="L2128:O2128"/>
    <mergeCell ref="C2129:G2129"/>
    <mergeCell ref="L2129:O2129"/>
    <mergeCell ref="C2130:G2130"/>
    <mergeCell ref="L2130:O2130"/>
    <mergeCell ref="B2162:O2162"/>
    <mergeCell ref="B2163:O2163"/>
    <mergeCell ref="B2165:H2165"/>
    <mergeCell ref="I2165:O2165"/>
    <mergeCell ref="C2166:G2166"/>
    <mergeCell ref="I2166:O2166"/>
    <mergeCell ref="B2169:N2169"/>
    <mergeCell ref="B2170:N2170"/>
    <mergeCell ref="N2171:O2171"/>
    <mergeCell ref="B2174:O2174"/>
    <mergeCell ref="B2175:O2175"/>
    <mergeCell ref="C2176:H2176"/>
    <mergeCell ref="I2176:O2176"/>
    <mergeCell ref="C2177:H2177"/>
    <mergeCell ref="I2177:O2177"/>
    <mergeCell ref="B2178:O2178"/>
    <mergeCell ref="B2179:O2179"/>
    <mergeCell ref="B2180:O2180"/>
    <mergeCell ref="C2181:G2181"/>
    <mergeCell ref="L2181:O2181"/>
    <mergeCell ref="C2182:G2182"/>
    <mergeCell ref="L2182:O2182"/>
    <mergeCell ref="C2183:G2183"/>
    <mergeCell ref="L2183:O2183"/>
    <mergeCell ref="C2184:G2184"/>
    <mergeCell ref="L2184:O2184"/>
    <mergeCell ref="C2185:G2185"/>
    <mergeCell ref="L2185:O2185"/>
    <mergeCell ref="C2186:G2186"/>
    <mergeCell ref="L2186:O2186"/>
    <mergeCell ref="C2187:G2187"/>
    <mergeCell ref="L2187:O2187"/>
    <mergeCell ref="C2188:G2188"/>
    <mergeCell ref="L2188:O2188"/>
    <mergeCell ref="C2189:G2189"/>
    <mergeCell ref="L2189:O2189"/>
    <mergeCell ref="C2190:G2190"/>
    <mergeCell ref="L2190:O2190"/>
    <mergeCell ref="C2192:O2192"/>
    <mergeCell ref="C2193:O2193"/>
    <mergeCell ref="C2194:O2194"/>
    <mergeCell ref="C2195:O2195"/>
    <mergeCell ref="B2198:O2198"/>
    <mergeCell ref="B2200:O2200"/>
    <mergeCell ref="C2201:G2201"/>
    <mergeCell ref="L2201:O2201"/>
    <mergeCell ref="C2202:G2202"/>
    <mergeCell ref="L2202:O2202"/>
    <mergeCell ref="C2203:G2203"/>
    <mergeCell ref="L2203:O2203"/>
    <mergeCell ref="C2204:G2204"/>
    <mergeCell ref="L2204:O2204"/>
    <mergeCell ref="C2205:G2205"/>
    <mergeCell ref="L2205:O2205"/>
    <mergeCell ref="C2206:G2206"/>
    <mergeCell ref="L2206:O2206"/>
    <mergeCell ref="C2207:G2207"/>
    <mergeCell ref="L2207:O2207"/>
    <mergeCell ref="C2196:D2196"/>
    <mergeCell ref="C2208:G2208"/>
    <mergeCell ref="L2208:O2208"/>
    <mergeCell ref="C2209:G2209"/>
    <mergeCell ref="L2209:O2209"/>
    <mergeCell ref="C2210:G2210"/>
    <mergeCell ref="L2210:O2210"/>
    <mergeCell ref="B2242:O2242"/>
    <mergeCell ref="B2243:O2243"/>
    <mergeCell ref="B2245:H2245"/>
    <mergeCell ref="I2245:O2245"/>
    <mergeCell ref="C2246:G2246"/>
    <mergeCell ref="I2246:O2246"/>
    <mergeCell ref="B2249:N2249"/>
    <mergeCell ref="B2250:N2250"/>
    <mergeCell ref="N2251:O2251"/>
    <mergeCell ref="B2254:O2254"/>
    <mergeCell ref="B2255:O2255"/>
    <mergeCell ref="C2256:H2256"/>
    <mergeCell ref="I2256:O2256"/>
    <mergeCell ref="C2257:H2257"/>
    <mergeCell ref="I2257:O2257"/>
    <mergeCell ref="B2258:O2258"/>
    <mergeCell ref="B2259:O2259"/>
    <mergeCell ref="B2260:O2260"/>
    <mergeCell ref="C2261:G2261"/>
    <mergeCell ref="L2261:O2261"/>
    <mergeCell ref="C2262:G2262"/>
    <mergeCell ref="L2262:O2262"/>
    <mergeCell ref="C2263:G2263"/>
    <mergeCell ref="L2263:O2263"/>
    <mergeCell ref="C2264:G2264"/>
    <mergeCell ref="L2264:O2264"/>
    <mergeCell ref="C2265:G2265"/>
    <mergeCell ref="L2265:O2265"/>
    <mergeCell ref="C2266:G2266"/>
    <mergeCell ref="L2266:O2266"/>
    <mergeCell ref="C2267:G2267"/>
    <mergeCell ref="L2267:O2267"/>
    <mergeCell ref="C2268:G2268"/>
    <mergeCell ref="L2268:O2268"/>
    <mergeCell ref="C2269:G2269"/>
    <mergeCell ref="L2269:O2269"/>
    <mergeCell ref="C2270:G2270"/>
    <mergeCell ref="L2270:O2270"/>
    <mergeCell ref="C2272:O2272"/>
    <mergeCell ref="C2273:O2273"/>
    <mergeCell ref="C2274:O2274"/>
    <mergeCell ref="C2275:O2275"/>
    <mergeCell ref="B2278:O2278"/>
    <mergeCell ref="B2280:O2280"/>
    <mergeCell ref="C2281:G2281"/>
    <mergeCell ref="L2281:O2281"/>
    <mergeCell ref="C2276:D2276"/>
    <mergeCell ref="C2282:G2282"/>
    <mergeCell ref="L2282:O2282"/>
    <mergeCell ref="C2283:G2283"/>
    <mergeCell ref="L2283:O2283"/>
    <mergeCell ref="C2284:G2284"/>
    <mergeCell ref="L2284:O2284"/>
    <mergeCell ref="C2285:G2285"/>
    <mergeCell ref="L2285:O2285"/>
    <mergeCell ref="C2286:G2286"/>
    <mergeCell ref="L2286:O2286"/>
    <mergeCell ref="C2287:G2287"/>
    <mergeCell ref="L2287:O2287"/>
    <mergeCell ref="C2288:G2288"/>
    <mergeCell ref="L2288:O2288"/>
    <mergeCell ref="C2289:G2289"/>
    <mergeCell ref="L2289:O2289"/>
    <mergeCell ref="C2290:G2290"/>
    <mergeCell ref="L2290:O2290"/>
    <mergeCell ref="B2322:O2322"/>
    <mergeCell ref="B2323:O2323"/>
    <mergeCell ref="B2325:H2325"/>
    <mergeCell ref="I2325:O2325"/>
    <mergeCell ref="C2326:G2326"/>
    <mergeCell ref="I2326:O2326"/>
    <mergeCell ref="B2329:N2329"/>
    <mergeCell ref="B2330:N2330"/>
    <mergeCell ref="N2331:O2331"/>
    <mergeCell ref="B2334:O2334"/>
    <mergeCell ref="B2335:O2335"/>
    <mergeCell ref="C2336:H2336"/>
    <mergeCell ref="I2336:O2336"/>
    <mergeCell ref="C2337:H2337"/>
    <mergeCell ref="I2337:O2337"/>
    <mergeCell ref="B2338:O2338"/>
    <mergeCell ref="B2339:O2339"/>
    <mergeCell ref="B2340:O2340"/>
    <mergeCell ref="C2341:G2341"/>
    <mergeCell ref="L2341:O2341"/>
    <mergeCell ref="C2342:G2342"/>
    <mergeCell ref="L2342:O2342"/>
    <mergeCell ref="C2343:G2343"/>
    <mergeCell ref="L2343:O2343"/>
    <mergeCell ref="C2344:G2344"/>
    <mergeCell ref="L2344:O2344"/>
    <mergeCell ref="C2345:G2345"/>
    <mergeCell ref="L2345:O2345"/>
    <mergeCell ref="C2346:G2346"/>
    <mergeCell ref="L2346:O2346"/>
    <mergeCell ref="C2347:G2347"/>
    <mergeCell ref="L2347:O2347"/>
    <mergeCell ref="C2348:G2348"/>
    <mergeCell ref="L2348:O2348"/>
    <mergeCell ref="C2349:G2349"/>
    <mergeCell ref="L2349:O2349"/>
    <mergeCell ref="C2350:G2350"/>
    <mergeCell ref="L2350:O2350"/>
    <mergeCell ref="C2352:O2352"/>
    <mergeCell ref="C2353:O2353"/>
    <mergeCell ref="C2354:O2354"/>
    <mergeCell ref="C2355:O2355"/>
    <mergeCell ref="B2358:O2358"/>
    <mergeCell ref="B2360:O2360"/>
    <mergeCell ref="C2361:G2361"/>
    <mergeCell ref="L2361:O2361"/>
    <mergeCell ref="C2362:G2362"/>
    <mergeCell ref="L2362:O2362"/>
    <mergeCell ref="C2363:G2363"/>
    <mergeCell ref="L2363:O2363"/>
    <mergeCell ref="C2364:G2364"/>
    <mergeCell ref="L2364:O2364"/>
    <mergeCell ref="C2356:D2356"/>
    <mergeCell ref="C2365:G2365"/>
    <mergeCell ref="L2365:O2365"/>
    <mergeCell ref="C2366:G2366"/>
    <mergeCell ref="L2366:O2366"/>
    <mergeCell ref="C2367:G2367"/>
    <mergeCell ref="L2367:O2367"/>
    <mergeCell ref="C2368:G2368"/>
    <mergeCell ref="L2368:O2368"/>
    <mergeCell ref="C2369:G2369"/>
    <mergeCell ref="L2369:O2369"/>
    <mergeCell ref="C2370:G2370"/>
    <mergeCell ref="L2370:O2370"/>
    <mergeCell ref="B2402:O2402"/>
    <mergeCell ref="B2403:O2403"/>
    <mergeCell ref="B2405:H2405"/>
    <mergeCell ref="I2405:O2405"/>
    <mergeCell ref="C2406:G2406"/>
    <mergeCell ref="I2406:O2406"/>
    <mergeCell ref="B2409:N2409"/>
    <mergeCell ref="B2410:N2410"/>
    <mergeCell ref="N2411:O2411"/>
    <mergeCell ref="B2414:O2414"/>
    <mergeCell ref="B2415:O2415"/>
    <mergeCell ref="C2416:H2416"/>
    <mergeCell ref="I2416:O2416"/>
    <mergeCell ref="C2417:H2417"/>
    <mergeCell ref="I2417:O2417"/>
    <mergeCell ref="B2418:O2418"/>
    <mergeCell ref="B2419:O2419"/>
    <mergeCell ref="B2420:O2420"/>
    <mergeCell ref="C2421:G2421"/>
    <mergeCell ref="L2421:O2421"/>
    <mergeCell ref="C2422:G2422"/>
    <mergeCell ref="L2422:O2422"/>
    <mergeCell ref="C2423:G2423"/>
    <mergeCell ref="L2423:O2423"/>
    <mergeCell ref="C2424:G2424"/>
    <mergeCell ref="L2424:O2424"/>
    <mergeCell ref="C2425:G2425"/>
    <mergeCell ref="L2425:O2425"/>
    <mergeCell ref="C2426:G2426"/>
    <mergeCell ref="L2426:O2426"/>
    <mergeCell ref="C2427:G2427"/>
    <mergeCell ref="L2427:O2427"/>
    <mergeCell ref="C2428:G2428"/>
    <mergeCell ref="L2428:O2428"/>
    <mergeCell ref="C2429:G2429"/>
    <mergeCell ref="L2429:O2429"/>
    <mergeCell ref="C2430:G2430"/>
    <mergeCell ref="L2430:O2430"/>
    <mergeCell ref="C2432:O2432"/>
    <mergeCell ref="C2433:O2433"/>
    <mergeCell ref="C2434:O2434"/>
    <mergeCell ref="C2435:O2435"/>
    <mergeCell ref="B2438:O2438"/>
    <mergeCell ref="B2440:O2440"/>
    <mergeCell ref="C2441:G2441"/>
    <mergeCell ref="L2441:O2441"/>
    <mergeCell ref="C2442:G2442"/>
    <mergeCell ref="L2442:O2442"/>
    <mergeCell ref="C2443:G2443"/>
    <mergeCell ref="L2443:O2443"/>
    <mergeCell ref="C2444:G2444"/>
    <mergeCell ref="L2444:O2444"/>
    <mergeCell ref="C2445:G2445"/>
    <mergeCell ref="L2445:O2445"/>
    <mergeCell ref="C2446:G2446"/>
    <mergeCell ref="L2446:O2446"/>
    <mergeCell ref="C2447:G2447"/>
    <mergeCell ref="L2447:O2447"/>
    <mergeCell ref="C2436:D2436"/>
    <mergeCell ref="C2448:G2448"/>
    <mergeCell ref="L2448:O2448"/>
    <mergeCell ref="C2449:G2449"/>
    <mergeCell ref="L2449:O2449"/>
    <mergeCell ref="C2450:G2450"/>
    <mergeCell ref="L2450:O2450"/>
    <mergeCell ref="B2482:O2482"/>
    <mergeCell ref="B2483:O2483"/>
    <mergeCell ref="B2485:H2485"/>
    <mergeCell ref="I2485:O2485"/>
    <mergeCell ref="C2486:G2486"/>
    <mergeCell ref="I2486:O2486"/>
    <mergeCell ref="B2489:N2489"/>
    <mergeCell ref="B2490:N2490"/>
    <mergeCell ref="N2491:O2491"/>
    <mergeCell ref="B2494:O2494"/>
    <mergeCell ref="B2495:O2495"/>
    <mergeCell ref="C2496:H2496"/>
    <mergeCell ref="I2496:O2496"/>
    <mergeCell ref="C2497:H2497"/>
    <mergeCell ref="I2497:O2497"/>
    <mergeCell ref="B2498:O2498"/>
    <mergeCell ref="B2499:O2499"/>
    <mergeCell ref="B2500:O2500"/>
    <mergeCell ref="C2501:G2501"/>
    <mergeCell ref="L2501:O2501"/>
    <mergeCell ref="C2502:G2502"/>
    <mergeCell ref="L2502:O2502"/>
    <mergeCell ref="C2503:G2503"/>
    <mergeCell ref="L2503:O2503"/>
    <mergeCell ref="C2504:G2504"/>
    <mergeCell ref="L2504:O2504"/>
    <mergeCell ref="C2505:G2505"/>
    <mergeCell ref="L2505:O2505"/>
    <mergeCell ref="C2506:G2506"/>
    <mergeCell ref="L2506:O2506"/>
    <mergeCell ref="C2507:G2507"/>
    <mergeCell ref="L2507:O2507"/>
    <mergeCell ref="C2508:G2508"/>
    <mergeCell ref="L2508:O2508"/>
    <mergeCell ref="C2509:G2509"/>
    <mergeCell ref="L2509:O2509"/>
    <mergeCell ref="C2510:G2510"/>
    <mergeCell ref="L2510:O2510"/>
    <mergeCell ref="C2512:O2512"/>
    <mergeCell ref="C2513:O2513"/>
    <mergeCell ref="C2514:O2514"/>
    <mergeCell ref="C2515:O2515"/>
    <mergeCell ref="B2518:O2518"/>
    <mergeCell ref="B2520:O2520"/>
    <mergeCell ref="C2521:G2521"/>
    <mergeCell ref="L2521:O2521"/>
    <mergeCell ref="C2516:D2516"/>
    <mergeCell ref="C2522:G2522"/>
    <mergeCell ref="L2522:O2522"/>
    <mergeCell ref="C2523:G2523"/>
    <mergeCell ref="L2523:O2523"/>
    <mergeCell ref="C2524:G2524"/>
    <mergeCell ref="L2524:O2524"/>
    <mergeCell ref="C2525:G2525"/>
    <mergeCell ref="L2525:O2525"/>
    <mergeCell ref="C2526:G2526"/>
    <mergeCell ref="L2526:O2526"/>
    <mergeCell ref="C2527:G2527"/>
    <mergeCell ref="L2527:O2527"/>
    <mergeCell ref="C2528:G2528"/>
    <mergeCell ref="L2528:O2528"/>
    <mergeCell ref="C2529:G2529"/>
    <mergeCell ref="L2529:O2529"/>
    <mergeCell ref="C2530:G2530"/>
    <mergeCell ref="L2530:O2530"/>
    <mergeCell ref="B2562:O2562"/>
    <mergeCell ref="B2563:O2563"/>
    <mergeCell ref="B2565:H2565"/>
    <mergeCell ref="I2565:O2565"/>
    <mergeCell ref="C2566:G2566"/>
    <mergeCell ref="I2566:O2566"/>
    <mergeCell ref="B2569:N2569"/>
    <mergeCell ref="B2570:N2570"/>
    <mergeCell ref="N2571:O2571"/>
    <mergeCell ref="B2574:O2574"/>
    <mergeCell ref="B2575:O2575"/>
    <mergeCell ref="C2576:H2576"/>
    <mergeCell ref="I2576:O2576"/>
    <mergeCell ref="C2577:H2577"/>
    <mergeCell ref="I2577:O2577"/>
    <mergeCell ref="B2578:O2578"/>
    <mergeCell ref="B2579:O2579"/>
    <mergeCell ref="B2580:O2580"/>
    <mergeCell ref="C2581:G2581"/>
    <mergeCell ref="L2581:O2581"/>
    <mergeCell ref="C2582:G2582"/>
    <mergeCell ref="L2582:O2582"/>
    <mergeCell ref="C2583:G2583"/>
    <mergeCell ref="L2583:O2583"/>
    <mergeCell ref="C2584:G2584"/>
    <mergeCell ref="L2584:O2584"/>
    <mergeCell ref="C2585:G2585"/>
    <mergeCell ref="L2585:O2585"/>
    <mergeCell ref="C2586:G2586"/>
    <mergeCell ref="L2586:O2586"/>
    <mergeCell ref="C2587:G2587"/>
    <mergeCell ref="L2587:O2587"/>
    <mergeCell ref="C2588:G2588"/>
    <mergeCell ref="L2588:O2588"/>
    <mergeCell ref="C2589:G2589"/>
    <mergeCell ref="L2589:O2589"/>
    <mergeCell ref="C2590:G2590"/>
    <mergeCell ref="L2590:O2590"/>
    <mergeCell ref="C2592:O2592"/>
    <mergeCell ref="C2593:O2593"/>
    <mergeCell ref="C2594:O2594"/>
    <mergeCell ref="C2595:O2595"/>
    <mergeCell ref="B2598:O2598"/>
    <mergeCell ref="B2600:O2600"/>
    <mergeCell ref="C2601:G2601"/>
    <mergeCell ref="L2601:O2601"/>
    <mergeCell ref="C2602:G2602"/>
    <mergeCell ref="L2602:O2602"/>
    <mergeCell ref="C2603:G2603"/>
    <mergeCell ref="L2603:O2603"/>
    <mergeCell ref="C2604:G2604"/>
    <mergeCell ref="L2604:O2604"/>
    <mergeCell ref="C2596:D2596"/>
    <mergeCell ref="C2605:G2605"/>
    <mergeCell ref="L2605:O2605"/>
    <mergeCell ref="C2606:G2606"/>
    <mergeCell ref="L2606:O2606"/>
    <mergeCell ref="C2607:G2607"/>
    <mergeCell ref="L2607:O2607"/>
    <mergeCell ref="C2608:G2608"/>
    <mergeCell ref="L2608:O2608"/>
    <mergeCell ref="C2609:G2609"/>
    <mergeCell ref="L2609:O2609"/>
    <mergeCell ref="C2610:G2610"/>
    <mergeCell ref="L2610:O2610"/>
    <mergeCell ref="B2642:O2642"/>
    <mergeCell ref="B2643:O2643"/>
    <mergeCell ref="B2645:H2645"/>
    <mergeCell ref="I2645:O2645"/>
    <mergeCell ref="C2646:G2646"/>
    <mergeCell ref="I2646:O2646"/>
    <mergeCell ref="B2649:N2649"/>
    <mergeCell ref="B2650:N2650"/>
    <mergeCell ref="N2651:O2651"/>
    <mergeCell ref="B2654:O2654"/>
    <mergeCell ref="B2655:O2655"/>
    <mergeCell ref="C2656:H2656"/>
    <mergeCell ref="I2656:O2656"/>
    <mergeCell ref="C2657:H2657"/>
    <mergeCell ref="I2657:O2657"/>
    <mergeCell ref="B2658:O2658"/>
    <mergeCell ref="B2659:O2659"/>
    <mergeCell ref="B2660:O2660"/>
    <mergeCell ref="C2661:G2661"/>
    <mergeCell ref="L2661:O2661"/>
    <mergeCell ref="C2662:G2662"/>
    <mergeCell ref="L2662:O2662"/>
    <mergeCell ref="C2663:G2663"/>
    <mergeCell ref="L2663:O2663"/>
    <mergeCell ref="C2664:G2664"/>
    <mergeCell ref="L2664:O2664"/>
    <mergeCell ref="C2665:G2665"/>
    <mergeCell ref="L2665:O2665"/>
    <mergeCell ref="C2666:G2666"/>
    <mergeCell ref="L2666:O2666"/>
    <mergeCell ref="C2667:G2667"/>
    <mergeCell ref="L2667:O2667"/>
    <mergeCell ref="C2668:G2668"/>
    <mergeCell ref="L2668:O2668"/>
    <mergeCell ref="C2669:G2669"/>
    <mergeCell ref="L2669:O2669"/>
    <mergeCell ref="C2670:G2670"/>
    <mergeCell ref="L2670:O2670"/>
    <mergeCell ref="C2672:O2672"/>
    <mergeCell ref="C2673:O2673"/>
    <mergeCell ref="C2674:O2674"/>
    <mergeCell ref="C2675:O2675"/>
    <mergeCell ref="B2678:O2678"/>
    <mergeCell ref="B2680:O2680"/>
    <mergeCell ref="C2681:G2681"/>
    <mergeCell ref="L2681:O2681"/>
    <mergeCell ref="C2682:G2682"/>
    <mergeCell ref="L2682:O2682"/>
    <mergeCell ref="C2683:G2683"/>
    <mergeCell ref="L2683:O2683"/>
    <mergeCell ref="C2684:G2684"/>
    <mergeCell ref="L2684:O2684"/>
    <mergeCell ref="C2685:G2685"/>
    <mergeCell ref="L2685:O2685"/>
    <mergeCell ref="C2686:G2686"/>
    <mergeCell ref="L2686:O2686"/>
    <mergeCell ref="C2687:G2687"/>
    <mergeCell ref="L2687:O2687"/>
    <mergeCell ref="C2676:D2676"/>
    <mergeCell ref="C2688:G2688"/>
    <mergeCell ref="L2688:O2688"/>
    <mergeCell ref="C2689:G2689"/>
    <mergeCell ref="L2689:O2689"/>
    <mergeCell ref="C2690:G2690"/>
    <mergeCell ref="L2690:O2690"/>
    <mergeCell ref="B2722:O2722"/>
    <mergeCell ref="B2723:O2723"/>
    <mergeCell ref="B2725:H2725"/>
    <mergeCell ref="I2725:O2725"/>
    <mergeCell ref="C2726:G2726"/>
    <mergeCell ref="I2726:O2726"/>
    <mergeCell ref="B2729:N2729"/>
    <mergeCell ref="B2730:N2730"/>
    <mergeCell ref="N2731:O2731"/>
    <mergeCell ref="B2734:O2734"/>
    <mergeCell ref="B2735:O2735"/>
    <mergeCell ref="C2736:H2736"/>
    <mergeCell ref="I2736:O2736"/>
    <mergeCell ref="C2737:H2737"/>
    <mergeCell ref="I2737:O2737"/>
    <mergeCell ref="B2738:O2738"/>
    <mergeCell ref="B2739:O2739"/>
    <mergeCell ref="B2740:O2740"/>
    <mergeCell ref="C2741:G2741"/>
    <mergeCell ref="L2741:O2741"/>
    <mergeCell ref="C2742:G2742"/>
    <mergeCell ref="L2742:O2742"/>
    <mergeCell ref="C2743:G2743"/>
    <mergeCell ref="L2743:O2743"/>
    <mergeCell ref="C2744:G2744"/>
    <mergeCell ref="L2744:O2744"/>
    <mergeCell ref="C2745:G2745"/>
    <mergeCell ref="L2745:O2745"/>
    <mergeCell ref="C2746:G2746"/>
    <mergeCell ref="L2746:O2746"/>
    <mergeCell ref="C2747:G2747"/>
    <mergeCell ref="L2747:O2747"/>
    <mergeCell ref="C2748:G2748"/>
    <mergeCell ref="L2748:O2748"/>
    <mergeCell ref="C2749:G2749"/>
    <mergeCell ref="L2749:O2749"/>
    <mergeCell ref="C2750:G2750"/>
    <mergeCell ref="L2750:O2750"/>
    <mergeCell ref="C2752:O2752"/>
    <mergeCell ref="C2753:O2753"/>
    <mergeCell ref="C2754:O2754"/>
    <mergeCell ref="C2755:O2755"/>
    <mergeCell ref="B2758:O2758"/>
    <mergeCell ref="B2760:O2760"/>
    <mergeCell ref="C2761:G2761"/>
    <mergeCell ref="L2761:O2761"/>
    <mergeCell ref="C2756:D2756"/>
    <mergeCell ref="C2762:G2762"/>
    <mergeCell ref="L2762:O2762"/>
    <mergeCell ref="C2763:G2763"/>
    <mergeCell ref="L2763:O2763"/>
    <mergeCell ref="C2764:G2764"/>
    <mergeCell ref="L2764:O2764"/>
    <mergeCell ref="C2765:G2765"/>
    <mergeCell ref="L2765:O2765"/>
    <mergeCell ref="C2766:G2766"/>
    <mergeCell ref="L2766:O2766"/>
    <mergeCell ref="C2767:G2767"/>
    <mergeCell ref="L2767:O2767"/>
    <mergeCell ref="C2768:G2768"/>
    <mergeCell ref="L2768:O2768"/>
    <mergeCell ref="C2769:G2769"/>
    <mergeCell ref="L2769:O2769"/>
    <mergeCell ref="C2770:G2770"/>
    <mergeCell ref="L2770:O2770"/>
  </mergeCells>
  <dataValidations count="1">
    <dataValidation type="list" allowBlank="1" showInputMessage="1" showErrorMessage="1" sqref="L663:O670 L23:O30 L683:O690 L43:O50 L103:O110 L123:O130 L183:O190 L203:O210 L263:O270 L283:O290 L343:O350 L363:O370 L423:O430 L443:O450 L503:O510 L523:O530 L583:O590 L603:O610 L743:O750 L763:O770 L823:O830 L903:O910 L983:O990 L1063:O1070 L1143:O1150 L1223:O1230 L1303:O1310 L1383:O1390 L1463:O1470 L1543:O1550 L1623:O1630 L1703:O1710 L1783:O1790 L1863:O1870 L1943:O1950 L843:O850 L923:O930 L1003:O1010 L1083:O1090 L1163:O1170 L1243:O1250 L1323:O1330 L1403:O1410 L1483:O1490 L1563:O1570 L1643:O1650 L1723:O1730 L1803:O1810 L1883:O1890 L1963:O1970 L2023:O2030 L2103:O2110 L2183:O2190 L2263:O2270 L2343:O2350 L2423:O2430 L2503:O2510 L2583:O2590 L2663:O2670 L2743:O2750 L2043:O2050 L2123:O2130 L2203:O2210 L2283:O2290 L2363:O2370 L2443:O2450 L2523:O2530 L2603:O2610 L2683:O2690 L2763:O2770">
      <formula1>FormaWładania</formula1>
    </dataValidation>
  </dataValidations>
  <pageMargins left="0.59055118110236227" right="0.59055118110236227" top="0.59055118110236227" bottom="0.59055118110236227" header="0.31496062992125984" footer="0.31496062992125984"/>
  <pageSetup paperSize="9" orientation="landscape" horizontalDpi="4294967293" r:id="rId1"/>
  <rowBreaks count="69" manualBreakCount="69">
    <brk id="37" min="1" max="25" man="1"/>
    <brk id="81" min="1" max="25" man="1"/>
    <brk id="117" min="1" max="25" man="1"/>
    <brk id="161" min="1" max="25" man="1"/>
    <brk id="197" min="1" max="25" man="1"/>
    <brk id="241" min="1" max="25" man="1"/>
    <brk id="277" min="1" max="25" man="1"/>
    <brk id="321" min="1" max="25" man="1"/>
    <brk id="357" min="1" max="25" man="1"/>
    <brk id="401" min="1" max="25" man="1"/>
    <brk id="437" min="1" max="25" man="1"/>
    <brk id="481" min="1" max="25" man="1"/>
    <brk id="517" min="1" max="25" man="1"/>
    <brk id="561" min="1" max="25" man="1"/>
    <brk id="597" min="1" max="25" man="1"/>
    <brk id="641" min="1" max="25" man="1"/>
    <brk id="677" min="1" max="25" man="1"/>
    <brk id="721" min="1" max="25" man="1"/>
    <brk id="757" min="1" max="25" man="1"/>
    <brk id="801" min="1" max="25" man="1"/>
    <brk id="837" min="1" max="25" man="1"/>
    <brk id="881" min="1" max="25" man="1"/>
    <brk id="917" min="1" max="25" man="1"/>
    <brk id="961" min="1" max="25" man="1"/>
    <brk id="997" min="1" max="25" man="1"/>
    <brk id="1041" min="1" max="25" man="1"/>
    <brk id="1077" min="1" max="25" man="1"/>
    <brk id="1121" min="1" max="25" man="1"/>
    <brk id="1157" min="1" max="25" man="1"/>
    <brk id="1201" min="1" max="25" man="1"/>
    <brk id="1237" min="1" max="25" man="1"/>
    <brk id="1281" min="1" max="25" man="1"/>
    <brk id="1317" min="1" max="25" man="1"/>
    <brk id="1361" min="1" max="25" man="1"/>
    <brk id="1397" min="1" max="25" man="1"/>
    <brk id="1441" min="1" max="25" man="1"/>
    <brk id="1477" min="1" max="25" man="1"/>
    <brk id="1521" min="1" max="25" man="1"/>
    <brk id="1557" min="1" max="25" man="1"/>
    <brk id="1601" min="1" max="25" man="1"/>
    <brk id="1637" min="1" max="25" man="1"/>
    <brk id="1681" min="1" max="25" man="1"/>
    <brk id="1717" min="1" max="25" man="1"/>
    <brk id="1761" min="1" max="25" man="1"/>
    <brk id="1797" min="1" max="25" man="1"/>
    <brk id="1841" min="1" max="25" man="1"/>
    <brk id="1877" min="1" max="25" man="1"/>
    <brk id="1921" min="1" max="25" man="1"/>
    <brk id="1957" min="1" max="25" man="1"/>
    <brk id="2001" min="1" max="25" man="1"/>
    <brk id="2037" min="1" max="25" man="1"/>
    <brk id="2081" min="1" max="25" man="1"/>
    <brk id="2117" min="1" max="25" man="1"/>
    <brk id="2161" min="1" max="25" man="1"/>
    <brk id="2197" min="1" max="25" man="1"/>
    <brk id="2241" min="1" max="25" man="1"/>
    <brk id="2277" min="1" max="25" man="1"/>
    <brk id="2321" min="1" max="25" man="1"/>
    <brk id="2357" min="1" max="25" man="1"/>
    <brk id="2401" min="1" max="25" man="1"/>
    <brk id="2437" min="1" max="25" man="1"/>
    <brk id="2481" min="1" max="25" man="1"/>
    <brk id="2517" min="1" max="25" man="1"/>
    <brk id="2561" min="1" max="25" man="1"/>
    <brk id="2597" min="1" max="25" man="1"/>
    <brk id="2641" min="1" max="25" man="1"/>
    <brk id="2677" min="1" max="25" man="1"/>
    <brk id="2721" min="1" max="25" man="1"/>
    <brk id="2757" min="1" max="2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_ZDL2">
    <tabColor theme="9" tint="-0.249977111117893"/>
  </sheetPr>
  <dimension ref="A1:XFC801"/>
  <sheetViews>
    <sheetView showGridLines="0" showRowColHeaders="0" view="pageBreakPreview" topLeftCell="B5" zoomScale="130" zoomScaleNormal="100" zoomScaleSheetLayoutView="130" workbookViewId="0">
      <selection activeCell="C24" sqref="C24:G24"/>
    </sheetView>
  </sheetViews>
  <sheetFormatPr defaultRowHeight="8.4" x14ac:dyDescent="0.25"/>
  <cols>
    <col min="1" max="1" width="6.33203125" style="63" hidden="1" customWidth="1"/>
    <col min="2" max="2" width="3.33203125" style="45" customWidth="1"/>
    <col min="3" max="3" width="11.77734375" style="45" customWidth="1"/>
    <col min="4" max="4" width="6.77734375" style="45" customWidth="1"/>
    <col min="5" max="5" width="9.33203125" style="45" customWidth="1"/>
    <col min="6" max="6" width="11" style="45" customWidth="1"/>
    <col min="7" max="8" width="17.77734375" style="45" customWidth="1"/>
    <col min="9" max="10" width="11" style="45" customWidth="1"/>
    <col min="11" max="11" width="17.77734375" style="45" customWidth="1"/>
    <col min="12" max="13" width="5.77734375" style="45" customWidth="1"/>
    <col min="14" max="14" width="11.77734375" style="45" customWidth="1"/>
    <col min="15" max="15" width="6.77734375" style="45" customWidth="1"/>
    <col min="16" max="16" width="5.33203125" style="45" hidden="1" customWidth="1"/>
    <col min="17" max="17" width="2.6640625" style="62" hidden="1" customWidth="1"/>
    <col min="18" max="19" width="13.33203125" style="45" hidden="1" customWidth="1"/>
    <col min="20" max="20" width="15.33203125" style="45" hidden="1" customWidth="1"/>
    <col min="21" max="25" width="13.33203125" style="45" hidden="1" customWidth="1"/>
    <col min="26" max="16383" width="8.88671875" style="45" hidden="1" customWidth="1"/>
    <col min="16384" max="16384" width="3.109375" style="45" customWidth="1"/>
  </cols>
  <sheetData>
    <row r="1" spans="1:33" hidden="1" x14ac:dyDescent="0.25">
      <c r="A1" s="380">
        <v>17</v>
      </c>
      <c r="B1" s="289">
        <v>2.5</v>
      </c>
      <c r="C1" s="289">
        <f>$A$1-D1</f>
        <v>11</v>
      </c>
      <c r="D1" s="289">
        <v>6</v>
      </c>
      <c r="E1" s="289">
        <f>$A$1*0.5</f>
        <v>8.5</v>
      </c>
      <c r="F1" s="289">
        <f>$A$1*0.6</f>
        <v>10.199999999999999</v>
      </c>
      <c r="G1" s="289">
        <f>$A$1</f>
        <v>17</v>
      </c>
      <c r="H1" s="289">
        <f>$A$1</f>
        <v>17</v>
      </c>
      <c r="I1" s="289">
        <f>$A$1*0.6</f>
        <v>10.199999999999999</v>
      </c>
      <c r="J1" s="289">
        <f>$A$1*0.6</f>
        <v>10.199999999999999</v>
      </c>
      <c r="K1" s="289">
        <f>$A$1</f>
        <v>17</v>
      </c>
      <c r="L1" s="289">
        <f>$A$1*0.3</f>
        <v>5.0999999999999996</v>
      </c>
      <c r="M1" s="289">
        <f>$A$1*0.3</f>
        <v>5.0999999999999996</v>
      </c>
      <c r="N1" s="289">
        <f>$A$1-O1</f>
        <v>11</v>
      </c>
      <c r="O1" s="289">
        <v>6</v>
      </c>
      <c r="P1" s="289"/>
      <c r="Q1" s="381"/>
      <c r="R1" s="289"/>
      <c r="S1" s="289"/>
      <c r="T1" s="289"/>
      <c r="U1" s="289"/>
      <c r="V1" s="289"/>
      <c r="W1" s="289"/>
      <c r="X1" s="289"/>
      <c r="Y1" s="289"/>
      <c r="Z1" s="289"/>
      <c r="AA1" s="289"/>
      <c r="AB1" s="289"/>
      <c r="AC1" s="289"/>
      <c r="AD1" s="289"/>
      <c r="AE1" s="289"/>
      <c r="AF1" s="289"/>
      <c r="AG1" s="289"/>
    </row>
    <row r="2" spans="1:33" ht="9" customHeight="1" x14ac:dyDescent="0.25">
      <c r="A2" s="382">
        <v>9</v>
      </c>
      <c r="B2" s="856" t="s">
        <v>195</v>
      </c>
      <c r="C2" s="782"/>
      <c r="D2" s="782"/>
      <c r="E2" s="782"/>
      <c r="F2" s="782"/>
      <c r="G2" s="782"/>
      <c r="H2" s="782"/>
      <c r="I2" s="782"/>
      <c r="J2" s="782"/>
      <c r="K2" s="782"/>
      <c r="L2" s="782"/>
      <c r="M2" s="782"/>
      <c r="N2" s="782"/>
      <c r="O2" s="782"/>
      <c r="P2" s="289"/>
      <c r="Q2" s="381"/>
      <c r="R2" s="289"/>
      <c r="S2" s="289"/>
      <c r="T2" s="289"/>
      <c r="U2" s="289"/>
      <c r="V2" s="289"/>
      <c r="W2" s="289"/>
      <c r="X2" s="289"/>
      <c r="Y2" s="289"/>
      <c r="Z2" s="289"/>
      <c r="AA2" s="289"/>
      <c r="AB2" s="289"/>
      <c r="AC2" s="289"/>
      <c r="AD2" s="289"/>
      <c r="AE2" s="289"/>
      <c r="AF2" s="289"/>
      <c r="AG2" s="289"/>
    </row>
    <row r="3" spans="1:33" ht="9" customHeight="1" x14ac:dyDescent="0.25">
      <c r="A3" s="380">
        <f>$A$2</f>
        <v>9</v>
      </c>
      <c r="B3" s="757" t="s">
        <v>0</v>
      </c>
      <c r="C3" s="757"/>
      <c r="D3" s="757"/>
      <c r="E3" s="757"/>
      <c r="F3" s="757"/>
      <c r="G3" s="757"/>
      <c r="H3" s="757"/>
      <c r="I3" s="757"/>
      <c r="J3" s="757"/>
      <c r="K3" s="757"/>
      <c r="L3" s="757"/>
      <c r="M3" s="757"/>
      <c r="N3" s="757"/>
      <c r="O3" s="757"/>
      <c r="P3" s="289"/>
      <c r="Q3" s="381"/>
      <c r="R3" s="289"/>
      <c r="S3" s="289"/>
      <c r="T3" s="289"/>
      <c r="U3" s="289"/>
      <c r="V3" s="289"/>
      <c r="W3" s="289"/>
      <c r="X3" s="289"/>
      <c r="Y3" s="289"/>
      <c r="Z3" s="289"/>
      <c r="AA3" s="289"/>
      <c r="AB3" s="289"/>
      <c r="AC3" s="289"/>
      <c r="AD3" s="289"/>
      <c r="AE3" s="289"/>
      <c r="AF3" s="289"/>
      <c r="AG3" s="289"/>
    </row>
    <row r="4" spans="1:33" ht="4.5" customHeight="1" x14ac:dyDescent="0.25">
      <c r="A4" s="382">
        <v>4.5</v>
      </c>
      <c r="B4" s="292"/>
      <c r="C4" s="289"/>
      <c r="D4" s="289"/>
      <c r="E4" s="289"/>
      <c r="F4" s="289"/>
      <c r="G4" s="289"/>
      <c r="H4" s="289"/>
      <c r="I4" s="289"/>
      <c r="J4" s="289"/>
      <c r="K4" s="289"/>
      <c r="L4" s="289"/>
      <c r="M4" s="289"/>
      <c r="N4" s="289"/>
      <c r="O4" s="289"/>
      <c r="P4" s="289"/>
      <c r="Q4" s="381"/>
      <c r="R4" s="289"/>
      <c r="S4" s="289"/>
      <c r="T4" s="289"/>
      <c r="U4" s="289"/>
      <c r="V4" s="289"/>
      <c r="W4" s="289"/>
      <c r="X4" s="289"/>
      <c r="Y4" s="289"/>
      <c r="Z4" s="289"/>
      <c r="AA4" s="289"/>
      <c r="AB4" s="289"/>
      <c r="AC4" s="289"/>
      <c r="AD4" s="289"/>
      <c r="AE4" s="289"/>
      <c r="AF4" s="289"/>
      <c r="AG4" s="289"/>
    </row>
    <row r="5" spans="1:33" ht="9" customHeight="1" x14ac:dyDescent="0.25">
      <c r="A5" s="380">
        <f>$A$2</f>
        <v>9</v>
      </c>
      <c r="B5" s="783" t="s">
        <v>475</v>
      </c>
      <c r="C5" s="766"/>
      <c r="D5" s="766"/>
      <c r="E5" s="766"/>
      <c r="F5" s="766"/>
      <c r="G5" s="766"/>
      <c r="H5" s="767"/>
      <c r="I5" s="666" t="s">
        <v>1</v>
      </c>
      <c r="J5" s="667"/>
      <c r="K5" s="667"/>
      <c r="L5" s="667"/>
      <c r="M5" s="667"/>
      <c r="N5" s="667"/>
      <c r="O5" s="668"/>
      <c r="P5" s="289"/>
      <c r="Q5" s="381"/>
      <c r="R5" s="289"/>
      <c r="S5" s="289"/>
      <c r="T5" s="289"/>
      <c r="U5" s="289"/>
      <c r="V5" s="289"/>
      <c r="W5" s="289"/>
      <c r="X5" s="289"/>
      <c r="Y5" s="289"/>
      <c r="Z5" s="289"/>
      <c r="AA5" s="289"/>
      <c r="AB5" s="289"/>
      <c r="AC5" s="289"/>
      <c r="AD5" s="289"/>
      <c r="AE5" s="289"/>
      <c r="AF5" s="289"/>
      <c r="AG5" s="289"/>
    </row>
    <row r="6" spans="1:33" ht="19.5" customHeight="1" x14ac:dyDescent="0.25">
      <c r="A6" s="382">
        <v>19.5</v>
      </c>
      <c r="B6" s="383"/>
      <c r="C6" s="784"/>
      <c r="D6" s="785"/>
      <c r="E6" s="785"/>
      <c r="F6" s="785"/>
      <c r="G6" s="785"/>
      <c r="H6" s="384"/>
      <c r="I6" s="672"/>
      <c r="J6" s="673"/>
      <c r="K6" s="673"/>
      <c r="L6" s="673"/>
      <c r="M6" s="673"/>
      <c r="N6" s="673"/>
      <c r="O6" s="674"/>
      <c r="P6" s="289"/>
      <c r="Q6" s="381"/>
      <c r="R6" s="289"/>
      <c r="S6" s="289"/>
      <c r="T6" s="289"/>
      <c r="U6" s="289"/>
      <c r="V6" s="289"/>
      <c r="W6" s="289"/>
      <c r="X6" s="289"/>
      <c r="Y6" s="289"/>
      <c r="Z6" s="289"/>
      <c r="AA6" s="289"/>
      <c r="AB6" s="289"/>
      <c r="AC6" s="289"/>
      <c r="AD6" s="289"/>
      <c r="AE6" s="289"/>
      <c r="AF6" s="289"/>
      <c r="AG6" s="289"/>
    </row>
    <row r="7" spans="1:33" ht="9" customHeight="1" x14ac:dyDescent="0.25">
      <c r="A7" s="380">
        <f t="shared" ref="A7" si="0">$A$2</f>
        <v>9</v>
      </c>
      <c r="B7" s="289"/>
      <c r="C7" s="289"/>
      <c r="D7" s="289"/>
      <c r="E7" s="289"/>
      <c r="F7" s="289"/>
      <c r="G7" s="289"/>
      <c r="H7" s="289"/>
      <c r="I7" s="289"/>
      <c r="J7" s="289"/>
      <c r="K7" s="289"/>
      <c r="L7" s="289"/>
      <c r="M7" s="289"/>
      <c r="N7" s="289"/>
      <c r="O7" s="289"/>
      <c r="P7" s="289"/>
      <c r="Q7" s="381"/>
      <c r="R7" s="289"/>
      <c r="S7" s="289"/>
      <c r="T7" s="289"/>
      <c r="U7" s="289"/>
      <c r="V7" s="289"/>
      <c r="W7" s="289"/>
      <c r="X7" s="289"/>
      <c r="Y7" s="289"/>
      <c r="Z7" s="289"/>
      <c r="AA7" s="289"/>
      <c r="AB7" s="289"/>
      <c r="AC7" s="289"/>
      <c r="AD7" s="289"/>
      <c r="AE7" s="289"/>
      <c r="AF7" s="289"/>
      <c r="AG7" s="289"/>
    </row>
    <row r="8" spans="1:33" ht="16.5" customHeight="1" x14ac:dyDescent="0.25">
      <c r="A8" s="382">
        <v>16.5</v>
      </c>
      <c r="B8" s="385" t="s">
        <v>579</v>
      </c>
      <c r="C8" s="289"/>
      <c r="D8" s="289"/>
      <c r="E8" s="289"/>
      <c r="F8" s="289"/>
      <c r="G8" s="289"/>
      <c r="H8" s="289"/>
      <c r="I8" s="289"/>
      <c r="J8" s="289"/>
      <c r="K8" s="289"/>
      <c r="L8" s="289"/>
      <c r="M8" s="289"/>
      <c r="N8" s="289"/>
      <c r="O8" s="289"/>
      <c r="P8" s="289"/>
      <c r="Q8" s="381"/>
      <c r="R8" s="289"/>
      <c r="S8" s="289"/>
      <c r="T8" s="289"/>
      <c r="U8" s="289"/>
      <c r="V8" s="289"/>
      <c r="W8" s="289"/>
      <c r="X8" s="289"/>
      <c r="Y8" s="289"/>
      <c r="Z8" s="289"/>
      <c r="AA8" s="289"/>
      <c r="AB8" s="289"/>
      <c r="AC8" s="289"/>
      <c r="AD8" s="289"/>
      <c r="AE8" s="289"/>
      <c r="AF8" s="289"/>
      <c r="AG8" s="289"/>
    </row>
    <row r="9" spans="1:33" ht="16.5" customHeight="1" x14ac:dyDescent="0.25">
      <c r="A9" s="386">
        <f>$A$8</f>
        <v>16.5</v>
      </c>
      <c r="B9" s="764" t="s">
        <v>686</v>
      </c>
      <c r="C9" s="764"/>
      <c r="D9" s="764"/>
      <c r="E9" s="764"/>
      <c r="F9" s="764"/>
      <c r="G9" s="764"/>
      <c r="H9" s="764"/>
      <c r="I9" s="764"/>
      <c r="J9" s="764"/>
      <c r="K9" s="764"/>
      <c r="L9" s="764"/>
      <c r="M9" s="764"/>
      <c r="N9" s="764"/>
      <c r="O9" s="289"/>
      <c r="P9" s="289"/>
      <c r="Q9" s="381"/>
      <c r="R9" s="289"/>
      <c r="S9" s="289"/>
      <c r="T9" s="289"/>
      <c r="U9" s="289"/>
      <c r="V9" s="289"/>
      <c r="W9" s="289"/>
      <c r="X9" s="289"/>
      <c r="Y9" s="289"/>
      <c r="Z9" s="289"/>
      <c r="AA9" s="289"/>
      <c r="AB9" s="289"/>
      <c r="AC9" s="289"/>
      <c r="AD9" s="289"/>
      <c r="AE9" s="289"/>
      <c r="AF9" s="289"/>
      <c r="AG9" s="289"/>
    </row>
    <row r="10" spans="1:33" ht="16.5" customHeight="1" x14ac:dyDescent="0.25">
      <c r="A10" s="386">
        <f>$A$8</f>
        <v>16.5</v>
      </c>
      <c r="B10" s="765" t="s">
        <v>574</v>
      </c>
      <c r="C10" s="764"/>
      <c r="D10" s="764"/>
      <c r="E10" s="764"/>
      <c r="F10" s="764"/>
      <c r="G10" s="764"/>
      <c r="H10" s="764"/>
      <c r="I10" s="764"/>
      <c r="J10" s="764"/>
      <c r="K10" s="764"/>
      <c r="L10" s="764"/>
      <c r="M10" s="764"/>
      <c r="N10" s="764"/>
      <c r="O10" s="289"/>
      <c r="P10" s="289"/>
      <c r="Q10" s="381"/>
      <c r="R10" s="289"/>
      <c r="S10" s="289"/>
      <c r="T10" s="289"/>
      <c r="U10" s="289"/>
      <c r="V10" s="289"/>
      <c r="W10" s="289"/>
      <c r="X10" s="289"/>
      <c r="Y10" s="289"/>
      <c r="Z10" s="289"/>
      <c r="AA10" s="289"/>
      <c r="AB10" s="289"/>
      <c r="AC10" s="289"/>
      <c r="AD10" s="289"/>
      <c r="AE10" s="289"/>
      <c r="AF10" s="289"/>
      <c r="AG10" s="289"/>
    </row>
    <row r="11" spans="1:33" ht="9" customHeight="1" x14ac:dyDescent="0.25">
      <c r="A11" s="380">
        <f>$A$2</f>
        <v>9</v>
      </c>
      <c r="B11" s="289"/>
      <c r="C11" s="387"/>
      <c r="D11" s="387"/>
      <c r="E11" s="387"/>
      <c r="F11" s="387"/>
      <c r="G11" s="387"/>
      <c r="H11" s="289"/>
      <c r="I11" s="289"/>
      <c r="J11" s="289"/>
      <c r="K11" s="289"/>
      <c r="L11" s="289"/>
      <c r="M11" s="289"/>
      <c r="N11" s="1112" t="s">
        <v>169</v>
      </c>
      <c r="O11" s="1099"/>
      <c r="P11" s="289"/>
      <c r="Q11" s="381"/>
      <c r="R11" s="289"/>
      <c r="S11" s="289"/>
      <c r="T11" s="289"/>
      <c r="U11" s="289"/>
      <c r="V11" s="289"/>
      <c r="W11" s="289"/>
      <c r="X11" s="289"/>
      <c r="Y11" s="289"/>
      <c r="Z11" s="289"/>
      <c r="AA11" s="289"/>
      <c r="AB11" s="289"/>
      <c r="AC11" s="289"/>
      <c r="AD11" s="289"/>
      <c r="AE11" s="289"/>
      <c r="AF11" s="289"/>
      <c r="AG11" s="289"/>
    </row>
    <row r="12" spans="1:33" ht="19.5" customHeight="1" x14ac:dyDescent="0.25">
      <c r="A12" s="380">
        <f>$A$6</f>
        <v>19.5</v>
      </c>
      <c r="B12" s="289"/>
      <c r="C12" s="387"/>
      <c r="D12" s="387"/>
      <c r="E12" s="387"/>
      <c r="F12" s="387"/>
      <c r="G12" s="387"/>
      <c r="H12" s="289"/>
      <c r="I12" s="289"/>
      <c r="J12" s="289"/>
      <c r="K12" s="289"/>
      <c r="L12" s="289"/>
      <c r="M12" s="289"/>
      <c r="N12" s="388">
        <v>1</v>
      </c>
      <c r="O12" s="389"/>
      <c r="P12" s="381">
        <f>SUM(Q:Q)</f>
        <v>0</v>
      </c>
      <c r="Q12" s="381">
        <f>IF(COUNTA(C23:O30,C43:O50)=0,0,1)</f>
        <v>0</v>
      </c>
      <c r="R12" s="289"/>
      <c r="S12" s="289"/>
      <c r="T12" s="289"/>
      <c r="U12" s="289"/>
      <c r="V12" s="289"/>
      <c r="W12" s="289"/>
      <c r="X12" s="289"/>
      <c r="Y12" s="289"/>
      <c r="Z12" s="289"/>
      <c r="AA12" s="289"/>
      <c r="AB12" s="289"/>
      <c r="AC12" s="289"/>
      <c r="AD12" s="289"/>
      <c r="AE12" s="289"/>
      <c r="AF12" s="289"/>
      <c r="AG12" s="289"/>
    </row>
    <row r="13" spans="1:33" ht="4.5" customHeight="1" x14ac:dyDescent="0.25">
      <c r="A13" s="380">
        <f>$A$4</f>
        <v>4.5</v>
      </c>
      <c r="B13" s="387"/>
      <c r="C13" s="387"/>
      <c r="D13" s="387"/>
      <c r="E13" s="387"/>
      <c r="F13" s="387"/>
      <c r="G13" s="387"/>
      <c r="H13" s="289"/>
      <c r="I13" s="289"/>
      <c r="J13" s="289"/>
      <c r="K13" s="289"/>
      <c r="L13" s="289"/>
      <c r="M13" s="289"/>
      <c r="N13" s="289"/>
      <c r="O13" s="289"/>
      <c r="P13" s="289"/>
      <c r="Q13" s="381"/>
      <c r="R13" s="289"/>
      <c r="S13" s="289"/>
      <c r="T13" s="289"/>
      <c r="U13" s="289"/>
      <c r="V13" s="289"/>
      <c r="W13" s="289"/>
      <c r="X13" s="289"/>
      <c r="Y13" s="289"/>
      <c r="Z13" s="289"/>
      <c r="AA13" s="289"/>
      <c r="AB13" s="289"/>
      <c r="AC13" s="289"/>
      <c r="AD13" s="289"/>
      <c r="AE13" s="289"/>
      <c r="AF13" s="289"/>
      <c r="AG13" s="289"/>
    </row>
    <row r="14" spans="1:33" ht="4.5" customHeight="1" x14ac:dyDescent="0.25">
      <c r="A14" s="380">
        <f>$A$4</f>
        <v>4.5</v>
      </c>
      <c r="B14" s="770"/>
      <c r="C14" s="770"/>
      <c r="D14" s="770"/>
      <c r="E14" s="770"/>
      <c r="F14" s="770"/>
      <c r="G14" s="770"/>
      <c r="H14" s="770"/>
      <c r="I14" s="770"/>
      <c r="J14" s="770"/>
      <c r="K14" s="770"/>
      <c r="L14" s="770"/>
      <c r="M14" s="770"/>
      <c r="N14" s="770"/>
      <c r="O14" s="770"/>
      <c r="P14" s="289"/>
      <c r="Q14" s="381"/>
      <c r="R14" s="289"/>
      <c r="S14" s="289"/>
      <c r="T14" s="289"/>
      <c r="U14" s="289"/>
      <c r="V14" s="289"/>
      <c r="W14" s="289"/>
      <c r="X14" s="289"/>
      <c r="Y14" s="289"/>
      <c r="Z14" s="289"/>
      <c r="AA14" s="289"/>
      <c r="AB14" s="289"/>
      <c r="AC14" s="289"/>
      <c r="AD14" s="289"/>
      <c r="AE14" s="289"/>
      <c r="AF14" s="289"/>
      <c r="AG14" s="289"/>
    </row>
    <row r="15" spans="1:33" ht="24.75" customHeight="1" x14ac:dyDescent="0.25">
      <c r="A15" s="386">
        <f>$A$8*1.5</f>
        <v>24.75</v>
      </c>
      <c r="B15" s="771" t="s">
        <v>687</v>
      </c>
      <c r="C15" s="772"/>
      <c r="D15" s="772"/>
      <c r="E15" s="772"/>
      <c r="F15" s="772"/>
      <c r="G15" s="772"/>
      <c r="H15" s="772"/>
      <c r="I15" s="772"/>
      <c r="J15" s="772"/>
      <c r="K15" s="772"/>
      <c r="L15" s="772"/>
      <c r="M15" s="772"/>
      <c r="N15" s="772"/>
      <c r="O15" s="773"/>
      <c r="P15" s="289"/>
      <c r="Q15" s="381"/>
      <c r="R15" s="289"/>
      <c r="S15" s="289"/>
      <c r="T15" s="289"/>
      <c r="U15" s="289"/>
      <c r="V15" s="289"/>
      <c r="W15" s="289"/>
      <c r="X15" s="289"/>
      <c r="Y15" s="289"/>
      <c r="Z15" s="289"/>
      <c r="AA15" s="289"/>
      <c r="AB15" s="289"/>
      <c r="AC15" s="289"/>
      <c r="AD15" s="289"/>
      <c r="AE15" s="289"/>
      <c r="AF15" s="289"/>
      <c r="AG15" s="289"/>
    </row>
    <row r="16" spans="1:33" ht="9" customHeight="1" x14ac:dyDescent="0.25">
      <c r="A16" s="380">
        <f>$A$2</f>
        <v>9</v>
      </c>
      <c r="B16" s="390"/>
      <c r="C16" s="540" t="s">
        <v>158</v>
      </c>
      <c r="D16" s="541"/>
      <c r="E16" s="541"/>
      <c r="F16" s="541"/>
      <c r="G16" s="541"/>
      <c r="H16" s="542"/>
      <c r="I16" s="540" t="s">
        <v>159</v>
      </c>
      <c r="J16" s="541"/>
      <c r="K16" s="541"/>
      <c r="L16" s="541"/>
      <c r="M16" s="541"/>
      <c r="N16" s="541"/>
      <c r="O16" s="542"/>
      <c r="P16" s="289"/>
      <c r="Q16" s="381"/>
      <c r="R16" s="289"/>
      <c r="S16" s="289"/>
      <c r="T16" s="289"/>
      <c r="U16" s="289"/>
      <c r="V16" s="289"/>
      <c r="W16" s="289"/>
      <c r="X16" s="289"/>
      <c r="Y16" s="289"/>
      <c r="Z16" s="289"/>
      <c r="AA16" s="289"/>
      <c r="AB16" s="289"/>
      <c r="AC16" s="289"/>
      <c r="AD16" s="289"/>
      <c r="AE16" s="289"/>
      <c r="AF16" s="289"/>
      <c r="AG16" s="289"/>
    </row>
    <row r="17" spans="1:33" ht="19.5" customHeight="1" thickBot="1" x14ac:dyDescent="0.3">
      <c r="A17" s="380">
        <f>$A$6</f>
        <v>19.5</v>
      </c>
      <c r="B17" s="390"/>
      <c r="C17" s="1101"/>
      <c r="D17" s="1102"/>
      <c r="E17" s="1102"/>
      <c r="F17" s="1102"/>
      <c r="G17" s="1102"/>
      <c r="H17" s="1103"/>
      <c r="I17" s="1101"/>
      <c r="J17" s="1104"/>
      <c r="K17" s="1104"/>
      <c r="L17" s="1104"/>
      <c r="M17" s="1104"/>
      <c r="N17" s="1104"/>
      <c r="O17" s="1105"/>
      <c r="P17" s="289"/>
      <c r="Q17" s="381"/>
      <c r="R17" s="289"/>
      <c r="S17" s="289"/>
      <c r="T17" s="289"/>
      <c r="U17" s="289"/>
      <c r="V17" s="289"/>
      <c r="W17" s="289"/>
      <c r="X17" s="289"/>
      <c r="Y17" s="289"/>
      <c r="Z17" s="289"/>
      <c r="AA17" s="289"/>
      <c r="AB17" s="289"/>
      <c r="AC17" s="289"/>
      <c r="AD17" s="289"/>
      <c r="AE17" s="289"/>
      <c r="AF17" s="289"/>
      <c r="AG17" s="289"/>
    </row>
    <row r="18" spans="1:33" ht="4.5" customHeight="1" thickBot="1" x14ac:dyDescent="0.3">
      <c r="A18" s="380">
        <f>$A$4</f>
        <v>4.5</v>
      </c>
      <c r="B18" s="1096"/>
      <c r="C18" s="1097"/>
      <c r="D18" s="1097"/>
      <c r="E18" s="1097"/>
      <c r="F18" s="1097"/>
      <c r="G18" s="1097"/>
      <c r="H18" s="1097"/>
      <c r="I18" s="1097"/>
      <c r="J18" s="1097"/>
      <c r="K18" s="1097"/>
      <c r="L18" s="1097"/>
      <c r="M18" s="1097"/>
      <c r="N18" s="1097"/>
      <c r="O18" s="1098"/>
      <c r="P18" s="289"/>
      <c r="Q18" s="381"/>
      <c r="R18" s="289"/>
      <c r="S18" s="289"/>
      <c r="T18" s="289"/>
      <c r="U18" s="289"/>
      <c r="V18" s="289"/>
      <c r="W18" s="289"/>
      <c r="X18" s="289"/>
      <c r="Y18" s="289"/>
      <c r="Z18" s="289"/>
      <c r="AA18" s="289"/>
      <c r="AB18" s="289"/>
      <c r="AC18" s="289"/>
      <c r="AD18" s="289"/>
      <c r="AE18" s="289"/>
      <c r="AF18" s="289"/>
      <c r="AG18" s="289"/>
    </row>
    <row r="19" spans="1:33" ht="16.5" customHeight="1" x14ac:dyDescent="0.25">
      <c r="A19" s="386">
        <f t="shared" ref="A19:A20" si="1">$A$8</f>
        <v>16.5</v>
      </c>
      <c r="B19" s="1090" t="s">
        <v>196</v>
      </c>
      <c r="C19" s="1091"/>
      <c r="D19" s="1091"/>
      <c r="E19" s="1091"/>
      <c r="F19" s="1091"/>
      <c r="G19" s="1091"/>
      <c r="H19" s="1091"/>
      <c r="I19" s="1091"/>
      <c r="J19" s="1091"/>
      <c r="K19" s="1091"/>
      <c r="L19" s="1091"/>
      <c r="M19" s="1091"/>
      <c r="N19" s="1091"/>
      <c r="O19" s="1092"/>
      <c r="P19" s="289"/>
      <c r="Q19" s="381"/>
      <c r="R19" s="289"/>
      <c r="S19" s="289"/>
      <c r="T19" s="289"/>
      <c r="U19" s="289"/>
      <c r="V19" s="289"/>
      <c r="W19" s="289"/>
      <c r="X19" s="289"/>
      <c r="Y19" s="289"/>
      <c r="Z19" s="289"/>
      <c r="AA19" s="289"/>
      <c r="AB19" s="289"/>
      <c r="AC19" s="289"/>
      <c r="AD19" s="289"/>
      <c r="AE19" s="289"/>
      <c r="AF19" s="289"/>
      <c r="AG19" s="289"/>
    </row>
    <row r="20" spans="1:33" ht="16.5" customHeight="1" x14ac:dyDescent="0.25">
      <c r="A20" s="386">
        <f t="shared" si="1"/>
        <v>16.5</v>
      </c>
      <c r="B20" s="758" t="s">
        <v>688</v>
      </c>
      <c r="C20" s="759"/>
      <c r="D20" s="759"/>
      <c r="E20" s="759"/>
      <c r="F20" s="759"/>
      <c r="G20" s="759"/>
      <c r="H20" s="759"/>
      <c r="I20" s="759"/>
      <c r="J20" s="759"/>
      <c r="K20" s="759"/>
      <c r="L20" s="759"/>
      <c r="M20" s="759"/>
      <c r="N20" s="759"/>
      <c r="O20" s="760"/>
      <c r="P20" s="289"/>
      <c r="Q20" s="381"/>
      <c r="R20" s="289"/>
      <c r="S20" s="289"/>
      <c r="T20" s="289"/>
      <c r="U20" s="289"/>
      <c r="V20" s="289"/>
      <c r="W20" s="289"/>
      <c r="X20" s="289"/>
      <c r="Y20" s="289"/>
      <c r="Z20" s="289"/>
      <c r="AA20" s="289"/>
      <c r="AB20" s="289"/>
      <c r="AC20" s="289"/>
      <c r="AD20" s="289"/>
      <c r="AE20" s="289"/>
      <c r="AF20" s="289"/>
      <c r="AG20" s="289"/>
    </row>
    <row r="21" spans="1:33" ht="24.75" customHeight="1" x14ac:dyDescent="0.25">
      <c r="A21" s="386">
        <f>$A$8*1.5</f>
        <v>24.75</v>
      </c>
      <c r="B21" s="391" t="s">
        <v>162</v>
      </c>
      <c r="C21" s="777" t="s">
        <v>170</v>
      </c>
      <c r="D21" s="770"/>
      <c r="E21" s="770"/>
      <c r="F21" s="770"/>
      <c r="G21" s="778"/>
      <c r="H21" s="392" t="s">
        <v>171</v>
      </c>
      <c r="I21" s="392" t="s">
        <v>172</v>
      </c>
      <c r="J21" s="391" t="s">
        <v>163</v>
      </c>
      <c r="K21" s="393" t="s">
        <v>778</v>
      </c>
      <c r="L21" s="853" t="s">
        <v>691</v>
      </c>
      <c r="M21" s="770"/>
      <c r="N21" s="770"/>
      <c r="O21" s="778"/>
      <c r="P21" s="289"/>
      <c r="Q21" s="381"/>
      <c r="R21" s="289"/>
      <c r="S21" s="289"/>
      <c r="T21" s="289"/>
      <c r="U21" s="289"/>
      <c r="V21" s="289"/>
      <c r="W21" s="289"/>
      <c r="X21" s="289"/>
      <c r="Y21" s="289"/>
      <c r="Z21" s="289"/>
      <c r="AA21" s="289"/>
      <c r="AB21" s="289"/>
      <c r="AC21" s="289"/>
      <c r="AD21" s="289"/>
      <c r="AE21" s="289"/>
      <c r="AF21" s="289"/>
      <c r="AG21" s="289"/>
    </row>
    <row r="22" spans="1:33" ht="9" customHeight="1" x14ac:dyDescent="0.2">
      <c r="A22" s="380">
        <f>$A$2</f>
        <v>9</v>
      </c>
      <c r="B22" s="394"/>
      <c r="C22" s="779" t="s">
        <v>126</v>
      </c>
      <c r="D22" s="780"/>
      <c r="E22" s="780"/>
      <c r="F22" s="780"/>
      <c r="G22" s="781"/>
      <c r="H22" s="395" t="s">
        <v>164</v>
      </c>
      <c r="I22" s="395" t="s">
        <v>165</v>
      </c>
      <c r="J22" s="395" t="s">
        <v>143</v>
      </c>
      <c r="K22" s="395" t="s">
        <v>166</v>
      </c>
      <c r="L22" s="853" t="s">
        <v>167</v>
      </c>
      <c r="M22" s="885"/>
      <c r="N22" s="885"/>
      <c r="O22" s="862"/>
      <c r="P22" s="289"/>
      <c r="Q22" s="381"/>
      <c r="R22" s="289"/>
      <c r="S22" s="289"/>
      <c r="T22" s="289"/>
      <c r="U22" s="289"/>
      <c r="V22" s="289"/>
      <c r="W22" s="289"/>
      <c r="X22" s="289"/>
      <c r="Y22" s="289"/>
      <c r="Z22" s="289"/>
      <c r="AA22" s="289"/>
      <c r="AB22" s="289"/>
      <c r="AC22" s="289"/>
      <c r="AD22" s="289"/>
      <c r="AE22" s="289"/>
      <c r="AF22" s="289"/>
      <c r="AG22" s="289"/>
    </row>
    <row r="23" spans="1:33" ht="19.5" customHeight="1" x14ac:dyDescent="0.25">
      <c r="A23" s="380">
        <f t="shared" ref="A23:A30" si="2">$A$6</f>
        <v>19.5</v>
      </c>
      <c r="B23" s="396">
        <v>1</v>
      </c>
      <c r="C23" s="1108"/>
      <c r="D23" s="1108"/>
      <c r="E23" s="1108"/>
      <c r="F23" s="1108"/>
      <c r="G23" s="1108"/>
      <c r="H23" s="397"/>
      <c r="I23" s="397"/>
      <c r="J23" s="398"/>
      <c r="K23" s="399"/>
      <c r="L23" s="1109"/>
      <c r="M23" s="1110"/>
      <c r="N23" s="1110"/>
      <c r="O23" s="1111"/>
      <c r="P23" s="289"/>
      <c r="Q23" s="381"/>
      <c r="R23" s="289"/>
      <c r="S23" s="289"/>
      <c r="T23" s="289"/>
      <c r="U23" s="289"/>
      <c r="V23" s="289"/>
      <c r="W23" s="289"/>
      <c r="X23" s="289"/>
      <c r="Y23" s="289"/>
      <c r="Z23" s="289"/>
      <c r="AA23" s="289"/>
      <c r="AB23" s="289"/>
      <c r="AC23" s="289"/>
      <c r="AD23" s="289"/>
      <c r="AE23" s="289"/>
      <c r="AF23" s="289"/>
      <c r="AG23" s="289"/>
    </row>
    <row r="24" spans="1:33" ht="19.5" customHeight="1" x14ac:dyDescent="0.25">
      <c r="A24" s="380">
        <f t="shared" si="2"/>
        <v>19.5</v>
      </c>
      <c r="B24" s="396">
        <v>2</v>
      </c>
      <c r="C24" s="1108"/>
      <c r="D24" s="1108"/>
      <c r="E24" s="1108"/>
      <c r="F24" s="1108"/>
      <c r="G24" s="1108"/>
      <c r="H24" s="397"/>
      <c r="I24" s="397"/>
      <c r="J24" s="398"/>
      <c r="K24" s="399"/>
      <c r="L24" s="1109"/>
      <c r="M24" s="1110"/>
      <c r="N24" s="1110"/>
      <c r="O24" s="1111"/>
      <c r="P24" s="289"/>
      <c r="Q24" s="381"/>
      <c r="R24" s="289"/>
      <c r="S24" s="289"/>
      <c r="T24" s="289"/>
      <c r="U24" s="289"/>
      <c r="V24" s="289"/>
      <c r="W24" s="289"/>
      <c r="X24" s="289"/>
      <c r="Y24" s="289"/>
      <c r="Z24" s="289"/>
      <c r="AA24" s="289"/>
      <c r="AB24" s="289"/>
      <c r="AC24" s="289"/>
      <c r="AD24" s="289"/>
      <c r="AE24" s="289"/>
      <c r="AF24" s="289"/>
      <c r="AG24" s="289"/>
    </row>
    <row r="25" spans="1:33" ht="19.5" customHeight="1" x14ac:dyDescent="0.25">
      <c r="A25" s="380">
        <f t="shared" si="2"/>
        <v>19.5</v>
      </c>
      <c r="B25" s="396">
        <v>3</v>
      </c>
      <c r="C25" s="1108"/>
      <c r="D25" s="1108"/>
      <c r="E25" s="1108"/>
      <c r="F25" s="1108"/>
      <c r="G25" s="1108"/>
      <c r="H25" s="397"/>
      <c r="I25" s="397"/>
      <c r="J25" s="398"/>
      <c r="K25" s="400"/>
      <c r="L25" s="1109"/>
      <c r="M25" s="1110"/>
      <c r="N25" s="1110"/>
      <c r="O25" s="1111"/>
      <c r="P25" s="289"/>
      <c r="Q25" s="381"/>
      <c r="R25" s="289"/>
      <c r="S25" s="289"/>
      <c r="T25" s="289"/>
      <c r="U25" s="289"/>
      <c r="V25" s="289"/>
      <c r="W25" s="289"/>
      <c r="X25" s="289"/>
      <c r="Y25" s="289"/>
      <c r="Z25" s="289"/>
      <c r="AA25" s="289"/>
      <c r="AB25" s="289"/>
      <c r="AC25" s="289"/>
      <c r="AD25" s="289"/>
      <c r="AE25" s="289"/>
      <c r="AF25" s="289"/>
      <c r="AG25" s="289"/>
    </row>
    <row r="26" spans="1:33" ht="19.5" customHeight="1" x14ac:dyDescent="0.25">
      <c r="A26" s="380">
        <f t="shared" si="2"/>
        <v>19.5</v>
      </c>
      <c r="B26" s="396">
        <v>4</v>
      </c>
      <c r="C26" s="1108"/>
      <c r="D26" s="1108"/>
      <c r="E26" s="1108"/>
      <c r="F26" s="1108"/>
      <c r="G26" s="1108"/>
      <c r="H26" s="397"/>
      <c r="I26" s="397"/>
      <c r="J26" s="398"/>
      <c r="K26" s="400"/>
      <c r="L26" s="1109"/>
      <c r="M26" s="1110"/>
      <c r="N26" s="1110"/>
      <c r="O26" s="1111"/>
      <c r="P26" s="289"/>
      <c r="Q26" s="381"/>
      <c r="R26" s="289"/>
      <c r="S26" s="289"/>
      <c r="T26" s="289"/>
      <c r="U26" s="289"/>
      <c r="V26" s="289"/>
      <c r="W26" s="289"/>
      <c r="X26" s="289"/>
      <c r="Y26" s="289"/>
      <c r="Z26" s="289"/>
      <c r="AA26" s="289"/>
      <c r="AB26" s="289"/>
      <c r="AC26" s="289"/>
      <c r="AD26" s="289"/>
      <c r="AE26" s="289"/>
      <c r="AF26" s="289"/>
      <c r="AG26" s="289"/>
    </row>
    <row r="27" spans="1:33" ht="19.5" customHeight="1" x14ac:dyDescent="0.25">
      <c r="A27" s="380">
        <f t="shared" si="2"/>
        <v>19.5</v>
      </c>
      <c r="B27" s="396">
        <v>5</v>
      </c>
      <c r="C27" s="1108"/>
      <c r="D27" s="1108"/>
      <c r="E27" s="1108"/>
      <c r="F27" s="1108"/>
      <c r="G27" s="1108"/>
      <c r="H27" s="397"/>
      <c r="I27" s="397"/>
      <c r="J27" s="398"/>
      <c r="K27" s="400"/>
      <c r="L27" s="1109"/>
      <c r="M27" s="1110"/>
      <c r="N27" s="1110"/>
      <c r="O27" s="1111"/>
      <c r="P27" s="289"/>
      <c r="Q27" s="381"/>
      <c r="R27" s="289"/>
      <c r="S27" s="289"/>
      <c r="T27" s="289"/>
      <c r="U27" s="289"/>
      <c r="V27" s="289"/>
      <c r="W27" s="289"/>
      <c r="X27" s="289"/>
      <c r="Y27" s="289"/>
      <c r="Z27" s="289"/>
      <c r="AA27" s="289"/>
      <c r="AB27" s="289"/>
      <c r="AC27" s="289"/>
      <c r="AD27" s="289"/>
      <c r="AE27" s="289"/>
      <c r="AF27" s="289"/>
      <c r="AG27" s="289"/>
    </row>
    <row r="28" spans="1:33" ht="19.5" customHeight="1" x14ac:dyDescent="0.25">
      <c r="A28" s="380">
        <f t="shared" si="2"/>
        <v>19.5</v>
      </c>
      <c r="B28" s="396">
        <v>6</v>
      </c>
      <c r="C28" s="1108"/>
      <c r="D28" s="1108"/>
      <c r="E28" s="1108"/>
      <c r="F28" s="1108"/>
      <c r="G28" s="1108"/>
      <c r="H28" s="397"/>
      <c r="I28" s="397"/>
      <c r="J28" s="398"/>
      <c r="K28" s="400"/>
      <c r="L28" s="1109"/>
      <c r="M28" s="1110"/>
      <c r="N28" s="1110"/>
      <c r="O28" s="1111"/>
      <c r="P28" s="289"/>
      <c r="Q28" s="381"/>
      <c r="R28" s="289"/>
      <c r="S28" s="289"/>
      <c r="T28" s="289"/>
      <c r="U28" s="289"/>
      <c r="V28" s="289"/>
      <c r="W28" s="289"/>
      <c r="X28" s="289"/>
      <c r="Y28" s="289"/>
      <c r="Z28" s="289"/>
      <c r="AA28" s="289"/>
      <c r="AB28" s="289"/>
      <c r="AC28" s="289"/>
      <c r="AD28" s="289"/>
      <c r="AE28" s="289"/>
      <c r="AF28" s="289"/>
      <c r="AG28" s="289"/>
    </row>
    <row r="29" spans="1:33" ht="19.5" customHeight="1" x14ac:dyDescent="0.25">
      <c r="A29" s="380">
        <f t="shared" si="2"/>
        <v>19.5</v>
      </c>
      <c r="B29" s="396">
        <v>7</v>
      </c>
      <c r="C29" s="1108"/>
      <c r="D29" s="1108"/>
      <c r="E29" s="1108"/>
      <c r="F29" s="1108"/>
      <c r="G29" s="1108"/>
      <c r="H29" s="397"/>
      <c r="I29" s="397"/>
      <c r="J29" s="398"/>
      <c r="K29" s="400"/>
      <c r="L29" s="1109"/>
      <c r="M29" s="1110"/>
      <c r="N29" s="1110"/>
      <c r="O29" s="1111"/>
      <c r="P29" s="289"/>
      <c r="Q29" s="381"/>
      <c r="R29" s="289"/>
      <c r="S29" s="289"/>
      <c r="T29" s="289"/>
      <c r="U29" s="289"/>
      <c r="V29" s="289"/>
      <c r="W29" s="289"/>
      <c r="X29" s="289"/>
      <c r="Y29" s="289"/>
      <c r="Z29" s="289"/>
      <c r="AA29" s="289"/>
      <c r="AB29" s="289"/>
      <c r="AC29" s="289"/>
      <c r="AD29" s="289"/>
      <c r="AE29" s="289"/>
      <c r="AF29" s="289"/>
      <c r="AG29" s="289"/>
    </row>
    <row r="30" spans="1:33" ht="19.5" customHeight="1" x14ac:dyDescent="0.25">
      <c r="A30" s="380">
        <f t="shared" si="2"/>
        <v>19.5</v>
      </c>
      <c r="B30" s="396">
        <v>8</v>
      </c>
      <c r="C30" s="1108"/>
      <c r="D30" s="1108"/>
      <c r="E30" s="1108"/>
      <c r="F30" s="1108"/>
      <c r="G30" s="1108"/>
      <c r="H30" s="397"/>
      <c r="I30" s="397"/>
      <c r="J30" s="398"/>
      <c r="K30" s="400"/>
      <c r="L30" s="1109"/>
      <c r="M30" s="1110"/>
      <c r="N30" s="1110"/>
      <c r="O30" s="1111"/>
      <c r="P30" s="289"/>
      <c r="Q30" s="381"/>
      <c r="R30" s="289"/>
      <c r="S30" s="289"/>
      <c r="T30" s="289"/>
      <c r="U30" s="289"/>
      <c r="V30" s="289"/>
      <c r="W30" s="289"/>
      <c r="X30" s="289"/>
      <c r="Y30" s="289"/>
      <c r="Z30" s="289"/>
      <c r="AA30" s="289"/>
      <c r="AB30" s="289"/>
      <c r="AC30" s="289"/>
      <c r="AD30" s="289"/>
      <c r="AE30" s="289"/>
      <c r="AF30" s="289"/>
      <c r="AG30" s="289"/>
    </row>
    <row r="31" spans="1:33" ht="9" customHeight="1" x14ac:dyDescent="0.25">
      <c r="A31" s="380">
        <f>$A$2</f>
        <v>9</v>
      </c>
      <c r="B31" s="289"/>
      <c r="C31" s="289"/>
      <c r="D31" s="289"/>
      <c r="E31" s="289"/>
      <c r="F31" s="289"/>
      <c r="G31" s="289"/>
      <c r="H31" s="289"/>
      <c r="I31" s="289"/>
      <c r="J31" s="289"/>
      <c r="K31" s="289"/>
      <c r="L31" s="289"/>
      <c r="M31" s="289"/>
      <c r="N31" s="289"/>
      <c r="O31" s="289"/>
      <c r="P31" s="289"/>
      <c r="Q31" s="381"/>
      <c r="R31" s="289"/>
      <c r="S31" s="289"/>
      <c r="T31" s="289"/>
      <c r="U31" s="289"/>
      <c r="V31" s="289"/>
      <c r="W31" s="289"/>
      <c r="X31" s="289"/>
      <c r="Y31" s="289"/>
      <c r="Z31" s="289"/>
      <c r="AA31" s="289"/>
      <c r="AB31" s="289"/>
      <c r="AC31" s="289"/>
      <c r="AD31" s="289"/>
      <c r="AE31" s="289"/>
      <c r="AF31" s="289"/>
      <c r="AG31" s="289"/>
    </row>
    <row r="32" spans="1:33" ht="18" customHeight="1" x14ac:dyDescent="0.25">
      <c r="A32" s="380">
        <f>$A$2*2</f>
        <v>18</v>
      </c>
      <c r="B32" s="401" t="s">
        <v>100</v>
      </c>
      <c r="C32" s="558" t="s">
        <v>191</v>
      </c>
      <c r="D32" s="573"/>
      <c r="E32" s="573"/>
      <c r="F32" s="573"/>
      <c r="G32" s="573"/>
      <c r="H32" s="573"/>
      <c r="I32" s="573"/>
      <c r="J32" s="573"/>
      <c r="K32" s="573"/>
      <c r="L32" s="573"/>
      <c r="M32" s="573"/>
      <c r="N32" s="573"/>
      <c r="O32" s="573"/>
      <c r="P32" s="289"/>
      <c r="Q32" s="381"/>
      <c r="R32" s="289"/>
      <c r="S32" s="289"/>
      <c r="T32" s="289"/>
      <c r="U32" s="289"/>
      <c r="V32" s="289"/>
      <c r="W32" s="289"/>
      <c r="X32" s="289"/>
      <c r="Y32" s="289"/>
      <c r="Z32" s="289"/>
      <c r="AA32" s="289"/>
      <c r="AB32" s="289"/>
      <c r="AC32" s="289"/>
      <c r="AD32" s="289"/>
      <c r="AE32" s="289"/>
      <c r="AF32" s="289"/>
      <c r="AG32" s="289"/>
    </row>
    <row r="33" spans="1:33" ht="9" customHeight="1" x14ac:dyDescent="0.25">
      <c r="A33" s="380">
        <f>$A$2</f>
        <v>9</v>
      </c>
      <c r="B33" s="401" t="s">
        <v>101</v>
      </c>
      <c r="C33" s="573" t="s">
        <v>190</v>
      </c>
      <c r="D33" s="573"/>
      <c r="E33" s="573"/>
      <c r="F33" s="573"/>
      <c r="G33" s="573"/>
      <c r="H33" s="573"/>
      <c r="I33" s="573"/>
      <c r="J33" s="573"/>
      <c r="K33" s="573"/>
      <c r="L33" s="573"/>
      <c r="M33" s="573"/>
      <c r="N33" s="573"/>
      <c r="O33" s="573"/>
      <c r="P33" s="289"/>
      <c r="Q33" s="381"/>
      <c r="R33" s="289"/>
      <c r="S33" s="289"/>
      <c r="T33" s="289"/>
      <c r="U33" s="289"/>
      <c r="V33" s="289"/>
      <c r="W33" s="289"/>
      <c r="X33" s="289"/>
      <c r="Y33" s="289"/>
      <c r="Z33" s="289"/>
      <c r="AA33" s="289"/>
      <c r="AB33" s="289"/>
      <c r="AC33" s="289"/>
      <c r="AD33" s="289"/>
      <c r="AE33" s="289"/>
      <c r="AF33" s="289"/>
      <c r="AG33" s="289"/>
    </row>
    <row r="34" spans="1:33" s="62" customFormat="1" ht="9" customHeight="1" x14ac:dyDescent="0.25">
      <c r="A34" s="380">
        <f>$A$2</f>
        <v>9</v>
      </c>
      <c r="B34" s="401" t="s">
        <v>102</v>
      </c>
      <c r="C34" s="558" t="s">
        <v>500</v>
      </c>
      <c r="D34" s="573"/>
      <c r="E34" s="573"/>
      <c r="F34" s="573"/>
      <c r="G34" s="573"/>
      <c r="H34" s="573"/>
      <c r="I34" s="573"/>
      <c r="J34" s="573"/>
      <c r="K34" s="573"/>
      <c r="L34" s="573"/>
      <c r="M34" s="573"/>
      <c r="N34" s="573"/>
      <c r="O34" s="573"/>
      <c r="P34" s="289"/>
      <c r="Q34" s="381"/>
      <c r="R34" s="381"/>
      <c r="S34" s="381"/>
      <c r="T34" s="381"/>
      <c r="U34" s="381"/>
      <c r="V34" s="381"/>
      <c r="W34" s="381"/>
      <c r="X34" s="381"/>
      <c r="Y34" s="381"/>
      <c r="Z34" s="381"/>
      <c r="AA34" s="381"/>
      <c r="AB34" s="381"/>
      <c r="AC34" s="381"/>
      <c r="AD34" s="381"/>
      <c r="AE34" s="381"/>
      <c r="AF34" s="381"/>
      <c r="AG34" s="381"/>
    </row>
    <row r="35" spans="1:33" s="62" customFormat="1" ht="9" customHeight="1" x14ac:dyDescent="0.25">
      <c r="A35" s="380">
        <f>$A$2</f>
        <v>9</v>
      </c>
      <c r="B35" s="401" t="s">
        <v>105</v>
      </c>
      <c r="C35" s="558" t="s">
        <v>202</v>
      </c>
      <c r="D35" s="573"/>
      <c r="E35" s="573"/>
      <c r="F35" s="573"/>
      <c r="G35" s="573"/>
      <c r="H35" s="573"/>
      <c r="I35" s="573"/>
      <c r="J35" s="573"/>
      <c r="K35" s="573"/>
      <c r="L35" s="573"/>
      <c r="M35" s="573"/>
      <c r="N35" s="573"/>
      <c r="O35" s="573"/>
      <c r="P35" s="289"/>
      <c r="Q35" s="381"/>
      <c r="R35" s="381"/>
      <c r="S35" s="381"/>
      <c r="T35" s="381"/>
      <c r="U35" s="381"/>
      <c r="V35" s="381"/>
      <c r="W35" s="381"/>
      <c r="X35" s="381"/>
      <c r="Y35" s="381"/>
      <c r="Z35" s="381"/>
      <c r="AA35" s="381"/>
      <c r="AB35" s="381"/>
      <c r="AC35" s="381"/>
      <c r="AD35" s="381"/>
      <c r="AE35" s="381"/>
      <c r="AF35" s="381"/>
      <c r="AG35" s="381"/>
    </row>
    <row r="36" spans="1:33" s="62" customFormat="1" ht="16.5" customHeight="1" x14ac:dyDescent="0.25">
      <c r="A36" s="386">
        <f>$A$8</f>
        <v>16.5</v>
      </c>
      <c r="B36" s="289"/>
      <c r="C36" s="984" t="str">
        <f ca="1">Wersja</f>
        <v>2020..6.15.0.44055</v>
      </c>
      <c r="D36" s="984"/>
      <c r="E36" s="387"/>
      <c r="F36" s="387"/>
      <c r="G36" s="387"/>
      <c r="H36" s="387"/>
      <c r="I36" s="289"/>
      <c r="J36" s="289"/>
      <c r="K36" s="289"/>
      <c r="L36" s="289"/>
      <c r="M36" s="289"/>
      <c r="N36" s="402" t="s">
        <v>692</v>
      </c>
      <c r="O36" s="403" t="s">
        <v>187</v>
      </c>
      <c r="P36" s="289"/>
      <c r="Q36" s="381"/>
      <c r="R36" s="381"/>
      <c r="S36" s="381"/>
      <c r="T36" s="381"/>
      <c r="U36" s="381"/>
      <c r="V36" s="381"/>
      <c r="W36" s="381"/>
      <c r="X36" s="381"/>
      <c r="Y36" s="381"/>
      <c r="Z36" s="381"/>
      <c r="AA36" s="381"/>
      <c r="AB36" s="381"/>
      <c r="AC36" s="381"/>
      <c r="AD36" s="381"/>
      <c r="AE36" s="381"/>
      <c r="AF36" s="381"/>
      <c r="AG36" s="381"/>
    </row>
    <row r="37" spans="1:33" s="62" customFormat="1" ht="9" customHeight="1" x14ac:dyDescent="0.25">
      <c r="A37" s="380">
        <f>$A$2</f>
        <v>9</v>
      </c>
      <c r="B37" s="289"/>
      <c r="C37" s="289"/>
      <c r="D37" s="289"/>
      <c r="E37" s="289"/>
      <c r="F37" s="289"/>
      <c r="G37" s="289"/>
      <c r="H37" s="289"/>
      <c r="I37" s="289"/>
      <c r="J37" s="289"/>
      <c r="K37" s="289"/>
      <c r="L37" s="289"/>
      <c r="M37" s="289"/>
      <c r="N37" s="289"/>
      <c r="O37" s="289"/>
      <c r="P37" s="289"/>
      <c r="Q37" s="381"/>
      <c r="R37" s="381"/>
      <c r="S37" s="381"/>
      <c r="T37" s="381"/>
      <c r="U37" s="381"/>
      <c r="V37" s="381"/>
      <c r="W37" s="381"/>
      <c r="X37" s="381"/>
      <c r="Y37" s="381"/>
      <c r="Z37" s="381"/>
      <c r="AA37" s="381"/>
      <c r="AB37" s="381"/>
      <c r="AC37" s="381"/>
      <c r="AD37" s="381"/>
      <c r="AE37" s="381"/>
      <c r="AF37" s="381"/>
      <c r="AG37" s="381"/>
    </row>
    <row r="38" spans="1:33" s="62" customFormat="1" ht="9" customHeight="1" x14ac:dyDescent="0.25">
      <c r="A38" s="380">
        <f>$A$2</f>
        <v>9</v>
      </c>
      <c r="B38" s="757" t="s">
        <v>0</v>
      </c>
      <c r="C38" s="757"/>
      <c r="D38" s="757"/>
      <c r="E38" s="757"/>
      <c r="F38" s="757"/>
      <c r="G38" s="757"/>
      <c r="H38" s="757"/>
      <c r="I38" s="757"/>
      <c r="J38" s="757"/>
      <c r="K38" s="757"/>
      <c r="L38" s="757"/>
      <c r="M38" s="757"/>
      <c r="N38" s="757"/>
      <c r="O38" s="757"/>
      <c r="P38" s="289"/>
      <c r="Q38" s="381"/>
      <c r="R38" s="381"/>
      <c r="S38" s="381"/>
      <c r="T38" s="381"/>
      <c r="U38" s="381"/>
      <c r="V38" s="381"/>
      <c r="W38" s="381"/>
      <c r="X38" s="381"/>
      <c r="Y38" s="381"/>
      <c r="Z38" s="381"/>
      <c r="AA38" s="381"/>
      <c r="AB38" s="381"/>
      <c r="AC38" s="381"/>
      <c r="AD38" s="381"/>
      <c r="AE38" s="381"/>
      <c r="AF38" s="381"/>
      <c r="AG38" s="381"/>
    </row>
    <row r="39" spans="1:33" s="62" customFormat="1" ht="4.5" customHeight="1" x14ac:dyDescent="0.25">
      <c r="A39" s="386">
        <v>4.5</v>
      </c>
      <c r="B39" s="292"/>
      <c r="C39" s="289"/>
      <c r="D39" s="289"/>
      <c r="E39" s="289"/>
      <c r="F39" s="289"/>
      <c r="G39" s="289"/>
      <c r="H39" s="289"/>
      <c r="I39" s="289"/>
      <c r="J39" s="289"/>
      <c r="K39" s="289"/>
      <c r="L39" s="289"/>
      <c r="M39" s="289"/>
      <c r="N39" s="289"/>
      <c r="O39" s="289"/>
      <c r="P39" s="289"/>
      <c r="Q39" s="381"/>
      <c r="R39" s="381"/>
      <c r="S39" s="381"/>
      <c r="T39" s="381"/>
      <c r="U39" s="381"/>
      <c r="V39" s="381"/>
      <c r="W39" s="381"/>
      <c r="X39" s="381"/>
      <c r="Y39" s="381"/>
      <c r="Z39" s="381"/>
      <c r="AA39" s="381"/>
      <c r="AB39" s="381"/>
      <c r="AC39" s="381"/>
      <c r="AD39" s="381"/>
      <c r="AE39" s="381"/>
      <c r="AF39" s="381"/>
      <c r="AG39" s="381"/>
    </row>
    <row r="40" spans="1:33" s="62" customFormat="1" ht="16.5" customHeight="1" x14ac:dyDescent="0.25">
      <c r="A40" s="386">
        <f t="shared" ref="A40" si="3">$A$8</f>
        <v>16.5</v>
      </c>
      <c r="B40" s="758" t="s">
        <v>689</v>
      </c>
      <c r="C40" s="759"/>
      <c r="D40" s="759"/>
      <c r="E40" s="759"/>
      <c r="F40" s="759"/>
      <c r="G40" s="759"/>
      <c r="H40" s="759"/>
      <c r="I40" s="759"/>
      <c r="J40" s="759"/>
      <c r="K40" s="759"/>
      <c r="L40" s="759"/>
      <c r="M40" s="759"/>
      <c r="N40" s="759"/>
      <c r="O40" s="760"/>
      <c r="P40" s="289"/>
      <c r="Q40" s="381"/>
      <c r="R40" s="381"/>
      <c r="S40" s="381"/>
      <c r="T40" s="381"/>
      <c r="U40" s="381"/>
      <c r="V40" s="381"/>
      <c r="W40" s="381"/>
      <c r="X40" s="381"/>
      <c r="Y40" s="381"/>
      <c r="Z40" s="381"/>
      <c r="AA40" s="381"/>
      <c r="AB40" s="381"/>
      <c r="AC40" s="381"/>
      <c r="AD40" s="381"/>
      <c r="AE40" s="381"/>
      <c r="AF40" s="381"/>
      <c r="AG40" s="381"/>
    </row>
    <row r="41" spans="1:33" s="62" customFormat="1" ht="24.75" customHeight="1" x14ac:dyDescent="0.25">
      <c r="A41" s="386">
        <f>$A$8*1.5</f>
        <v>24.75</v>
      </c>
      <c r="B41" s="391" t="s">
        <v>162</v>
      </c>
      <c r="C41" s="777" t="s">
        <v>170</v>
      </c>
      <c r="D41" s="770"/>
      <c r="E41" s="770"/>
      <c r="F41" s="770"/>
      <c r="G41" s="778"/>
      <c r="H41" s="392" t="s">
        <v>171</v>
      </c>
      <c r="I41" s="392" t="s">
        <v>172</v>
      </c>
      <c r="J41" s="391" t="s">
        <v>163</v>
      </c>
      <c r="K41" s="393" t="s">
        <v>778</v>
      </c>
      <c r="L41" s="853" t="s">
        <v>691</v>
      </c>
      <c r="M41" s="770"/>
      <c r="N41" s="770"/>
      <c r="O41" s="778"/>
      <c r="P41" s="289"/>
      <c r="Q41" s="381"/>
      <c r="R41" s="381"/>
      <c r="S41" s="381"/>
      <c r="T41" s="381"/>
      <c r="U41" s="381"/>
      <c r="V41" s="381"/>
      <c r="W41" s="381"/>
      <c r="X41" s="381"/>
      <c r="Y41" s="381"/>
      <c r="Z41" s="381"/>
      <c r="AA41" s="381"/>
      <c r="AB41" s="381"/>
      <c r="AC41" s="381"/>
      <c r="AD41" s="381"/>
      <c r="AE41" s="381"/>
      <c r="AF41" s="381"/>
      <c r="AG41" s="381"/>
    </row>
    <row r="42" spans="1:33" s="62" customFormat="1" ht="9" customHeight="1" x14ac:dyDescent="0.2">
      <c r="A42" s="380">
        <f>$A$2</f>
        <v>9</v>
      </c>
      <c r="B42" s="404"/>
      <c r="C42" s="779" t="s">
        <v>126</v>
      </c>
      <c r="D42" s="780"/>
      <c r="E42" s="780"/>
      <c r="F42" s="780"/>
      <c r="G42" s="781"/>
      <c r="H42" s="395" t="s">
        <v>164</v>
      </c>
      <c r="I42" s="395" t="s">
        <v>165</v>
      </c>
      <c r="J42" s="395" t="s">
        <v>143</v>
      </c>
      <c r="K42" s="395" t="s">
        <v>166</v>
      </c>
      <c r="L42" s="853" t="s">
        <v>167</v>
      </c>
      <c r="M42" s="885"/>
      <c r="N42" s="885"/>
      <c r="O42" s="862"/>
      <c r="P42" s="289"/>
      <c r="Q42" s="381"/>
      <c r="R42" s="381"/>
      <c r="S42" s="381"/>
      <c r="T42" s="381"/>
      <c r="U42" s="381"/>
      <c r="V42" s="381"/>
      <c r="W42" s="381"/>
      <c r="X42" s="381"/>
      <c r="Y42" s="381"/>
      <c r="Z42" s="381"/>
      <c r="AA42" s="381"/>
      <c r="AB42" s="381"/>
      <c r="AC42" s="381"/>
      <c r="AD42" s="381"/>
      <c r="AE42" s="381"/>
      <c r="AF42" s="381"/>
      <c r="AG42" s="381"/>
    </row>
    <row r="43" spans="1:33" s="62" customFormat="1" ht="19.5" customHeight="1" x14ac:dyDescent="0.25">
      <c r="A43" s="380">
        <f t="shared" ref="A43:A50" si="4">$A$6</f>
        <v>19.5</v>
      </c>
      <c r="B43" s="396">
        <v>1</v>
      </c>
      <c r="C43" s="1108"/>
      <c r="D43" s="1108"/>
      <c r="E43" s="1108"/>
      <c r="F43" s="1108"/>
      <c r="G43" s="1108"/>
      <c r="H43" s="397"/>
      <c r="I43" s="397"/>
      <c r="J43" s="398"/>
      <c r="K43" s="400"/>
      <c r="L43" s="1109"/>
      <c r="M43" s="1110"/>
      <c r="N43" s="1110"/>
      <c r="O43" s="1111"/>
      <c r="P43" s="289"/>
      <c r="Q43" s="381"/>
      <c r="R43" s="381"/>
      <c r="S43" s="381"/>
      <c r="T43" s="381"/>
      <c r="U43" s="381"/>
      <c r="V43" s="381"/>
      <c r="W43" s="381"/>
      <c r="X43" s="381"/>
      <c r="Y43" s="381"/>
      <c r="Z43" s="381"/>
      <c r="AA43" s="381"/>
      <c r="AB43" s="381"/>
      <c r="AC43" s="381"/>
      <c r="AD43" s="381"/>
      <c r="AE43" s="381"/>
      <c r="AF43" s="381"/>
      <c r="AG43" s="381"/>
    </row>
    <row r="44" spans="1:33" s="62" customFormat="1" ht="19.5" customHeight="1" x14ac:dyDescent="0.25">
      <c r="A44" s="380">
        <f t="shared" si="4"/>
        <v>19.5</v>
      </c>
      <c r="B44" s="396">
        <v>2</v>
      </c>
      <c r="C44" s="1108"/>
      <c r="D44" s="1108"/>
      <c r="E44" s="1108"/>
      <c r="F44" s="1108"/>
      <c r="G44" s="1108"/>
      <c r="H44" s="397"/>
      <c r="I44" s="397"/>
      <c r="J44" s="398"/>
      <c r="K44" s="400"/>
      <c r="L44" s="1109"/>
      <c r="M44" s="1110"/>
      <c r="N44" s="1110"/>
      <c r="O44" s="1111"/>
      <c r="P44" s="289"/>
      <c r="Q44" s="381"/>
      <c r="R44" s="381"/>
      <c r="S44" s="381"/>
      <c r="T44" s="381"/>
      <c r="U44" s="381"/>
      <c r="V44" s="381"/>
      <c r="W44" s="381"/>
      <c r="X44" s="381"/>
      <c r="Y44" s="381"/>
      <c r="Z44" s="381"/>
      <c r="AA44" s="381"/>
      <c r="AB44" s="381"/>
      <c r="AC44" s="381"/>
      <c r="AD44" s="381"/>
      <c r="AE44" s="381"/>
      <c r="AF44" s="381"/>
      <c r="AG44" s="381"/>
    </row>
    <row r="45" spans="1:33" s="62" customFormat="1" ht="19.5" customHeight="1" x14ac:dyDescent="0.25">
      <c r="A45" s="380">
        <f t="shared" si="4"/>
        <v>19.5</v>
      </c>
      <c r="B45" s="396">
        <v>3</v>
      </c>
      <c r="C45" s="1108"/>
      <c r="D45" s="1108"/>
      <c r="E45" s="1108"/>
      <c r="F45" s="1108"/>
      <c r="G45" s="1108"/>
      <c r="H45" s="397"/>
      <c r="I45" s="397"/>
      <c r="J45" s="398"/>
      <c r="K45" s="400"/>
      <c r="L45" s="1109"/>
      <c r="M45" s="1110"/>
      <c r="N45" s="1110"/>
      <c r="O45" s="1111"/>
      <c r="P45" s="289"/>
      <c r="Q45" s="381"/>
      <c r="R45" s="381"/>
      <c r="S45" s="381"/>
      <c r="T45" s="381"/>
      <c r="U45" s="381"/>
      <c r="V45" s="381"/>
      <c r="W45" s="381"/>
      <c r="X45" s="381"/>
      <c r="Y45" s="381"/>
      <c r="Z45" s="381"/>
      <c r="AA45" s="381"/>
      <c r="AB45" s="381"/>
      <c r="AC45" s="381"/>
      <c r="AD45" s="381"/>
      <c r="AE45" s="381"/>
      <c r="AF45" s="381"/>
      <c r="AG45" s="381"/>
    </row>
    <row r="46" spans="1:33" s="62" customFormat="1" ht="19.5" customHeight="1" x14ac:dyDescent="0.25">
      <c r="A46" s="380">
        <f t="shared" si="4"/>
        <v>19.5</v>
      </c>
      <c r="B46" s="396">
        <v>4</v>
      </c>
      <c r="C46" s="1108"/>
      <c r="D46" s="1108"/>
      <c r="E46" s="1108"/>
      <c r="F46" s="1108"/>
      <c r="G46" s="1108"/>
      <c r="H46" s="397"/>
      <c r="I46" s="397"/>
      <c r="J46" s="398"/>
      <c r="K46" s="400"/>
      <c r="L46" s="1109"/>
      <c r="M46" s="1110"/>
      <c r="N46" s="1110"/>
      <c r="O46" s="1111"/>
      <c r="P46" s="289"/>
      <c r="Q46" s="381"/>
      <c r="R46" s="381"/>
      <c r="S46" s="381"/>
      <c r="T46" s="381"/>
      <c r="U46" s="381"/>
      <c r="V46" s="381"/>
      <c r="W46" s="381"/>
      <c r="X46" s="381"/>
      <c r="Y46" s="381"/>
      <c r="Z46" s="381"/>
      <c r="AA46" s="381"/>
      <c r="AB46" s="381"/>
      <c r="AC46" s="381"/>
      <c r="AD46" s="381"/>
      <c r="AE46" s="381"/>
      <c r="AF46" s="381"/>
      <c r="AG46" s="381"/>
    </row>
    <row r="47" spans="1:33" s="62" customFormat="1" ht="19.5" customHeight="1" x14ac:dyDescent="0.25">
      <c r="A47" s="380">
        <f t="shared" si="4"/>
        <v>19.5</v>
      </c>
      <c r="B47" s="396">
        <v>5</v>
      </c>
      <c r="C47" s="1108"/>
      <c r="D47" s="1108"/>
      <c r="E47" s="1108"/>
      <c r="F47" s="1108"/>
      <c r="G47" s="1108"/>
      <c r="H47" s="397"/>
      <c r="I47" s="397"/>
      <c r="J47" s="398"/>
      <c r="K47" s="400"/>
      <c r="L47" s="1109"/>
      <c r="M47" s="1110"/>
      <c r="N47" s="1110"/>
      <c r="O47" s="1111"/>
      <c r="P47" s="289"/>
      <c r="Q47" s="381"/>
      <c r="R47" s="381"/>
      <c r="S47" s="381"/>
      <c r="T47" s="381"/>
      <c r="U47" s="381"/>
      <c r="V47" s="381"/>
      <c r="W47" s="381"/>
      <c r="X47" s="381"/>
      <c r="Y47" s="381"/>
      <c r="Z47" s="381"/>
      <c r="AA47" s="381"/>
      <c r="AB47" s="381"/>
      <c r="AC47" s="381"/>
      <c r="AD47" s="381"/>
      <c r="AE47" s="381"/>
      <c r="AF47" s="381"/>
      <c r="AG47" s="381"/>
    </row>
    <row r="48" spans="1:33" s="62" customFormat="1" ht="19.5" customHeight="1" x14ac:dyDescent="0.25">
      <c r="A48" s="380">
        <f t="shared" si="4"/>
        <v>19.5</v>
      </c>
      <c r="B48" s="396">
        <v>6</v>
      </c>
      <c r="C48" s="1108"/>
      <c r="D48" s="1108"/>
      <c r="E48" s="1108"/>
      <c r="F48" s="1108"/>
      <c r="G48" s="1108"/>
      <c r="H48" s="397"/>
      <c r="I48" s="397"/>
      <c r="J48" s="398"/>
      <c r="K48" s="400"/>
      <c r="L48" s="1109"/>
      <c r="M48" s="1110"/>
      <c r="N48" s="1110"/>
      <c r="O48" s="1111"/>
      <c r="P48" s="289"/>
      <c r="Q48" s="381"/>
      <c r="R48" s="381"/>
      <c r="S48" s="381"/>
      <c r="T48" s="381"/>
      <c r="U48" s="381"/>
      <c r="V48" s="381"/>
      <c r="W48" s="381"/>
      <c r="X48" s="381"/>
      <c r="Y48" s="381"/>
      <c r="Z48" s="381"/>
      <c r="AA48" s="381"/>
      <c r="AB48" s="381"/>
      <c r="AC48" s="381"/>
      <c r="AD48" s="381"/>
      <c r="AE48" s="381"/>
      <c r="AF48" s="381"/>
      <c r="AG48" s="381"/>
    </row>
    <row r="49" spans="1:33" s="62" customFormat="1" ht="19.5" customHeight="1" x14ac:dyDescent="0.25">
      <c r="A49" s="380">
        <f t="shared" si="4"/>
        <v>19.5</v>
      </c>
      <c r="B49" s="396">
        <v>7</v>
      </c>
      <c r="C49" s="1108"/>
      <c r="D49" s="1108"/>
      <c r="E49" s="1108"/>
      <c r="F49" s="1108"/>
      <c r="G49" s="1108"/>
      <c r="H49" s="397"/>
      <c r="I49" s="397"/>
      <c r="J49" s="398"/>
      <c r="K49" s="400"/>
      <c r="L49" s="1109"/>
      <c r="M49" s="1110"/>
      <c r="N49" s="1110"/>
      <c r="O49" s="1111"/>
      <c r="P49" s="289"/>
      <c r="Q49" s="381"/>
      <c r="R49" s="381"/>
      <c r="S49" s="381"/>
      <c r="T49" s="381"/>
      <c r="U49" s="381"/>
      <c r="V49" s="381"/>
      <c r="W49" s="381"/>
      <c r="X49" s="381"/>
      <c r="Y49" s="381"/>
      <c r="Z49" s="381"/>
      <c r="AA49" s="381"/>
      <c r="AB49" s="381"/>
      <c r="AC49" s="381"/>
      <c r="AD49" s="381"/>
      <c r="AE49" s="381"/>
      <c r="AF49" s="381"/>
      <c r="AG49" s="381"/>
    </row>
    <row r="50" spans="1:33" s="62" customFormat="1" ht="19.5" customHeight="1" x14ac:dyDescent="0.25">
      <c r="A50" s="380">
        <f t="shared" si="4"/>
        <v>19.5</v>
      </c>
      <c r="B50" s="396">
        <v>8</v>
      </c>
      <c r="C50" s="1108"/>
      <c r="D50" s="1108"/>
      <c r="E50" s="1108"/>
      <c r="F50" s="1108"/>
      <c r="G50" s="1108"/>
      <c r="H50" s="397"/>
      <c r="I50" s="397"/>
      <c r="J50" s="398"/>
      <c r="K50" s="400"/>
      <c r="L50" s="1109"/>
      <c r="M50" s="1110"/>
      <c r="N50" s="1110"/>
      <c r="O50" s="1111"/>
      <c r="P50" s="289"/>
      <c r="Q50" s="381"/>
      <c r="R50" s="381"/>
      <c r="S50" s="381"/>
      <c r="T50" s="381"/>
      <c r="U50" s="381"/>
      <c r="V50" s="381"/>
      <c r="W50" s="381"/>
      <c r="X50" s="381"/>
      <c r="Y50" s="381"/>
      <c r="Z50" s="381"/>
      <c r="AA50" s="381"/>
      <c r="AB50" s="381"/>
      <c r="AC50" s="381"/>
      <c r="AD50" s="381"/>
      <c r="AE50" s="381"/>
      <c r="AF50" s="381"/>
      <c r="AG50" s="381"/>
    </row>
    <row r="51" spans="1:33" s="62" customFormat="1" ht="9" customHeight="1" x14ac:dyDescent="0.25">
      <c r="A51" s="380">
        <f>$A$2</f>
        <v>9</v>
      </c>
      <c r="B51" s="289"/>
      <c r="C51" s="289"/>
      <c r="D51" s="289"/>
      <c r="E51" s="289"/>
      <c r="F51" s="289"/>
      <c r="G51" s="289"/>
      <c r="H51" s="289"/>
      <c r="I51" s="289"/>
      <c r="J51" s="289"/>
      <c r="K51" s="289"/>
      <c r="L51" s="289"/>
      <c r="M51" s="289"/>
      <c r="N51" s="289"/>
      <c r="O51" s="289"/>
      <c r="P51" s="289"/>
      <c r="Q51" s="381"/>
      <c r="R51" s="381"/>
      <c r="S51" s="381"/>
      <c r="T51" s="381"/>
      <c r="U51" s="381"/>
      <c r="V51" s="381"/>
      <c r="W51" s="381"/>
      <c r="X51" s="381"/>
      <c r="Y51" s="381"/>
      <c r="Z51" s="381"/>
      <c r="AA51" s="381"/>
      <c r="AB51" s="381"/>
      <c r="AC51" s="381"/>
      <c r="AD51" s="381"/>
      <c r="AE51" s="381"/>
      <c r="AF51" s="381"/>
      <c r="AG51" s="381"/>
    </row>
    <row r="52" spans="1:33" ht="9" customHeight="1" x14ac:dyDescent="0.25">
      <c r="A52" s="380">
        <f t="shared" ref="A52:A711" si="5">$A$2</f>
        <v>9</v>
      </c>
      <c r="B52" s="289"/>
      <c r="C52" s="289"/>
      <c r="D52" s="289"/>
      <c r="E52" s="289"/>
      <c r="F52" s="289"/>
      <c r="G52" s="289"/>
      <c r="H52" s="289"/>
      <c r="I52" s="289"/>
      <c r="J52" s="289"/>
      <c r="K52" s="289"/>
      <c r="L52" s="289"/>
      <c r="M52" s="289"/>
      <c r="N52" s="289"/>
      <c r="O52" s="289"/>
      <c r="P52" s="289"/>
      <c r="Q52" s="381"/>
      <c r="R52" s="289"/>
      <c r="S52" s="289"/>
      <c r="T52" s="289"/>
      <c r="U52" s="289"/>
      <c r="V52" s="289"/>
      <c r="W52" s="289"/>
      <c r="X52" s="289"/>
      <c r="Y52" s="289"/>
      <c r="Z52" s="289"/>
      <c r="AA52" s="289"/>
      <c r="AB52" s="289"/>
      <c r="AC52" s="289"/>
      <c r="AD52" s="289"/>
      <c r="AE52" s="289"/>
      <c r="AF52" s="289"/>
      <c r="AG52" s="289"/>
    </row>
    <row r="53" spans="1:33" ht="9" customHeight="1" x14ac:dyDescent="0.25">
      <c r="A53" s="380">
        <f t="shared" si="5"/>
        <v>9</v>
      </c>
      <c r="B53" s="289"/>
      <c r="C53" s="289"/>
      <c r="D53" s="289"/>
      <c r="E53" s="289"/>
      <c r="F53" s="289"/>
      <c r="G53" s="289"/>
      <c r="H53" s="289"/>
      <c r="I53" s="289"/>
      <c r="J53" s="289"/>
      <c r="K53" s="289"/>
      <c r="L53" s="289"/>
      <c r="M53" s="289"/>
      <c r="N53" s="289"/>
      <c r="O53" s="289"/>
      <c r="P53" s="289"/>
      <c r="Q53" s="381"/>
      <c r="R53" s="289"/>
      <c r="S53" s="289"/>
      <c r="T53" s="289"/>
      <c r="U53" s="289"/>
      <c r="V53" s="289"/>
      <c r="W53" s="289"/>
      <c r="X53" s="289"/>
      <c r="Y53" s="289"/>
      <c r="Z53" s="289"/>
      <c r="AA53" s="289"/>
      <c r="AB53" s="289"/>
      <c r="AC53" s="289"/>
      <c r="AD53" s="289"/>
      <c r="AE53" s="289"/>
      <c r="AF53" s="289"/>
      <c r="AG53" s="289"/>
    </row>
    <row r="54" spans="1:33" ht="9" customHeight="1" x14ac:dyDescent="0.25">
      <c r="A54" s="380">
        <f t="shared" si="5"/>
        <v>9</v>
      </c>
      <c r="B54" s="289"/>
      <c r="C54" s="289"/>
      <c r="D54" s="289"/>
      <c r="E54" s="289"/>
      <c r="F54" s="289"/>
      <c r="G54" s="289"/>
      <c r="H54" s="289"/>
      <c r="I54" s="289"/>
      <c r="J54" s="289"/>
      <c r="K54" s="289"/>
      <c r="L54" s="289"/>
      <c r="M54" s="289"/>
      <c r="N54" s="289"/>
      <c r="O54" s="289"/>
      <c r="P54" s="289"/>
      <c r="Q54" s="381"/>
      <c r="R54" s="289"/>
      <c r="S54" s="289"/>
      <c r="T54" s="289"/>
      <c r="U54" s="289"/>
      <c r="V54" s="289"/>
      <c r="W54" s="289"/>
      <c r="X54" s="289"/>
      <c r="Y54" s="289"/>
      <c r="Z54" s="289"/>
      <c r="AA54" s="289"/>
      <c r="AB54" s="289"/>
      <c r="AC54" s="289"/>
      <c r="AD54" s="289"/>
      <c r="AE54" s="289"/>
      <c r="AF54" s="289"/>
      <c r="AG54" s="289"/>
    </row>
    <row r="55" spans="1:33" ht="9" customHeight="1" x14ac:dyDescent="0.25">
      <c r="A55" s="380">
        <f t="shared" si="5"/>
        <v>9</v>
      </c>
      <c r="B55" s="289"/>
      <c r="C55" s="289"/>
      <c r="D55" s="289"/>
      <c r="E55" s="289"/>
      <c r="F55" s="289"/>
      <c r="G55" s="289"/>
      <c r="H55" s="289"/>
      <c r="I55" s="289"/>
      <c r="J55" s="289"/>
      <c r="K55" s="289"/>
      <c r="L55" s="289"/>
      <c r="M55" s="289"/>
      <c r="N55" s="289"/>
      <c r="O55" s="289"/>
      <c r="P55" s="289"/>
      <c r="Q55" s="381"/>
      <c r="R55" s="289"/>
      <c r="S55" s="289"/>
      <c r="T55" s="289"/>
      <c r="U55" s="289"/>
      <c r="V55" s="289"/>
      <c r="W55" s="289"/>
      <c r="X55" s="289"/>
      <c r="Y55" s="289"/>
      <c r="Z55" s="289"/>
      <c r="AA55" s="289"/>
      <c r="AB55" s="289"/>
      <c r="AC55" s="289"/>
      <c r="AD55" s="289"/>
      <c r="AE55" s="289"/>
      <c r="AF55" s="289"/>
      <c r="AG55" s="289"/>
    </row>
    <row r="56" spans="1:33" ht="9" customHeight="1" x14ac:dyDescent="0.25">
      <c r="A56" s="380">
        <f t="shared" si="5"/>
        <v>9</v>
      </c>
      <c r="B56" s="289"/>
      <c r="C56" s="289"/>
      <c r="D56" s="289"/>
      <c r="E56" s="289"/>
      <c r="F56" s="289"/>
      <c r="G56" s="289"/>
      <c r="H56" s="289"/>
      <c r="I56" s="289"/>
      <c r="J56" s="289"/>
      <c r="K56" s="289"/>
      <c r="L56" s="289"/>
      <c r="M56" s="289"/>
      <c r="N56" s="289"/>
      <c r="O56" s="289"/>
      <c r="P56" s="289"/>
      <c r="Q56" s="381"/>
      <c r="R56" s="289"/>
      <c r="S56" s="289"/>
      <c r="T56" s="289"/>
      <c r="U56" s="289"/>
      <c r="V56" s="289"/>
      <c r="W56" s="289"/>
      <c r="X56" s="289"/>
      <c r="Y56" s="289"/>
      <c r="Z56" s="289"/>
      <c r="AA56" s="289"/>
      <c r="AB56" s="289"/>
      <c r="AC56" s="289"/>
      <c r="AD56" s="289"/>
      <c r="AE56" s="289"/>
      <c r="AF56" s="289"/>
      <c r="AG56" s="289"/>
    </row>
    <row r="57" spans="1:33" ht="9" customHeight="1" x14ac:dyDescent="0.25">
      <c r="A57" s="380">
        <f t="shared" si="5"/>
        <v>9</v>
      </c>
      <c r="B57" s="289"/>
      <c r="C57" s="289"/>
      <c r="D57" s="289"/>
      <c r="E57" s="289"/>
      <c r="F57" s="289"/>
      <c r="G57" s="289"/>
      <c r="H57" s="289"/>
      <c r="I57" s="289"/>
      <c r="J57" s="289"/>
      <c r="K57" s="289"/>
      <c r="L57" s="289"/>
      <c r="M57" s="289"/>
      <c r="N57" s="289"/>
      <c r="O57" s="289"/>
      <c r="P57" s="289"/>
      <c r="Q57" s="381"/>
      <c r="R57" s="289"/>
      <c r="S57" s="289"/>
      <c r="T57" s="289"/>
      <c r="U57" s="289"/>
      <c r="V57" s="289"/>
      <c r="W57" s="289"/>
      <c r="X57" s="289"/>
      <c r="Y57" s="289"/>
      <c r="Z57" s="289"/>
      <c r="AA57" s="289"/>
      <c r="AB57" s="289"/>
      <c r="AC57" s="289"/>
      <c r="AD57" s="289"/>
      <c r="AE57" s="289"/>
      <c r="AF57" s="289"/>
      <c r="AG57" s="289"/>
    </row>
    <row r="58" spans="1:33" ht="9" customHeight="1" x14ac:dyDescent="0.25">
      <c r="A58" s="380">
        <f t="shared" si="5"/>
        <v>9</v>
      </c>
      <c r="B58" s="289"/>
      <c r="C58" s="289"/>
      <c r="D58" s="289"/>
      <c r="E58" s="289"/>
      <c r="F58" s="289"/>
      <c r="G58" s="289"/>
      <c r="H58" s="289"/>
      <c r="I58" s="289"/>
      <c r="J58" s="289"/>
      <c r="K58" s="289"/>
      <c r="L58" s="289"/>
      <c r="M58" s="289"/>
      <c r="N58" s="289"/>
      <c r="O58" s="289"/>
      <c r="P58" s="289"/>
      <c r="Q58" s="381"/>
      <c r="R58" s="289"/>
      <c r="S58" s="289"/>
      <c r="T58" s="289"/>
      <c r="U58" s="289"/>
      <c r="V58" s="289"/>
      <c r="W58" s="289"/>
      <c r="X58" s="289"/>
      <c r="Y58" s="289"/>
      <c r="Z58" s="289"/>
      <c r="AA58" s="289"/>
      <c r="AB58" s="289"/>
      <c r="AC58" s="289"/>
      <c r="AD58" s="289"/>
      <c r="AE58" s="289"/>
      <c r="AF58" s="289"/>
      <c r="AG58" s="289"/>
    </row>
    <row r="59" spans="1:33" ht="9" customHeight="1" x14ac:dyDescent="0.25">
      <c r="A59" s="380">
        <f t="shared" si="5"/>
        <v>9</v>
      </c>
      <c r="B59" s="289"/>
      <c r="C59" s="289"/>
      <c r="D59" s="289"/>
      <c r="E59" s="289"/>
      <c r="F59" s="289"/>
      <c r="G59" s="289"/>
      <c r="H59" s="289"/>
      <c r="I59" s="289"/>
      <c r="J59" s="289"/>
      <c r="K59" s="289"/>
      <c r="L59" s="289"/>
      <c r="M59" s="289"/>
      <c r="N59" s="289"/>
      <c r="O59" s="289"/>
      <c r="P59" s="289"/>
      <c r="Q59" s="381"/>
      <c r="R59" s="289"/>
      <c r="S59" s="289"/>
      <c r="T59" s="289"/>
      <c r="U59" s="289"/>
      <c r="V59" s="289"/>
      <c r="W59" s="289"/>
      <c r="X59" s="289"/>
      <c r="Y59" s="289"/>
      <c r="Z59" s="289"/>
      <c r="AA59" s="289"/>
      <c r="AB59" s="289"/>
      <c r="AC59" s="289"/>
      <c r="AD59" s="289"/>
      <c r="AE59" s="289"/>
      <c r="AF59" s="289"/>
      <c r="AG59" s="289"/>
    </row>
    <row r="60" spans="1:33" ht="9" customHeight="1" x14ac:dyDescent="0.25">
      <c r="A60" s="380">
        <f t="shared" si="5"/>
        <v>9</v>
      </c>
      <c r="B60" s="289"/>
      <c r="C60" s="289"/>
      <c r="D60" s="289"/>
      <c r="E60" s="289"/>
      <c r="F60" s="289"/>
      <c r="G60" s="289"/>
      <c r="H60" s="289"/>
      <c r="I60" s="289"/>
      <c r="J60" s="289"/>
      <c r="K60" s="289"/>
      <c r="L60" s="289"/>
      <c r="M60" s="289"/>
      <c r="N60" s="289"/>
      <c r="O60" s="289"/>
      <c r="P60" s="289"/>
      <c r="Q60" s="381"/>
      <c r="R60" s="289"/>
      <c r="S60" s="289"/>
      <c r="T60" s="289"/>
      <c r="U60" s="289"/>
      <c r="V60" s="289"/>
      <c r="W60" s="289"/>
      <c r="X60" s="289"/>
      <c r="Y60" s="289"/>
      <c r="Z60" s="289"/>
      <c r="AA60" s="289"/>
      <c r="AB60" s="289"/>
      <c r="AC60" s="289"/>
      <c r="AD60" s="289"/>
      <c r="AE60" s="289"/>
      <c r="AF60" s="289"/>
      <c r="AG60" s="289"/>
    </row>
    <row r="61" spans="1:33" ht="9" customHeight="1" x14ac:dyDescent="0.25">
      <c r="A61" s="380">
        <f t="shared" si="5"/>
        <v>9</v>
      </c>
      <c r="B61" s="289"/>
      <c r="C61" s="289"/>
      <c r="D61" s="289"/>
      <c r="E61" s="289"/>
      <c r="F61" s="289"/>
      <c r="G61" s="289"/>
      <c r="H61" s="289"/>
      <c r="I61" s="289"/>
      <c r="J61" s="289"/>
      <c r="K61" s="289"/>
      <c r="L61" s="289"/>
      <c r="M61" s="289"/>
      <c r="N61" s="289"/>
      <c r="O61" s="289"/>
      <c r="P61" s="289"/>
      <c r="Q61" s="381"/>
      <c r="R61" s="289"/>
      <c r="S61" s="289"/>
      <c r="T61" s="289"/>
      <c r="U61" s="289"/>
      <c r="V61" s="289"/>
      <c r="W61" s="289"/>
      <c r="X61" s="289"/>
      <c r="Y61" s="289"/>
      <c r="Z61" s="289"/>
      <c r="AA61" s="289"/>
      <c r="AB61" s="289"/>
      <c r="AC61" s="289"/>
      <c r="AD61" s="289"/>
      <c r="AE61" s="289"/>
      <c r="AF61" s="289"/>
      <c r="AG61" s="289"/>
    </row>
    <row r="62" spans="1:33" ht="9" customHeight="1" x14ac:dyDescent="0.25">
      <c r="A62" s="380">
        <f t="shared" si="5"/>
        <v>9</v>
      </c>
      <c r="B62" s="289"/>
      <c r="C62" s="289"/>
      <c r="D62" s="289"/>
      <c r="E62" s="289"/>
      <c r="F62" s="289"/>
      <c r="G62" s="289"/>
      <c r="H62" s="289"/>
      <c r="I62" s="289"/>
      <c r="J62" s="289"/>
      <c r="K62" s="289"/>
      <c r="L62" s="289"/>
      <c r="M62" s="289"/>
      <c r="N62" s="289"/>
      <c r="O62" s="289"/>
      <c r="P62" s="289"/>
      <c r="Q62" s="381"/>
      <c r="R62" s="289"/>
      <c r="S62" s="289"/>
      <c r="T62" s="289"/>
      <c r="U62" s="289"/>
      <c r="V62" s="289"/>
      <c r="W62" s="289"/>
      <c r="X62" s="289"/>
      <c r="Y62" s="289"/>
      <c r="Z62" s="289"/>
      <c r="AA62" s="289"/>
      <c r="AB62" s="289"/>
      <c r="AC62" s="289"/>
      <c r="AD62" s="289"/>
      <c r="AE62" s="289"/>
      <c r="AF62" s="289"/>
      <c r="AG62" s="289"/>
    </row>
    <row r="63" spans="1:33" ht="9" customHeight="1" x14ac:dyDescent="0.25">
      <c r="A63" s="380">
        <f t="shared" si="5"/>
        <v>9</v>
      </c>
      <c r="B63" s="289"/>
      <c r="C63" s="289"/>
      <c r="D63" s="289"/>
      <c r="E63" s="289"/>
      <c r="F63" s="289"/>
      <c r="G63" s="289"/>
      <c r="H63" s="289"/>
      <c r="I63" s="289"/>
      <c r="J63" s="289"/>
      <c r="K63" s="289"/>
      <c r="L63" s="289"/>
      <c r="M63" s="289"/>
      <c r="N63" s="289"/>
      <c r="O63" s="289"/>
      <c r="P63" s="289"/>
      <c r="Q63" s="381"/>
      <c r="R63" s="289"/>
      <c r="S63" s="289"/>
      <c r="T63" s="289"/>
      <c r="U63" s="289"/>
      <c r="V63" s="289"/>
      <c r="W63" s="289"/>
      <c r="X63" s="289"/>
      <c r="Y63" s="289"/>
      <c r="Z63" s="289"/>
      <c r="AA63" s="289"/>
      <c r="AB63" s="289"/>
      <c r="AC63" s="289"/>
      <c r="AD63" s="289"/>
      <c r="AE63" s="289"/>
      <c r="AF63" s="289"/>
      <c r="AG63" s="289"/>
    </row>
    <row r="64" spans="1:33" ht="9" customHeight="1" x14ac:dyDescent="0.25">
      <c r="A64" s="380">
        <f t="shared" si="5"/>
        <v>9</v>
      </c>
      <c r="B64" s="289"/>
      <c r="C64" s="289"/>
      <c r="D64" s="289"/>
      <c r="E64" s="289"/>
      <c r="F64" s="289"/>
      <c r="G64" s="289"/>
      <c r="H64" s="289"/>
      <c r="I64" s="289"/>
      <c r="J64" s="289"/>
      <c r="K64" s="289"/>
      <c r="L64" s="289"/>
      <c r="M64" s="289"/>
      <c r="N64" s="289"/>
      <c r="O64" s="289"/>
      <c r="P64" s="289"/>
      <c r="Q64" s="381"/>
      <c r="R64" s="289"/>
      <c r="S64" s="289"/>
      <c r="T64" s="289"/>
      <c r="U64" s="289"/>
      <c r="V64" s="289"/>
      <c r="W64" s="289"/>
      <c r="X64" s="289"/>
      <c r="Y64" s="289"/>
      <c r="Z64" s="289"/>
      <c r="AA64" s="289"/>
      <c r="AB64" s="289"/>
      <c r="AC64" s="289"/>
      <c r="AD64" s="289"/>
      <c r="AE64" s="289"/>
      <c r="AF64" s="289"/>
      <c r="AG64" s="289"/>
    </row>
    <row r="65" spans="1:33" ht="9" customHeight="1" x14ac:dyDescent="0.25">
      <c r="A65" s="380">
        <f t="shared" si="5"/>
        <v>9</v>
      </c>
      <c r="B65" s="289"/>
      <c r="C65" s="289"/>
      <c r="D65" s="289"/>
      <c r="E65" s="289"/>
      <c r="F65" s="289"/>
      <c r="G65" s="289"/>
      <c r="H65" s="289"/>
      <c r="I65" s="289"/>
      <c r="J65" s="289"/>
      <c r="K65" s="289"/>
      <c r="L65" s="289"/>
      <c r="M65" s="289"/>
      <c r="N65" s="289"/>
      <c r="O65" s="289"/>
      <c r="P65" s="289"/>
      <c r="Q65" s="381"/>
      <c r="R65" s="289"/>
      <c r="S65" s="289"/>
      <c r="T65" s="289"/>
      <c r="U65" s="289"/>
      <c r="V65" s="289"/>
      <c r="W65" s="289"/>
      <c r="X65" s="289"/>
      <c r="Y65" s="289"/>
      <c r="Z65" s="289"/>
      <c r="AA65" s="289"/>
      <c r="AB65" s="289"/>
      <c r="AC65" s="289"/>
      <c r="AD65" s="289"/>
      <c r="AE65" s="289"/>
      <c r="AF65" s="289"/>
      <c r="AG65" s="289"/>
    </row>
    <row r="66" spans="1:33" ht="9" customHeight="1" x14ac:dyDescent="0.25">
      <c r="A66" s="380">
        <f t="shared" si="5"/>
        <v>9</v>
      </c>
      <c r="B66" s="289"/>
      <c r="C66" s="289"/>
      <c r="D66" s="289"/>
      <c r="E66" s="289"/>
      <c r="F66" s="289"/>
      <c r="G66" s="289"/>
      <c r="H66" s="289"/>
      <c r="I66" s="289"/>
      <c r="J66" s="289"/>
      <c r="K66" s="289"/>
      <c r="L66" s="289"/>
      <c r="M66" s="289"/>
      <c r="N66" s="289"/>
      <c r="O66" s="289"/>
      <c r="P66" s="289"/>
      <c r="Q66" s="381"/>
      <c r="R66" s="289"/>
      <c r="S66" s="289"/>
      <c r="T66" s="289"/>
      <c r="U66" s="289"/>
      <c r="V66" s="289"/>
      <c r="W66" s="289"/>
      <c r="X66" s="289"/>
      <c r="Y66" s="289"/>
      <c r="Z66" s="289"/>
      <c r="AA66" s="289"/>
      <c r="AB66" s="289"/>
      <c r="AC66" s="289"/>
      <c r="AD66" s="289"/>
      <c r="AE66" s="289"/>
      <c r="AF66" s="289"/>
      <c r="AG66" s="289"/>
    </row>
    <row r="67" spans="1:33" ht="9" customHeight="1" x14ac:dyDescent="0.25">
      <c r="A67" s="380">
        <f t="shared" si="5"/>
        <v>9</v>
      </c>
      <c r="B67" s="289"/>
      <c r="C67" s="289"/>
      <c r="D67" s="289"/>
      <c r="E67" s="289"/>
      <c r="F67" s="289"/>
      <c r="G67" s="289"/>
      <c r="H67" s="289"/>
      <c r="I67" s="289"/>
      <c r="J67" s="289"/>
      <c r="K67" s="289"/>
      <c r="L67" s="289"/>
      <c r="M67" s="289"/>
      <c r="N67" s="289"/>
      <c r="O67" s="289"/>
      <c r="P67" s="289"/>
      <c r="Q67" s="381"/>
      <c r="R67" s="289"/>
      <c r="S67" s="289"/>
      <c r="T67" s="289"/>
      <c r="U67" s="289"/>
      <c r="V67" s="289"/>
      <c r="W67" s="289"/>
      <c r="X67" s="289"/>
      <c r="Y67" s="289"/>
      <c r="Z67" s="289"/>
      <c r="AA67" s="289"/>
      <c r="AB67" s="289"/>
      <c r="AC67" s="289"/>
      <c r="AD67" s="289"/>
      <c r="AE67" s="289"/>
      <c r="AF67" s="289"/>
      <c r="AG67" s="289"/>
    </row>
    <row r="68" spans="1:33" ht="9" customHeight="1" x14ac:dyDescent="0.25">
      <c r="A68" s="380">
        <f t="shared" si="5"/>
        <v>9</v>
      </c>
      <c r="B68" s="289"/>
      <c r="C68" s="289"/>
      <c r="D68" s="289"/>
      <c r="E68" s="289"/>
      <c r="F68" s="289"/>
      <c r="G68" s="289"/>
      <c r="H68" s="289"/>
      <c r="I68" s="289"/>
      <c r="J68" s="289"/>
      <c r="K68" s="289"/>
      <c r="L68" s="289"/>
      <c r="M68" s="289"/>
      <c r="N68" s="289"/>
      <c r="O68" s="289"/>
      <c r="P68" s="289"/>
      <c r="Q68" s="381"/>
      <c r="R68" s="289"/>
      <c r="S68" s="289"/>
      <c r="T68" s="289"/>
      <c r="U68" s="289"/>
      <c r="V68" s="289"/>
      <c r="W68" s="289"/>
      <c r="X68" s="289"/>
      <c r="Y68" s="289"/>
      <c r="Z68" s="289"/>
      <c r="AA68" s="289"/>
      <c r="AB68" s="289"/>
      <c r="AC68" s="289"/>
      <c r="AD68" s="289"/>
      <c r="AE68" s="289"/>
      <c r="AF68" s="289"/>
      <c r="AG68" s="289"/>
    </row>
    <row r="69" spans="1:33" ht="9" customHeight="1" x14ac:dyDescent="0.25">
      <c r="A69" s="380">
        <f t="shared" si="5"/>
        <v>9</v>
      </c>
      <c r="B69" s="289"/>
      <c r="C69" s="289"/>
      <c r="D69" s="289"/>
      <c r="E69" s="289"/>
      <c r="F69" s="289"/>
      <c r="G69" s="289"/>
      <c r="H69" s="289"/>
      <c r="I69" s="289"/>
      <c r="J69" s="289"/>
      <c r="K69" s="289"/>
      <c r="L69" s="289"/>
      <c r="M69" s="289"/>
      <c r="N69" s="289"/>
      <c r="O69" s="289"/>
      <c r="P69" s="289"/>
      <c r="Q69" s="381"/>
      <c r="R69" s="289"/>
      <c r="S69" s="289"/>
      <c r="T69" s="289"/>
      <c r="U69" s="289"/>
      <c r="V69" s="289"/>
      <c r="W69" s="289"/>
      <c r="X69" s="289"/>
      <c r="Y69" s="289"/>
      <c r="Z69" s="289"/>
      <c r="AA69" s="289"/>
      <c r="AB69" s="289"/>
      <c r="AC69" s="289"/>
      <c r="AD69" s="289"/>
      <c r="AE69" s="289"/>
      <c r="AF69" s="289"/>
      <c r="AG69" s="289"/>
    </row>
    <row r="70" spans="1:33" ht="9" customHeight="1" x14ac:dyDescent="0.25">
      <c r="A70" s="380">
        <f t="shared" si="5"/>
        <v>9</v>
      </c>
      <c r="B70" s="289"/>
      <c r="C70" s="289"/>
      <c r="D70" s="289"/>
      <c r="E70" s="289"/>
      <c r="F70" s="289"/>
      <c r="G70" s="289"/>
      <c r="H70" s="289"/>
      <c r="I70" s="289"/>
      <c r="J70" s="289"/>
      <c r="K70" s="289"/>
      <c r="L70" s="289"/>
      <c r="M70" s="289"/>
      <c r="N70" s="289"/>
      <c r="O70" s="289"/>
      <c r="P70" s="289"/>
      <c r="Q70" s="381"/>
      <c r="R70" s="289"/>
      <c r="S70" s="289"/>
      <c r="T70" s="289"/>
      <c r="U70" s="289"/>
      <c r="V70" s="289"/>
      <c r="W70" s="289"/>
      <c r="X70" s="289"/>
      <c r="Y70" s="289"/>
      <c r="Z70" s="289"/>
      <c r="AA70" s="289"/>
      <c r="AB70" s="289"/>
      <c r="AC70" s="289"/>
      <c r="AD70" s="289"/>
      <c r="AE70" s="289"/>
      <c r="AF70" s="289"/>
      <c r="AG70" s="289"/>
    </row>
    <row r="71" spans="1:33" ht="9" customHeight="1" x14ac:dyDescent="0.25">
      <c r="A71" s="380">
        <f t="shared" si="5"/>
        <v>9</v>
      </c>
      <c r="B71" s="289"/>
      <c r="C71" s="289"/>
      <c r="D71" s="289"/>
      <c r="E71" s="289"/>
      <c r="F71" s="289"/>
      <c r="G71" s="289"/>
      <c r="H71" s="289"/>
      <c r="I71" s="289"/>
      <c r="J71" s="289"/>
      <c r="K71" s="289"/>
      <c r="L71" s="289"/>
      <c r="M71" s="289"/>
      <c r="N71" s="289"/>
      <c r="O71" s="289"/>
      <c r="P71" s="289"/>
      <c r="Q71" s="381"/>
      <c r="R71" s="289"/>
      <c r="S71" s="289"/>
      <c r="T71" s="289"/>
      <c r="U71" s="289"/>
      <c r="V71" s="289"/>
      <c r="W71" s="289"/>
      <c r="X71" s="289"/>
      <c r="Y71" s="289"/>
      <c r="Z71" s="289"/>
      <c r="AA71" s="289"/>
      <c r="AB71" s="289"/>
      <c r="AC71" s="289"/>
      <c r="AD71" s="289"/>
      <c r="AE71" s="289"/>
      <c r="AF71" s="289"/>
      <c r="AG71" s="289"/>
    </row>
    <row r="72" spans="1:33" ht="9" customHeight="1" x14ac:dyDescent="0.25">
      <c r="A72" s="380">
        <f t="shared" si="5"/>
        <v>9</v>
      </c>
      <c r="B72" s="289"/>
      <c r="C72" s="289"/>
      <c r="D72" s="289"/>
      <c r="E72" s="289"/>
      <c r="F72" s="289"/>
      <c r="G72" s="289"/>
      <c r="H72" s="289"/>
      <c r="I72" s="289"/>
      <c r="J72" s="289"/>
      <c r="K72" s="289"/>
      <c r="L72" s="289"/>
      <c r="M72" s="289"/>
      <c r="N72" s="289"/>
      <c r="O72" s="289"/>
      <c r="P72" s="289"/>
      <c r="Q72" s="381"/>
      <c r="R72" s="289"/>
      <c r="S72" s="289"/>
      <c r="T72" s="289"/>
      <c r="U72" s="289"/>
      <c r="V72" s="289"/>
      <c r="W72" s="289"/>
      <c r="X72" s="289"/>
      <c r="Y72" s="289"/>
      <c r="Z72" s="289"/>
      <c r="AA72" s="289"/>
      <c r="AB72" s="289"/>
      <c r="AC72" s="289"/>
      <c r="AD72" s="289"/>
      <c r="AE72" s="289"/>
      <c r="AF72" s="289"/>
      <c r="AG72" s="289"/>
    </row>
    <row r="73" spans="1:33" ht="9" customHeight="1" x14ac:dyDescent="0.25">
      <c r="A73" s="380">
        <f t="shared" si="5"/>
        <v>9</v>
      </c>
      <c r="B73" s="289"/>
      <c r="C73" s="289"/>
      <c r="D73" s="289"/>
      <c r="E73" s="289"/>
      <c r="F73" s="289"/>
      <c r="G73" s="289"/>
      <c r="H73" s="289"/>
      <c r="I73" s="289"/>
      <c r="J73" s="289"/>
      <c r="K73" s="289"/>
      <c r="L73" s="289"/>
      <c r="M73" s="289"/>
      <c r="N73" s="289"/>
      <c r="O73" s="289"/>
      <c r="P73" s="289"/>
      <c r="Q73" s="381"/>
      <c r="R73" s="289"/>
      <c r="S73" s="289"/>
      <c r="T73" s="289"/>
      <c r="U73" s="289"/>
      <c r="V73" s="289"/>
      <c r="W73" s="289"/>
      <c r="X73" s="289"/>
      <c r="Y73" s="289"/>
      <c r="Z73" s="289"/>
      <c r="AA73" s="289"/>
      <c r="AB73" s="289"/>
      <c r="AC73" s="289"/>
      <c r="AD73" s="289"/>
      <c r="AE73" s="289"/>
      <c r="AF73" s="289"/>
      <c r="AG73" s="289"/>
    </row>
    <row r="74" spans="1:33" ht="9" customHeight="1" x14ac:dyDescent="0.25">
      <c r="A74" s="380">
        <f t="shared" si="5"/>
        <v>9</v>
      </c>
      <c r="B74" s="289"/>
      <c r="C74" s="289"/>
      <c r="D74" s="289"/>
      <c r="E74" s="289"/>
      <c r="F74" s="289"/>
      <c r="G74" s="289"/>
      <c r="H74" s="289"/>
      <c r="I74" s="289"/>
      <c r="J74" s="289"/>
      <c r="K74" s="289"/>
      <c r="L74" s="289"/>
      <c r="M74" s="289"/>
      <c r="N74" s="289"/>
      <c r="O74" s="289"/>
      <c r="P74" s="289"/>
      <c r="Q74" s="381"/>
      <c r="R74" s="289"/>
      <c r="S74" s="289"/>
      <c r="T74" s="289"/>
      <c r="U74" s="289"/>
      <c r="V74" s="289"/>
      <c r="W74" s="289"/>
      <c r="X74" s="289"/>
      <c r="Y74" s="289"/>
      <c r="Z74" s="289"/>
      <c r="AA74" s="289"/>
      <c r="AB74" s="289"/>
      <c r="AC74" s="289"/>
      <c r="AD74" s="289"/>
      <c r="AE74" s="289"/>
      <c r="AF74" s="289"/>
      <c r="AG74" s="289"/>
    </row>
    <row r="75" spans="1:33" ht="9" customHeight="1" x14ac:dyDescent="0.25">
      <c r="A75" s="380">
        <f t="shared" si="5"/>
        <v>9</v>
      </c>
      <c r="B75" s="289"/>
      <c r="C75" s="289"/>
      <c r="D75" s="289"/>
      <c r="E75" s="289"/>
      <c r="F75" s="289"/>
      <c r="G75" s="289"/>
      <c r="H75" s="289"/>
      <c r="I75" s="289"/>
      <c r="J75" s="289"/>
      <c r="K75" s="289"/>
      <c r="L75" s="289"/>
      <c r="M75" s="289"/>
      <c r="N75" s="289"/>
      <c r="O75" s="289"/>
      <c r="P75" s="289"/>
      <c r="Q75" s="381"/>
      <c r="R75" s="289"/>
      <c r="S75" s="289"/>
      <c r="T75" s="289"/>
      <c r="U75" s="289"/>
      <c r="V75" s="289"/>
      <c r="W75" s="289"/>
      <c r="X75" s="289"/>
      <c r="Y75" s="289"/>
      <c r="Z75" s="289"/>
      <c r="AA75" s="289"/>
      <c r="AB75" s="289"/>
      <c r="AC75" s="289"/>
      <c r="AD75" s="289"/>
      <c r="AE75" s="289"/>
      <c r="AF75" s="289"/>
      <c r="AG75" s="289"/>
    </row>
    <row r="76" spans="1:33" ht="9" customHeight="1" x14ac:dyDescent="0.25">
      <c r="A76" s="380">
        <f t="shared" si="5"/>
        <v>9</v>
      </c>
      <c r="B76" s="289"/>
      <c r="C76" s="289"/>
      <c r="D76" s="289"/>
      <c r="E76" s="289"/>
      <c r="F76" s="289"/>
      <c r="G76" s="289"/>
      <c r="H76" s="289"/>
      <c r="I76" s="289"/>
      <c r="J76" s="289"/>
      <c r="K76" s="289"/>
      <c r="L76" s="289"/>
      <c r="M76" s="289"/>
      <c r="N76" s="289"/>
      <c r="O76" s="289"/>
      <c r="P76" s="289"/>
      <c r="Q76" s="381"/>
      <c r="R76" s="289"/>
      <c r="S76" s="289"/>
      <c r="T76" s="289"/>
      <c r="U76" s="289"/>
      <c r="V76" s="289"/>
      <c r="W76" s="289"/>
      <c r="X76" s="289"/>
      <c r="Y76" s="289"/>
      <c r="Z76" s="289"/>
      <c r="AA76" s="289"/>
      <c r="AB76" s="289"/>
      <c r="AC76" s="289"/>
      <c r="AD76" s="289"/>
      <c r="AE76" s="289"/>
      <c r="AF76" s="289"/>
      <c r="AG76" s="289"/>
    </row>
    <row r="77" spans="1:33" ht="9" customHeight="1" x14ac:dyDescent="0.25">
      <c r="A77" s="380">
        <f t="shared" si="5"/>
        <v>9</v>
      </c>
      <c r="B77" s="289"/>
      <c r="C77" s="289"/>
      <c r="D77" s="289"/>
      <c r="E77" s="289"/>
      <c r="F77" s="289"/>
      <c r="G77" s="289"/>
      <c r="H77" s="289"/>
      <c r="I77" s="289"/>
      <c r="J77" s="289"/>
      <c r="K77" s="289"/>
      <c r="L77" s="289"/>
      <c r="M77" s="289"/>
      <c r="N77" s="289"/>
      <c r="O77" s="289"/>
      <c r="P77" s="289"/>
      <c r="Q77" s="381"/>
      <c r="R77" s="289"/>
      <c r="S77" s="289"/>
      <c r="T77" s="289"/>
      <c r="U77" s="289"/>
      <c r="V77" s="289"/>
      <c r="W77" s="289"/>
      <c r="X77" s="289"/>
      <c r="Y77" s="289"/>
      <c r="Z77" s="289"/>
      <c r="AA77" s="289"/>
      <c r="AB77" s="289"/>
      <c r="AC77" s="289"/>
      <c r="AD77" s="289"/>
      <c r="AE77" s="289"/>
      <c r="AF77" s="289"/>
      <c r="AG77" s="289"/>
    </row>
    <row r="78" spans="1:33" ht="9" customHeight="1" x14ac:dyDescent="0.25">
      <c r="A78" s="380">
        <f t="shared" si="5"/>
        <v>9</v>
      </c>
      <c r="B78" s="289"/>
      <c r="C78" s="289"/>
      <c r="D78" s="289"/>
      <c r="E78" s="289"/>
      <c r="F78" s="289"/>
      <c r="G78" s="289"/>
      <c r="H78" s="289"/>
      <c r="I78" s="289"/>
      <c r="J78" s="289"/>
      <c r="K78" s="289"/>
      <c r="L78" s="289"/>
      <c r="M78" s="289"/>
      <c r="N78" s="289"/>
      <c r="O78" s="289"/>
      <c r="P78" s="289"/>
      <c r="Q78" s="381"/>
      <c r="R78" s="289"/>
      <c r="S78" s="289"/>
      <c r="T78" s="289"/>
      <c r="U78" s="289"/>
      <c r="V78" s="289"/>
      <c r="W78" s="289"/>
      <c r="X78" s="289"/>
      <c r="Y78" s="289"/>
      <c r="Z78" s="289"/>
      <c r="AA78" s="289"/>
      <c r="AB78" s="289"/>
      <c r="AC78" s="289"/>
      <c r="AD78" s="289"/>
      <c r="AE78" s="289"/>
      <c r="AF78" s="289"/>
      <c r="AG78" s="289"/>
    </row>
    <row r="79" spans="1:33" ht="9" customHeight="1" x14ac:dyDescent="0.25">
      <c r="A79" s="380">
        <f t="shared" si="5"/>
        <v>9</v>
      </c>
      <c r="B79" s="289"/>
      <c r="C79" s="289"/>
      <c r="D79" s="289"/>
      <c r="E79" s="289"/>
      <c r="F79" s="289"/>
      <c r="G79" s="289"/>
      <c r="H79" s="289"/>
      <c r="I79" s="289"/>
      <c r="J79" s="289"/>
      <c r="K79" s="289"/>
      <c r="L79" s="289"/>
      <c r="M79" s="289"/>
      <c r="N79" s="289"/>
      <c r="O79" s="289"/>
      <c r="P79" s="289"/>
      <c r="Q79" s="381"/>
      <c r="R79" s="289"/>
      <c r="S79" s="289"/>
      <c r="T79" s="289"/>
      <c r="U79" s="289"/>
      <c r="V79" s="289"/>
      <c r="W79" s="289"/>
      <c r="X79" s="289"/>
      <c r="Y79" s="289"/>
      <c r="Z79" s="289"/>
      <c r="AA79" s="289"/>
      <c r="AB79" s="289"/>
      <c r="AC79" s="289"/>
      <c r="AD79" s="289"/>
      <c r="AE79" s="289"/>
      <c r="AF79" s="289"/>
      <c r="AG79" s="289"/>
    </row>
    <row r="80" spans="1:33" ht="9" customHeight="1" x14ac:dyDescent="0.25">
      <c r="A80" s="380">
        <f t="shared" si="5"/>
        <v>9</v>
      </c>
      <c r="B80" s="289"/>
      <c r="C80" s="289"/>
      <c r="D80" s="289"/>
      <c r="E80" s="289"/>
      <c r="F80" s="289"/>
      <c r="G80" s="289"/>
      <c r="H80" s="289"/>
      <c r="I80" s="289"/>
      <c r="J80" s="289"/>
      <c r="K80" s="289"/>
      <c r="L80" s="289"/>
      <c r="M80" s="289"/>
      <c r="N80" s="289"/>
      <c r="O80" s="289"/>
      <c r="P80" s="289"/>
      <c r="Q80" s="381"/>
      <c r="R80" s="289"/>
      <c r="S80" s="289"/>
      <c r="T80" s="289"/>
      <c r="U80" s="289"/>
      <c r="V80" s="289"/>
      <c r="W80" s="289"/>
      <c r="X80" s="289"/>
      <c r="Y80" s="289"/>
      <c r="Z80" s="289"/>
      <c r="AA80" s="289"/>
      <c r="AB80" s="289"/>
      <c r="AC80" s="289"/>
      <c r="AD80" s="289"/>
      <c r="AE80" s="289"/>
      <c r="AF80" s="289"/>
      <c r="AG80" s="289"/>
    </row>
    <row r="81" spans="1:33" ht="15.75" customHeight="1" x14ac:dyDescent="0.25">
      <c r="A81" s="386">
        <f>$A$8</f>
        <v>16.5</v>
      </c>
      <c r="B81" s="289"/>
      <c r="C81" s="402" t="s">
        <v>692</v>
      </c>
      <c r="D81" s="403" t="s">
        <v>189</v>
      </c>
      <c r="E81" s="289"/>
      <c r="F81" s="289"/>
      <c r="G81" s="289"/>
      <c r="H81" s="289"/>
      <c r="I81" s="289"/>
      <c r="J81" s="289"/>
      <c r="K81" s="289"/>
      <c r="L81" s="289"/>
      <c r="M81" s="1006" t="str">
        <f ca="1">Wersja</f>
        <v>2020..6.15.0.44055</v>
      </c>
      <c r="N81" s="1006"/>
      <c r="O81" s="289"/>
      <c r="P81" s="289"/>
      <c r="Q81" s="381"/>
      <c r="R81" s="289"/>
      <c r="S81" s="289"/>
      <c r="T81" s="289"/>
      <c r="U81" s="289"/>
      <c r="V81" s="289"/>
      <c r="W81" s="289"/>
      <c r="X81" s="289"/>
      <c r="Y81" s="289"/>
      <c r="Z81" s="289"/>
      <c r="AA81" s="289"/>
      <c r="AB81" s="289"/>
      <c r="AC81" s="289"/>
      <c r="AD81" s="289"/>
      <c r="AE81" s="289"/>
      <c r="AF81" s="289"/>
      <c r="AG81" s="289"/>
    </row>
    <row r="82" spans="1:33" ht="9" customHeight="1" x14ac:dyDescent="0.25">
      <c r="A82" s="382">
        <v>9</v>
      </c>
      <c r="B82" s="782" t="s">
        <v>182</v>
      </c>
      <c r="C82" s="782"/>
      <c r="D82" s="782"/>
      <c r="E82" s="782"/>
      <c r="F82" s="782"/>
      <c r="G82" s="782"/>
      <c r="H82" s="782"/>
      <c r="I82" s="782"/>
      <c r="J82" s="782"/>
      <c r="K82" s="782"/>
      <c r="L82" s="782"/>
      <c r="M82" s="782"/>
      <c r="N82" s="782"/>
      <c r="O82" s="782"/>
      <c r="P82" s="289"/>
      <c r="Q82" s="381"/>
      <c r="R82" s="289"/>
      <c r="S82" s="289"/>
      <c r="T82" s="289"/>
      <c r="U82" s="289"/>
      <c r="V82" s="289"/>
      <c r="W82" s="289"/>
      <c r="X82" s="289"/>
      <c r="Y82" s="289"/>
      <c r="Z82" s="289"/>
      <c r="AA82" s="289"/>
      <c r="AB82" s="289"/>
      <c r="AC82" s="289"/>
      <c r="AD82" s="289"/>
      <c r="AE82" s="289"/>
      <c r="AF82" s="289"/>
      <c r="AG82" s="289"/>
    </row>
    <row r="83" spans="1:33" ht="9" customHeight="1" x14ac:dyDescent="0.25">
      <c r="A83" s="380">
        <f>$A$2</f>
        <v>9</v>
      </c>
      <c r="B83" s="757" t="s">
        <v>0</v>
      </c>
      <c r="C83" s="757"/>
      <c r="D83" s="757"/>
      <c r="E83" s="757"/>
      <c r="F83" s="757"/>
      <c r="G83" s="757"/>
      <c r="H83" s="757"/>
      <c r="I83" s="757"/>
      <c r="J83" s="757"/>
      <c r="K83" s="757"/>
      <c r="L83" s="757"/>
      <c r="M83" s="757"/>
      <c r="N83" s="757"/>
      <c r="O83" s="757"/>
      <c r="P83" s="289"/>
      <c r="Q83" s="381"/>
      <c r="R83" s="289"/>
      <c r="S83" s="289"/>
      <c r="T83" s="289"/>
      <c r="U83" s="289"/>
      <c r="V83" s="289"/>
      <c r="W83" s="289"/>
      <c r="X83" s="289"/>
      <c r="Y83" s="289"/>
      <c r="Z83" s="289"/>
      <c r="AA83" s="289"/>
      <c r="AB83" s="289"/>
      <c r="AC83" s="289"/>
      <c r="AD83" s="289"/>
      <c r="AE83" s="289"/>
      <c r="AF83" s="289"/>
      <c r="AG83" s="289"/>
    </row>
    <row r="84" spans="1:33" ht="4.5" customHeight="1" x14ac:dyDescent="0.25">
      <c r="A84" s="382">
        <v>4.5</v>
      </c>
      <c r="B84" s="292"/>
      <c r="C84" s="289"/>
      <c r="D84" s="289"/>
      <c r="E84" s="289"/>
      <c r="F84" s="289"/>
      <c r="G84" s="289"/>
      <c r="H84" s="289"/>
      <c r="I84" s="289"/>
      <c r="J84" s="289"/>
      <c r="K84" s="289"/>
      <c r="L84" s="289"/>
      <c r="M84" s="289"/>
      <c r="N84" s="289"/>
      <c r="O84" s="289"/>
      <c r="P84" s="289"/>
      <c r="Q84" s="381"/>
      <c r="R84" s="289"/>
      <c r="S84" s="289"/>
      <c r="T84" s="289"/>
      <c r="U84" s="289"/>
      <c r="V84" s="289"/>
      <c r="W84" s="289"/>
      <c r="X84" s="289"/>
      <c r="Y84" s="289"/>
      <c r="Z84" s="289"/>
      <c r="AA84" s="289"/>
      <c r="AB84" s="289"/>
      <c r="AC84" s="289"/>
      <c r="AD84" s="289"/>
      <c r="AE84" s="289"/>
      <c r="AF84" s="289"/>
      <c r="AG84" s="289"/>
    </row>
    <row r="85" spans="1:33" ht="9" customHeight="1" x14ac:dyDescent="0.25">
      <c r="A85" s="380">
        <f>$A$2</f>
        <v>9</v>
      </c>
      <c r="B85" s="783" t="s">
        <v>475</v>
      </c>
      <c r="C85" s="766"/>
      <c r="D85" s="766"/>
      <c r="E85" s="766"/>
      <c r="F85" s="766"/>
      <c r="G85" s="766"/>
      <c r="H85" s="767"/>
      <c r="I85" s="666" t="s">
        <v>1</v>
      </c>
      <c r="J85" s="667"/>
      <c r="K85" s="667"/>
      <c r="L85" s="667"/>
      <c r="M85" s="667"/>
      <c r="N85" s="667"/>
      <c r="O85" s="668"/>
      <c r="P85" s="289"/>
      <c r="Q85" s="381"/>
      <c r="R85" s="289"/>
      <c r="S85" s="289"/>
      <c r="T85" s="289"/>
      <c r="U85" s="289"/>
      <c r="V85" s="289"/>
      <c r="W85" s="289"/>
      <c r="X85" s="289"/>
      <c r="Y85" s="289"/>
      <c r="Z85" s="289"/>
      <c r="AA85" s="289"/>
      <c r="AB85" s="289"/>
      <c r="AC85" s="289"/>
      <c r="AD85" s="289"/>
      <c r="AE85" s="289"/>
      <c r="AF85" s="289"/>
      <c r="AG85" s="289"/>
    </row>
    <row r="86" spans="1:33" ht="19.5" customHeight="1" x14ac:dyDescent="0.25">
      <c r="A86" s="382">
        <v>19.5</v>
      </c>
      <c r="B86" s="383"/>
      <c r="C86" s="1002">
        <f>C6</f>
        <v>0</v>
      </c>
      <c r="D86" s="1002"/>
      <c r="E86" s="1002"/>
      <c r="F86" s="1002"/>
      <c r="G86" s="1002"/>
      <c r="H86" s="384"/>
      <c r="I86" s="672"/>
      <c r="J86" s="673"/>
      <c r="K86" s="673"/>
      <c r="L86" s="673"/>
      <c r="M86" s="673"/>
      <c r="N86" s="673"/>
      <c r="O86" s="674"/>
      <c r="P86" s="289"/>
      <c r="Q86" s="381"/>
      <c r="R86" s="289"/>
      <c r="S86" s="289"/>
      <c r="T86" s="289"/>
      <c r="U86" s="289"/>
      <c r="V86" s="289"/>
      <c r="W86" s="289"/>
      <c r="X86" s="289"/>
      <c r="Y86" s="289"/>
      <c r="Z86" s="289"/>
      <c r="AA86" s="289"/>
      <c r="AB86" s="289"/>
      <c r="AC86" s="289"/>
      <c r="AD86" s="289"/>
      <c r="AE86" s="289"/>
      <c r="AF86" s="289"/>
      <c r="AG86" s="289"/>
    </row>
    <row r="87" spans="1:33" ht="9" customHeight="1" x14ac:dyDescent="0.25">
      <c r="A87" s="380">
        <f t="shared" ref="A87" si="6">$A$2</f>
        <v>9</v>
      </c>
      <c r="B87" s="289"/>
      <c r="C87" s="289"/>
      <c r="D87" s="289"/>
      <c r="E87" s="289"/>
      <c r="F87" s="289"/>
      <c r="G87" s="289"/>
      <c r="H87" s="289"/>
      <c r="I87" s="289"/>
      <c r="J87" s="289"/>
      <c r="K87" s="289"/>
      <c r="L87" s="289"/>
      <c r="M87" s="289"/>
      <c r="N87" s="289"/>
      <c r="O87" s="289"/>
      <c r="P87" s="289"/>
      <c r="Q87" s="381"/>
      <c r="R87" s="289"/>
      <c r="S87" s="289"/>
      <c r="T87" s="289"/>
      <c r="U87" s="289"/>
      <c r="V87" s="289"/>
      <c r="W87" s="289"/>
      <c r="X87" s="289"/>
      <c r="Y87" s="289"/>
      <c r="Z87" s="289"/>
      <c r="AA87" s="289"/>
      <c r="AB87" s="289"/>
      <c r="AC87" s="289"/>
      <c r="AD87" s="289"/>
      <c r="AE87" s="289"/>
      <c r="AF87" s="289"/>
      <c r="AG87" s="289"/>
    </row>
    <row r="88" spans="1:33" ht="16.5" customHeight="1" x14ac:dyDescent="0.25">
      <c r="A88" s="382">
        <v>16.5</v>
      </c>
      <c r="B88" s="385" t="s">
        <v>579</v>
      </c>
      <c r="C88" s="289"/>
      <c r="D88" s="289"/>
      <c r="E88" s="289"/>
      <c r="F88" s="289"/>
      <c r="G88" s="289"/>
      <c r="H88" s="289"/>
      <c r="I88" s="289"/>
      <c r="J88" s="289"/>
      <c r="K88" s="289"/>
      <c r="L88" s="289"/>
      <c r="M88" s="289"/>
      <c r="N88" s="289"/>
      <c r="O88" s="289"/>
      <c r="P88" s="289"/>
      <c r="Q88" s="381"/>
      <c r="R88" s="289"/>
      <c r="S88" s="289"/>
      <c r="T88" s="289"/>
      <c r="U88" s="289"/>
      <c r="V88" s="289"/>
      <c r="W88" s="289"/>
      <c r="X88" s="289"/>
      <c r="Y88" s="289"/>
      <c r="Z88" s="289"/>
      <c r="AA88" s="289"/>
      <c r="AB88" s="289"/>
      <c r="AC88" s="289"/>
      <c r="AD88" s="289"/>
      <c r="AE88" s="289"/>
      <c r="AF88" s="289"/>
      <c r="AG88" s="289"/>
    </row>
    <row r="89" spans="1:33" ht="16.5" customHeight="1" x14ac:dyDescent="0.25">
      <c r="A89" s="386">
        <f>$A$8</f>
        <v>16.5</v>
      </c>
      <c r="B89" s="764" t="s">
        <v>686</v>
      </c>
      <c r="C89" s="764"/>
      <c r="D89" s="764"/>
      <c r="E89" s="764"/>
      <c r="F89" s="764"/>
      <c r="G89" s="764"/>
      <c r="H89" s="764"/>
      <c r="I89" s="764"/>
      <c r="J89" s="764"/>
      <c r="K89" s="764"/>
      <c r="L89" s="764"/>
      <c r="M89" s="764"/>
      <c r="N89" s="764"/>
      <c r="O89" s="289"/>
      <c r="P89" s="289"/>
      <c r="Q89" s="381"/>
      <c r="R89" s="289"/>
      <c r="S89" s="289"/>
      <c r="T89" s="289"/>
      <c r="U89" s="289"/>
      <c r="V89" s="289"/>
      <c r="W89" s="289"/>
      <c r="X89" s="289"/>
      <c r="Y89" s="289"/>
      <c r="Z89" s="289"/>
      <c r="AA89" s="289"/>
      <c r="AB89" s="289"/>
      <c r="AC89" s="289"/>
      <c r="AD89" s="289"/>
      <c r="AE89" s="289"/>
      <c r="AF89" s="289"/>
      <c r="AG89" s="289"/>
    </row>
    <row r="90" spans="1:33" ht="16.5" customHeight="1" x14ac:dyDescent="0.25">
      <c r="A90" s="386">
        <f>$A$8</f>
        <v>16.5</v>
      </c>
      <c r="B90" s="765" t="s">
        <v>574</v>
      </c>
      <c r="C90" s="764"/>
      <c r="D90" s="764"/>
      <c r="E90" s="764"/>
      <c r="F90" s="764"/>
      <c r="G90" s="764"/>
      <c r="H90" s="764"/>
      <c r="I90" s="764"/>
      <c r="J90" s="764"/>
      <c r="K90" s="764"/>
      <c r="L90" s="764"/>
      <c r="M90" s="764"/>
      <c r="N90" s="764"/>
      <c r="O90" s="289"/>
      <c r="P90" s="289"/>
      <c r="Q90" s="381"/>
      <c r="R90" s="289"/>
      <c r="S90" s="289"/>
      <c r="T90" s="289"/>
      <c r="U90" s="289"/>
      <c r="V90" s="289"/>
      <c r="W90" s="289"/>
      <c r="X90" s="289"/>
      <c r="Y90" s="289"/>
      <c r="Z90" s="289"/>
      <c r="AA90" s="289"/>
      <c r="AB90" s="289"/>
      <c r="AC90" s="289"/>
      <c r="AD90" s="289"/>
      <c r="AE90" s="289"/>
      <c r="AF90" s="289"/>
      <c r="AG90" s="289"/>
    </row>
    <row r="91" spans="1:33" ht="9" customHeight="1" x14ac:dyDescent="0.25">
      <c r="A91" s="380">
        <f>$A$2</f>
        <v>9</v>
      </c>
      <c r="B91" s="289"/>
      <c r="C91" s="387"/>
      <c r="D91" s="387"/>
      <c r="E91" s="387"/>
      <c r="F91" s="387"/>
      <c r="G91" s="387"/>
      <c r="H91" s="289"/>
      <c r="I91" s="289"/>
      <c r="J91" s="289"/>
      <c r="K91" s="289"/>
      <c r="L91" s="289"/>
      <c r="M91" s="289"/>
      <c r="N91" s="540" t="s">
        <v>877</v>
      </c>
      <c r="O91" s="1099"/>
      <c r="P91" s="289"/>
      <c r="Q91" s="381"/>
      <c r="R91" s="289"/>
      <c r="S91" s="289"/>
      <c r="T91" s="289"/>
      <c r="U91" s="289"/>
      <c r="V91" s="289"/>
      <c r="W91" s="289"/>
      <c r="X91" s="289"/>
      <c r="Y91" s="289"/>
      <c r="Z91" s="289"/>
      <c r="AA91" s="289"/>
      <c r="AB91" s="289"/>
      <c r="AC91" s="289"/>
      <c r="AD91" s="289"/>
      <c r="AE91" s="289"/>
      <c r="AF91" s="289"/>
      <c r="AG91" s="289"/>
    </row>
    <row r="92" spans="1:33" ht="19.5" customHeight="1" x14ac:dyDescent="0.25">
      <c r="A92" s="380">
        <f>$A$6</f>
        <v>19.5</v>
      </c>
      <c r="B92" s="289"/>
      <c r="C92" s="387"/>
      <c r="D92" s="387"/>
      <c r="E92" s="387"/>
      <c r="F92" s="387"/>
      <c r="G92" s="387"/>
      <c r="H92" s="289"/>
      <c r="I92" s="289"/>
      <c r="J92" s="289"/>
      <c r="K92" s="289"/>
      <c r="L92" s="289"/>
      <c r="M92" s="289"/>
      <c r="N92" s="388">
        <f>N12+1</f>
        <v>2</v>
      </c>
      <c r="O92" s="389"/>
      <c r="P92" s="381"/>
      <c r="Q92" s="381">
        <f>IF(COUNTA(C103:O110,C123:O130)=0,0,1)</f>
        <v>0</v>
      </c>
      <c r="R92" s="289"/>
      <c r="S92" s="289"/>
      <c r="T92" s="289"/>
      <c r="U92" s="289"/>
      <c r="V92" s="289"/>
      <c r="W92" s="289"/>
      <c r="X92" s="289"/>
      <c r="Y92" s="289"/>
      <c r="Z92" s="289"/>
      <c r="AA92" s="289"/>
      <c r="AB92" s="289"/>
      <c r="AC92" s="289"/>
      <c r="AD92" s="289"/>
      <c r="AE92" s="289"/>
      <c r="AF92" s="289"/>
      <c r="AG92" s="289"/>
    </row>
    <row r="93" spans="1:33" ht="4.5" customHeight="1" x14ac:dyDescent="0.25">
      <c r="A93" s="380">
        <f>$A$4</f>
        <v>4.5</v>
      </c>
      <c r="B93" s="387"/>
      <c r="C93" s="387"/>
      <c r="D93" s="387"/>
      <c r="E93" s="387"/>
      <c r="F93" s="387"/>
      <c r="G93" s="387"/>
      <c r="H93" s="289"/>
      <c r="I93" s="289"/>
      <c r="J93" s="289"/>
      <c r="K93" s="289"/>
      <c r="L93" s="289"/>
      <c r="M93" s="289"/>
      <c r="N93" s="289"/>
      <c r="O93" s="289"/>
      <c r="P93" s="289"/>
      <c r="Q93" s="381"/>
      <c r="R93" s="289"/>
      <c r="S93" s="289"/>
      <c r="T93" s="289"/>
      <c r="U93" s="289"/>
      <c r="V93" s="289"/>
      <c r="W93" s="289"/>
      <c r="X93" s="289"/>
      <c r="Y93" s="289"/>
      <c r="Z93" s="289"/>
      <c r="AA93" s="289"/>
      <c r="AB93" s="289"/>
      <c r="AC93" s="289"/>
      <c r="AD93" s="289"/>
      <c r="AE93" s="289"/>
      <c r="AF93" s="289"/>
      <c r="AG93" s="289"/>
    </row>
    <row r="94" spans="1:33" ht="4.5" customHeight="1" x14ac:dyDescent="0.25">
      <c r="A94" s="380">
        <f>$A$4</f>
        <v>4.5</v>
      </c>
      <c r="B94" s="770"/>
      <c r="C94" s="770"/>
      <c r="D94" s="770"/>
      <c r="E94" s="770"/>
      <c r="F94" s="770"/>
      <c r="G94" s="770"/>
      <c r="H94" s="770"/>
      <c r="I94" s="770"/>
      <c r="J94" s="770"/>
      <c r="K94" s="770"/>
      <c r="L94" s="770"/>
      <c r="M94" s="770"/>
      <c r="N94" s="770"/>
      <c r="O94" s="770"/>
      <c r="P94" s="289"/>
      <c r="Q94" s="381"/>
      <c r="R94" s="289"/>
      <c r="S94" s="289"/>
      <c r="T94" s="289"/>
      <c r="U94" s="289"/>
      <c r="V94" s="289"/>
      <c r="W94" s="289"/>
      <c r="X94" s="289"/>
      <c r="Y94" s="289"/>
      <c r="Z94" s="289"/>
      <c r="AA94" s="289"/>
      <c r="AB94" s="289"/>
      <c r="AC94" s="289"/>
      <c r="AD94" s="289"/>
      <c r="AE94" s="289"/>
      <c r="AF94" s="289"/>
      <c r="AG94" s="289"/>
    </row>
    <row r="95" spans="1:33" ht="24.75" customHeight="1" x14ac:dyDescent="0.25">
      <c r="A95" s="386">
        <f>$A$8*1.5</f>
        <v>24.75</v>
      </c>
      <c r="B95" s="771" t="s">
        <v>687</v>
      </c>
      <c r="C95" s="772"/>
      <c r="D95" s="772"/>
      <c r="E95" s="772"/>
      <c r="F95" s="772"/>
      <c r="G95" s="772"/>
      <c r="H95" s="772"/>
      <c r="I95" s="772"/>
      <c r="J95" s="772"/>
      <c r="K95" s="772"/>
      <c r="L95" s="772"/>
      <c r="M95" s="772"/>
      <c r="N95" s="772"/>
      <c r="O95" s="773"/>
      <c r="P95" s="289"/>
      <c r="Q95" s="381"/>
      <c r="R95" s="289"/>
      <c r="S95" s="289"/>
      <c r="T95" s="289"/>
      <c r="U95" s="289"/>
      <c r="V95" s="289"/>
      <c r="W95" s="289"/>
      <c r="X95" s="289"/>
      <c r="Y95" s="289"/>
      <c r="Z95" s="289"/>
      <c r="AA95" s="289"/>
      <c r="AB95" s="289"/>
      <c r="AC95" s="289"/>
      <c r="AD95" s="289"/>
      <c r="AE95" s="289"/>
      <c r="AF95" s="289"/>
      <c r="AG95" s="289"/>
    </row>
    <row r="96" spans="1:33" ht="9" customHeight="1" x14ac:dyDescent="0.25">
      <c r="A96" s="380">
        <f>$A$2</f>
        <v>9</v>
      </c>
      <c r="B96" s="390"/>
      <c r="C96" s="540" t="s">
        <v>158</v>
      </c>
      <c r="D96" s="541"/>
      <c r="E96" s="541"/>
      <c r="F96" s="541"/>
      <c r="G96" s="541"/>
      <c r="H96" s="542"/>
      <c r="I96" s="540" t="s">
        <v>159</v>
      </c>
      <c r="J96" s="541"/>
      <c r="K96" s="541"/>
      <c r="L96" s="541"/>
      <c r="M96" s="541"/>
      <c r="N96" s="541"/>
      <c r="O96" s="542"/>
      <c r="P96" s="289"/>
      <c r="Q96" s="381"/>
      <c r="R96" s="289"/>
      <c r="S96" s="289"/>
      <c r="T96" s="289"/>
      <c r="U96" s="289"/>
      <c r="V96" s="289"/>
      <c r="W96" s="289"/>
      <c r="X96" s="289"/>
      <c r="Y96" s="289"/>
      <c r="Z96" s="289"/>
      <c r="AA96" s="289"/>
      <c r="AB96" s="289"/>
      <c r="AC96" s="289"/>
      <c r="AD96" s="289"/>
      <c r="AE96" s="289"/>
      <c r="AF96" s="289"/>
      <c r="AG96" s="289"/>
    </row>
    <row r="97" spans="1:33" ht="19.5" customHeight="1" thickBot="1" x14ac:dyDescent="0.3">
      <c r="A97" s="380">
        <f>$A$6</f>
        <v>19.5</v>
      </c>
      <c r="B97" s="390"/>
      <c r="C97" s="1093" t="str">
        <f>""&amp;$C$17</f>
        <v/>
      </c>
      <c r="D97" s="1094"/>
      <c r="E97" s="1094"/>
      <c r="F97" s="1094"/>
      <c r="G97" s="1094"/>
      <c r="H97" s="1095"/>
      <c r="I97" s="1093" t="str">
        <f>""&amp;$I$17</f>
        <v/>
      </c>
      <c r="J97" s="1094"/>
      <c r="K97" s="1094"/>
      <c r="L97" s="1094"/>
      <c r="M97" s="1094"/>
      <c r="N97" s="1094"/>
      <c r="O97" s="1095"/>
      <c r="P97" s="289"/>
      <c r="Q97" s="381"/>
      <c r="R97" s="289"/>
      <c r="S97" s="289"/>
      <c r="T97" s="289"/>
      <c r="U97" s="289"/>
      <c r="V97" s="289"/>
      <c r="W97" s="289"/>
      <c r="X97" s="289"/>
      <c r="Y97" s="289"/>
      <c r="Z97" s="289"/>
      <c r="AA97" s="289"/>
      <c r="AB97" s="289"/>
      <c r="AC97" s="289"/>
      <c r="AD97" s="289"/>
      <c r="AE97" s="289"/>
      <c r="AF97" s="289"/>
      <c r="AG97" s="289"/>
    </row>
    <row r="98" spans="1:33" ht="4.5" customHeight="1" thickBot="1" x14ac:dyDescent="0.3">
      <c r="A98" s="380">
        <f>$A$4</f>
        <v>4.5</v>
      </c>
      <c r="B98" s="1096"/>
      <c r="C98" s="1097"/>
      <c r="D98" s="1097"/>
      <c r="E98" s="1097"/>
      <c r="F98" s="1097"/>
      <c r="G98" s="1097"/>
      <c r="H98" s="1097"/>
      <c r="I98" s="1097"/>
      <c r="J98" s="1097"/>
      <c r="K98" s="1097"/>
      <c r="L98" s="1097"/>
      <c r="M98" s="1097"/>
      <c r="N98" s="1097"/>
      <c r="O98" s="1098"/>
      <c r="P98" s="289"/>
      <c r="Q98" s="381"/>
      <c r="R98" s="289"/>
      <c r="S98" s="289"/>
      <c r="T98" s="289"/>
      <c r="U98" s="289"/>
      <c r="V98" s="289"/>
      <c r="W98" s="289"/>
      <c r="X98" s="289"/>
      <c r="Y98" s="289"/>
      <c r="Z98" s="289"/>
      <c r="AA98" s="289"/>
      <c r="AB98" s="289"/>
      <c r="AC98" s="289"/>
      <c r="AD98" s="289"/>
      <c r="AE98" s="289"/>
      <c r="AF98" s="289"/>
      <c r="AG98" s="289"/>
    </row>
    <row r="99" spans="1:33" ht="16.5" customHeight="1" x14ac:dyDescent="0.25">
      <c r="A99" s="386">
        <f t="shared" ref="A99:A100" si="7">$A$8</f>
        <v>16.5</v>
      </c>
      <c r="B99" s="1090" t="s">
        <v>196</v>
      </c>
      <c r="C99" s="1091"/>
      <c r="D99" s="1091"/>
      <c r="E99" s="1091"/>
      <c r="F99" s="1091"/>
      <c r="G99" s="1091"/>
      <c r="H99" s="1091"/>
      <c r="I99" s="1091"/>
      <c r="J99" s="1091"/>
      <c r="K99" s="1091"/>
      <c r="L99" s="1091"/>
      <c r="M99" s="1091"/>
      <c r="N99" s="1091"/>
      <c r="O99" s="1092"/>
      <c r="P99" s="289"/>
      <c r="Q99" s="381"/>
      <c r="R99" s="289"/>
      <c r="S99" s="289"/>
      <c r="T99" s="289"/>
      <c r="U99" s="289"/>
      <c r="V99" s="289"/>
      <c r="W99" s="289"/>
      <c r="X99" s="289"/>
      <c r="Y99" s="289"/>
      <c r="Z99" s="289"/>
      <c r="AA99" s="289"/>
      <c r="AB99" s="289"/>
      <c r="AC99" s="289"/>
      <c r="AD99" s="289"/>
      <c r="AE99" s="289"/>
      <c r="AF99" s="289"/>
      <c r="AG99" s="289"/>
    </row>
    <row r="100" spans="1:33" ht="16.5" customHeight="1" x14ac:dyDescent="0.25">
      <c r="A100" s="386">
        <f t="shared" si="7"/>
        <v>16.5</v>
      </c>
      <c r="B100" s="758" t="s">
        <v>688</v>
      </c>
      <c r="C100" s="759"/>
      <c r="D100" s="759"/>
      <c r="E100" s="759"/>
      <c r="F100" s="759"/>
      <c r="G100" s="759"/>
      <c r="H100" s="759"/>
      <c r="I100" s="759"/>
      <c r="J100" s="759"/>
      <c r="K100" s="759"/>
      <c r="L100" s="759"/>
      <c r="M100" s="759"/>
      <c r="N100" s="759"/>
      <c r="O100" s="760"/>
      <c r="P100" s="289"/>
      <c r="Q100" s="381"/>
      <c r="R100" s="289"/>
      <c r="S100" s="289"/>
      <c r="T100" s="289"/>
      <c r="U100" s="289"/>
      <c r="V100" s="289"/>
      <c r="W100" s="289"/>
      <c r="X100" s="289"/>
      <c r="Y100" s="289"/>
      <c r="Z100" s="289"/>
      <c r="AA100" s="289"/>
      <c r="AB100" s="289"/>
      <c r="AC100" s="289"/>
      <c r="AD100" s="289"/>
      <c r="AE100" s="289"/>
      <c r="AF100" s="289"/>
      <c r="AG100" s="289"/>
    </row>
    <row r="101" spans="1:33" ht="24.75" customHeight="1" x14ac:dyDescent="0.25">
      <c r="A101" s="386">
        <f>$A$8*1.5</f>
        <v>24.75</v>
      </c>
      <c r="B101" s="391" t="s">
        <v>162</v>
      </c>
      <c r="C101" s="777" t="s">
        <v>170</v>
      </c>
      <c r="D101" s="770"/>
      <c r="E101" s="770"/>
      <c r="F101" s="770"/>
      <c r="G101" s="778"/>
      <c r="H101" s="392" t="s">
        <v>171</v>
      </c>
      <c r="I101" s="392" t="s">
        <v>172</v>
      </c>
      <c r="J101" s="391" t="s">
        <v>163</v>
      </c>
      <c r="K101" s="393" t="s">
        <v>778</v>
      </c>
      <c r="L101" s="853" t="s">
        <v>691</v>
      </c>
      <c r="M101" s="770"/>
      <c r="N101" s="770"/>
      <c r="O101" s="778"/>
      <c r="P101" s="289"/>
      <c r="Q101" s="381"/>
      <c r="R101" s="289"/>
      <c r="S101" s="289"/>
      <c r="T101" s="289"/>
      <c r="U101" s="289"/>
      <c r="V101" s="289"/>
      <c r="W101" s="289"/>
      <c r="X101" s="289"/>
      <c r="Y101" s="289"/>
      <c r="Z101" s="289"/>
      <c r="AA101" s="289"/>
      <c r="AB101" s="289"/>
      <c r="AC101" s="289"/>
      <c r="AD101" s="289"/>
      <c r="AE101" s="289"/>
      <c r="AF101" s="289"/>
      <c r="AG101" s="289"/>
    </row>
    <row r="102" spans="1:33" ht="9" customHeight="1" x14ac:dyDescent="0.2">
      <c r="A102" s="380">
        <f>$A$2</f>
        <v>9</v>
      </c>
      <c r="B102" s="394"/>
      <c r="C102" s="779" t="s">
        <v>126</v>
      </c>
      <c r="D102" s="780"/>
      <c r="E102" s="780"/>
      <c r="F102" s="780"/>
      <c r="G102" s="781"/>
      <c r="H102" s="395" t="s">
        <v>164</v>
      </c>
      <c r="I102" s="395" t="s">
        <v>165</v>
      </c>
      <c r="J102" s="395" t="s">
        <v>143</v>
      </c>
      <c r="K102" s="395" t="s">
        <v>166</v>
      </c>
      <c r="L102" s="853" t="s">
        <v>167</v>
      </c>
      <c r="M102" s="885"/>
      <c r="N102" s="885"/>
      <c r="O102" s="862"/>
      <c r="P102" s="289"/>
      <c r="Q102" s="381"/>
      <c r="R102" s="289"/>
      <c r="S102" s="289"/>
      <c r="T102" s="289"/>
      <c r="U102" s="289"/>
      <c r="V102" s="289"/>
      <c r="W102" s="289"/>
      <c r="X102" s="289"/>
      <c r="Y102" s="289"/>
      <c r="Z102" s="289"/>
      <c r="AA102" s="289"/>
      <c r="AB102" s="289"/>
      <c r="AC102" s="289"/>
      <c r="AD102" s="289"/>
      <c r="AE102" s="289"/>
      <c r="AF102" s="289"/>
      <c r="AG102" s="289"/>
    </row>
    <row r="103" spans="1:33" ht="19.5" customHeight="1" x14ac:dyDescent="0.25">
      <c r="A103" s="380">
        <f t="shared" ref="A103:A110" si="8">$A$6</f>
        <v>19.5</v>
      </c>
      <c r="B103" s="396">
        <v>1</v>
      </c>
      <c r="C103" s="1108"/>
      <c r="D103" s="1108"/>
      <c r="E103" s="1108"/>
      <c r="F103" s="1108"/>
      <c r="G103" s="1108"/>
      <c r="H103" s="397"/>
      <c r="I103" s="397"/>
      <c r="J103" s="398"/>
      <c r="K103" s="400"/>
      <c r="L103" s="1109"/>
      <c r="M103" s="1110"/>
      <c r="N103" s="1110"/>
      <c r="O103" s="1111"/>
      <c r="P103" s="289"/>
      <c r="Q103" s="381"/>
      <c r="R103" s="289"/>
      <c r="S103" s="289"/>
      <c r="T103" s="289"/>
      <c r="U103" s="289"/>
      <c r="V103" s="289"/>
      <c r="W103" s="289"/>
      <c r="X103" s="289"/>
      <c r="Y103" s="289"/>
      <c r="Z103" s="289"/>
      <c r="AA103" s="289"/>
      <c r="AB103" s="289"/>
      <c r="AC103" s="289"/>
      <c r="AD103" s="289"/>
      <c r="AE103" s="289"/>
      <c r="AF103" s="289"/>
      <c r="AG103" s="289"/>
    </row>
    <row r="104" spans="1:33" ht="19.5" customHeight="1" x14ac:dyDescent="0.25">
      <c r="A104" s="380">
        <f t="shared" si="8"/>
        <v>19.5</v>
      </c>
      <c r="B104" s="396">
        <v>2</v>
      </c>
      <c r="C104" s="1108"/>
      <c r="D104" s="1108"/>
      <c r="E104" s="1108"/>
      <c r="F104" s="1108"/>
      <c r="G104" s="1108"/>
      <c r="H104" s="397"/>
      <c r="I104" s="397"/>
      <c r="J104" s="398"/>
      <c r="K104" s="400"/>
      <c r="L104" s="1109"/>
      <c r="M104" s="1110"/>
      <c r="N104" s="1110"/>
      <c r="O104" s="1111"/>
      <c r="P104" s="289"/>
      <c r="Q104" s="381"/>
      <c r="R104" s="289"/>
      <c r="S104" s="289"/>
      <c r="T104" s="289"/>
      <c r="U104" s="289"/>
      <c r="V104" s="289"/>
      <c r="W104" s="289"/>
      <c r="X104" s="289"/>
      <c r="Y104" s="289"/>
      <c r="Z104" s="289"/>
      <c r="AA104" s="289"/>
      <c r="AB104" s="289"/>
      <c r="AC104" s="289"/>
      <c r="AD104" s="289"/>
      <c r="AE104" s="289"/>
      <c r="AF104" s="289"/>
      <c r="AG104" s="289"/>
    </row>
    <row r="105" spans="1:33" ht="19.5" customHeight="1" x14ac:dyDescent="0.25">
      <c r="A105" s="380">
        <f t="shared" si="8"/>
        <v>19.5</v>
      </c>
      <c r="B105" s="396">
        <v>3</v>
      </c>
      <c r="C105" s="1108"/>
      <c r="D105" s="1108"/>
      <c r="E105" s="1108"/>
      <c r="F105" s="1108"/>
      <c r="G105" s="1108"/>
      <c r="H105" s="397"/>
      <c r="I105" s="397"/>
      <c r="J105" s="398"/>
      <c r="K105" s="400"/>
      <c r="L105" s="1109"/>
      <c r="M105" s="1110"/>
      <c r="N105" s="1110"/>
      <c r="O105" s="1111"/>
      <c r="P105" s="289"/>
      <c r="Q105" s="381"/>
      <c r="R105" s="289"/>
      <c r="S105" s="289"/>
      <c r="T105" s="289"/>
      <c r="U105" s="289"/>
      <c r="V105" s="289"/>
      <c r="W105" s="289"/>
      <c r="X105" s="289"/>
      <c r="Y105" s="289"/>
      <c r="Z105" s="289"/>
      <c r="AA105" s="289"/>
      <c r="AB105" s="289"/>
      <c r="AC105" s="289"/>
      <c r="AD105" s="289"/>
      <c r="AE105" s="289"/>
      <c r="AF105" s="289"/>
      <c r="AG105" s="289"/>
    </row>
    <row r="106" spans="1:33" ht="19.5" customHeight="1" x14ac:dyDescent="0.25">
      <c r="A106" s="380">
        <f t="shared" si="8"/>
        <v>19.5</v>
      </c>
      <c r="B106" s="396">
        <v>4</v>
      </c>
      <c r="C106" s="1108"/>
      <c r="D106" s="1108"/>
      <c r="E106" s="1108"/>
      <c r="F106" s="1108"/>
      <c r="G106" s="1108"/>
      <c r="H106" s="397"/>
      <c r="I106" s="397"/>
      <c r="J106" s="398"/>
      <c r="K106" s="400"/>
      <c r="L106" s="1109"/>
      <c r="M106" s="1110"/>
      <c r="N106" s="1110"/>
      <c r="O106" s="1111"/>
      <c r="P106" s="289"/>
      <c r="Q106" s="381"/>
      <c r="R106" s="289"/>
      <c r="S106" s="289"/>
      <c r="T106" s="289"/>
      <c r="U106" s="289"/>
      <c r="V106" s="289"/>
      <c r="W106" s="289"/>
      <c r="X106" s="289"/>
      <c r="Y106" s="289"/>
      <c r="Z106" s="289"/>
      <c r="AA106" s="289"/>
      <c r="AB106" s="289"/>
      <c r="AC106" s="289"/>
      <c r="AD106" s="289"/>
      <c r="AE106" s="289"/>
      <c r="AF106" s="289"/>
      <c r="AG106" s="289"/>
    </row>
    <row r="107" spans="1:33" ht="19.5" customHeight="1" x14ac:dyDescent="0.25">
      <c r="A107" s="380">
        <f t="shared" si="8"/>
        <v>19.5</v>
      </c>
      <c r="B107" s="396">
        <v>5</v>
      </c>
      <c r="C107" s="1108"/>
      <c r="D107" s="1108"/>
      <c r="E107" s="1108"/>
      <c r="F107" s="1108"/>
      <c r="G107" s="1108"/>
      <c r="H107" s="397"/>
      <c r="I107" s="397"/>
      <c r="J107" s="398"/>
      <c r="K107" s="400"/>
      <c r="L107" s="1109"/>
      <c r="M107" s="1110"/>
      <c r="N107" s="1110"/>
      <c r="O107" s="1111"/>
      <c r="P107" s="289"/>
      <c r="Q107" s="381"/>
      <c r="R107" s="289"/>
      <c r="S107" s="289"/>
      <c r="T107" s="289"/>
      <c r="U107" s="289"/>
      <c r="V107" s="289"/>
      <c r="W107" s="289"/>
      <c r="X107" s="289"/>
      <c r="Y107" s="289"/>
      <c r="Z107" s="289"/>
      <c r="AA107" s="289"/>
      <c r="AB107" s="289"/>
      <c r="AC107" s="289"/>
      <c r="AD107" s="289"/>
      <c r="AE107" s="289"/>
      <c r="AF107" s="289"/>
      <c r="AG107" s="289"/>
    </row>
    <row r="108" spans="1:33" ht="19.5" customHeight="1" x14ac:dyDescent="0.25">
      <c r="A108" s="380">
        <f t="shared" si="8"/>
        <v>19.5</v>
      </c>
      <c r="B108" s="396">
        <v>6</v>
      </c>
      <c r="C108" s="1108"/>
      <c r="D108" s="1108"/>
      <c r="E108" s="1108"/>
      <c r="F108" s="1108"/>
      <c r="G108" s="1108"/>
      <c r="H108" s="397"/>
      <c r="I108" s="397"/>
      <c r="J108" s="398"/>
      <c r="K108" s="400"/>
      <c r="L108" s="1109"/>
      <c r="M108" s="1110"/>
      <c r="N108" s="1110"/>
      <c r="O108" s="1111"/>
      <c r="P108" s="289"/>
      <c r="Q108" s="381"/>
      <c r="R108" s="289"/>
      <c r="S108" s="289"/>
      <c r="T108" s="289"/>
      <c r="U108" s="289"/>
      <c r="V108" s="289"/>
      <c r="W108" s="289"/>
      <c r="X108" s="289"/>
      <c r="Y108" s="289"/>
      <c r="Z108" s="289"/>
      <c r="AA108" s="289"/>
      <c r="AB108" s="289"/>
      <c r="AC108" s="289"/>
      <c r="AD108" s="289"/>
      <c r="AE108" s="289"/>
      <c r="AF108" s="289"/>
      <c r="AG108" s="289"/>
    </row>
    <row r="109" spans="1:33" ht="19.5" customHeight="1" x14ac:dyDescent="0.25">
      <c r="A109" s="380">
        <f t="shared" si="8"/>
        <v>19.5</v>
      </c>
      <c r="B109" s="396">
        <v>7</v>
      </c>
      <c r="C109" s="1108"/>
      <c r="D109" s="1108"/>
      <c r="E109" s="1108"/>
      <c r="F109" s="1108"/>
      <c r="G109" s="1108"/>
      <c r="H109" s="397"/>
      <c r="I109" s="397"/>
      <c r="J109" s="398"/>
      <c r="K109" s="400"/>
      <c r="L109" s="1109"/>
      <c r="M109" s="1110"/>
      <c r="N109" s="1110"/>
      <c r="O109" s="1111"/>
      <c r="P109" s="289"/>
      <c r="Q109" s="381"/>
      <c r="R109" s="289"/>
      <c r="S109" s="289"/>
      <c r="T109" s="289"/>
      <c r="U109" s="289"/>
      <c r="V109" s="289"/>
      <c r="W109" s="289"/>
      <c r="X109" s="289"/>
      <c r="Y109" s="289"/>
      <c r="Z109" s="289"/>
      <c r="AA109" s="289"/>
      <c r="AB109" s="289"/>
      <c r="AC109" s="289"/>
      <c r="AD109" s="289"/>
      <c r="AE109" s="289"/>
      <c r="AF109" s="289"/>
      <c r="AG109" s="289"/>
    </row>
    <row r="110" spans="1:33" ht="19.5" customHeight="1" x14ac:dyDescent="0.25">
      <c r="A110" s="380">
        <f t="shared" si="8"/>
        <v>19.5</v>
      </c>
      <c r="B110" s="396">
        <v>8</v>
      </c>
      <c r="C110" s="1108"/>
      <c r="D110" s="1108"/>
      <c r="E110" s="1108"/>
      <c r="F110" s="1108"/>
      <c r="G110" s="1108"/>
      <c r="H110" s="397"/>
      <c r="I110" s="397"/>
      <c r="J110" s="398"/>
      <c r="K110" s="400"/>
      <c r="L110" s="1109"/>
      <c r="M110" s="1110"/>
      <c r="N110" s="1110"/>
      <c r="O110" s="1111"/>
      <c r="P110" s="289"/>
      <c r="Q110" s="381"/>
      <c r="R110" s="289"/>
      <c r="S110" s="289"/>
      <c r="T110" s="289"/>
      <c r="U110" s="289"/>
      <c r="V110" s="289"/>
      <c r="W110" s="289"/>
      <c r="X110" s="289"/>
      <c r="Y110" s="289"/>
      <c r="Z110" s="289"/>
      <c r="AA110" s="289"/>
      <c r="AB110" s="289"/>
      <c r="AC110" s="289"/>
      <c r="AD110" s="289"/>
      <c r="AE110" s="289"/>
      <c r="AF110" s="289"/>
      <c r="AG110" s="289"/>
    </row>
    <row r="111" spans="1:33" ht="9" customHeight="1" x14ac:dyDescent="0.25">
      <c r="A111" s="380">
        <f>$A$2</f>
        <v>9</v>
      </c>
      <c r="B111" s="289"/>
      <c r="C111" s="289"/>
      <c r="D111" s="289"/>
      <c r="E111" s="289"/>
      <c r="F111" s="289"/>
      <c r="G111" s="289"/>
      <c r="H111" s="289"/>
      <c r="I111" s="289"/>
      <c r="J111" s="289"/>
      <c r="K111" s="289"/>
      <c r="L111" s="289"/>
      <c r="M111" s="289"/>
      <c r="N111" s="289"/>
      <c r="O111" s="289"/>
      <c r="P111" s="289"/>
      <c r="Q111" s="381"/>
      <c r="R111" s="289"/>
      <c r="S111" s="289"/>
      <c r="T111" s="289"/>
      <c r="U111" s="289"/>
      <c r="V111" s="289"/>
      <c r="W111" s="289"/>
      <c r="X111" s="289"/>
      <c r="Y111" s="289"/>
      <c r="Z111" s="289"/>
      <c r="AA111" s="289"/>
      <c r="AB111" s="289"/>
      <c r="AC111" s="289"/>
      <c r="AD111" s="289"/>
      <c r="AE111" s="289"/>
      <c r="AF111" s="289"/>
      <c r="AG111" s="289"/>
    </row>
    <row r="112" spans="1:33" ht="18" customHeight="1" x14ac:dyDescent="0.25">
      <c r="A112" s="380">
        <f>$A$2*2</f>
        <v>18</v>
      </c>
      <c r="B112" s="401" t="s">
        <v>100</v>
      </c>
      <c r="C112" s="558" t="s">
        <v>191</v>
      </c>
      <c r="D112" s="573"/>
      <c r="E112" s="573"/>
      <c r="F112" s="573"/>
      <c r="G112" s="573"/>
      <c r="H112" s="573"/>
      <c r="I112" s="573"/>
      <c r="J112" s="573"/>
      <c r="K112" s="573"/>
      <c r="L112" s="573"/>
      <c r="M112" s="573"/>
      <c r="N112" s="573"/>
      <c r="O112" s="573"/>
      <c r="P112" s="289"/>
      <c r="Q112" s="381"/>
      <c r="R112" s="289"/>
      <c r="S112" s="289"/>
      <c r="T112" s="289"/>
      <c r="U112" s="289"/>
      <c r="V112" s="289"/>
      <c r="W112" s="289"/>
      <c r="X112" s="289"/>
      <c r="Y112" s="289"/>
      <c r="Z112" s="289"/>
      <c r="AA112" s="289"/>
      <c r="AB112" s="289"/>
      <c r="AC112" s="289"/>
      <c r="AD112" s="289"/>
      <c r="AE112" s="289"/>
      <c r="AF112" s="289"/>
      <c r="AG112" s="289"/>
    </row>
    <row r="113" spans="1:33" ht="9" customHeight="1" x14ac:dyDescent="0.25">
      <c r="A113" s="380">
        <f>$A$2</f>
        <v>9</v>
      </c>
      <c r="B113" s="401" t="s">
        <v>101</v>
      </c>
      <c r="C113" s="573" t="s">
        <v>190</v>
      </c>
      <c r="D113" s="573"/>
      <c r="E113" s="573"/>
      <c r="F113" s="573"/>
      <c r="G113" s="573"/>
      <c r="H113" s="573"/>
      <c r="I113" s="573"/>
      <c r="J113" s="573"/>
      <c r="K113" s="573"/>
      <c r="L113" s="573"/>
      <c r="M113" s="573"/>
      <c r="N113" s="573"/>
      <c r="O113" s="573"/>
      <c r="P113" s="289"/>
      <c r="Q113" s="381"/>
      <c r="R113" s="289"/>
      <c r="S113" s="289"/>
      <c r="T113" s="289"/>
      <c r="U113" s="289"/>
      <c r="V113" s="289"/>
      <c r="W113" s="289"/>
      <c r="X113" s="289"/>
      <c r="Y113" s="289"/>
      <c r="Z113" s="289"/>
      <c r="AA113" s="289"/>
      <c r="AB113" s="289"/>
      <c r="AC113" s="289"/>
      <c r="AD113" s="289"/>
      <c r="AE113" s="289"/>
      <c r="AF113" s="289"/>
      <c r="AG113" s="289"/>
    </row>
    <row r="114" spans="1:33" s="62" customFormat="1" ht="9" customHeight="1" x14ac:dyDescent="0.25">
      <c r="A114" s="380">
        <f>$A$2</f>
        <v>9</v>
      </c>
      <c r="B114" s="401" t="s">
        <v>102</v>
      </c>
      <c r="C114" s="558" t="s">
        <v>500</v>
      </c>
      <c r="D114" s="573"/>
      <c r="E114" s="573"/>
      <c r="F114" s="573"/>
      <c r="G114" s="573"/>
      <c r="H114" s="573"/>
      <c r="I114" s="573"/>
      <c r="J114" s="573"/>
      <c r="K114" s="573"/>
      <c r="L114" s="573"/>
      <c r="M114" s="573"/>
      <c r="N114" s="573"/>
      <c r="O114" s="573"/>
      <c r="P114" s="289"/>
      <c r="Q114" s="381"/>
      <c r="R114" s="381"/>
      <c r="S114" s="381"/>
      <c r="T114" s="381"/>
      <c r="U114" s="381"/>
      <c r="V114" s="381"/>
      <c r="W114" s="381"/>
      <c r="X114" s="381"/>
      <c r="Y114" s="381"/>
      <c r="Z114" s="381"/>
      <c r="AA114" s="381"/>
      <c r="AB114" s="381"/>
      <c r="AC114" s="381"/>
      <c r="AD114" s="381"/>
      <c r="AE114" s="381"/>
      <c r="AF114" s="381"/>
      <c r="AG114" s="381"/>
    </row>
    <row r="115" spans="1:33" s="62" customFormat="1" ht="9" customHeight="1" x14ac:dyDescent="0.25">
      <c r="A115" s="380">
        <f>$A$2</f>
        <v>9</v>
      </c>
      <c r="B115" s="401" t="s">
        <v>105</v>
      </c>
      <c r="C115" s="558" t="s">
        <v>202</v>
      </c>
      <c r="D115" s="573"/>
      <c r="E115" s="573"/>
      <c r="F115" s="573"/>
      <c r="G115" s="573"/>
      <c r="H115" s="573"/>
      <c r="I115" s="573"/>
      <c r="J115" s="573"/>
      <c r="K115" s="573"/>
      <c r="L115" s="573"/>
      <c r="M115" s="573"/>
      <c r="N115" s="573"/>
      <c r="O115" s="573"/>
      <c r="P115" s="289"/>
      <c r="Q115" s="381"/>
      <c r="R115" s="381"/>
      <c r="S115" s="381"/>
      <c r="T115" s="381"/>
      <c r="U115" s="381"/>
      <c r="V115" s="381"/>
      <c r="W115" s="381"/>
      <c r="X115" s="381"/>
      <c r="Y115" s="381"/>
      <c r="Z115" s="381"/>
      <c r="AA115" s="381"/>
      <c r="AB115" s="381"/>
      <c r="AC115" s="381"/>
      <c r="AD115" s="381"/>
      <c r="AE115" s="381"/>
      <c r="AF115" s="381"/>
      <c r="AG115" s="381"/>
    </row>
    <row r="116" spans="1:33" s="62" customFormat="1" ht="16.5" customHeight="1" x14ac:dyDescent="0.25">
      <c r="A116" s="386">
        <f>$A$8</f>
        <v>16.5</v>
      </c>
      <c r="B116" s="289"/>
      <c r="C116" s="984" t="str">
        <f ca="1">Wersja</f>
        <v>2020..6.15.0.44055</v>
      </c>
      <c r="D116" s="984"/>
      <c r="E116" s="387"/>
      <c r="F116" s="387"/>
      <c r="G116" s="387"/>
      <c r="H116" s="387"/>
      <c r="I116" s="289"/>
      <c r="J116" s="289"/>
      <c r="K116" s="289"/>
      <c r="L116" s="289"/>
      <c r="M116" s="289"/>
      <c r="N116" s="402" t="s">
        <v>692</v>
      </c>
      <c r="O116" s="403" t="s">
        <v>187</v>
      </c>
      <c r="P116" s="289"/>
      <c r="Q116" s="381"/>
      <c r="R116" s="381"/>
      <c r="S116" s="381"/>
      <c r="T116" s="381"/>
      <c r="U116" s="381"/>
      <c r="V116" s="381"/>
      <c r="W116" s="381"/>
      <c r="X116" s="381"/>
      <c r="Y116" s="381"/>
      <c r="Z116" s="381"/>
      <c r="AA116" s="381"/>
      <c r="AB116" s="381"/>
      <c r="AC116" s="381"/>
      <c r="AD116" s="381"/>
      <c r="AE116" s="381"/>
      <c r="AF116" s="381"/>
      <c r="AG116" s="381"/>
    </row>
    <row r="117" spans="1:33" s="62" customFormat="1" ht="9" customHeight="1" x14ac:dyDescent="0.25">
      <c r="A117" s="380">
        <f>$A$2</f>
        <v>9</v>
      </c>
      <c r="B117" s="289"/>
      <c r="C117" s="289"/>
      <c r="D117" s="289"/>
      <c r="E117" s="289"/>
      <c r="F117" s="289"/>
      <c r="G117" s="289"/>
      <c r="H117" s="289"/>
      <c r="I117" s="289"/>
      <c r="J117" s="289"/>
      <c r="K117" s="289"/>
      <c r="L117" s="289"/>
      <c r="M117" s="289"/>
      <c r="N117" s="289"/>
      <c r="O117" s="289"/>
      <c r="P117" s="289"/>
      <c r="Q117" s="381"/>
      <c r="R117" s="381"/>
      <c r="S117" s="381"/>
      <c r="T117" s="381"/>
      <c r="U117" s="381"/>
      <c r="V117" s="381"/>
      <c r="W117" s="381"/>
      <c r="X117" s="381"/>
      <c r="Y117" s="381"/>
      <c r="Z117" s="381"/>
      <c r="AA117" s="381"/>
      <c r="AB117" s="381"/>
      <c r="AC117" s="381"/>
      <c r="AD117" s="381"/>
      <c r="AE117" s="381"/>
      <c r="AF117" s="381"/>
      <c r="AG117" s="381"/>
    </row>
    <row r="118" spans="1:33" s="62" customFormat="1" ht="9" customHeight="1" x14ac:dyDescent="0.25">
      <c r="A118" s="380">
        <f>$A$2</f>
        <v>9</v>
      </c>
      <c r="B118" s="757" t="s">
        <v>0</v>
      </c>
      <c r="C118" s="757"/>
      <c r="D118" s="757"/>
      <c r="E118" s="757"/>
      <c r="F118" s="757"/>
      <c r="G118" s="757"/>
      <c r="H118" s="757"/>
      <c r="I118" s="757"/>
      <c r="J118" s="757"/>
      <c r="K118" s="757"/>
      <c r="L118" s="757"/>
      <c r="M118" s="757"/>
      <c r="N118" s="757"/>
      <c r="O118" s="757"/>
      <c r="P118" s="289"/>
      <c r="Q118" s="381"/>
      <c r="R118" s="381"/>
      <c r="S118" s="381"/>
      <c r="T118" s="381"/>
      <c r="U118" s="381"/>
      <c r="V118" s="381"/>
      <c r="W118" s="381"/>
      <c r="X118" s="381"/>
      <c r="Y118" s="381"/>
      <c r="Z118" s="381"/>
      <c r="AA118" s="381"/>
      <c r="AB118" s="381"/>
      <c r="AC118" s="381"/>
      <c r="AD118" s="381"/>
      <c r="AE118" s="381"/>
      <c r="AF118" s="381"/>
      <c r="AG118" s="381"/>
    </row>
    <row r="119" spans="1:33" s="62" customFormat="1" ht="4.5" customHeight="1" x14ac:dyDescent="0.25">
      <c r="A119" s="386">
        <v>4.5</v>
      </c>
      <c r="B119" s="292"/>
      <c r="C119" s="289"/>
      <c r="D119" s="289"/>
      <c r="E119" s="289"/>
      <c r="F119" s="289"/>
      <c r="G119" s="289"/>
      <c r="H119" s="289"/>
      <c r="I119" s="289"/>
      <c r="J119" s="289"/>
      <c r="K119" s="289"/>
      <c r="L119" s="289"/>
      <c r="M119" s="289"/>
      <c r="N119" s="289"/>
      <c r="O119" s="289"/>
      <c r="P119" s="289"/>
      <c r="Q119" s="381"/>
      <c r="R119" s="381"/>
      <c r="S119" s="381"/>
      <c r="T119" s="381"/>
      <c r="U119" s="381"/>
      <c r="V119" s="381"/>
      <c r="W119" s="381"/>
      <c r="X119" s="381"/>
      <c r="Y119" s="381"/>
      <c r="Z119" s="381"/>
      <c r="AA119" s="381"/>
      <c r="AB119" s="381"/>
      <c r="AC119" s="381"/>
      <c r="AD119" s="381"/>
      <c r="AE119" s="381"/>
      <c r="AF119" s="381"/>
      <c r="AG119" s="381"/>
    </row>
    <row r="120" spans="1:33" s="62" customFormat="1" ht="16.5" customHeight="1" x14ac:dyDescent="0.25">
      <c r="A120" s="386">
        <f t="shared" ref="A120" si="9">$A$8</f>
        <v>16.5</v>
      </c>
      <c r="B120" s="758" t="s">
        <v>689</v>
      </c>
      <c r="C120" s="759"/>
      <c r="D120" s="759"/>
      <c r="E120" s="759"/>
      <c r="F120" s="759"/>
      <c r="G120" s="759"/>
      <c r="H120" s="759"/>
      <c r="I120" s="759"/>
      <c r="J120" s="759"/>
      <c r="K120" s="759"/>
      <c r="L120" s="759"/>
      <c r="M120" s="759"/>
      <c r="N120" s="759"/>
      <c r="O120" s="760"/>
      <c r="P120" s="289"/>
      <c r="Q120" s="381"/>
      <c r="R120" s="381"/>
      <c r="S120" s="381"/>
      <c r="T120" s="381"/>
      <c r="U120" s="381"/>
      <c r="V120" s="381"/>
      <c r="W120" s="381"/>
      <c r="X120" s="381"/>
      <c r="Y120" s="381"/>
      <c r="Z120" s="381"/>
      <c r="AA120" s="381"/>
      <c r="AB120" s="381"/>
      <c r="AC120" s="381"/>
      <c r="AD120" s="381"/>
      <c r="AE120" s="381"/>
      <c r="AF120" s="381"/>
      <c r="AG120" s="381"/>
    </row>
    <row r="121" spans="1:33" s="62" customFormat="1" ht="24.75" customHeight="1" x14ac:dyDescent="0.25">
      <c r="A121" s="386">
        <f>$A$8*1.5</f>
        <v>24.75</v>
      </c>
      <c r="B121" s="391" t="s">
        <v>162</v>
      </c>
      <c r="C121" s="777" t="s">
        <v>170</v>
      </c>
      <c r="D121" s="770"/>
      <c r="E121" s="770"/>
      <c r="F121" s="770"/>
      <c r="G121" s="778"/>
      <c r="H121" s="392" t="s">
        <v>171</v>
      </c>
      <c r="I121" s="392" t="s">
        <v>172</v>
      </c>
      <c r="J121" s="391" t="s">
        <v>163</v>
      </c>
      <c r="K121" s="393" t="s">
        <v>778</v>
      </c>
      <c r="L121" s="853" t="s">
        <v>691</v>
      </c>
      <c r="M121" s="770"/>
      <c r="N121" s="770"/>
      <c r="O121" s="778"/>
      <c r="P121" s="289"/>
      <c r="Q121" s="381"/>
      <c r="R121" s="381"/>
      <c r="S121" s="381"/>
      <c r="T121" s="381"/>
      <c r="U121" s="381"/>
      <c r="V121" s="381"/>
      <c r="W121" s="381"/>
      <c r="X121" s="381"/>
      <c r="Y121" s="381"/>
      <c r="Z121" s="381"/>
      <c r="AA121" s="381"/>
      <c r="AB121" s="381"/>
      <c r="AC121" s="381"/>
      <c r="AD121" s="381"/>
      <c r="AE121" s="381"/>
      <c r="AF121" s="381"/>
      <c r="AG121" s="381"/>
    </row>
    <row r="122" spans="1:33" s="62" customFormat="1" ht="9" customHeight="1" x14ac:dyDescent="0.2">
      <c r="A122" s="380">
        <f>$A$2</f>
        <v>9</v>
      </c>
      <c r="B122" s="404"/>
      <c r="C122" s="779" t="s">
        <v>126</v>
      </c>
      <c r="D122" s="780"/>
      <c r="E122" s="780"/>
      <c r="F122" s="780"/>
      <c r="G122" s="781"/>
      <c r="H122" s="395" t="s">
        <v>164</v>
      </c>
      <c r="I122" s="395" t="s">
        <v>165</v>
      </c>
      <c r="J122" s="395" t="s">
        <v>143</v>
      </c>
      <c r="K122" s="395" t="s">
        <v>166</v>
      </c>
      <c r="L122" s="853" t="s">
        <v>167</v>
      </c>
      <c r="M122" s="885"/>
      <c r="N122" s="885"/>
      <c r="O122" s="862"/>
      <c r="P122" s="289"/>
      <c r="Q122" s="381"/>
      <c r="R122" s="381"/>
      <c r="S122" s="381"/>
      <c r="T122" s="381"/>
      <c r="U122" s="381"/>
      <c r="V122" s="381"/>
      <c r="W122" s="381"/>
      <c r="X122" s="381"/>
      <c r="Y122" s="381"/>
      <c r="Z122" s="381"/>
      <c r="AA122" s="381"/>
      <c r="AB122" s="381"/>
      <c r="AC122" s="381"/>
      <c r="AD122" s="381"/>
      <c r="AE122" s="381"/>
      <c r="AF122" s="381"/>
      <c r="AG122" s="381"/>
    </row>
    <row r="123" spans="1:33" s="62" customFormat="1" ht="19.5" customHeight="1" x14ac:dyDescent="0.25">
      <c r="A123" s="380">
        <f t="shared" ref="A123:A130" si="10">$A$6</f>
        <v>19.5</v>
      </c>
      <c r="B123" s="396">
        <v>1</v>
      </c>
      <c r="C123" s="1108"/>
      <c r="D123" s="1108"/>
      <c r="E123" s="1108"/>
      <c r="F123" s="1108"/>
      <c r="G123" s="1108"/>
      <c r="H123" s="397"/>
      <c r="I123" s="397"/>
      <c r="J123" s="398"/>
      <c r="K123" s="400"/>
      <c r="L123" s="1109"/>
      <c r="M123" s="1110"/>
      <c r="N123" s="1110"/>
      <c r="O123" s="1111"/>
      <c r="P123" s="289"/>
      <c r="Q123" s="381"/>
      <c r="R123" s="381"/>
      <c r="S123" s="381"/>
      <c r="T123" s="381"/>
      <c r="U123" s="381"/>
      <c r="V123" s="381"/>
      <c r="W123" s="381"/>
      <c r="X123" s="381"/>
      <c r="Y123" s="381"/>
      <c r="Z123" s="381"/>
      <c r="AA123" s="381"/>
      <c r="AB123" s="381"/>
      <c r="AC123" s="381"/>
      <c r="AD123" s="381"/>
      <c r="AE123" s="381"/>
      <c r="AF123" s="381"/>
      <c r="AG123" s="381"/>
    </row>
    <row r="124" spans="1:33" s="62" customFormat="1" ht="19.5" customHeight="1" x14ac:dyDescent="0.25">
      <c r="A124" s="380">
        <f t="shared" si="10"/>
        <v>19.5</v>
      </c>
      <c r="B124" s="396">
        <v>2</v>
      </c>
      <c r="C124" s="1108"/>
      <c r="D124" s="1108"/>
      <c r="E124" s="1108"/>
      <c r="F124" s="1108"/>
      <c r="G124" s="1108"/>
      <c r="H124" s="397"/>
      <c r="I124" s="397"/>
      <c r="J124" s="398"/>
      <c r="K124" s="400"/>
      <c r="L124" s="1109"/>
      <c r="M124" s="1110"/>
      <c r="N124" s="1110"/>
      <c r="O124" s="1111"/>
      <c r="P124" s="289"/>
      <c r="Q124" s="381"/>
      <c r="R124" s="381"/>
      <c r="S124" s="381"/>
      <c r="T124" s="381"/>
      <c r="U124" s="381"/>
      <c r="V124" s="381"/>
      <c r="W124" s="381"/>
      <c r="X124" s="381"/>
      <c r="Y124" s="381"/>
      <c r="Z124" s="381"/>
      <c r="AA124" s="381"/>
      <c r="AB124" s="381"/>
      <c r="AC124" s="381"/>
      <c r="AD124" s="381"/>
      <c r="AE124" s="381"/>
      <c r="AF124" s="381"/>
      <c r="AG124" s="381"/>
    </row>
    <row r="125" spans="1:33" s="62" customFormat="1" ht="19.5" customHeight="1" x14ac:dyDescent="0.25">
      <c r="A125" s="380">
        <f t="shared" si="10"/>
        <v>19.5</v>
      </c>
      <c r="B125" s="396">
        <v>3</v>
      </c>
      <c r="C125" s="1108"/>
      <c r="D125" s="1108"/>
      <c r="E125" s="1108"/>
      <c r="F125" s="1108"/>
      <c r="G125" s="1108"/>
      <c r="H125" s="397"/>
      <c r="I125" s="397"/>
      <c r="J125" s="398"/>
      <c r="K125" s="400"/>
      <c r="L125" s="1109"/>
      <c r="M125" s="1110"/>
      <c r="N125" s="1110"/>
      <c r="O125" s="1111"/>
      <c r="P125" s="289"/>
      <c r="Q125" s="381"/>
      <c r="R125" s="381"/>
      <c r="S125" s="381"/>
      <c r="T125" s="381"/>
      <c r="U125" s="381"/>
      <c r="V125" s="381"/>
      <c r="W125" s="381"/>
      <c r="X125" s="381"/>
      <c r="Y125" s="381"/>
      <c r="Z125" s="381"/>
      <c r="AA125" s="381"/>
      <c r="AB125" s="381"/>
      <c r="AC125" s="381"/>
      <c r="AD125" s="381"/>
      <c r="AE125" s="381"/>
      <c r="AF125" s="381"/>
      <c r="AG125" s="381"/>
    </row>
    <row r="126" spans="1:33" s="62" customFormat="1" ht="19.5" customHeight="1" x14ac:dyDescent="0.25">
      <c r="A126" s="380">
        <f t="shared" si="10"/>
        <v>19.5</v>
      </c>
      <c r="B126" s="396">
        <v>4</v>
      </c>
      <c r="C126" s="1108"/>
      <c r="D126" s="1108"/>
      <c r="E126" s="1108"/>
      <c r="F126" s="1108"/>
      <c r="G126" s="1108"/>
      <c r="H126" s="397"/>
      <c r="I126" s="397"/>
      <c r="J126" s="398"/>
      <c r="K126" s="400"/>
      <c r="L126" s="1109"/>
      <c r="M126" s="1110"/>
      <c r="N126" s="1110"/>
      <c r="O126" s="1111"/>
      <c r="P126" s="289"/>
      <c r="Q126" s="381"/>
      <c r="R126" s="381"/>
      <c r="S126" s="381"/>
      <c r="T126" s="381"/>
      <c r="U126" s="381"/>
      <c r="V126" s="381"/>
      <c r="W126" s="381"/>
      <c r="X126" s="381"/>
      <c r="Y126" s="381"/>
      <c r="Z126" s="381"/>
      <c r="AA126" s="381"/>
      <c r="AB126" s="381"/>
      <c r="AC126" s="381"/>
      <c r="AD126" s="381"/>
      <c r="AE126" s="381"/>
      <c r="AF126" s="381"/>
      <c r="AG126" s="381"/>
    </row>
    <row r="127" spans="1:33" s="62" customFormat="1" ht="19.5" customHeight="1" x14ac:dyDescent="0.25">
      <c r="A127" s="380">
        <f t="shared" si="10"/>
        <v>19.5</v>
      </c>
      <c r="B127" s="396">
        <v>5</v>
      </c>
      <c r="C127" s="1108"/>
      <c r="D127" s="1108"/>
      <c r="E127" s="1108"/>
      <c r="F127" s="1108"/>
      <c r="G127" s="1108"/>
      <c r="H127" s="397"/>
      <c r="I127" s="397"/>
      <c r="J127" s="398"/>
      <c r="K127" s="400"/>
      <c r="L127" s="1109"/>
      <c r="M127" s="1110"/>
      <c r="N127" s="1110"/>
      <c r="O127" s="1111"/>
      <c r="P127" s="289"/>
      <c r="Q127" s="381"/>
      <c r="R127" s="381"/>
      <c r="S127" s="381"/>
      <c r="T127" s="381"/>
      <c r="U127" s="381"/>
      <c r="V127" s="381"/>
      <c r="W127" s="381"/>
      <c r="X127" s="381"/>
      <c r="Y127" s="381"/>
      <c r="Z127" s="381"/>
      <c r="AA127" s="381"/>
      <c r="AB127" s="381"/>
      <c r="AC127" s="381"/>
      <c r="AD127" s="381"/>
      <c r="AE127" s="381"/>
      <c r="AF127" s="381"/>
      <c r="AG127" s="381"/>
    </row>
    <row r="128" spans="1:33" s="62" customFormat="1" ht="19.5" customHeight="1" x14ac:dyDescent="0.25">
      <c r="A128" s="380">
        <f t="shared" si="10"/>
        <v>19.5</v>
      </c>
      <c r="B128" s="396">
        <v>6</v>
      </c>
      <c r="C128" s="1108"/>
      <c r="D128" s="1108"/>
      <c r="E128" s="1108"/>
      <c r="F128" s="1108"/>
      <c r="G128" s="1108"/>
      <c r="H128" s="397"/>
      <c r="I128" s="397"/>
      <c r="J128" s="398"/>
      <c r="K128" s="400"/>
      <c r="L128" s="1109"/>
      <c r="M128" s="1110"/>
      <c r="N128" s="1110"/>
      <c r="O128" s="1111"/>
      <c r="P128" s="289"/>
      <c r="Q128" s="381"/>
      <c r="R128" s="381"/>
      <c r="S128" s="381"/>
      <c r="T128" s="381"/>
      <c r="U128" s="381"/>
      <c r="V128" s="381"/>
      <c r="W128" s="381"/>
      <c r="X128" s="381"/>
      <c r="Y128" s="381"/>
      <c r="Z128" s="381"/>
      <c r="AA128" s="381"/>
      <c r="AB128" s="381"/>
      <c r="AC128" s="381"/>
      <c r="AD128" s="381"/>
      <c r="AE128" s="381"/>
      <c r="AF128" s="381"/>
      <c r="AG128" s="381"/>
    </row>
    <row r="129" spans="1:33" s="62" customFormat="1" ht="19.5" customHeight="1" x14ac:dyDescent="0.25">
      <c r="A129" s="380">
        <f t="shared" si="10"/>
        <v>19.5</v>
      </c>
      <c r="B129" s="396">
        <v>7</v>
      </c>
      <c r="C129" s="1108"/>
      <c r="D129" s="1108"/>
      <c r="E129" s="1108"/>
      <c r="F129" s="1108"/>
      <c r="G129" s="1108"/>
      <c r="H129" s="397"/>
      <c r="I129" s="397"/>
      <c r="J129" s="398"/>
      <c r="K129" s="400"/>
      <c r="L129" s="1109"/>
      <c r="M129" s="1110"/>
      <c r="N129" s="1110"/>
      <c r="O129" s="1111"/>
      <c r="P129" s="289"/>
      <c r="Q129" s="381"/>
      <c r="R129" s="381"/>
      <c r="S129" s="381"/>
      <c r="T129" s="381"/>
      <c r="U129" s="381"/>
      <c r="V129" s="381"/>
      <c r="W129" s="381"/>
      <c r="X129" s="381"/>
      <c r="Y129" s="381"/>
      <c r="Z129" s="381"/>
      <c r="AA129" s="381"/>
      <c r="AB129" s="381"/>
      <c r="AC129" s="381"/>
      <c r="AD129" s="381"/>
      <c r="AE129" s="381"/>
      <c r="AF129" s="381"/>
      <c r="AG129" s="381"/>
    </row>
    <row r="130" spans="1:33" s="62" customFormat="1" ht="19.5" customHeight="1" x14ac:dyDescent="0.25">
      <c r="A130" s="380">
        <f t="shared" si="10"/>
        <v>19.5</v>
      </c>
      <c r="B130" s="396">
        <v>8</v>
      </c>
      <c r="C130" s="1108"/>
      <c r="D130" s="1108"/>
      <c r="E130" s="1108"/>
      <c r="F130" s="1108"/>
      <c r="G130" s="1108"/>
      <c r="H130" s="397"/>
      <c r="I130" s="397"/>
      <c r="J130" s="398"/>
      <c r="K130" s="400"/>
      <c r="L130" s="1109"/>
      <c r="M130" s="1110"/>
      <c r="N130" s="1110"/>
      <c r="O130" s="1111"/>
      <c r="P130" s="289"/>
      <c r="Q130" s="381"/>
      <c r="R130" s="381"/>
      <c r="S130" s="381"/>
      <c r="T130" s="381"/>
      <c r="U130" s="381"/>
      <c r="V130" s="381"/>
      <c r="W130" s="381"/>
      <c r="X130" s="381"/>
      <c r="Y130" s="381"/>
      <c r="Z130" s="381"/>
      <c r="AA130" s="381"/>
      <c r="AB130" s="381"/>
      <c r="AC130" s="381"/>
      <c r="AD130" s="381"/>
      <c r="AE130" s="381"/>
      <c r="AF130" s="381"/>
      <c r="AG130" s="381"/>
    </row>
    <row r="131" spans="1:33" s="62" customFormat="1" ht="9" customHeight="1" x14ac:dyDescent="0.25">
      <c r="A131" s="380">
        <f>$A$2</f>
        <v>9</v>
      </c>
      <c r="B131" s="289"/>
      <c r="C131" s="289"/>
      <c r="D131" s="289"/>
      <c r="E131" s="289"/>
      <c r="F131" s="289"/>
      <c r="G131" s="289"/>
      <c r="H131" s="289"/>
      <c r="I131" s="289"/>
      <c r="J131" s="289"/>
      <c r="K131" s="289"/>
      <c r="L131" s="289"/>
      <c r="M131" s="289"/>
      <c r="N131" s="289"/>
      <c r="O131" s="289"/>
      <c r="P131" s="289"/>
      <c r="Q131" s="381"/>
      <c r="R131" s="381"/>
      <c r="S131" s="381"/>
      <c r="T131" s="381"/>
      <c r="U131" s="381"/>
      <c r="V131" s="381"/>
      <c r="W131" s="381"/>
      <c r="X131" s="381"/>
      <c r="Y131" s="381"/>
      <c r="Z131" s="381"/>
      <c r="AA131" s="381"/>
      <c r="AB131" s="381"/>
      <c r="AC131" s="381"/>
      <c r="AD131" s="381"/>
      <c r="AE131" s="381"/>
      <c r="AF131" s="381"/>
      <c r="AG131" s="381"/>
    </row>
    <row r="132" spans="1:33" ht="9" customHeight="1" x14ac:dyDescent="0.25">
      <c r="A132" s="380">
        <f t="shared" si="5"/>
        <v>9</v>
      </c>
      <c r="B132" s="289"/>
      <c r="C132" s="289"/>
      <c r="D132" s="289"/>
      <c r="E132" s="289"/>
      <c r="F132" s="289"/>
      <c r="G132" s="289"/>
      <c r="H132" s="289"/>
      <c r="I132" s="289"/>
      <c r="J132" s="289"/>
      <c r="K132" s="289"/>
      <c r="L132" s="289"/>
      <c r="M132" s="289"/>
      <c r="N132" s="289"/>
      <c r="O132" s="289"/>
      <c r="P132" s="289"/>
      <c r="Q132" s="381"/>
      <c r="R132" s="289"/>
      <c r="S132" s="289"/>
      <c r="T132" s="289"/>
      <c r="U132" s="289"/>
      <c r="V132" s="289"/>
      <c r="W132" s="289"/>
      <c r="X132" s="289"/>
      <c r="Y132" s="289"/>
      <c r="Z132" s="289"/>
      <c r="AA132" s="289"/>
      <c r="AB132" s="289"/>
      <c r="AC132" s="289"/>
      <c r="AD132" s="289"/>
      <c r="AE132" s="289"/>
      <c r="AF132" s="289"/>
      <c r="AG132" s="289"/>
    </row>
    <row r="133" spans="1:33" ht="9" customHeight="1" x14ac:dyDescent="0.25">
      <c r="A133" s="380">
        <f t="shared" si="5"/>
        <v>9</v>
      </c>
      <c r="B133" s="289"/>
      <c r="C133" s="289"/>
      <c r="D133" s="289"/>
      <c r="E133" s="289"/>
      <c r="F133" s="289"/>
      <c r="G133" s="289"/>
      <c r="H133" s="289"/>
      <c r="I133" s="289"/>
      <c r="J133" s="289"/>
      <c r="K133" s="289"/>
      <c r="L133" s="289"/>
      <c r="M133" s="289"/>
      <c r="N133" s="289"/>
      <c r="O133" s="289"/>
      <c r="P133" s="289"/>
      <c r="Q133" s="381"/>
      <c r="R133" s="289"/>
      <c r="S133" s="289"/>
      <c r="T133" s="289"/>
      <c r="U133" s="289"/>
      <c r="V133" s="289"/>
      <c r="W133" s="289"/>
      <c r="X133" s="289"/>
      <c r="Y133" s="289"/>
      <c r="Z133" s="289"/>
      <c r="AA133" s="289"/>
      <c r="AB133" s="289"/>
      <c r="AC133" s="289"/>
      <c r="AD133" s="289"/>
      <c r="AE133" s="289"/>
      <c r="AF133" s="289"/>
      <c r="AG133" s="289"/>
    </row>
    <row r="134" spans="1:33" ht="9" customHeight="1" x14ac:dyDescent="0.25">
      <c r="A134" s="380">
        <f t="shared" si="5"/>
        <v>9</v>
      </c>
      <c r="B134" s="289"/>
      <c r="C134" s="289"/>
      <c r="D134" s="289"/>
      <c r="E134" s="289"/>
      <c r="F134" s="289"/>
      <c r="G134" s="289"/>
      <c r="H134" s="289"/>
      <c r="I134" s="289"/>
      <c r="J134" s="289"/>
      <c r="K134" s="289"/>
      <c r="L134" s="289"/>
      <c r="M134" s="289"/>
      <c r="N134" s="289"/>
      <c r="O134" s="289"/>
      <c r="P134" s="289"/>
      <c r="Q134" s="381"/>
      <c r="R134" s="289"/>
      <c r="S134" s="289"/>
      <c r="T134" s="289"/>
      <c r="U134" s="289"/>
      <c r="V134" s="289"/>
      <c r="W134" s="289"/>
      <c r="X134" s="289"/>
      <c r="Y134" s="289"/>
      <c r="Z134" s="289"/>
      <c r="AA134" s="289"/>
      <c r="AB134" s="289"/>
      <c r="AC134" s="289"/>
      <c r="AD134" s="289"/>
      <c r="AE134" s="289"/>
      <c r="AF134" s="289"/>
      <c r="AG134" s="289"/>
    </row>
    <row r="135" spans="1:33" ht="9" customHeight="1" x14ac:dyDescent="0.25">
      <c r="A135" s="380">
        <f t="shared" si="5"/>
        <v>9</v>
      </c>
      <c r="B135" s="289"/>
      <c r="C135" s="289"/>
      <c r="D135" s="289"/>
      <c r="E135" s="289"/>
      <c r="F135" s="289"/>
      <c r="G135" s="289"/>
      <c r="H135" s="289"/>
      <c r="I135" s="289"/>
      <c r="J135" s="289"/>
      <c r="K135" s="289"/>
      <c r="L135" s="289"/>
      <c r="M135" s="289"/>
      <c r="N135" s="289"/>
      <c r="O135" s="289"/>
      <c r="P135" s="289"/>
      <c r="Q135" s="381"/>
      <c r="R135" s="289"/>
      <c r="S135" s="289"/>
      <c r="T135" s="289"/>
      <c r="U135" s="289"/>
      <c r="V135" s="289"/>
      <c r="W135" s="289"/>
      <c r="X135" s="289"/>
      <c r="Y135" s="289"/>
      <c r="Z135" s="289"/>
      <c r="AA135" s="289"/>
      <c r="AB135" s="289"/>
      <c r="AC135" s="289"/>
      <c r="AD135" s="289"/>
      <c r="AE135" s="289"/>
      <c r="AF135" s="289"/>
      <c r="AG135" s="289"/>
    </row>
    <row r="136" spans="1:33" ht="9" customHeight="1" x14ac:dyDescent="0.25">
      <c r="A136" s="380">
        <f t="shared" si="5"/>
        <v>9</v>
      </c>
      <c r="B136" s="289"/>
      <c r="C136" s="289"/>
      <c r="D136" s="289"/>
      <c r="E136" s="289"/>
      <c r="F136" s="289"/>
      <c r="G136" s="289"/>
      <c r="H136" s="289"/>
      <c r="I136" s="289"/>
      <c r="J136" s="289"/>
      <c r="K136" s="289"/>
      <c r="L136" s="289"/>
      <c r="M136" s="289"/>
      <c r="N136" s="289"/>
      <c r="O136" s="289"/>
      <c r="P136" s="289"/>
      <c r="Q136" s="381"/>
      <c r="R136" s="289"/>
      <c r="S136" s="289"/>
      <c r="T136" s="289"/>
      <c r="U136" s="289"/>
      <c r="V136" s="289"/>
      <c r="W136" s="289"/>
      <c r="X136" s="289"/>
      <c r="Y136" s="289"/>
      <c r="Z136" s="289"/>
      <c r="AA136" s="289"/>
      <c r="AB136" s="289"/>
      <c r="AC136" s="289"/>
      <c r="AD136" s="289"/>
      <c r="AE136" s="289"/>
      <c r="AF136" s="289"/>
      <c r="AG136" s="289"/>
    </row>
    <row r="137" spans="1:33" ht="9" customHeight="1" x14ac:dyDescent="0.25">
      <c r="A137" s="380">
        <f t="shared" si="5"/>
        <v>9</v>
      </c>
      <c r="B137" s="289"/>
      <c r="C137" s="289"/>
      <c r="D137" s="289"/>
      <c r="E137" s="289"/>
      <c r="F137" s="289"/>
      <c r="G137" s="289"/>
      <c r="H137" s="289"/>
      <c r="I137" s="289"/>
      <c r="J137" s="289"/>
      <c r="K137" s="289"/>
      <c r="L137" s="289"/>
      <c r="M137" s="289"/>
      <c r="N137" s="289"/>
      <c r="O137" s="289"/>
      <c r="P137" s="289"/>
      <c r="Q137" s="381"/>
      <c r="R137" s="289"/>
      <c r="S137" s="289"/>
      <c r="T137" s="289"/>
      <c r="U137" s="289"/>
      <c r="V137" s="289"/>
      <c r="W137" s="289"/>
      <c r="X137" s="289"/>
      <c r="Y137" s="289"/>
      <c r="Z137" s="289"/>
      <c r="AA137" s="289"/>
      <c r="AB137" s="289"/>
      <c r="AC137" s="289"/>
      <c r="AD137" s="289"/>
      <c r="AE137" s="289"/>
      <c r="AF137" s="289"/>
      <c r="AG137" s="289"/>
    </row>
    <row r="138" spans="1:33" ht="9" customHeight="1" x14ac:dyDescent="0.25">
      <c r="A138" s="380">
        <f t="shared" si="5"/>
        <v>9</v>
      </c>
      <c r="B138" s="289"/>
      <c r="C138" s="289"/>
      <c r="D138" s="289"/>
      <c r="E138" s="289"/>
      <c r="F138" s="289"/>
      <c r="G138" s="289"/>
      <c r="H138" s="289"/>
      <c r="I138" s="289"/>
      <c r="J138" s="289"/>
      <c r="K138" s="289"/>
      <c r="L138" s="289"/>
      <c r="M138" s="289"/>
      <c r="N138" s="289"/>
      <c r="O138" s="289"/>
      <c r="P138" s="289"/>
      <c r="Q138" s="381"/>
      <c r="R138" s="289"/>
      <c r="S138" s="289"/>
      <c r="T138" s="289"/>
      <c r="U138" s="289"/>
      <c r="V138" s="289"/>
      <c r="W138" s="289"/>
      <c r="X138" s="289"/>
      <c r="Y138" s="289"/>
      <c r="Z138" s="289"/>
      <c r="AA138" s="289"/>
      <c r="AB138" s="289"/>
      <c r="AC138" s="289"/>
      <c r="AD138" s="289"/>
      <c r="AE138" s="289"/>
      <c r="AF138" s="289"/>
      <c r="AG138" s="289"/>
    </row>
    <row r="139" spans="1:33" ht="9" customHeight="1" x14ac:dyDescent="0.25">
      <c r="A139" s="380">
        <f t="shared" si="5"/>
        <v>9</v>
      </c>
      <c r="B139" s="289"/>
      <c r="C139" s="289"/>
      <c r="D139" s="289"/>
      <c r="E139" s="289"/>
      <c r="F139" s="289"/>
      <c r="G139" s="289"/>
      <c r="H139" s="289"/>
      <c r="I139" s="289"/>
      <c r="J139" s="289"/>
      <c r="K139" s="289"/>
      <c r="L139" s="289"/>
      <c r="M139" s="289"/>
      <c r="N139" s="289"/>
      <c r="O139" s="289"/>
      <c r="P139" s="289"/>
      <c r="Q139" s="381"/>
      <c r="R139" s="289"/>
      <c r="S139" s="289"/>
      <c r="T139" s="289"/>
      <c r="U139" s="289"/>
      <c r="V139" s="289"/>
      <c r="W139" s="289"/>
      <c r="X139" s="289"/>
      <c r="Y139" s="289"/>
      <c r="Z139" s="289"/>
      <c r="AA139" s="289"/>
      <c r="AB139" s="289"/>
      <c r="AC139" s="289"/>
      <c r="AD139" s="289"/>
      <c r="AE139" s="289"/>
      <c r="AF139" s="289"/>
      <c r="AG139" s="289"/>
    </row>
    <row r="140" spans="1:33" ht="9" customHeight="1" x14ac:dyDescent="0.25">
      <c r="A140" s="380">
        <f t="shared" si="5"/>
        <v>9</v>
      </c>
      <c r="B140" s="289"/>
      <c r="C140" s="289"/>
      <c r="D140" s="289"/>
      <c r="E140" s="289"/>
      <c r="F140" s="289"/>
      <c r="G140" s="289"/>
      <c r="H140" s="289"/>
      <c r="I140" s="289"/>
      <c r="J140" s="289"/>
      <c r="K140" s="289"/>
      <c r="L140" s="289"/>
      <c r="M140" s="289"/>
      <c r="N140" s="289"/>
      <c r="O140" s="289"/>
      <c r="P140" s="289"/>
      <c r="Q140" s="381"/>
      <c r="R140" s="289"/>
      <c r="S140" s="289"/>
      <c r="T140" s="289"/>
      <c r="U140" s="289"/>
      <c r="V140" s="289"/>
      <c r="W140" s="289"/>
      <c r="X140" s="289"/>
      <c r="Y140" s="289"/>
      <c r="Z140" s="289"/>
      <c r="AA140" s="289"/>
      <c r="AB140" s="289"/>
      <c r="AC140" s="289"/>
      <c r="AD140" s="289"/>
      <c r="AE140" s="289"/>
      <c r="AF140" s="289"/>
      <c r="AG140" s="289"/>
    </row>
    <row r="141" spans="1:33" ht="9" customHeight="1" x14ac:dyDescent="0.25">
      <c r="A141" s="380">
        <f t="shared" si="5"/>
        <v>9</v>
      </c>
      <c r="B141" s="289"/>
      <c r="C141" s="289"/>
      <c r="D141" s="289"/>
      <c r="E141" s="289"/>
      <c r="F141" s="289"/>
      <c r="G141" s="289"/>
      <c r="H141" s="289"/>
      <c r="I141" s="289"/>
      <c r="J141" s="289"/>
      <c r="K141" s="289"/>
      <c r="L141" s="289"/>
      <c r="M141" s="289"/>
      <c r="N141" s="289"/>
      <c r="O141" s="289"/>
      <c r="P141" s="289"/>
      <c r="Q141" s="381"/>
      <c r="R141" s="289"/>
      <c r="S141" s="289"/>
      <c r="T141" s="289"/>
      <c r="U141" s="289"/>
      <c r="V141" s="289"/>
      <c r="W141" s="289"/>
      <c r="X141" s="289"/>
      <c r="Y141" s="289"/>
      <c r="Z141" s="289"/>
      <c r="AA141" s="289"/>
      <c r="AB141" s="289"/>
      <c r="AC141" s="289"/>
      <c r="AD141" s="289"/>
      <c r="AE141" s="289"/>
      <c r="AF141" s="289"/>
      <c r="AG141" s="289"/>
    </row>
    <row r="142" spans="1:33" ht="9" customHeight="1" x14ac:dyDescent="0.25">
      <c r="A142" s="380">
        <f t="shared" si="5"/>
        <v>9</v>
      </c>
      <c r="B142" s="289"/>
      <c r="C142" s="289"/>
      <c r="D142" s="289"/>
      <c r="E142" s="289"/>
      <c r="F142" s="289"/>
      <c r="G142" s="289"/>
      <c r="H142" s="289"/>
      <c r="I142" s="289"/>
      <c r="J142" s="289"/>
      <c r="K142" s="289"/>
      <c r="L142" s="289"/>
      <c r="M142" s="289"/>
      <c r="N142" s="289"/>
      <c r="O142" s="289"/>
      <c r="P142" s="289"/>
      <c r="Q142" s="381"/>
      <c r="R142" s="289"/>
      <c r="S142" s="289"/>
      <c r="T142" s="289"/>
      <c r="U142" s="289"/>
      <c r="V142" s="289"/>
      <c r="W142" s="289"/>
      <c r="X142" s="289"/>
      <c r="Y142" s="289"/>
      <c r="Z142" s="289"/>
      <c r="AA142" s="289"/>
      <c r="AB142" s="289"/>
      <c r="AC142" s="289"/>
      <c r="AD142" s="289"/>
      <c r="AE142" s="289"/>
      <c r="AF142" s="289"/>
      <c r="AG142" s="289"/>
    </row>
    <row r="143" spans="1:33" ht="9" customHeight="1" x14ac:dyDescent="0.25">
      <c r="A143" s="380">
        <f t="shared" si="5"/>
        <v>9</v>
      </c>
      <c r="B143" s="289"/>
      <c r="C143" s="289"/>
      <c r="D143" s="289"/>
      <c r="E143" s="289"/>
      <c r="F143" s="289"/>
      <c r="G143" s="289"/>
      <c r="H143" s="289"/>
      <c r="I143" s="289"/>
      <c r="J143" s="289"/>
      <c r="K143" s="289"/>
      <c r="L143" s="289"/>
      <c r="M143" s="289"/>
      <c r="N143" s="289"/>
      <c r="O143" s="289"/>
      <c r="P143" s="289"/>
      <c r="Q143" s="381"/>
      <c r="R143" s="289"/>
      <c r="S143" s="289"/>
      <c r="T143" s="289"/>
      <c r="U143" s="289"/>
      <c r="V143" s="289"/>
      <c r="W143" s="289"/>
      <c r="X143" s="289"/>
      <c r="Y143" s="289"/>
      <c r="Z143" s="289"/>
      <c r="AA143" s="289"/>
      <c r="AB143" s="289"/>
      <c r="AC143" s="289"/>
      <c r="AD143" s="289"/>
      <c r="AE143" s="289"/>
      <c r="AF143" s="289"/>
      <c r="AG143" s="289"/>
    </row>
    <row r="144" spans="1:33" ht="9" customHeight="1" x14ac:dyDescent="0.25">
      <c r="A144" s="380">
        <f t="shared" si="5"/>
        <v>9</v>
      </c>
      <c r="B144" s="289"/>
      <c r="C144" s="289"/>
      <c r="D144" s="289"/>
      <c r="E144" s="289"/>
      <c r="F144" s="289"/>
      <c r="G144" s="289"/>
      <c r="H144" s="289"/>
      <c r="I144" s="289"/>
      <c r="J144" s="289"/>
      <c r="K144" s="289"/>
      <c r="L144" s="289"/>
      <c r="M144" s="289"/>
      <c r="N144" s="289"/>
      <c r="O144" s="289"/>
      <c r="P144" s="289"/>
      <c r="Q144" s="381"/>
      <c r="R144" s="289"/>
      <c r="S144" s="289"/>
      <c r="T144" s="289"/>
      <c r="U144" s="289"/>
      <c r="V144" s="289"/>
      <c r="W144" s="289"/>
      <c r="X144" s="289"/>
      <c r="Y144" s="289"/>
      <c r="Z144" s="289"/>
      <c r="AA144" s="289"/>
      <c r="AB144" s="289"/>
      <c r="AC144" s="289"/>
      <c r="AD144" s="289"/>
      <c r="AE144" s="289"/>
      <c r="AF144" s="289"/>
      <c r="AG144" s="289"/>
    </row>
    <row r="145" spans="1:33" ht="9" customHeight="1" x14ac:dyDescent="0.25">
      <c r="A145" s="380">
        <f t="shared" si="5"/>
        <v>9</v>
      </c>
      <c r="B145" s="289"/>
      <c r="C145" s="289"/>
      <c r="D145" s="289"/>
      <c r="E145" s="289"/>
      <c r="F145" s="289"/>
      <c r="G145" s="289"/>
      <c r="H145" s="289"/>
      <c r="I145" s="289"/>
      <c r="J145" s="289"/>
      <c r="K145" s="289"/>
      <c r="L145" s="289"/>
      <c r="M145" s="289"/>
      <c r="N145" s="289"/>
      <c r="O145" s="289"/>
      <c r="P145" s="289"/>
      <c r="Q145" s="381"/>
      <c r="R145" s="289"/>
      <c r="S145" s="289"/>
      <c r="T145" s="289"/>
      <c r="U145" s="289"/>
      <c r="V145" s="289"/>
      <c r="W145" s="289"/>
      <c r="X145" s="289"/>
      <c r="Y145" s="289"/>
      <c r="Z145" s="289"/>
      <c r="AA145" s="289"/>
      <c r="AB145" s="289"/>
      <c r="AC145" s="289"/>
      <c r="AD145" s="289"/>
      <c r="AE145" s="289"/>
      <c r="AF145" s="289"/>
      <c r="AG145" s="289"/>
    </row>
    <row r="146" spans="1:33" ht="9" customHeight="1" x14ac:dyDescent="0.25">
      <c r="A146" s="380">
        <f t="shared" si="5"/>
        <v>9</v>
      </c>
      <c r="B146" s="289"/>
      <c r="C146" s="289"/>
      <c r="D146" s="289"/>
      <c r="E146" s="289"/>
      <c r="F146" s="289"/>
      <c r="G146" s="289"/>
      <c r="H146" s="289"/>
      <c r="I146" s="289"/>
      <c r="J146" s="289"/>
      <c r="K146" s="289"/>
      <c r="L146" s="289"/>
      <c r="M146" s="289"/>
      <c r="N146" s="289"/>
      <c r="O146" s="289"/>
      <c r="P146" s="289"/>
      <c r="Q146" s="381"/>
      <c r="R146" s="289"/>
      <c r="S146" s="289"/>
      <c r="T146" s="289"/>
      <c r="U146" s="289"/>
      <c r="V146" s="289"/>
      <c r="W146" s="289"/>
      <c r="X146" s="289"/>
      <c r="Y146" s="289"/>
      <c r="Z146" s="289"/>
      <c r="AA146" s="289"/>
      <c r="AB146" s="289"/>
      <c r="AC146" s="289"/>
      <c r="AD146" s="289"/>
      <c r="AE146" s="289"/>
      <c r="AF146" s="289"/>
      <c r="AG146" s="289"/>
    </row>
    <row r="147" spans="1:33" ht="9" customHeight="1" x14ac:dyDescent="0.25">
      <c r="A147" s="380">
        <f t="shared" si="5"/>
        <v>9</v>
      </c>
      <c r="B147" s="289"/>
      <c r="C147" s="289"/>
      <c r="D147" s="289"/>
      <c r="E147" s="289"/>
      <c r="F147" s="289"/>
      <c r="G147" s="289"/>
      <c r="H147" s="289"/>
      <c r="I147" s="289"/>
      <c r="J147" s="289"/>
      <c r="K147" s="289"/>
      <c r="L147" s="289"/>
      <c r="M147" s="289"/>
      <c r="N147" s="289"/>
      <c r="O147" s="289"/>
      <c r="P147" s="289"/>
      <c r="Q147" s="381"/>
      <c r="R147" s="289"/>
      <c r="S147" s="289"/>
      <c r="T147" s="289"/>
      <c r="U147" s="289"/>
      <c r="V147" s="289"/>
      <c r="W147" s="289"/>
      <c r="X147" s="289"/>
      <c r="Y147" s="289"/>
      <c r="Z147" s="289"/>
      <c r="AA147" s="289"/>
      <c r="AB147" s="289"/>
      <c r="AC147" s="289"/>
      <c r="AD147" s="289"/>
      <c r="AE147" s="289"/>
      <c r="AF147" s="289"/>
      <c r="AG147" s="289"/>
    </row>
    <row r="148" spans="1:33" ht="9" customHeight="1" x14ac:dyDescent="0.25">
      <c r="A148" s="380">
        <f t="shared" si="5"/>
        <v>9</v>
      </c>
      <c r="B148" s="289"/>
      <c r="C148" s="289"/>
      <c r="D148" s="289"/>
      <c r="E148" s="289"/>
      <c r="F148" s="289"/>
      <c r="G148" s="289"/>
      <c r="H148" s="289"/>
      <c r="I148" s="289"/>
      <c r="J148" s="289"/>
      <c r="K148" s="289"/>
      <c r="L148" s="289"/>
      <c r="M148" s="289"/>
      <c r="N148" s="289"/>
      <c r="O148" s="289"/>
      <c r="P148" s="289"/>
      <c r="Q148" s="381"/>
      <c r="R148" s="289"/>
      <c r="S148" s="289"/>
      <c r="T148" s="289"/>
      <c r="U148" s="289"/>
      <c r="V148" s="289"/>
      <c r="W148" s="289"/>
      <c r="X148" s="289"/>
      <c r="Y148" s="289"/>
      <c r="Z148" s="289"/>
      <c r="AA148" s="289"/>
      <c r="AB148" s="289"/>
      <c r="AC148" s="289"/>
      <c r="AD148" s="289"/>
      <c r="AE148" s="289"/>
      <c r="AF148" s="289"/>
      <c r="AG148" s="289"/>
    </row>
    <row r="149" spans="1:33" ht="9" customHeight="1" x14ac:dyDescent="0.25">
      <c r="A149" s="380">
        <f t="shared" si="5"/>
        <v>9</v>
      </c>
      <c r="B149" s="289"/>
      <c r="C149" s="289"/>
      <c r="D149" s="289"/>
      <c r="E149" s="289"/>
      <c r="F149" s="289"/>
      <c r="G149" s="289"/>
      <c r="H149" s="289"/>
      <c r="I149" s="289"/>
      <c r="J149" s="289"/>
      <c r="K149" s="289"/>
      <c r="L149" s="289"/>
      <c r="M149" s="289"/>
      <c r="N149" s="289"/>
      <c r="O149" s="289"/>
      <c r="P149" s="289"/>
      <c r="Q149" s="381"/>
      <c r="R149" s="289"/>
      <c r="S149" s="289"/>
      <c r="T149" s="289"/>
      <c r="U149" s="289"/>
      <c r="V149" s="289"/>
      <c r="W149" s="289"/>
      <c r="X149" s="289"/>
      <c r="Y149" s="289"/>
      <c r="Z149" s="289"/>
      <c r="AA149" s="289"/>
      <c r="AB149" s="289"/>
      <c r="AC149" s="289"/>
      <c r="AD149" s="289"/>
      <c r="AE149" s="289"/>
      <c r="AF149" s="289"/>
      <c r="AG149" s="289"/>
    </row>
    <row r="150" spans="1:33" ht="9" customHeight="1" x14ac:dyDescent="0.25">
      <c r="A150" s="380">
        <f t="shared" si="5"/>
        <v>9</v>
      </c>
      <c r="B150" s="289"/>
      <c r="C150" s="289"/>
      <c r="D150" s="289"/>
      <c r="E150" s="289"/>
      <c r="F150" s="289"/>
      <c r="G150" s="289"/>
      <c r="H150" s="289"/>
      <c r="I150" s="289"/>
      <c r="J150" s="289"/>
      <c r="K150" s="289"/>
      <c r="L150" s="289"/>
      <c r="M150" s="289"/>
      <c r="N150" s="289"/>
      <c r="O150" s="289"/>
      <c r="P150" s="289"/>
      <c r="Q150" s="381"/>
      <c r="R150" s="289"/>
      <c r="S150" s="289"/>
      <c r="T150" s="289"/>
      <c r="U150" s="289"/>
      <c r="V150" s="289"/>
      <c r="W150" s="289"/>
      <c r="X150" s="289"/>
      <c r="Y150" s="289"/>
      <c r="Z150" s="289"/>
      <c r="AA150" s="289"/>
      <c r="AB150" s="289"/>
      <c r="AC150" s="289"/>
      <c r="AD150" s="289"/>
      <c r="AE150" s="289"/>
      <c r="AF150" s="289"/>
      <c r="AG150" s="289"/>
    </row>
    <row r="151" spans="1:33" ht="9" customHeight="1" x14ac:dyDescent="0.25">
      <c r="A151" s="380">
        <f t="shared" si="5"/>
        <v>9</v>
      </c>
      <c r="B151" s="289"/>
      <c r="C151" s="289"/>
      <c r="D151" s="289"/>
      <c r="E151" s="289"/>
      <c r="F151" s="289"/>
      <c r="G151" s="289"/>
      <c r="H151" s="289"/>
      <c r="I151" s="289"/>
      <c r="J151" s="289"/>
      <c r="K151" s="289"/>
      <c r="L151" s="289"/>
      <c r="M151" s="289"/>
      <c r="N151" s="289"/>
      <c r="O151" s="289"/>
      <c r="P151" s="289"/>
      <c r="Q151" s="381"/>
      <c r="R151" s="289"/>
      <c r="S151" s="289"/>
      <c r="T151" s="289"/>
      <c r="U151" s="289"/>
      <c r="V151" s="289"/>
      <c r="W151" s="289"/>
      <c r="X151" s="289"/>
      <c r="Y151" s="289"/>
      <c r="Z151" s="289"/>
      <c r="AA151" s="289"/>
      <c r="AB151" s="289"/>
      <c r="AC151" s="289"/>
      <c r="AD151" s="289"/>
      <c r="AE151" s="289"/>
      <c r="AF151" s="289"/>
      <c r="AG151" s="289"/>
    </row>
    <row r="152" spans="1:33" ht="9" customHeight="1" x14ac:dyDescent="0.25">
      <c r="A152" s="380">
        <f t="shared" si="5"/>
        <v>9</v>
      </c>
      <c r="B152" s="289"/>
      <c r="C152" s="289"/>
      <c r="D152" s="289"/>
      <c r="E152" s="289"/>
      <c r="F152" s="289"/>
      <c r="G152" s="289"/>
      <c r="H152" s="289"/>
      <c r="I152" s="289"/>
      <c r="J152" s="289"/>
      <c r="K152" s="289"/>
      <c r="L152" s="289"/>
      <c r="M152" s="289"/>
      <c r="N152" s="289"/>
      <c r="O152" s="289"/>
      <c r="P152" s="289"/>
      <c r="Q152" s="381"/>
      <c r="R152" s="289"/>
      <c r="S152" s="289"/>
      <c r="T152" s="289"/>
      <c r="U152" s="289"/>
      <c r="V152" s="289"/>
      <c r="W152" s="289"/>
      <c r="X152" s="289"/>
      <c r="Y152" s="289"/>
      <c r="Z152" s="289"/>
      <c r="AA152" s="289"/>
      <c r="AB152" s="289"/>
      <c r="AC152" s="289"/>
      <c r="AD152" s="289"/>
      <c r="AE152" s="289"/>
      <c r="AF152" s="289"/>
      <c r="AG152" s="289"/>
    </row>
    <row r="153" spans="1:33" ht="9" customHeight="1" x14ac:dyDescent="0.25">
      <c r="A153" s="380">
        <f t="shared" si="5"/>
        <v>9</v>
      </c>
      <c r="B153" s="289"/>
      <c r="C153" s="289"/>
      <c r="D153" s="289"/>
      <c r="E153" s="289"/>
      <c r="F153" s="289"/>
      <c r="G153" s="289"/>
      <c r="H153" s="289"/>
      <c r="I153" s="289"/>
      <c r="J153" s="289"/>
      <c r="K153" s="289"/>
      <c r="L153" s="289"/>
      <c r="M153" s="289"/>
      <c r="N153" s="289"/>
      <c r="O153" s="289"/>
      <c r="P153" s="289"/>
      <c r="Q153" s="381"/>
      <c r="R153" s="289"/>
      <c r="S153" s="289"/>
      <c r="T153" s="289"/>
      <c r="U153" s="289"/>
      <c r="V153" s="289"/>
      <c r="W153" s="289"/>
      <c r="X153" s="289"/>
      <c r="Y153" s="289"/>
      <c r="Z153" s="289"/>
      <c r="AA153" s="289"/>
      <c r="AB153" s="289"/>
      <c r="AC153" s="289"/>
      <c r="AD153" s="289"/>
      <c r="AE153" s="289"/>
      <c r="AF153" s="289"/>
      <c r="AG153" s="289"/>
    </row>
    <row r="154" spans="1:33" ht="9" customHeight="1" x14ac:dyDescent="0.25">
      <c r="A154" s="380">
        <f t="shared" si="5"/>
        <v>9</v>
      </c>
      <c r="B154" s="289"/>
      <c r="C154" s="289"/>
      <c r="D154" s="289"/>
      <c r="E154" s="289"/>
      <c r="F154" s="289"/>
      <c r="G154" s="289"/>
      <c r="H154" s="289"/>
      <c r="I154" s="289"/>
      <c r="J154" s="289"/>
      <c r="K154" s="289"/>
      <c r="L154" s="289"/>
      <c r="M154" s="289"/>
      <c r="N154" s="289"/>
      <c r="O154" s="289"/>
      <c r="P154" s="289"/>
      <c r="Q154" s="381"/>
      <c r="R154" s="289"/>
      <c r="S154" s="289"/>
      <c r="T154" s="289"/>
      <c r="U154" s="289"/>
      <c r="V154" s="289"/>
      <c r="W154" s="289"/>
      <c r="X154" s="289"/>
      <c r="Y154" s="289"/>
      <c r="Z154" s="289"/>
      <c r="AA154" s="289"/>
      <c r="AB154" s="289"/>
      <c r="AC154" s="289"/>
      <c r="AD154" s="289"/>
      <c r="AE154" s="289"/>
      <c r="AF154" s="289"/>
      <c r="AG154" s="289"/>
    </row>
    <row r="155" spans="1:33" ht="9" customHeight="1" x14ac:dyDescent="0.25">
      <c r="A155" s="380">
        <f t="shared" si="5"/>
        <v>9</v>
      </c>
      <c r="B155" s="289"/>
      <c r="C155" s="289"/>
      <c r="D155" s="289"/>
      <c r="E155" s="289"/>
      <c r="F155" s="289"/>
      <c r="G155" s="289"/>
      <c r="H155" s="289"/>
      <c r="I155" s="289"/>
      <c r="J155" s="289"/>
      <c r="K155" s="289"/>
      <c r="L155" s="289"/>
      <c r="M155" s="289"/>
      <c r="N155" s="289"/>
      <c r="O155" s="289"/>
      <c r="P155" s="289"/>
      <c r="Q155" s="381"/>
      <c r="R155" s="289"/>
      <c r="S155" s="289"/>
      <c r="T155" s="289"/>
      <c r="U155" s="289"/>
      <c r="V155" s="289"/>
      <c r="W155" s="289"/>
      <c r="X155" s="289"/>
      <c r="Y155" s="289"/>
      <c r="Z155" s="289"/>
      <c r="AA155" s="289"/>
      <c r="AB155" s="289"/>
      <c r="AC155" s="289"/>
      <c r="AD155" s="289"/>
      <c r="AE155" s="289"/>
      <c r="AF155" s="289"/>
      <c r="AG155" s="289"/>
    </row>
    <row r="156" spans="1:33" ht="9" customHeight="1" x14ac:dyDescent="0.25">
      <c r="A156" s="380">
        <f t="shared" si="5"/>
        <v>9</v>
      </c>
      <c r="B156" s="289"/>
      <c r="C156" s="289"/>
      <c r="D156" s="289"/>
      <c r="E156" s="289"/>
      <c r="F156" s="289"/>
      <c r="G156" s="289"/>
      <c r="H156" s="289"/>
      <c r="I156" s="289"/>
      <c r="J156" s="289"/>
      <c r="K156" s="289"/>
      <c r="L156" s="289"/>
      <c r="M156" s="289"/>
      <c r="N156" s="289"/>
      <c r="O156" s="289"/>
      <c r="P156" s="289"/>
      <c r="Q156" s="381"/>
      <c r="R156" s="289"/>
      <c r="S156" s="289"/>
      <c r="T156" s="289"/>
      <c r="U156" s="289"/>
      <c r="V156" s="289"/>
      <c r="W156" s="289"/>
      <c r="X156" s="289"/>
      <c r="Y156" s="289"/>
      <c r="Z156" s="289"/>
      <c r="AA156" s="289"/>
      <c r="AB156" s="289"/>
      <c r="AC156" s="289"/>
      <c r="AD156" s="289"/>
      <c r="AE156" s="289"/>
      <c r="AF156" s="289"/>
      <c r="AG156" s="289"/>
    </row>
    <row r="157" spans="1:33" ht="9" customHeight="1" x14ac:dyDescent="0.25">
      <c r="A157" s="380">
        <f t="shared" si="5"/>
        <v>9</v>
      </c>
      <c r="B157" s="289"/>
      <c r="C157" s="289"/>
      <c r="D157" s="289"/>
      <c r="E157" s="289"/>
      <c r="F157" s="289"/>
      <c r="G157" s="289"/>
      <c r="H157" s="289"/>
      <c r="I157" s="289"/>
      <c r="J157" s="289"/>
      <c r="K157" s="289"/>
      <c r="L157" s="289"/>
      <c r="M157" s="289"/>
      <c r="N157" s="289"/>
      <c r="O157" s="289"/>
      <c r="P157" s="289"/>
      <c r="Q157" s="381"/>
      <c r="R157" s="289"/>
      <c r="S157" s="289"/>
      <c r="T157" s="289"/>
      <c r="U157" s="289"/>
      <c r="V157" s="289"/>
      <c r="W157" s="289"/>
      <c r="X157" s="289"/>
      <c r="Y157" s="289"/>
      <c r="Z157" s="289"/>
      <c r="AA157" s="289"/>
      <c r="AB157" s="289"/>
      <c r="AC157" s="289"/>
      <c r="AD157" s="289"/>
      <c r="AE157" s="289"/>
      <c r="AF157" s="289"/>
      <c r="AG157" s="289"/>
    </row>
    <row r="158" spans="1:33" ht="9" customHeight="1" x14ac:dyDescent="0.25">
      <c r="A158" s="380">
        <f t="shared" si="5"/>
        <v>9</v>
      </c>
      <c r="B158" s="289"/>
      <c r="C158" s="289"/>
      <c r="D158" s="289"/>
      <c r="E158" s="289"/>
      <c r="F158" s="289"/>
      <c r="G158" s="289"/>
      <c r="H158" s="289"/>
      <c r="I158" s="289"/>
      <c r="J158" s="289"/>
      <c r="K158" s="289"/>
      <c r="L158" s="289"/>
      <c r="M158" s="289"/>
      <c r="N158" s="289"/>
      <c r="O158" s="289"/>
      <c r="P158" s="289"/>
      <c r="Q158" s="381"/>
      <c r="R158" s="289"/>
      <c r="S158" s="289"/>
      <c r="T158" s="289"/>
      <c r="U158" s="289"/>
      <c r="V158" s="289"/>
      <c r="W158" s="289"/>
      <c r="X158" s="289"/>
      <c r="Y158" s="289"/>
      <c r="Z158" s="289"/>
      <c r="AA158" s="289"/>
      <c r="AB158" s="289"/>
      <c r="AC158" s="289"/>
      <c r="AD158" s="289"/>
      <c r="AE158" s="289"/>
      <c r="AF158" s="289"/>
      <c r="AG158" s="289"/>
    </row>
    <row r="159" spans="1:33" ht="9" customHeight="1" x14ac:dyDescent="0.25">
      <c r="A159" s="380">
        <f t="shared" si="5"/>
        <v>9</v>
      </c>
      <c r="B159" s="289"/>
      <c r="C159" s="289"/>
      <c r="D159" s="289"/>
      <c r="E159" s="289"/>
      <c r="F159" s="289"/>
      <c r="G159" s="289"/>
      <c r="H159" s="289"/>
      <c r="I159" s="289"/>
      <c r="J159" s="289"/>
      <c r="K159" s="289"/>
      <c r="L159" s="289"/>
      <c r="M159" s="289"/>
      <c r="N159" s="289"/>
      <c r="O159" s="289"/>
      <c r="P159" s="289"/>
      <c r="Q159" s="381"/>
      <c r="R159" s="289"/>
      <c r="S159" s="289"/>
      <c r="T159" s="289"/>
      <c r="U159" s="289"/>
      <c r="V159" s="289"/>
      <c r="W159" s="289"/>
      <c r="X159" s="289"/>
      <c r="Y159" s="289"/>
      <c r="Z159" s="289"/>
      <c r="AA159" s="289"/>
      <c r="AB159" s="289"/>
      <c r="AC159" s="289"/>
      <c r="AD159" s="289"/>
      <c r="AE159" s="289"/>
      <c r="AF159" s="289"/>
      <c r="AG159" s="289"/>
    </row>
    <row r="160" spans="1:33" ht="9" customHeight="1" x14ac:dyDescent="0.25">
      <c r="A160" s="380">
        <f t="shared" si="5"/>
        <v>9</v>
      </c>
      <c r="B160" s="289"/>
      <c r="C160" s="289"/>
      <c r="D160" s="289"/>
      <c r="E160" s="289"/>
      <c r="F160" s="289"/>
      <c r="G160" s="289"/>
      <c r="H160" s="289"/>
      <c r="I160" s="289"/>
      <c r="J160" s="289"/>
      <c r="K160" s="289"/>
      <c r="L160" s="289"/>
      <c r="M160" s="289"/>
      <c r="N160" s="289"/>
      <c r="O160" s="289"/>
      <c r="P160" s="289"/>
      <c r="Q160" s="381"/>
      <c r="R160" s="289"/>
      <c r="S160" s="289"/>
      <c r="T160" s="289"/>
      <c r="U160" s="289"/>
      <c r="V160" s="289"/>
      <c r="W160" s="289"/>
      <c r="X160" s="289"/>
      <c r="Y160" s="289"/>
      <c r="Z160" s="289"/>
      <c r="AA160" s="289"/>
      <c r="AB160" s="289"/>
      <c r="AC160" s="289"/>
      <c r="AD160" s="289"/>
      <c r="AE160" s="289"/>
      <c r="AF160" s="289"/>
      <c r="AG160" s="289"/>
    </row>
    <row r="161" spans="1:33" ht="15.75" customHeight="1" x14ac:dyDescent="0.25">
      <c r="A161" s="386">
        <f>$A$8</f>
        <v>16.5</v>
      </c>
      <c r="B161" s="289"/>
      <c r="C161" s="402" t="s">
        <v>692</v>
      </c>
      <c r="D161" s="403" t="s">
        <v>189</v>
      </c>
      <c r="E161" s="289"/>
      <c r="F161" s="289"/>
      <c r="G161" s="289"/>
      <c r="H161" s="289"/>
      <c r="I161" s="289"/>
      <c r="J161" s="289"/>
      <c r="K161" s="289"/>
      <c r="L161" s="289"/>
      <c r="M161" s="1006" t="str">
        <f ca="1">Wersja</f>
        <v>2020..6.15.0.44055</v>
      </c>
      <c r="N161" s="1006"/>
      <c r="O161" s="289"/>
      <c r="P161" s="289"/>
      <c r="Q161" s="381"/>
      <c r="R161" s="289"/>
      <c r="S161" s="289"/>
      <c r="T161" s="289"/>
      <c r="U161" s="289"/>
      <c r="V161" s="289"/>
      <c r="W161" s="289"/>
      <c r="X161" s="289"/>
      <c r="Y161" s="289"/>
      <c r="Z161" s="289"/>
      <c r="AA161" s="289"/>
      <c r="AB161" s="289"/>
      <c r="AC161" s="289"/>
      <c r="AD161" s="289"/>
      <c r="AE161" s="289"/>
      <c r="AF161" s="289"/>
      <c r="AG161" s="289"/>
    </row>
    <row r="162" spans="1:33" ht="9" customHeight="1" x14ac:dyDescent="0.25">
      <c r="A162" s="382">
        <v>9</v>
      </c>
      <c r="B162" s="782" t="s">
        <v>182</v>
      </c>
      <c r="C162" s="782"/>
      <c r="D162" s="782"/>
      <c r="E162" s="782"/>
      <c r="F162" s="782"/>
      <c r="G162" s="782"/>
      <c r="H162" s="782"/>
      <c r="I162" s="782"/>
      <c r="J162" s="782"/>
      <c r="K162" s="782"/>
      <c r="L162" s="782"/>
      <c r="M162" s="782"/>
      <c r="N162" s="782"/>
      <c r="O162" s="782"/>
      <c r="P162" s="289"/>
      <c r="Q162" s="381"/>
      <c r="R162" s="289"/>
      <c r="S162" s="289"/>
      <c r="T162" s="289"/>
      <c r="U162" s="289"/>
      <c r="V162" s="289"/>
      <c r="W162" s="289"/>
      <c r="X162" s="289"/>
      <c r="Y162" s="289"/>
      <c r="Z162" s="289"/>
      <c r="AA162" s="289"/>
      <c r="AB162" s="289"/>
      <c r="AC162" s="289"/>
      <c r="AD162" s="289"/>
      <c r="AE162" s="289"/>
      <c r="AF162" s="289"/>
      <c r="AG162" s="289"/>
    </row>
    <row r="163" spans="1:33" ht="9" customHeight="1" x14ac:dyDescent="0.25">
      <c r="A163" s="380">
        <f t="shared" ref="A163" si="11">$A$2</f>
        <v>9</v>
      </c>
      <c r="B163" s="757" t="s">
        <v>0</v>
      </c>
      <c r="C163" s="757"/>
      <c r="D163" s="757"/>
      <c r="E163" s="757"/>
      <c r="F163" s="757"/>
      <c r="G163" s="757"/>
      <c r="H163" s="757"/>
      <c r="I163" s="757"/>
      <c r="J163" s="757"/>
      <c r="K163" s="757"/>
      <c r="L163" s="757"/>
      <c r="M163" s="757"/>
      <c r="N163" s="757"/>
      <c r="O163" s="757"/>
      <c r="P163" s="289"/>
      <c r="Q163" s="381"/>
      <c r="R163" s="289"/>
      <c r="S163" s="289"/>
      <c r="T163" s="289"/>
      <c r="U163" s="289"/>
      <c r="V163" s="289"/>
      <c r="W163" s="289"/>
      <c r="X163" s="289"/>
      <c r="Y163" s="289"/>
      <c r="Z163" s="289"/>
      <c r="AA163" s="289"/>
      <c r="AB163" s="289"/>
      <c r="AC163" s="289"/>
      <c r="AD163" s="289"/>
      <c r="AE163" s="289"/>
      <c r="AF163" s="289"/>
      <c r="AG163" s="289"/>
    </row>
    <row r="164" spans="1:33" ht="4.5" customHeight="1" x14ac:dyDescent="0.25">
      <c r="A164" s="382">
        <v>4.5</v>
      </c>
      <c r="B164" s="292"/>
      <c r="C164" s="289"/>
      <c r="D164" s="289"/>
      <c r="E164" s="289"/>
      <c r="F164" s="289"/>
      <c r="G164" s="289"/>
      <c r="H164" s="289"/>
      <c r="I164" s="289"/>
      <c r="J164" s="289"/>
      <c r="K164" s="289"/>
      <c r="L164" s="289"/>
      <c r="M164" s="289"/>
      <c r="N164" s="289"/>
      <c r="O164" s="289"/>
      <c r="P164" s="289"/>
      <c r="Q164" s="381"/>
      <c r="R164" s="289"/>
      <c r="S164" s="289"/>
      <c r="T164" s="289"/>
      <c r="U164" s="289"/>
      <c r="V164" s="289"/>
      <c r="W164" s="289"/>
      <c r="X164" s="289"/>
      <c r="Y164" s="289"/>
      <c r="Z164" s="289"/>
      <c r="AA164" s="289"/>
      <c r="AB164" s="289"/>
      <c r="AC164" s="289"/>
      <c r="AD164" s="289"/>
      <c r="AE164" s="289"/>
      <c r="AF164" s="289"/>
      <c r="AG164" s="289"/>
    </row>
    <row r="165" spans="1:33" ht="9" customHeight="1" x14ac:dyDescent="0.25">
      <c r="A165" s="380">
        <f t="shared" ref="A165" si="12">$A$2</f>
        <v>9</v>
      </c>
      <c r="B165" s="783" t="s">
        <v>475</v>
      </c>
      <c r="C165" s="766"/>
      <c r="D165" s="766"/>
      <c r="E165" s="766"/>
      <c r="F165" s="766"/>
      <c r="G165" s="766"/>
      <c r="H165" s="767"/>
      <c r="I165" s="666" t="s">
        <v>1</v>
      </c>
      <c r="J165" s="667"/>
      <c r="K165" s="667"/>
      <c r="L165" s="667"/>
      <c r="M165" s="667"/>
      <c r="N165" s="667"/>
      <c r="O165" s="668"/>
      <c r="P165" s="289"/>
      <c r="Q165" s="381"/>
      <c r="R165" s="289"/>
      <c r="S165" s="289"/>
      <c r="T165" s="289"/>
      <c r="U165" s="289"/>
      <c r="V165" s="289"/>
      <c r="W165" s="289"/>
      <c r="X165" s="289"/>
      <c r="Y165" s="289"/>
      <c r="Z165" s="289"/>
      <c r="AA165" s="289"/>
      <c r="AB165" s="289"/>
      <c r="AC165" s="289"/>
      <c r="AD165" s="289"/>
      <c r="AE165" s="289"/>
      <c r="AF165" s="289"/>
      <c r="AG165" s="289"/>
    </row>
    <row r="166" spans="1:33" ht="19.5" customHeight="1" x14ac:dyDescent="0.25">
      <c r="A166" s="382">
        <v>19.5</v>
      </c>
      <c r="B166" s="383"/>
      <c r="C166" s="1002">
        <f>C86</f>
        <v>0</v>
      </c>
      <c r="D166" s="1002"/>
      <c r="E166" s="1002"/>
      <c r="F166" s="1002"/>
      <c r="G166" s="1002"/>
      <c r="H166" s="384"/>
      <c r="I166" s="672"/>
      <c r="J166" s="673"/>
      <c r="K166" s="673"/>
      <c r="L166" s="673"/>
      <c r="M166" s="673"/>
      <c r="N166" s="673"/>
      <c r="O166" s="674"/>
      <c r="P166" s="289"/>
      <c r="Q166" s="381"/>
      <c r="R166" s="289"/>
      <c r="S166" s="289"/>
      <c r="T166" s="289"/>
      <c r="U166" s="289"/>
      <c r="V166" s="289"/>
      <c r="W166" s="289"/>
      <c r="X166" s="289"/>
      <c r="Y166" s="289"/>
      <c r="Z166" s="289"/>
      <c r="AA166" s="289"/>
      <c r="AB166" s="289"/>
      <c r="AC166" s="289"/>
      <c r="AD166" s="289"/>
      <c r="AE166" s="289"/>
      <c r="AF166" s="289"/>
      <c r="AG166" s="289"/>
    </row>
    <row r="167" spans="1:33" ht="9" customHeight="1" x14ac:dyDescent="0.25">
      <c r="A167" s="380">
        <f t="shared" ref="A167" si="13">$A$2</f>
        <v>9</v>
      </c>
      <c r="B167" s="289"/>
      <c r="C167" s="289"/>
      <c r="D167" s="289"/>
      <c r="E167" s="289"/>
      <c r="F167" s="289"/>
      <c r="G167" s="289"/>
      <c r="H167" s="289"/>
      <c r="I167" s="289"/>
      <c r="J167" s="289"/>
      <c r="K167" s="289"/>
      <c r="L167" s="289"/>
      <c r="M167" s="289"/>
      <c r="N167" s="289"/>
      <c r="O167" s="289"/>
      <c r="P167" s="289"/>
      <c r="Q167" s="381"/>
      <c r="R167" s="289"/>
      <c r="S167" s="289"/>
      <c r="T167" s="289"/>
      <c r="U167" s="289"/>
      <c r="V167" s="289"/>
      <c r="W167" s="289"/>
      <c r="X167" s="289"/>
      <c r="Y167" s="289"/>
      <c r="Z167" s="289"/>
      <c r="AA167" s="289"/>
      <c r="AB167" s="289"/>
      <c r="AC167" s="289"/>
      <c r="AD167" s="289"/>
      <c r="AE167" s="289"/>
      <c r="AF167" s="289"/>
      <c r="AG167" s="289"/>
    </row>
    <row r="168" spans="1:33" ht="16.5" customHeight="1" x14ac:dyDescent="0.25">
      <c r="A168" s="382">
        <v>16.5</v>
      </c>
      <c r="B168" s="385" t="s">
        <v>579</v>
      </c>
      <c r="C168" s="289"/>
      <c r="D168" s="289"/>
      <c r="E168" s="289"/>
      <c r="F168" s="289"/>
      <c r="G168" s="289"/>
      <c r="H168" s="289"/>
      <c r="I168" s="289"/>
      <c r="J168" s="289"/>
      <c r="K168" s="289"/>
      <c r="L168" s="289"/>
      <c r="M168" s="289"/>
      <c r="N168" s="289"/>
      <c r="O168" s="289"/>
      <c r="P168" s="289"/>
      <c r="Q168" s="381"/>
      <c r="R168" s="289"/>
      <c r="S168" s="289"/>
      <c r="T168" s="289"/>
      <c r="U168" s="289"/>
      <c r="V168" s="289"/>
      <c r="W168" s="289"/>
      <c r="X168" s="289"/>
      <c r="Y168" s="289"/>
      <c r="Z168" s="289"/>
      <c r="AA168" s="289"/>
      <c r="AB168" s="289"/>
      <c r="AC168" s="289"/>
      <c r="AD168" s="289"/>
      <c r="AE168" s="289"/>
      <c r="AF168" s="289"/>
      <c r="AG168" s="289"/>
    </row>
    <row r="169" spans="1:33" ht="16.5" customHeight="1" x14ac:dyDescent="0.25">
      <c r="A169" s="386">
        <f>$A$8</f>
        <v>16.5</v>
      </c>
      <c r="B169" s="764" t="s">
        <v>686</v>
      </c>
      <c r="C169" s="764"/>
      <c r="D169" s="764"/>
      <c r="E169" s="764"/>
      <c r="F169" s="764"/>
      <c r="G169" s="764"/>
      <c r="H169" s="764"/>
      <c r="I169" s="764"/>
      <c r="J169" s="764"/>
      <c r="K169" s="764"/>
      <c r="L169" s="764"/>
      <c r="M169" s="764"/>
      <c r="N169" s="764"/>
      <c r="O169" s="289"/>
      <c r="P169" s="289"/>
      <c r="Q169" s="381"/>
      <c r="R169" s="289"/>
      <c r="S169" s="289"/>
      <c r="T169" s="289"/>
      <c r="U169" s="289"/>
      <c r="V169" s="289"/>
      <c r="W169" s="289"/>
      <c r="X169" s="289"/>
      <c r="Y169" s="289"/>
      <c r="Z169" s="289"/>
      <c r="AA169" s="289"/>
      <c r="AB169" s="289"/>
      <c r="AC169" s="289"/>
      <c r="AD169" s="289"/>
      <c r="AE169" s="289"/>
      <c r="AF169" s="289"/>
      <c r="AG169" s="289"/>
    </row>
    <row r="170" spans="1:33" ht="16.5" customHeight="1" x14ac:dyDescent="0.25">
      <c r="A170" s="386">
        <f>$A$8</f>
        <v>16.5</v>
      </c>
      <c r="B170" s="765" t="s">
        <v>574</v>
      </c>
      <c r="C170" s="764"/>
      <c r="D170" s="764"/>
      <c r="E170" s="764"/>
      <c r="F170" s="764"/>
      <c r="G170" s="764"/>
      <c r="H170" s="764"/>
      <c r="I170" s="764"/>
      <c r="J170" s="764"/>
      <c r="K170" s="764"/>
      <c r="L170" s="764"/>
      <c r="M170" s="764"/>
      <c r="N170" s="764"/>
      <c r="O170" s="289"/>
      <c r="P170" s="289"/>
      <c r="Q170" s="381"/>
      <c r="R170" s="289"/>
      <c r="S170" s="289"/>
      <c r="T170" s="289"/>
      <c r="U170" s="289"/>
      <c r="V170" s="289"/>
      <c r="W170" s="289"/>
      <c r="X170" s="289"/>
      <c r="Y170" s="289"/>
      <c r="Z170" s="289"/>
      <c r="AA170" s="289"/>
      <c r="AB170" s="289"/>
      <c r="AC170" s="289"/>
      <c r="AD170" s="289"/>
      <c r="AE170" s="289"/>
      <c r="AF170" s="289"/>
      <c r="AG170" s="289"/>
    </row>
    <row r="171" spans="1:33" ht="9" customHeight="1" x14ac:dyDescent="0.25">
      <c r="A171" s="380">
        <f t="shared" ref="A171" si="14">$A$2</f>
        <v>9</v>
      </c>
      <c r="B171" s="289"/>
      <c r="C171" s="387"/>
      <c r="D171" s="387"/>
      <c r="E171" s="387"/>
      <c r="F171" s="387"/>
      <c r="G171" s="387"/>
      <c r="H171" s="289"/>
      <c r="I171" s="289"/>
      <c r="J171" s="289"/>
      <c r="K171" s="289"/>
      <c r="L171" s="289"/>
      <c r="M171" s="289"/>
      <c r="N171" s="540" t="s">
        <v>877</v>
      </c>
      <c r="O171" s="1099"/>
      <c r="P171" s="289"/>
      <c r="Q171" s="381"/>
      <c r="R171" s="289"/>
      <c r="S171" s="289"/>
      <c r="T171" s="289"/>
      <c r="U171" s="289"/>
      <c r="V171" s="289"/>
      <c r="W171" s="289"/>
      <c r="X171" s="289"/>
      <c r="Y171" s="289"/>
      <c r="Z171" s="289"/>
      <c r="AA171" s="289"/>
      <c r="AB171" s="289"/>
      <c r="AC171" s="289"/>
      <c r="AD171" s="289"/>
      <c r="AE171" s="289"/>
      <c r="AF171" s="289"/>
      <c r="AG171" s="289"/>
    </row>
    <row r="172" spans="1:33" ht="19.5" customHeight="1" x14ac:dyDescent="0.25">
      <c r="A172" s="380">
        <f t="shared" ref="A172" si="15">$A$6</f>
        <v>19.5</v>
      </c>
      <c r="B172" s="289"/>
      <c r="C172" s="387"/>
      <c r="D172" s="387"/>
      <c r="E172" s="387"/>
      <c r="F172" s="387"/>
      <c r="G172" s="387"/>
      <c r="H172" s="289"/>
      <c r="I172" s="289"/>
      <c r="J172" s="289"/>
      <c r="K172" s="289"/>
      <c r="L172" s="289"/>
      <c r="M172" s="289"/>
      <c r="N172" s="388">
        <f>N92+1</f>
        <v>3</v>
      </c>
      <c r="O172" s="389"/>
      <c r="P172" s="381"/>
      <c r="Q172" s="381">
        <f>IF(COUNTA(C183:O190,C203:O210)=0,0,1)</f>
        <v>0</v>
      </c>
      <c r="R172" s="289"/>
      <c r="S172" s="289"/>
      <c r="T172" s="289"/>
      <c r="U172" s="289"/>
      <c r="V172" s="289"/>
      <c r="W172" s="289"/>
      <c r="X172" s="289"/>
      <c r="Y172" s="289"/>
      <c r="Z172" s="289"/>
      <c r="AA172" s="289"/>
      <c r="AB172" s="289"/>
      <c r="AC172" s="289"/>
      <c r="AD172" s="289"/>
      <c r="AE172" s="289"/>
      <c r="AF172" s="289"/>
      <c r="AG172" s="289"/>
    </row>
    <row r="173" spans="1:33" ht="4.5" customHeight="1" x14ac:dyDescent="0.25">
      <c r="A173" s="380">
        <f t="shared" ref="A173:A174" si="16">$A$4</f>
        <v>4.5</v>
      </c>
      <c r="B173" s="387"/>
      <c r="C173" s="387"/>
      <c r="D173" s="387"/>
      <c r="E173" s="387"/>
      <c r="F173" s="387"/>
      <c r="G173" s="387"/>
      <c r="H173" s="289"/>
      <c r="I173" s="289"/>
      <c r="J173" s="289"/>
      <c r="K173" s="289"/>
      <c r="L173" s="289"/>
      <c r="M173" s="289"/>
      <c r="N173" s="289"/>
      <c r="O173" s="289"/>
      <c r="P173" s="289"/>
      <c r="Q173" s="381"/>
      <c r="R173" s="289"/>
      <c r="S173" s="289"/>
      <c r="T173" s="289"/>
      <c r="U173" s="289"/>
      <c r="V173" s="289"/>
      <c r="W173" s="289"/>
      <c r="X173" s="289"/>
      <c r="Y173" s="289"/>
      <c r="Z173" s="289"/>
      <c r="AA173" s="289"/>
      <c r="AB173" s="289"/>
      <c r="AC173" s="289"/>
      <c r="AD173" s="289"/>
      <c r="AE173" s="289"/>
      <c r="AF173" s="289"/>
      <c r="AG173" s="289"/>
    </row>
    <row r="174" spans="1:33" ht="4.5" customHeight="1" x14ac:dyDescent="0.25">
      <c r="A174" s="380">
        <f t="shared" si="16"/>
        <v>4.5</v>
      </c>
      <c r="B174" s="770"/>
      <c r="C174" s="770"/>
      <c r="D174" s="770"/>
      <c r="E174" s="770"/>
      <c r="F174" s="770"/>
      <c r="G174" s="770"/>
      <c r="H174" s="770"/>
      <c r="I174" s="770"/>
      <c r="J174" s="770"/>
      <c r="K174" s="770"/>
      <c r="L174" s="770"/>
      <c r="M174" s="770"/>
      <c r="N174" s="770"/>
      <c r="O174" s="770"/>
      <c r="P174" s="289"/>
      <c r="Q174" s="381"/>
      <c r="R174" s="289"/>
      <c r="S174" s="289"/>
      <c r="T174" s="289"/>
      <c r="U174" s="289"/>
      <c r="V174" s="289"/>
      <c r="W174" s="289"/>
      <c r="X174" s="289"/>
      <c r="Y174" s="289"/>
      <c r="Z174" s="289"/>
      <c r="AA174" s="289"/>
      <c r="AB174" s="289"/>
      <c r="AC174" s="289"/>
      <c r="AD174" s="289"/>
      <c r="AE174" s="289"/>
      <c r="AF174" s="289"/>
      <c r="AG174" s="289"/>
    </row>
    <row r="175" spans="1:33" ht="24.75" customHeight="1" x14ac:dyDescent="0.25">
      <c r="A175" s="386">
        <f t="shared" ref="A175" si="17">$A$8*1.5</f>
        <v>24.75</v>
      </c>
      <c r="B175" s="771" t="s">
        <v>687</v>
      </c>
      <c r="C175" s="772"/>
      <c r="D175" s="772"/>
      <c r="E175" s="772"/>
      <c r="F175" s="772"/>
      <c r="G175" s="772"/>
      <c r="H175" s="772"/>
      <c r="I175" s="772"/>
      <c r="J175" s="772"/>
      <c r="K175" s="772"/>
      <c r="L175" s="772"/>
      <c r="M175" s="772"/>
      <c r="N175" s="772"/>
      <c r="O175" s="773"/>
      <c r="P175" s="289"/>
      <c r="Q175" s="381"/>
      <c r="R175" s="289"/>
      <c r="S175" s="289"/>
      <c r="T175" s="289"/>
      <c r="U175" s="289"/>
      <c r="V175" s="289"/>
      <c r="W175" s="289"/>
      <c r="X175" s="289"/>
      <c r="Y175" s="289"/>
      <c r="Z175" s="289"/>
      <c r="AA175" s="289"/>
      <c r="AB175" s="289"/>
      <c r="AC175" s="289"/>
      <c r="AD175" s="289"/>
      <c r="AE175" s="289"/>
      <c r="AF175" s="289"/>
      <c r="AG175" s="289"/>
    </row>
    <row r="176" spans="1:33" ht="9" customHeight="1" x14ac:dyDescent="0.25">
      <c r="A176" s="380">
        <f t="shared" ref="A176" si="18">$A$2</f>
        <v>9</v>
      </c>
      <c r="B176" s="390"/>
      <c r="C176" s="540" t="s">
        <v>158</v>
      </c>
      <c r="D176" s="541"/>
      <c r="E176" s="541"/>
      <c r="F176" s="541"/>
      <c r="G176" s="541"/>
      <c r="H176" s="542"/>
      <c r="I176" s="540" t="s">
        <v>159</v>
      </c>
      <c r="J176" s="541"/>
      <c r="K176" s="541"/>
      <c r="L176" s="541"/>
      <c r="M176" s="541"/>
      <c r="N176" s="541"/>
      <c r="O176" s="542"/>
      <c r="P176" s="289"/>
      <c r="Q176" s="381"/>
      <c r="R176" s="289"/>
      <c r="S176" s="289"/>
      <c r="T176" s="289"/>
      <c r="U176" s="289"/>
      <c r="V176" s="289"/>
      <c r="W176" s="289"/>
      <c r="X176" s="289"/>
      <c r="Y176" s="289"/>
      <c r="Z176" s="289"/>
      <c r="AA176" s="289"/>
      <c r="AB176" s="289"/>
      <c r="AC176" s="289"/>
      <c r="AD176" s="289"/>
      <c r="AE176" s="289"/>
      <c r="AF176" s="289"/>
      <c r="AG176" s="289"/>
    </row>
    <row r="177" spans="1:33" ht="19.5" customHeight="1" thickBot="1" x14ac:dyDescent="0.3">
      <c r="A177" s="380">
        <f t="shared" ref="A177" si="19">$A$6</f>
        <v>19.5</v>
      </c>
      <c r="B177" s="390"/>
      <c r="C177" s="1093" t="str">
        <f t="shared" ref="C177" si="20">""&amp;$C$17</f>
        <v/>
      </c>
      <c r="D177" s="1094"/>
      <c r="E177" s="1094"/>
      <c r="F177" s="1094"/>
      <c r="G177" s="1094"/>
      <c r="H177" s="1095"/>
      <c r="I177" s="1093" t="str">
        <f t="shared" ref="I177" si="21">""&amp;$I$17</f>
        <v/>
      </c>
      <c r="J177" s="1094"/>
      <c r="K177" s="1094"/>
      <c r="L177" s="1094"/>
      <c r="M177" s="1094"/>
      <c r="N177" s="1094"/>
      <c r="O177" s="1095"/>
      <c r="P177" s="289"/>
      <c r="Q177" s="381"/>
      <c r="R177" s="289"/>
      <c r="S177" s="289"/>
      <c r="T177" s="289"/>
      <c r="U177" s="289"/>
      <c r="V177" s="289"/>
      <c r="W177" s="289"/>
      <c r="X177" s="289"/>
      <c r="Y177" s="289"/>
      <c r="Z177" s="289"/>
      <c r="AA177" s="289"/>
      <c r="AB177" s="289"/>
      <c r="AC177" s="289"/>
      <c r="AD177" s="289"/>
      <c r="AE177" s="289"/>
      <c r="AF177" s="289"/>
      <c r="AG177" s="289"/>
    </row>
    <row r="178" spans="1:33" ht="4.5" customHeight="1" thickBot="1" x14ac:dyDescent="0.3">
      <c r="A178" s="380">
        <f t="shared" ref="A178" si="22">$A$4</f>
        <v>4.5</v>
      </c>
      <c r="B178" s="1096"/>
      <c r="C178" s="1097"/>
      <c r="D178" s="1097"/>
      <c r="E178" s="1097"/>
      <c r="F178" s="1097"/>
      <c r="G178" s="1097"/>
      <c r="H178" s="1097"/>
      <c r="I178" s="1097"/>
      <c r="J178" s="1097"/>
      <c r="K178" s="1097"/>
      <c r="L178" s="1097"/>
      <c r="M178" s="1097"/>
      <c r="N178" s="1097"/>
      <c r="O178" s="1098"/>
      <c r="P178" s="289"/>
      <c r="Q178" s="381"/>
      <c r="R178" s="289"/>
      <c r="S178" s="289"/>
      <c r="T178" s="289"/>
      <c r="U178" s="289"/>
      <c r="V178" s="289"/>
      <c r="W178" s="289"/>
      <c r="X178" s="289"/>
      <c r="Y178" s="289"/>
      <c r="Z178" s="289"/>
      <c r="AA178" s="289"/>
      <c r="AB178" s="289"/>
      <c r="AC178" s="289"/>
      <c r="AD178" s="289"/>
      <c r="AE178" s="289"/>
      <c r="AF178" s="289"/>
      <c r="AG178" s="289"/>
    </row>
    <row r="179" spans="1:33" ht="16.5" customHeight="1" x14ac:dyDescent="0.25">
      <c r="A179" s="386">
        <f t="shared" ref="A179:A180" si="23">$A$8</f>
        <v>16.5</v>
      </c>
      <c r="B179" s="1113" t="s">
        <v>196</v>
      </c>
      <c r="C179" s="1114"/>
      <c r="D179" s="1114"/>
      <c r="E179" s="1114"/>
      <c r="F179" s="1114"/>
      <c r="G179" s="1114"/>
      <c r="H179" s="1114"/>
      <c r="I179" s="1114"/>
      <c r="J179" s="1114"/>
      <c r="K179" s="1114"/>
      <c r="L179" s="1114"/>
      <c r="M179" s="1114"/>
      <c r="N179" s="1114"/>
      <c r="O179" s="1115"/>
      <c r="P179" s="289"/>
      <c r="Q179" s="381"/>
      <c r="R179" s="289"/>
      <c r="S179" s="289"/>
      <c r="T179" s="289"/>
      <c r="U179" s="289"/>
      <c r="V179" s="289"/>
      <c r="W179" s="289"/>
      <c r="X179" s="289"/>
      <c r="Y179" s="289"/>
      <c r="Z179" s="289"/>
      <c r="AA179" s="289"/>
      <c r="AB179" s="289"/>
      <c r="AC179" s="289"/>
      <c r="AD179" s="289"/>
      <c r="AE179" s="289"/>
      <c r="AF179" s="289"/>
      <c r="AG179" s="289"/>
    </row>
    <row r="180" spans="1:33" ht="16.5" customHeight="1" x14ac:dyDescent="0.25">
      <c r="A180" s="386">
        <f t="shared" si="23"/>
        <v>16.5</v>
      </c>
      <c r="B180" s="758" t="s">
        <v>688</v>
      </c>
      <c r="C180" s="759"/>
      <c r="D180" s="759"/>
      <c r="E180" s="759"/>
      <c r="F180" s="759"/>
      <c r="G180" s="759"/>
      <c r="H180" s="759"/>
      <c r="I180" s="759"/>
      <c r="J180" s="759"/>
      <c r="K180" s="759"/>
      <c r="L180" s="759"/>
      <c r="M180" s="759"/>
      <c r="N180" s="759"/>
      <c r="O180" s="760"/>
      <c r="P180" s="289"/>
      <c r="Q180" s="381"/>
      <c r="R180" s="289"/>
      <c r="S180" s="289"/>
      <c r="T180" s="289"/>
      <c r="U180" s="289"/>
      <c r="V180" s="289"/>
      <c r="W180" s="289"/>
      <c r="X180" s="289"/>
      <c r="Y180" s="289"/>
      <c r="Z180" s="289"/>
      <c r="AA180" s="289"/>
      <c r="AB180" s="289"/>
      <c r="AC180" s="289"/>
      <c r="AD180" s="289"/>
      <c r="AE180" s="289"/>
      <c r="AF180" s="289"/>
      <c r="AG180" s="289"/>
    </row>
    <row r="181" spans="1:33" ht="24.75" customHeight="1" x14ac:dyDescent="0.25">
      <c r="A181" s="386">
        <f t="shared" ref="A181" si="24">$A$8*1.5</f>
        <v>24.75</v>
      </c>
      <c r="B181" s="391" t="s">
        <v>162</v>
      </c>
      <c r="C181" s="777" t="s">
        <v>170</v>
      </c>
      <c r="D181" s="770"/>
      <c r="E181" s="770"/>
      <c r="F181" s="770"/>
      <c r="G181" s="778"/>
      <c r="H181" s="392" t="s">
        <v>171</v>
      </c>
      <c r="I181" s="392" t="s">
        <v>172</v>
      </c>
      <c r="J181" s="391" t="s">
        <v>163</v>
      </c>
      <c r="K181" s="393" t="s">
        <v>778</v>
      </c>
      <c r="L181" s="853" t="s">
        <v>691</v>
      </c>
      <c r="M181" s="770"/>
      <c r="N181" s="770"/>
      <c r="O181" s="778"/>
      <c r="P181" s="289"/>
      <c r="Q181" s="381"/>
      <c r="R181" s="289"/>
      <c r="S181" s="289"/>
      <c r="T181" s="289"/>
      <c r="U181" s="289"/>
      <c r="V181" s="289"/>
      <c r="W181" s="289"/>
      <c r="X181" s="289"/>
      <c r="Y181" s="289"/>
      <c r="Z181" s="289"/>
      <c r="AA181" s="289"/>
      <c r="AB181" s="289"/>
      <c r="AC181" s="289"/>
      <c r="AD181" s="289"/>
      <c r="AE181" s="289"/>
      <c r="AF181" s="289"/>
      <c r="AG181" s="289"/>
    </row>
    <row r="182" spans="1:33" ht="9" customHeight="1" x14ac:dyDescent="0.2">
      <c r="A182" s="380">
        <f t="shared" ref="A182" si="25">$A$2</f>
        <v>9</v>
      </c>
      <c r="B182" s="394"/>
      <c r="C182" s="779" t="s">
        <v>126</v>
      </c>
      <c r="D182" s="780"/>
      <c r="E182" s="780"/>
      <c r="F182" s="780"/>
      <c r="G182" s="781"/>
      <c r="H182" s="395" t="s">
        <v>164</v>
      </c>
      <c r="I182" s="395" t="s">
        <v>165</v>
      </c>
      <c r="J182" s="395" t="s">
        <v>143</v>
      </c>
      <c r="K182" s="395" t="s">
        <v>166</v>
      </c>
      <c r="L182" s="853" t="s">
        <v>167</v>
      </c>
      <c r="M182" s="885"/>
      <c r="N182" s="885"/>
      <c r="O182" s="862"/>
      <c r="P182" s="289"/>
      <c r="Q182" s="381"/>
      <c r="R182" s="289"/>
      <c r="S182" s="289"/>
      <c r="T182" s="289"/>
      <c r="U182" s="289"/>
      <c r="V182" s="289"/>
      <c r="W182" s="289"/>
      <c r="X182" s="289"/>
      <c r="Y182" s="289"/>
      <c r="Z182" s="289"/>
      <c r="AA182" s="289"/>
      <c r="AB182" s="289"/>
      <c r="AC182" s="289"/>
      <c r="AD182" s="289"/>
      <c r="AE182" s="289"/>
      <c r="AF182" s="289"/>
      <c r="AG182" s="289"/>
    </row>
    <row r="183" spans="1:33" ht="19.5" customHeight="1" x14ac:dyDescent="0.25">
      <c r="A183" s="380">
        <f t="shared" ref="A183:A190" si="26">$A$6</f>
        <v>19.5</v>
      </c>
      <c r="B183" s="396">
        <v>1</v>
      </c>
      <c r="C183" s="1108"/>
      <c r="D183" s="1108"/>
      <c r="E183" s="1108"/>
      <c r="F183" s="1108"/>
      <c r="G183" s="1108"/>
      <c r="H183" s="397"/>
      <c r="I183" s="397"/>
      <c r="J183" s="398"/>
      <c r="K183" s="400"/>
      <c r="L183" s="1109"/>
      <c r="M183" s="1110"/>
      <c r="N183" s="1110"/>
      <c r="O183" s="1111"/>
      <c r="P183" s="289"/>
      <c r="Q183" s="381"/>
      <c r="R183" s="289"/>
      <c r="S183" s="289"/>
      <c r="T183" s="289"/>
      <c r="U183" s="289"/>
      <c r="V183" s="289"/>
      <c r="W183" s="289"/>
      <c r="X183" s="289"/>
      <c r="Y183" s="289"/>
      <c r="Z183" s="289"/>
      <c r="AA183" s="289"/>
      <c r="AB183" s="289"/>
      <c r="AC183" s="289"/>
      <c r="AD183" s="289"/>
      <c r="AE183" s="289"/>
      <c r="AF183" s="289"/>
      <c r="AG183" s="289"/>
    </row>
    <row r="184" spans="1:33" ht="19.5" customHeight="1" x14ac:dyDescent="0.25">
      <c r="A184" s="380">
        <f t="shared" si="26"/>
        <v>19.5</v>
      </c>
      <c r="B184" s="396">
        <v>2</v>
      </c>
      <c r="C184" s="1108"/>
      <c r="D184" s="1108"/>
      <c r="E184" s="1108"/>
      <c r="F184" s="1108"/>
      <c r="G184" s="1108"/>
      <c r="H184" s="397"/>
      <c r="I184" s="397"/>
      <c r="J184" s="398"/>
      <c r="K184" s="400"/>
      <c r="L184" s="1109"/>
      <c r="M184" s="1110"/>
      <c r="N184" s="1110"/>
      <c r="O184" s="1111"/>
      <c r="P184" s="289"/>
      <c r="Q184" s="381"/>
      <c r="R184" s="289"/>
      <c r="S184" s="289"/>
      <c r="T184" s="289"/>
      <c r="U184" s="289"/>
      <c r="V184" s="289"/>
      <c r="W184" s="289"/>
      <c r="X184" s="289"/>
      <c r="Y184" s="289"/>
      <c r="Z184" s="289"/>
      <c r="AA184" s="289"/>
      <c r="AB184" s="289"/>
      <c r="AC184" s="289"/>
      <c r="AD184" s="289"/>
      <c r="AE184" s="289"/>
      <c r="AF184" s="289"/>
      <c r="AG184" s="289"/>
    </row>
    <row r="185" spans="1:33" ht="19.5" customHeight="1" x14ac:dyDescent="0.25">
      <c r="A185" s="380">
        <f t="shared" si="26"/>
        <v>19.5</v>
      </c>
      <c r="B185" s="396">
        <v>3</v>
      </c>
      <c r="C185" s="1108"/>
      <c r="D185" s="1108"/>
      <c r="E185" s="1108"/>
      <c r="F185" s="1108"/>
      <c r="G185" s="1108"/>
      <c r="H185" s="397"/>
      <c r="I185" s="397"/>
      <c r="J185" s="398"/>
      <c r="K185" s="400"/>
      <c r="L185" s="1109"/>
      <c r="M185" s="1110"/>
      <c r="N185" s="1110"/>
      <c r="O185" s="1111"/>
      <c r="P185" s="289"/>
      <c r="Q185" s="381"/>
      <c r="R185" s="289"/>
      <c r="S185" s="289"/>
      <c r="T185" s="289"/>
      <c r="U185" s="289"/>
      <c r="V185" s="289"/>
      <c r="W185" s="289"/>
      <c r="X185" s="289"/>
      <c r="Y185" s="289"/>
      <c r="Z185" s="289"/>
      <c r="AA185" s="289"/>
      <c r="AB185" s="289"/>
      <c r="AC185" s="289"/>
      <c r="AD185" s="289"/>
      <c r="AE185" s="289"/>
      <c r="AF185" s="289"/>
      <c r="AG185" s="289"/>
    </row>
    <row r="186" spans="1:33" ht="19.5" customHeight="1" x14ac:dyDescent="0.25">
      <c r="A186" s="380">
        <f t="shared" si="26"/>
        <v>19.5</v>
      </c>
      <c r="B186" s="396">
        <v>4</v>
      </c>
      <c r="C186" s="1108"/>
      <c r="D186" s="1108"/>
      <c r="E186" s="1108"/>
      <c r="F186" s="1108"/>
      <c r="G186" s="1108"/>
      <c r="H186" s="397"/>
      <c r="I186" s="397"/>
      <c r="J186" s="398"/>
      <c r="K186" s="400"/>
      <c r="L186" s="1109"/>
      <c r="M186" s="1110"/>
      <c r="N186" s="1110"/>
      <c r="O186" s="1111"/>
      <c r="P186" s="289"/>
      <c r="Q186" s="381"/>
      <c r="R186" s="289"/>
      <c r="S186" s="289"/>
      <c r="T186" s="289"/>
      <c r="U186" s="289"/>
      <c r="V186" s="289"/>
      <c r="W186" s="289"/>
      <c r="X186" s="289"/>
      <c r="Y186" s="289"/>
      <c r="Z186" s="289"/>
      <c r="AA186" s="289"/>
      <c r="AB186" s="289"/>
      <c r="AC186" s="289"/>
      <c r="AD186" s="289"/>
      <c r="AE186" s="289"/>
      <c r="AF186" s="289"/>
      <c r="AG186" s="289"/>
    </row>
    <row r="187" spans="1:33" ht="19.5" customHeight="1" x14ac:dyDescent="0.25">
      <c r="A187" s="380">
        <f t="shared" si="26"/>
        <v>19.5</v>
      </c>
      <c r="B187" s="396">
        <v>5</v>
      </c>
      <c r="C187" s="1108"/>
      <c r="D187" s="1108"/>
      <c r="E187" s="1108"/>
      <c r="F187" s="1108"/>
      <c r="G187" s="1108"/>
      <c r="H187" s="397"/>
      <c r="I187" s="397"/>
      <c r="J187" s="398"/>
      <c r="K187" s="400"/>
      <c r="L187" s="1109"/>
      <c r="M187" s="1110"/>
      <c r="N187" s="1110"/>
      <c r="O187" s="1111"/>
      <c r="P187" s="289"/>
      <c r="Q187" s="381"/>
      <c r="R187" s="289"/>
      <c r="S187" s="289"/>
      <c r="T187" s="289"/>
      <c r="U187" s="289"/>
      <c r="V187" s="289"/>
      <c r="W187" s="289"/>
      <c r="X187" s="289"/>
      <c r="Y187" s="289"/>
      <c r="Z187" s="289"/>
      <c r="AA187" s="289"/>
      <c r="AB187" s="289"/>
      <c r="AC187" s="289"/>
      <c r="AD187" s="289"/>
      <c r="AE187" s="289"/>
      <c r="AF187" s="289"/>
      <c r="AG187" s="289"/>
    </row>
    <row r="188" spans="1:33" ht="19.5" customHeight="1" x14ac:dyDescent="0.25">
      <c r="A188" s="380">
        <f t="shared" si="26"/>
        <v>19.5</v>
      </c>
      <c r="B188" s="396">
        <v>6</v>
      </c>
      <c r="C188" s="1108"/>
      <c r="D188" s="1108"/>
      <c r="E188" s="1108"/>
      <c r="F188" s="1108"/>
      <c r="G188" s="1108"/>
      <c r="H188" s="397"/>
      <c r="I188" s="397"/>
      <c r="J188" s="398"/>
      <c r="K188" s="400"/>
      <c r="L188" s="1109"/>
      <c r="M188" s="1110"/>
      <c r="N188" s="1110"/>
      <c r="O188" s="1111"/>
      <c r="P188" s="289"/>
      <c r="Q188" s="381"/>
      <c r="R188" s="289"/>
      <c r="S188" s="289"/>
      <c r="T188" s="289"/>
      <c r="U188" s="289"/>
      <c r="V188" s="289"/>
      <c r="W188" s="289"/>
      <c r="X188" s="289"/>
      <c r="Y188" s="289"/>
      <c r="Z188" s="289"/>
      <c r="AA188" s="289"/>
      <c r="AB188" s="289"/>
      <c r="AC188" s="289"/>
      <c r="AD188" s="289"/>
      <c r="AE188" s="289"/>
      <c r="AF188" s="289"/>
      <c r="AG188" s="289"/>
    </row>
    <row r="189" spans="1:33" ht="19.5" customHeight="1" x14ac:dyDescent="0.25">
      <c r="A189" s="380">
        <f t="shared" si="26"/>
        <v>19.5</v>
      </c>
      <c r="B189" s="396">
        <v>7</v>
      </c>
      <c r="C189" s="1108"/>
      <c r="D189" s="1108"/>
      <c r="E189" s="1108"/>
      <c r="F189" s="1108"/>
      <c r="G189" s="1108"/>
      <c r="H189" s="397"/>
      <c r="I189" s="397"/>
      <c r="J189" s="398"/>
      <c r="K189" s="400"/>
      <c r="L189" s="1109"/>
      <c r="M189" s="1110"/>
      <c r="N189" s="1110"/>
      <c r="O189" s="1111"/>
      <c r="P189" s="289"/>
      <c r="Q189" s="381"/>
      <c r="R189" s="289"/>
      <c r="S189" s="289"/>
      <c r="T189" s="289"/>
      <c r="U189" s="289"/>
      <c r="V189" s="289"/>
      <c r="W189" s="289"/>
      <c r="X189" s="289"/>
      <c r="Y189" s="289"/>
      <c r="Z189" s="289"/>
      <c r="AA189" s="289"/>
      <c r="AB189" s="289"/>
      <c r="AC189" s="289"/>
      <c r="AD189" s="289"/>
      <c r="AE189" s="289"/>
      <c r="AF189" s="289"/>
      <c r="AG189" s="289"/>
    </row>
    <row r="190" spans="1:33" ht="19.5" customHeight="1" x14ac:dyDescent="0.25">
      <c r="A190" s="380">
        <f t="shared" si="26"/>
        <v>19.5</v>
      </c>
      <c r="B190" s="396">
        <v>8</v>
      </c>
      <c r="C190" s="1108"/>
      <c r="D190" s="1108"/>
      <c r="E190" s="1108"/>
      <c r="F190" s="1108"/>
      <c r="G190" s="1108"/>
      <c r="H190" s="397"/>
      <c r="I190" s="397"/>
      <c r="J190" s="398"/>
      <c r="K190" s="400"/>
      <c r="L190" s="1109"/>
      <c r="M190" s="1110"/>
      <c r="N190" s="1110"/>
      <c r="O190" s="1111"/>
      <c r="P190" s="289"/>
      <c r="Q190" s="381"/>
      <c r="R190" s="289"/>
      <c r="S190" s="289"/>
      <c r="T190" s="289"/>
      <c r="U190" s="289"/>
      <c r="V190" s="289"/>
      <c r="W190" s="289"/>
      <c r="X190" s="289"/>
      <c r="Y190" s="289"/>
      <c r="Z190" s="289"/>
      <c r="AA190" s="289"/>
      <c r="AB190" s="289"/>
      <c r="AC190" s="289"/>
      <c r="AD190" s="289"/>
      <c r="AE190" s="289"/>
      <c r="AF190" s="289"/>
      <c r="AG190" s="289"/>
    </row>
    <row r="191" spans="1:33" ht="9" customHeight="1" x14ac:dyDescent="0.25">
      <c r="A191" s="380">
        <f t="shared" ref="A191" si="27">$A$2</f>
        <v>9</v>
      </c>
      <c r="B191" s="289"/>
      <c r="C191" s="289"/>
      <c r="D191" s="289"/>
      <c r="E191" s="289"/>
      <c r="F191" s="289"/>
      <c r="G191" s="289"/>
      <c r="H191" s="289"/>
      <c r="I191" s="289"/>
      <c r="J191" s="289"/>
      <c r="K191" s="289"/>
      <c r="L191" s="289"/>
      <c r="M191" s="289"/>
      <c r="N191" s="289"/>
      <c r="O191" s="289"/>
      <c r="P191" s="289"/>
      <c r="Q191" s="381"/>
      <c r="R191" s="289"/>
      <c r="S191" s="289"/>
      <c r="T191" s="289"/>
      <c r="U191" s="289"/>
      <c r="V191" s="289"/>
      <c r="W191" s="289"/>
      <c r="X191" s="289"/>
      <c r="Y191" s="289"/>
      <c r="Z191" s="289"/>
      <c r="AA191" s="289"/>
      <c r="AB191" s="289"/>
      <c r="AC191" s="289"/>
      <c r="AD191" s="289"/>
      <c r="AE191" s="289"/>
      <c r="AF191" s="289"/>
      <c r="AG191" s="289"/>
    </row>
    <row r="192" spans="1:33" ht="18" customHeight="1" x14ac:dyDescent="0.25">
      <c r="A192" s="380">
        <f t="shared" ref="A192" si="28">$A$2*2</f>
        <v>18</v>
      </c>
      <c r="B192" s="401" t="s">
        <v>100</v>
      </c>
      <c r="C192" s="558" t="s">
        <v>191</v>
      </c>
      <c r="D192" s="573"/>
      <c r="E192" s="573"/>
      <c r="F192" s="573"/>
      <c r="G192" s="573"/>
      <c r="H192" s="573"/>
      <c r="I192" s="573"/>
      <c r="J192" s="573"/>
      <c r="K192" s="573"/>
      <c r="L192" s="573"/>
      <c r="M192" s="573"/>
      <c r="N192" s="573"/>
      <c r="O192" s="573"/>
      <c r="P192" s="289"/>
      <c r="Q192" s="381"/>
      <c r="R192" s="289"/>
      <c r="S192" s="289"/>
      <c r="T192" s="289"/>
      <c r="U192" s="289"/>
      <c r="V192" s="289"/>
      <c r="W192" s="289"/>
      <c r="X192" s="289"/>
      <c r="Y192" s="289"/>
      <c r="Z192" s="289"/>
      <c r="AA192" s="289"/>
      <c r="AB192" s="289"/>
      <c r="AC192" s="289"/>
      <c r="AD192" s="289"/>
      <c r="AE192" s="289"/>
      <c r="AF192" s="289"/>
      <c r="AG192" s="289"/>
    </row>
    <row r="193" spans="1:33" ht="9" customHeight="1" x14ac:dyDescent="0.25">
      <c r="A193" s="380">
        <f t="shared" ref="A193:A195" si="29">$A$2</f>
        <v>9</v>
      </c>
      <c r="B193" s="401" t="s">
        <v>101</v>
      </c>
      <c r="C193" s="573" t="s">
        <v>190</v>
      </c>
      <c r="D193" s="573"/>
      <c r="E193" s="573"/>
      <c r="F193" s="573"/>
      <c r="G193" s="573"/>
      <c r="H193" s="573"/>
      <c r="I193" s="573"/>
      <c r="J193" s="573"/>
      <c r="K193" s="573"/>
      <c r="L193" s="573"/>
      <c r="M193" s="573"/>
      <c r="N193" s="573"/>
      <c r="O193" s="573"/>
      <c r="P193" s="289"/>
      <c r="Q193" s="381"/>
      <c r="R193" s="289"/>
      <c r="S193" s="289"/>
      <c r="T193" s="289"/>
      <c r="U193" s="289"/>
      <c r="V193" s="289"/>
      <c r="W193" s="289"/>
      <c r="X193" s="289"/>
      <c r="Y193" s="289"/>
      <c r="Z193" s="289"/>
      <c r="AA193" s="289"/>
      <c r="AB193" s="289"/>
      <c r="AC193" s="289"/>
      <c r="AD193" s="289"/>
      <c r="AE193" s="289"/>
      <c r="AF193" s="289"/>
      <c r="AG193" s="289"/>
    </row>
    <row r="194" spans="1:33" s="62" customFormat="1" ht="9" customHeight="1" x14ac:dyDescent="0.25">
      <c r="A194" s="380">
        <f t="shared" si="29"/>
        <v>9</v>
      </c>
      <c r="B194" s="401" t="s">
        <v>102</v>
      </c>
      <c r="C194" s="558" t="s">
        <v>500</v>
      </c>
      <c r="D194" s="573"/>
      <c r="E194" s="573"/>
      <c r="F194" s="573"/>
      <c r="G194" s="573"/>
      <c r="H194" s="573"/>
      <c r="I194" s="573"/>
      <c r="J194" s="573"/>
      <c r="K194" s="573"/>
      <c r="L194" s="573"/>
      <c r="M194" s="573"/>
      <c r="N194" s="573"/>
      <c r="O194" s="573"/>
      <c r="P194" s="289"/>
      <c r="Q194" s="381"/>
      <c r="R194" s="381"/>
      <c r="S194" s="381"/>
      <c r="T194" s="381"/>
      <c r="U194" s="381"/>
      <c r="V194" s="381"/>
      <c r="W194" s="381"/>
      <c r="X194" s="381"/>
      <c r="Y194" s="381"/>
      <c r="Z194" s="381"/>
      <c r="AA194" s="381"/>
      <c r="AB194" s="381"/>
      <c r="AC194" s="381"/>
      <c r="AD194" s="381"/>
      <c r="AE194" s="381"/>
      <c r="AF194" s="381"/>
      <c r="AG194" s="381"/>
    </row>
    <row r="195" spans="1:33" s="62" customFormat="1" ht="9" customHeight="1" x14ac:dyDescent="0.25">
      <c r="A195" s="380">
        <f t="shared" si="29"/>
        <v>9</v>
      </c>
      <c r="B195" s="401" t="s">
        <v>105</v>
      </c>
      <c r="C195" s="558" t="s">
        <v>202</v>
      </c>
      <c r="D195" s="573"/>
      <c r="E195" s="573"/>
      <c r="F195" s="573"/>
      <c r="G195" s="573"/>
      <c r="H195" s="573"/>
      <c r="I195" s="573"/>
      <c r="J195" s="573"/>
      <c r="K195" s="573"/>
      <c r="L195" s="573"/>
      <c r="M195" s="573"/>
      <c r="N195" s="573"/>
      <c r="O195" s="573"/>
      <c r="P195" s="289"/>
      <c r="Q195" s="381"/>
      <c r="R195" s="381"/>
      <c r="S195" s="381"/>
      <c r="T195" s="381"/>
      <c r="U195" s="381"/>
      <c r="V195" s="381"/>
      <c r="W195" s="381"/>
      <c r="X195" s="381"/>
      <c r="Y195" s="381"/>
      <c r="Z195" s="381"/>
      <c r="AA195" s="381"/>
      <c r="AB195" s="381"/>
      <c r="AC195" s="381"/>
      <c r="AD195" s="381"/>
      <c r="AE195" s="381"/>
      <c r="AF195" s="381"/>
      <c r="AG195" s="381"/>
    </row>
    <row r="196" spans="1:33" s="62" customFormat="1" ht="16.5" customHeight="1" x14ac:dyDescent="0.25">
      <c r="A196" s="386">
        <f t="shared" ref="A196" si="30">$A$8</f>
        <v>16.5</v>
      </c>
      <c r="B196" s="289"/>
      <c r="C196" s="984" t="str">
        <f ca="1">Wersja</f>
        <v>2020..6.15.0.44055</v>
      </c>
      <c r="D196" s="984"/>
      <c r="E196" s="387"/>
      <c r="F196" s="387"/>
      <c r="G196" s="387"/>
      <c r="H196" s="387"/>
      <c r="I196" s="289"/>
      <c r="J196" s="289"/>
      <c r="K196" s="289"/>
      <c r="L196" s="289"/>
      <c r="M196" s="289"/>
      <c r="N196" s="402" t="s">
        <v>692</v>
      </c>
      <c r="O196" s="403" t="s">
        <v>187</v>
      </c>
      <c r="P196" s="289"/>
      <c r="Q196" s="381"/>
      <c r="R196" s="381"/>
      <c r="S196" s="381"/>
      <c r="T196" s="381"/>
      <c r="U196" s="381"/>
      <c r="V196" s="381"/>
      <c r="W196" s="381"/>
      <c r="X196" s="381"/>
      <c r="Y196" s="381"/>
      <c r="Z196" s="381"/>
      <c r="AA196" s="381"/>
      <c r="AB196" s="381"/>
      <c r="AC196" s="381"/>
      <c r="AD196" s="381"/>
      <c r="AE196" s="381"/>
      <c r="AF196" s="381"/>
      <c r="AG196" s="381"/>
    </row>
    <row r="197" spans="1:33" s="62" customFormat="1" ht="9" customHeight="1" x14ac:dyDescent="0.25">
      <c r="A197" s="380">
        <f t="shared" ref="A197:A198" si="31">$A$2</f>
        <v>9</v>
      </c>
      <c r="B197" s="289"/>
      <c r="C197" s="289"/>
      <c r="D197" s="289"/>
      <c r="E197" s="289"/>
      <c r="F197" s="289"/>
      <c r="G197" s="289"/>
      <c r="H197" s="289"/>
      <c r="I197" s="289"/>
      <c r="J197" s="289"/>
      <c r="K197" s="289"/>
      <c r="L197" s="289"/>
      <c r="M197" s="289"/>
      <c r="N197" s="289"/>
      <c r="O197" s="289"/>
      <c r="P197" s="289"/>
      <c r="Q197" s="381"/>
      <c r="R197" s="381"/>
      <c r="S197" s="381"/>
      <c r="T197" s="381"/>
      <c r="U197" s="381"/>
      <c r="V197" s="381"/>
      <c r="W197" s="381"/>
      <c r="X197" s="381"/>
      <c r="Y197" s="381"/>
      <c r="Z197" s="381"/>
      <c r="AA197" s="381"/>
      <c r="AB197" s="381"/>
      <c r="AC197" s="381"/>
      <c r="AD197" s="381"/>
      <c r="AE197" s="381"/>
      <c r="AF197" s="381"/>
      <c r="AG197" s="381"/>
    </row>
    <row r="198" spans="1:33" s="62" customFormat="1" ht="9" customHeight="1" x14ac:dyDescent="0.25">
      <c r="A198" s="380">
        <f t="shared" si="31"/>
        <v>9</v>
      </c>
      <c r="B198" s="757" t="s">
        <v>0</v>
      </c>
      <c r="C198" s="757"/>
      <c r="D198" s="757"/>
      <c r="E198" s="757"/>
      <c r="F198" s="757"/>
      <c r="G198" s="757"/>
      <c r="H198" s="757"/>
      <c r="I198" s="757"/>
      <c r="J198" s="757"/>
      <c r="K198" s="757"/>
      <c r="L198" s="757"/>
      <c r="M198" s="757"/>
      <c r="N198" s="757"/>
      <c r="O198" s="757"/>
      <c r="P198" s="289"/>
      <c r="Q198" s="381"/>
      <c r="R198" s="381"/>
      <c r="S198" s="381"/>
      <c r="T198" s="381"/>
      <c r="U198" s="381"/>
      <c r="V198" s="381"/>
      <c r="W198" s="381"/>
      <c r="X198" s="381"/>
      <c r="Y198" s="381"/>
      <c r="Z198" s="381"/>
      <c r="AA198" s="381"/>
      <c r="AB198" s="381"/>
      <c r="AC198" s="381"/>
      <c r="AD198" s="381"/>
      <c r="AE198" s="381"/>
      <c r="AF198" s="381"/>
      <c r="AG198" s="381"/>
    </row>
    <row r="199" spans="1:33" s="62" customFormat="1" ht="4.5" customHeight="1" x14ac:dyDescent="0.25">
      <c r="A199" s="386">
        <v>4.5</v>
      </c>
      <c r="B199" s="292"/>
      <c r="C199" s="289"/>
      <c r="D199" s="289"/>
      <c r="E199" s="289"/>
      <c r="F199" s="289"/>
      <c r="G199" s="289"/>
      <c r="H199" s="289"/>
      <c r="I199" s="289"/>
      <c r="J199" s="289"/>
      <c r="K199" s="289"/>
      <c r="L199" s="289"/>
      <c r="M199" s="289"/>
      <c r="N199" s="289"/>
      <c r="O199" s="289"/>
      <c r="P199" s="289"/>
      <c r="Q199" s="381"/>
      <c r="R199" s="381"/>
      <c r="S199" s="381"/>
      <c r="T199" s="381"/>
      <c r="U199" s="381"/>
      <c r="V199" s="381"/>
      <c r="W199" s="381"/>
      <c r="X199" s="381"/>
      <c r="Y199" s="381"/>
      <c r="Z199" s="381"/>
      <c r="AA199" s="381"/>
      <c r="AB199" s="381"/>
      <c r="AC199" s="381"/>
      <c r="AD199" s="381"/>
      <c r="AE199" s="381"/>
      <c r="AF199" s="381"/>
      <c r="AG199" s="381"/>
    </row>
    <row r="200" spans="1:33" s="62" customFormat="1" ht="16.5" customHeight="1" x14ac:dyDescent="0.25">
      <c r="A200" s="386">
        <f t="shared" ref="A200" si="32">$A$8</f>
        <v>16.5</v>
      </c>
      <c r="B200" s="758" t="s">
        <v>689</v>
      </c>
      <c r="C200" s="759"/>
      <c r="D200" s="759"/>
      <c r="E200" s="759"/>
      <c r="F200" s="759"/>
      <c r="G200" s="759"/>
      <c r="H200" s="759"/>
      <c r="I200" s="759"/>
      <c r="J200" s="759"/>
      <c r="K200" s="759"/>
      <c r="L200" s="759"/>
      <c r="M200" s="759"/>
      <c r="N200" s="759"/>
      <c r="O200" s="760"/>
      <c r="P200" s="289"/>
      <c r="Q200" s="381"/>
      <c r="R200" s="381"/>
      <c r="S200" s="381"/>
      <c r="T200" s="381"/>
      <c r="U200" s="381"/>
      <c r="V200" s="381"/>
      <c r="W200" s="381"/>
      <c r="X200" s="381"/>
      <c r="Y200" s="381"/>
      <c r="Z200" s="381"/>
      <c r="AA200" s="381"/>
      <c r="AB200" s="381"/>
      <c r="AC200" s="381"/>
      <c r="AD200" s="381"/>
      <c r="AE200" s="381"/>
      <c r="AF200" s="381"/>
      <c r="AG200" s="381"/>
    </row>
    <row r="201" spans="1:33" s="62" customFormat="1" ht="24.75" customHeight="1" x14ac:dyDescent="0.25">
      <c r="A201" s="386">
        <f t="shared" ref="A201" si="33">$A$8*1.5</f>
        <v>24.75</v>
      </c>
      <c r="B201" s="391" t="s">
        <v>162</v>
      </c>
      <c r="C201" s="777" t="s">
        <v>170</v>
      </c>
      <c r="D201" s="770"/>
      <c r="E201" s="770"/>
      <c r="F201" s="770"/>
      <c r="G201" s="778"/>
      <c r="H201" s="392" t="s">
        <v>171</v>
      </c>
      <c r="I201" s="392" t="s">
        <v>172</v>
      </c>
      <c r="J201" s="391" t="s">
        <v>163</v>
      </c>
      <c r="K201" s="393" t="s">
        <v>778</v>
      </c>
      <c r="L201" s="853" t="s">
        <v>691</v>
      </c>
      <c r="M201" s="770"/>
      <c r="N201" s="770"/>
      <c r="O201" s="778"/>
      <c r="P201" s="289"/>
      <c r="Q201" s="381"/>
      <c r="R201" s="381"/>
      <c r="S201" s="381"/>
      <c r="T201" s="381"/>
      <c r="U201" s="381"/>
      <c r="V201" s="381"/>
      <c r="W201" s="381"/>
      <c r="X201" s="381"/>
      <c r="Y201" s="381"/>
      <c r="Z201" s="381"/>
      <c r="AA201" s="381"/>
      <c r="AB201" s="381"/>
      <c r="AC201" s="381"/>
      <c r="AD201" s="381"/>
      <c r="AE201" s="381"/>
      <c r="AF201" s="381"/>
      <c r="AG201" s="381"/>
    </row>
    <row r="202" spans="1:33" s="62" customFormat="1" ht="9" customHeight="1" x14ac:dyDescent="0.2">
      <c r="A202" s="380">
        <f t="shared" ref="A202" si="34">$A$2</f>
        <v>9</v>
      </c>
      <c r="B202" s="404"/>
      <c r="C202" s="779" t="s">
        <v>126</v>
      </c>
      <c r="D202" s="780"/>
      <c r="E202" s="780"/>
      <c r="F202" s="780"/>
      <c r="G202" s="781"/>
      <c r="H202" s="395" t="s">
        <v>164</v>
      </c>
      <c r="I202" s="395" t="s">
        <v>165</v>
      </c>
      <c r="J202" s="395" t="s">
        <v>143</v>
      </c>
      <c r="K202" s="395" t="s">
        <v>166</v>
      </c>
      <c r="L202" s="853" t="s">
        <v>167</v>
      </c>
      <c r="M202" s="885"/>
      <c r="N202" s="885"/>
      <c r="O202" s="862"/>
      <c r="P202" s="289"/>
      <c r="Q202" s="381"/>
      <c r="R202" s="381"/>
      <c r="S202" s="381"/>
      <c r="T202" s="381"/>
      <c r="U202" s="381"/>
      <c r="V202" s="381"/>
      <c r="W202" s="381"/>
      <c r="X202" s="381"/>
      <c r="Y202" s="381"/>
      <c r="Z202" s="381"/>
      <c r="AA202" s="381"/>
      <c r="AB202" s="381"/>
      <c r="AC202" s="381"/>
      <c r="AD202" s="381"/>
      <c r="AE202" s="381"/>
      <c r="AF202" s="381"/>
      <c r="AG202" s="381"/>
    </row>
    <row r="203" spans="1:33" s="62" customFormat="1" ht="19.5" customHeight="1" x14ac:dyDescent="0.25">
      <c r="A203" s="380">
        <f t="shared" ref="A203:A210" si="35">$A$6</f>
        <v>19.5</v>
      </c>
      <c r="B203" s="396">
        <v>1</v>
      </c>
      <c r="C203" s="1108"/>
      <c r="D203" s="1108"/>
      <c r="E203" s="1108"/>
      <c r="F203" s="1108"/>
      <c r="G203" s="1108"/>
      <c r="H203" s="397"/>
      <c r="I203" s="397"/>
      <c r="J203" s="398"/>
      <c r="K203" s="400"/>
      <c r="L203" s="1109"/>
      <c r="M203" s="1110"/>
      <c r="N203" s="1110"/>
      <c r="O203" s="1111"/>
      <c r="P203" s="289"/>
      <c r="Q203" s="381"/>
      <c r="R203" s="381"/>
      <c r="S203" s="381"/>
      <c r="T203" s="381"/>
      <c r="U203" s="381"/>
      <c r="V203" s="381"/>
      <c r="W203" s="381"/>
      <c r="X203" s="381"/>
      <c r="Y203" s="381"/>
      <c r="Z203" s="381"/>
      <c r="AA203" s="381"/>
      <c r="AB203" s="381"/>
      <c r="AC203" s="381"/>
      <c r="AD203" s="381"/>
      <c r="AE203" s="381"/>
      <c r="AF203" s="381"/>
      <c r="AG203" s="381"/>
    </row>
    <row r="204" spans="1:33" s="62" customFormat="1" ht="19.5" customHeight="1" x14ac:dyDescent="0.25">
      <c r="A204" s="380">
        <f t="shared" si="35"/>
        <v>19.5</v>
      </c>
      <c r="B204" s="396">
        <v>2</v>
      </c>
      <c r="C204" s="1108"/>
      <c r="D204" s="1108"/>
      <c r="E204" s="1108"/>
      <c r="F204" s="1108"/>
      <c r="G204" s="1108"/>
      <c r="H204" s="397"/>
      <c r="I204" s="397"/>
      <c r="J204" s="398"/>
      <c r="K204" s="400"/>
      <c r="L204" s="1109"/>
      <c r="M204" s="1110"/>
      <c r="N204" s="1110"/>
      <c r="O204" s="1111"/>
      <c r="P204" s="289"/>
      <c r="Q204" s="381"/>
      <c r="R204" s="381"/>
      <c r="S204" s="381"/>
      <c r="T204" s="381"/>
      <c r="U204" s="381"/>
      <c r="V204" s="381"/>
      <c r="W204" s="381"/>
      <c r="X204" s="381"/>
      <c r="Y204" s="381"/>
      <c r="Z204" s="381"/>
      <c r="AA204" s="381"/>
      <c r="AB204" s="381"/>
      <c r="AC204" s="381"/>
      <c r="AD204" s="381"/>
      <c r="AE204" s="381"/>
      <c r="AF204" s="381"/>
      <c r="AG204" s="381"/>
    </row>
    <row r="205" spans="1:33" s="62" customFormat="1" ht="19.5" customHeight="1" x14ac:dyDescent="0.25">
      <c r="A205" s="380">
        <f t="shared" si="35"/>
        <v>19.5</v>
      </c>
      <c r="B205" s="396">
        <v>3</v>
      </c>
      <c r="C205" s="1108"/>
      <c r="D205" s="1108"/>
      <c r="E205" s="1108"/>
      <c r="F205" s="1108"/>
      <c r="G205" s="1108"/>
      <c r="H205" s="397"/>
      <c r="I205" s="397"/>
      <c r="J205" s="398"/>
      <c r="K205" s="400"/>
      <c r="L205" s="1109"/>
      <c r="M205" s="1110"/>
      <c r="N205" s="1110"/>
      <c r="O205" s="1111"/>
      <c r="P205" s="289"/>
      <c r="Q205" s="381"/>
      <c r="R205" s="381"/>
      <c r="S205" s="381"/>
      <c r="T205" s="381"/>
      <c r="U205" s="381"/>
      <c r="V205" s="381"/>
      <c r="W205" s="381"/>
      <c r="X205" s="381"/>
      <c r="Y205" s="381"/>
      <c r="Z205" s="381"/>
      <c r="AA205" s="381"/>
      <c r="AB205" s="381"/>
      <c r="AC205" s="381"/>
      <c r="AD205" s="381"/>
      <c r="AE205" s="381"/>
      <c r="AF205" s="381"/>
      <c r="AG205" s="381"/>
    </row>
    <row r="206" spans="1:33" s="62" customFormat="1" ht="19.5" customHeight="1" x14ac:dyDescent="0.25">
      <c r="A206" s="380">
        <f t="shared" si="35"/>
        <v>19.5</v>
      </c>
      <c r="B206" s="396">
        <v>4</v>
      </c>
      <c r="C206" s="1108"/>
      <c r="D206" s="1108"/>
      <c r="E206" s="1108"/>
      <c r="F206" s="1108"/>
      <c r="G206" s="1108"/>
      <c r="H206" s="397"/>
      <c r="I206" s="397"/>
      <c r="J206" s="398"/>
      <c r="K206" s="400"/>
      <c r="L206" s="1109"/>
      <c r="M206" s="1110"/>
      <c r="N206" s="1110"/>
      <c r="O206" s="1111"/>
      <c r="P206" s="289"/>
      <c r="Q206" s="381"/>
      <c r="R206" s="381"/>
      <c r="S206" s="381"/>
      <c r="T206" s="381"/>
      <c r="U206" s="381"/>
      <c r="V206" s="381"/>
      <c r="W206" s="381"/>
      <c r="X206" s="381"/>
      <c r="Y206" s="381"/>
      <c r="Z206" s="381"/>
      <c r="AA206" s="381"/>
      <c r="AB206" s="381"/>
      <c r="AC206" s="381"/>
      <c r="AD206" s="381"/>
      <c r="AE206" s="381"/>
      <c r="AF206" s="381"/>
      <c r="AG206" s="381"/>
    </row>
    <row r="207" spans="1:33" s="62" customFormat="1" ht="19.5" customHeight="1" x14ac:dyDescent="0.25">
      <c r="A207" s="380">
        <f t="shared" si="35"/>
        <v>19.5</v>
      </c>
      <c r="B207" s="396">
        <v>5</v>
      </c>
      <c r="C207" s="1108"/>
      <c r="D207" s="1108"/>
      <c r="E207" s="1108"/>
      <c r="F207" s="1108"/>
      <c r="G207" s="1108"/>
      <c r="H207" s="397"/>
      <c r="I207" s="397"/>
      <c r="J207" s="398"/>
      <c r="K207" s="400"/>
      <c r="L207" s="1109"/>
      <c r="M207" s="1110"/>
      <c r="N207" s="1110"/>
      <c r="O207" s="1111"/>
      <c r="P207" s="289"/>
      <c r="Q207" s="381"/>
      <c r="R207" s="381"/>
      <c r="S207" s="381"/>
      <c r="T207" s="381"/>
      <c r="U207" s="381"/>
      <c r="V207" s="381"/>
      <c r="W207" s="381"/>
      <c r="X207" s="381"/>
      <c r="Y207" s="381"/>
      <c r="Z207" s="381"/>
      <c r="AA207" s="381"/>
      <c r="AB207" s="381"/>
      <c r="AC207" s="381"/>
      <c r="AD207" s="381"/>
      <c r="AE207" s="381"/>
      <c r="AF207" s="381"/>
      <c r="AG207" s="381"/>
    </row>
    <row r="208" spans="1:33" s="62" customFormat="1" ht="19.5" customHeight="1" x14ac:dyDescent="0.25">
      <c r="A208" s="380">
        <f t="shared" si="35"/>
        <v>19.5</v>
      </c>
      <c r="B208" s="396">
        <v>6</v>
      </c>
      <c r="C208" s="1108"/>
      <c r="D208" s="1108"/>
      <c r="E208" s="1108"/>
      <c r="F208" s="1108"/>
      <c r="G208" s="1108"/>
      <c r="H208" s="397"/>
      <c r="I208" s="397"/>
      <c r="J208" s="398"/>
      <c r="K208" s="400"/>
      <c r="L208" s="1109"/>
      <c r="M208" s="1110"/>
      <c r="N208" s="1110"/>
      <c r="O208" s="1111"/>
      <c r="P208" s="289"/>
      <c r="Q208" s="381"/>
      <c r="R208" s="381"/>
      <c r="S208" s="381"/>
      <c r="T208" s="381"/>
      <c r="U208" s="381"/>
      <c r="V208" s="381"/>
      <c r="W208" s="381"/>
      <c r="X208" s="381"/>
      <c r="Y208" s="381"/>
      <c r="Z208" s="381"/>
      <c r="AA208" s="381"/>
      <c r="AB208" s="381"/>
      <c r="AC208" s="381"/>
      <c r="AD208" s="381"/>
      <c r="AE208" s="381"/>
      <c r="AF208" s="381"/>
      <c r="AG208" s="381"/>
    </row>
    <row r="209" spans="1:33" s="62" customFormat="1" ht="19.5" customHeight="1" x14ac:dyDescent="0.25">
      <c r="A209" s="380">
        <f t="shared" si="35"/>
        <v>19.5</v>
      </c>
      <c r="B209" s="396">
        <v>7</v>
      </c>
      <c r="C209" s="1108"/>
      <c r="D209" s="1108"/>
      <c r="E209" s="1108"/>
      <c r="F209" s="1108"/>
      <c r="G209" s="1108"/>
      <c r="H209" s="397"/>
      <c r="I209" s="397"/>
      <c r="J209" s="398"/>
      <c r="K209" s="400"/>
      <c r="L209" s="1109"/>
      <c r="M209" s="1110"/>
      <c r="N209" s="1110"/>
      <c r="O209" s="1111"/>
      <c r="P209" s="289"/>
      <c r="Q209" s="381"/>
      <c r="R209" s="381"/>
      <c r="S209" s="381"/>
      <c r="T209" s="381"/>
      <c r="U209" s="381"/>
      <c r="V209" s="381"/>
      <c r="W209" s="381"/>
      <c r="X209" s="381"/>
      <c r="Y209" s="381"/>
      <c r="Z209" s="381"/>
      <c r="AA209" s="381"/>
      <c r="AB209" s="381"/>
      <c r="AC209" s="381"/>
      <c r="AD209" s="381"/>
      <c r="AE209" s="381"/>
      <c r="AF209" s="381"/>
      <c r="AG209" s="381"/>
    </row>
    <row r="210" spans="1:33" s="62" customFormat="1" ht="19.5" customHeight="1" x14ac:dyDescent="0.25">
      <c r="A210" s="380">
        <f t="shared" si="35"/>
        <v>19.5</v>
      </c>
      <c r="B210" s="396">
        <v>8</v>
      </c>
      <c r="C210" s="1108"/>
      <c r="D210" s="1108"/>
      <c r="E210" s="1108"/>
      <c r="F210" s="1108"/>
      <c r="G210" s="1108"/>
      <c r="H210" s="397"/>
      <c r="I210" s="397"/>
      <c r="J210" s="398"/>
      <c r="K210" s="400"/>
      <c r="L210" s="1109"/>
      <c r="M210" s="1110"/>
      <c r="N210" s="1110"/>
      <c r="O210" s="1111"/>
      <c r="P210" s="289"/>
      <c r="Q210" s="381"/>
      <c r="R210" s="381"/>
      <c r="S210" s="381"/>
      <c r="T210" s="381"/>
      <c r="U210" s="381"/>
      <c r="V210" s="381"/>
      <c r="W210" s="381"/>
      <c r="X210" s="381"/>
      <c r="Y210" s="381"/>
      <c r="Z210" s="381"/>
      <c r="AA210" s="381"/>
      <c r="AB210" s="381"/>
      <c r="AC210" s="381"/>
      <c r="AD210" s="381"/>
      <c r="AE210" s="381"/>
      <c r="AF210" s="381"/>
      <c r="AG210" s="381"/>
    </row>
    <row r="211" spans="1:33" s="62" customFormat="1" ht="9" customHeight="1" x14ac:dyDescent="0.25">
      <c r="A211" s="380">
        <f t="shared" ref="A211" si="36">$A$2</f>
        <v>9</v>
      </c>
      <c r="B211" s="289"/>
      <c r="C211" s="289"/>
      <c r="D211" s="289"/>
      <c r="E211" s="289"/>
      <c r="F211" s="289"/>
      <c r="G211" s="289"/>
      <c r="H211" s="289"/>
      <c r="I211" s="289"/>
      <c r="J211" s="289"/>
      <c r="K211" s="289"/>
      <c r="L211" s="289"/>
      <c r="M211" s="289"/>
      <c r="N211" s="289"/>
      <c r="O211" s="289"/>
      <c r="P211" s="289"/>
      <c r="Q211" s="381"/>
      <c r="R211" s="381"/>
      <c r="S211" s="381"/>
      <c r="T211" s="381"/>
      <c r="U211" s="381"/>
      <c r="V211" s="381"/>
      <c r="W211" s="381"/>
      <c r="X211" s="381"/>
      <c r="Y211" s="381"/>
      <c r="Z211" s="381"/>
      <c r="AA211" s="381"/>
      <c r="AB211" s="381"/>
      <c r="AC211" s="381"/>
      <c r="AD211" s="381"/>
      <c r="AE211" s="381"/>
      <c r="AF211" s="381"/>
      <c r="AG211" s="381"/>
    </row>
    <row r="212" spans="1:33" ht="9" customHeight="1" x14ac:dyDescent="0.25">
      <c r="A212" s="380">
        <f t="shared" si="5"/>
        <v>9</v>
      </c>
      <c r="B212" s="289"/>
      <c r="C212" s="289"/>
      <c r="D212" s="289"/>
      <c r="E212" s="289"/>
      <c r="F212" s="289"/>
      <c r="G212" s="289"/>
      <c r="H212" s="289"/>
      <c r="I212" s="289"/>
      <c r="J212" s="289"/>
      <c r="K212" s="289"/>
      <c r="L212" s="289"/>
      <c r="M212" s="289"/>
      <c r="N212" s="289"/>
      <c r="O212" s="289"/>
      <c r="P212" s="289"/>
      <c r="Q212" s="381"/>
      <c r="R212" s="289"/>
      <c r="S212" s="289"/>
      <c r="T212" s="289"/>
      <c r="U212" s="289"/>
      <c r="V212" s="289"/>
      <c r="W212" s="289"/>
      <c r="X212" s="289"/>
      <c r="Y212" s="289"/>
      <c r="Z212" s="289"/>
      <c r="AA212" s="289"/>
      <c r="AB212" s="289"/>
      <c r="AC212" s="289"/>
      <c r="AD212" s="289"/>
      <c r="AE212" s="289"/>
      <c r="AF212" s="289"/>
      <c r="AG212" s="289"/>
    </row>
    <row r="213" spans="1:33" ht="9" customHeight="1" x14ac:dyDescent="0.25">
      <c r="A213" s="380">
        <f t="shared" si="5"/>
        <v>9</v>
      </c>
      <c r="B213" s="289"/>
      <c r="C213" s="289"/>
      <c r="D213" s="289"/>
      <c r="E213" s="289"/>
      <c r="F213" s="289"/>
      <c r="G213" s="289"/>
      <c r="H213" s="289"/>
      <c r="I213" s="289"/>
      <c r="J213" s="289"/>
      <c r="K213" s="289"/>
      <c r="L213" s="289"/>
      <c r="M213" s="289"/>
      <c r="N213" s="289"/>
      <c r="O213" s="289"/>
      <c r="P213" s="289"/>
      <c r="Q213" s="381"/>
      <c r="R213" s="289"/>
      <c r="S213" s="289"/>
      <c r="T213" s="289"/>
      <c r="U213" s="289"/>
      <c r="V213" s="289"/>
      <c r="W213" s="289"/>
      <c r="X213" s="289"/>
      <c r="Y213" s="289"/>
      <c r="Z213" s="289"/>
      <c r="AA213" s="289"/>
      <c r="AB213" s="289"/>
      <c r="AC213" s="289"/>
      <c r="AD213" s="289"/>
      <c r="AE213" s="289"/>
      <c r="AF213" s="289"/>
      <c r="AG213" s="289"/>
    </row>
    <row r="214" spans="1:33" ht="9" customHeight="1" x14ac:dyDescent="0.25">
      <c r="A214" s="380">
        <f t="shared" si="5"/>
        <v>9</v>
      </c>
      <c r="B214" s="289"/>
      <c r="C214" s="289"/>
      <c r="D214" s="289"/>
      <c r="E214" s="289"/>
      <c r="F214" s="289"/>
      <c r="G214" s="289"/>
      <c r="H214" s="289"/>
      <c r="I214" s="289"/>
      <c r="J214" s="289"/>
      <c r="K214" s="289"/>
      <c r="L214" s="289"/>
      <c r="M214" s="289"/>
      <c r="N214" s="289"/>
      <c r="O214" s="289"/>
      <c r="P214" s="289"/>
      <c r="Q214" s="381"/>
      <c r="R214" s="289"/>
      <c r="S214" s="289"/>
      <c r="T214" s="289"/>
      <c r="U214" s="289"/>
      <c r="V214" s="289"/>
      <c r="W214" s="289"/>
      <c r="X214" s="289"/>
      <c r="Y214" s="289"/>
      <c r="Z214" s="289"/>
      <c r="AA214" s="289"/>
      <c r="AB214" s="289"/>
      <c r="AC214" s="289"/>
      <c r="AD214" s="289"/>
      <c r="AE214" s="289"/>
      <c r="AF214" s="289"/>
      <c r="AG214" s="289"/>
    </row>
    <row r="215" spans="1:33" ht="9" customHeight="1" x14ac:dyDescent="0.25">
      <c r="A215" s="380">
        <f t="shared" si="5"/>
        <v>9</v>
      </c>
      <c r="B215" s="289"/>
      <c r="C215" s="289"/>
      <c r="D215" s="289"/>
      <c r="E215" s="289"/>
      <c r="F215" s="289"/>
      <c r="G215" s="289"/>
      <c r="H215" s="289"/>
      <c r="I215" s="289"/>
      <c r="J215" s="289"/>
      <c r="K215" s="289"/>
      <c r="L215" s="289"/>
      <c r="M215" s="289"/>
      <c r="N215" s="289"/>
      <c r="O215" s="289"/>
      <c r="P215" s="289"/>
      <c r="Q215" s="381"/>
      <c r="R215" s="289"/>
      <c r="S215" s="289"/>
      <c r="T215" s="289"/>
      <c r="U215" s="289"/>
      <c r="V215" s="289"/>
      <c r="W215" s="289"/>
      <c r="X215" s="289"/>
      <c r="Y215" s="289"/>
      <c r="Z215" s="289"/>
      <c r="AA215" s="289"/>
      <c r="AB215" s="289"/>
      <c r="AC215" s="289"/>
      <c r="AD215" s="289"/>
      <c r="AE215" s="289"/>
      <c r="AF215" s="289"/>
      <c r="AG215" s="289"/>
    </row>
    <row r="216" spans="1:33" ht="9" customHeight="1" x14ac:dyDescent="0.25">
      <c r="A216" s="380">
        <f t="shared" si="5"/>
        <v>9</v>
      </c>
      <c r="B216" s="289"/>
      <c r="C216" s="289"/>
      <c r="D216" s="289"/>
      <c r="E216" s="289"/>
      <c r="F216" s="289"/>
      <c r="G216" s="289"/>
      <c r="H216" s="289"/>
      <c r="I216" s="289"/>
      <c r="J216" s="289"/>
      <c r="K216" s="289"/>
      <c r="L216" s="289"/>
      <c r="M216" s="289"/>
      <c r="N216" s="289"/>
      <c r="O216" s="289"/>
      <c r="P216" s="289"/>
      <c r="Q216" s="381"/>
      <c r="R216" s="289"/>
      <c r="S216" s="289"/>
      <c r="T216" s="289"/>
      <c r="U216" s="289"/>
      <c r="V216" s="289"/>
      <c r="W216" s="289"/>
      <c r="X216" s="289"/>
      <c r="Y216" s="289"/>
      <c r="Z216" s="289"/>
      <c r="AA216" s="289"/>
      <c r="AB216" s="289"/>
      <c r="AC216" s="289"/>
      <c r="AD216" s="289"/>
      <c r="AE216" s="289"/>
      <c r="AF216" s="289"/>
      <c r="AG216" s="289"/>
    </row>
    <row r="217" spans="1:33" ht="9" customHeight="1" x14ac:dyDescent="0.25">
      <c r="A217" s="380">
        <f t="shared" si="5"/>
        <v>9</v>
      </c>
      <c r="B217" s="289"/>
      <c r="C217" s="289"/>
      <c r="D217" s="289"/>
      <c r="E217" s="289"/>
      <c r="F217" s="289"/>
      <c r="G217" s="289"/>
      <c r="H217" s="289"/>
      <c r="I217" s="289"/>
      <c r="J217" s="289"/>
      <c r="K217" s="289"/>
      <c r="L217" s="289"/>
      <c r="M217" s="289"/>
      <c r="N217" s="289"/>
      <c r="O217" s="289"/>
      <c r="P217" s="289"/>
      <c r="Q217" s="381"/>
      <c r="R217" s="289"/>
      <c r="S217" s="289"/>
      <c r="T217" s="289"/>
      <c r="U217" s="289"/>
      <c r="V217" s="289"/>
      <c r="W217" s="289"/>
      <c r="X217" s="289"/>
      <c r="Y217" s="289"/>
      <c r="Z217" s="289"/>
      <c r="AA217" s="289"/>
      <c r="AB217" s="289"/>
      <c r="AC217" s="289"/>
      <c r="AD217" s="289"/>
      <c r="AE217" s="289"/>
      <c r="AF217" s="289"/>
      <c r="AG217" s="289"/>
    </row>
    <row r="218" spans="1:33" ht="9" customHeight="1" x14ac:dyDescent="0.25">
      <c r="A218" s="380">
        <f t="shared" si="5"/>
        <v>9</v>
      </c>
      <c r="B218" s="289"/>
      <c r="C218" s="289"/>
      <c r="D218" s="289"/>
      <c r="E218" s="289"/>
      <c r="F218" s="289"/>
      <c r="G218" s="289"/>
      <c r="H218" s="289"/>
      <c r="I218" s="289"/>
      <c r="J218" s="289"/>
      <c r="K218" s="289"/>
      <c r="L218" s="289"/>
      <c r="M218" s="289"/>
      <c r="N218" s="289"/>
      <c r="O218" s="289"/>
      <c r="P218" s="289"/>
      <c r="Q218" s="381"/>
      <c r="R218" s="289"/>
      <c r="S218" s="289"/>
      <c r="T218" s="289"/>
      <c r="U218" s="289"/>
      <c r="V218" s="289"/>
      <c r="W218" s="289"/>
      <c r="X218" s="289"/>
      <c r="Y218" s="289"/>
      <c r="Z218" s="289"/>
      <c r="AA218" s="289"/>
      <c r="AB218" s="289"/>
      <c r="AC218" s="289"/>
      <c r="AD218" s="289"/>
      <c r="AE218" s="289"/>
      <c r="AF218" s="289"/>
      <c r="AG218" s="289"/>
    </row>
    <row r="219" spans="1:33" ht="9" customHeight="1" x14ac:dyDescent="0.25">
      <c r="A219" s="380">
        <f t="shared" si="5"/>
        <v>9</v>
      </c>
      <c r="B219" s="289"/>
      <c r="C219" s="289"/>
      <c r="D219" s="289"/>
      <c r="E219" s="289"/>
      <c r="F219" s="289"/>
      <c r="G219" s="289"/>
      <c r="H219" s="289"/>
      <c r="I219" s="289"/>
      <c r="J219" s="289"/>
      <c r="K219" s="289"/>
      <c r="L219" s="289"/>
      <c r="M219" s="289"/>
      <c r="N219" s="289"/>
      <c r="O219" s="289"/>
      <c r="P219" s="289"/>
      <c r="Q219" s="381"/>
      <c r="R219" s="289"/>
      <c r="S219" s="289"/>
      <c r="T219" s="289"/>
      <c r="U219" s="289"/>
      <c r="V219" s="289"/>
      <c r="W219" s="289"/>
      <c r="X219" s="289"/>
      <c r="Y219" s="289"/>
      <c r="Z219" s="289"/>
      <c r="AA219" s="289"/>
      <c r="AB219" s="289"/>
      <c r="AC219" s="289"/>
      <c r="AD219" s="289"/>
      <c r="AE219" s="289"/>
      <c r="AF219" s="289"/>
      <c r="AG219" s="289"/>
    </row>
    <row r="220" spans="1:33" ht="9" customHeight="1" x14ac:dyDescent="0.25">
      <c r="A220" s="380">
        <f t="shared" si="5"/>
        <v>9</v>
      </c>
      <c r="B220" s="289"/>
      <c r="C220" s="289"/>
      <c r="D220" s="289"/>
      <c r="E220" s="289"/>
      <c r="F220" s="289"/>
      <c r="G220" s="289"/>
      <c r="H220" s="289"/>
      <c r="I220" s="289"/>
      <c r="J220" s="289"/>
      <c r="K220" s="289"/>
      <c r="L220" s="289"/>
      <c r="M220" s="289"/>
      <c r="N220" s="289"/>
      <c r="O220" s="289"/>
      <c r="P220" s="289"/>
      <c r="Q220" s="381"/>
      <c r="R220" s="289"/>
      <c r="S220" s="289"/>
      <c r="T220" s="289"/>
      <c r="U220" s="289"/>
      <c r="V220" s="289"/>
      <c r="W220" s="289"/>
      <c r="X220" s="289"/>
      <c r="Y220" s="289"/>
      <c r="Z220" s="289"/>
      <c r="AA220" s="289"/>
      <c r="AB220" s="289"/>
      <c r="AC220" s="289"/>
      <c r="AD220" s="289"/>
      <c r="AE220" s="289"/>
      <c r="AF220" s="289"/>
      <c r="AG220" s="289"/>
    </row>
    <row r="221" spans="1:33" ht="9" customHeight="1" x14ac:dyDescent="0.25">
      <c r="A221" s="380">
        <f t="shared" si="5"/>
        <v>9</v>
      </c>
      <c r="B221" s="289"/>
      <c r="C221" s="289"/>
      <c r="D221" s="289"/>
      <c r="E221" s="289"/>
      <c r="F221" s="289"/>
      <c r="G221" s="289"/>
      <c r="H221" s="289"/>
      <c r="I221" s="289"/>
      <c r="J221" s="289"/>
      <c r="K221" s="289"/>
      <c r="L221" s="289"/>
      <c r="M221" s="289"/>
      <c r="N221" s="289"/>
      <c r="O221" s="289"/>
      <c r="P221" s="289"/>
      <c r="Q221" s="381"/>
      <c r="R221" s="289"/>
      <c r="S221" s="289"/>
      <c r="T221" s="289"/>
      <c r="U221" s="289"/>
      <c r="V221" s="289"/>
      <c r="W221" s="289"/>
      <c r="X221" s="289"/>
      <c r="Y221" s="289"/>
      <c r="Z221" s="289"/>
      <c r="AA221" s="289"/>
      <c r="AB221" s="289"/>
      <c r="AC221" s="289"/>
      <c r="AD221" s="289"/>
      <c r="AE221" s="289"/>
      <c r="AF221" s="289"/>
      <c r="AG221" s="289"/>
    </row>
    <row r="222" spans="1:33" ht="9" customHeight="1" x14ac:dyDescent="0.25">
      <c r="A222" s="380">
        <f t="shared" si="5"/>
        <v>9</v>
      </c>
      <c r="B222" s="289"/>
      <c r="C222" s="289"/>
      <c r="D222" s="289"/>
      <c r="E222" s="289"/>
      <c r="F222" s="289"/>
      <c r="G222" s="289"/>
      <c r="H222" s="289"/>
      <c r="I222" s="289"/>
      <c r="J222" s="289"/>
      <c r="K222" s="289"/>
      <c r="L222" s="289"/>
      <c r="M222" s="289"/>
      <c r="N222" s="289"/>
      <c r="O222" s="289"/>
      <c r="P222" s="289"/>
      <c r="Q222" s="381"/>
      <c r="R222" s="289"/>
      <c r="S222" s="289"/>
      <c r="T222" s="289"/>
      <c r="U222" s="289"/>
      <c r="V222" s="289"/>
      <c r="W222" s="289"/>
      <c r="X222" s="289"/>
      <c r="Y222" s="289"/>
      <c r="Z222" s="289"/>
      <c r="AA222" s="289"/>
      <c r="AB222" s="289"/>
      <c r="AC222" s="289"/>
      <c r="AD222" s="289"/>
      <c r="AE222" s="289"/>
      <c r="AF222" s="289"/>
      <c r="AG222" s="289"/>
    </row>
    <row r="223" spans="1:33" ht="9" customHeight="1" x14ac:dyDescent="0.25">
      <c r="A223" s="380">
        <f t="shared" si="5"/>
        <v>9</v>
      </c>
      <c r="B223" s="289"/>
      <c r="C223" s="289"/>
      <c r="D223" s="289"/>
      <c r="E223" s="289"/>
      <c r="F223" s="289"/>
      <c r="G223" s="289"/>
      <c r="H223" s="289"/>
      <c r="I223" s="289"/>
      <c r="J223" s="289"/>
      <c r="K223" s="289"/>
      <c r="L223" s="289"/>
      <c r="M223" s="289"/>
      <c r="N223" s="289"/>
      <c r="O223" s="289"/>
      <c r="P223" s="289"/>
      <c r="Q223" s="381"/>
      <c r="R223" s="289"/>
      <c r="S223" s="289"/>
      <c r="T223" s="289"/>
      <c r="U223" s="289"/>
      <c r="V223" s="289"/>
      <c r="W223" s="289"/>
      <c r="X223" s="289"/>
      <c r="Y223" s="289"/>
      <c r="Z223" s="289"/>
      <c r="AA223" s="289"/>
      <c r="AB223" s="289"/>
      <c r="AC223" s="289"/>
      <c r="AD223" s="289"/>
      <c r="AE223" s="289"/>
      <c r="AF223" s="289"/>
      <c r="AG223" s="289"/>
    </row>
    <row r="224" spans="1:33" ht="9" customHeight="1" x14ac:dyDescent="0.25">
      <c r="A224" s="380">
        <f t="shared" si="5"/>
        <v>9</v>
      </c>
      <c r="B224" s="289"/>
      <c r="C224" s="289"/>
      <c r="D224" s="289"/>
      <c r="E224" s="289"/>
      <c r="F224" s="289"/>
      <c r="G224" s="289"/>
      <c r="H224" s="289"/>
      <c r="I224" s="289"/>
      <c r="J224" s="289"/>
      <c r="K224" s="289"/>
      <c r="L224" s="289"/>
      <c r="M224" s="289"/>
      <c r="N224" s="289"/>
      <c r="O224" s="289"/>
      <c r="P224" s="289"/>
      <c r="Q224" s="381"/>
      <c r="R224" s="289"/>
      <c r="S224" s="289"/>
      <c r="T224" s="289"/>
      <c r="U224" s="289"/>
      <c r="V224" s="289"/>
      <c r="W224" s="289"/>
      <c r="X224" s="289"/>
      <c r="Y224" s="289"/>
      <c r="Z224" s="289"/>
      <c r="AA224" s="289"/>
      <c r="AB224" s="289"/>
      <c r="AC224" s="289"/>
      <c r="AD224" s="289"/>
      <c r="AE224" s="289"/>
      <c r="AF224" s="289"/>
      <c r="AG224" s="289"/>
    </row>
    <row r="225" spans="1:33" ht="9" customHeight="1" x14ac:dyDescent="0.25">
      <c r="A225" s="380">
        <f t="shared" si="5"/>
        <v>9</v>
      </c>
      <c r="B225" s="289"/>
      <c r="C225" s="289"/>
      <c r="D225" s="289"/>
      <c r="E225" s="289"/>
      <c r="F225" s="289"/>
      <c r="G225" s="289"/>
      <c r="H225" s="289"/>
      <c r="I225" s="289"/>
      <c r="J225" s="289"/>
      <c r="K225" s="289"/>
      <c r="L225" s="289"/>
      <c r="M225" s="289"/>
      <c r="N225" s="289"/>
      <c r="O225" s="289"/>
      <c r="P225" s="289"/>
      <c r="Q225" s="381"/>
      <c r="R225" s="289"/>
      <c r="S225" s="289"/>
      <c r="T225" s="289"/>
      <c r="U225" s="289"/>
      <c r="V225" s="289"/>
      <c r="W225" s="289"/>
      <c r="X225" s="289"/>
      <c r="Y225" s="289"/>
      <c r="Z225" s="289"/>
      <c r="AA225" s="289"/>
      <c r="AB225" s="289"/>
      <c r="AC225" s="289"/>
      <c r="AD225" s="289"/>
      <c r="AE225" s="289"/>
      <c r="AF225" s="289"/>
      <c r="AG225" s="289"/>
    </row>
    <row r="226" spans="1:33" ht="9" customHeight="1" x14ac:dyDescent="0.25">
      <c r="A226" s="380">
        <f t="shared" si="5"/>
        <v>9</v>
      </c>
      <c r="B226" s="289"/>
      <c r="C226" s="289"/>
      <c r="D226" s="289"/>
      <c r="E226" s="289"/>
      <c r="F226" s="289"/>
      <c r="G226" s="289"/>
      <c r="H226" s="289"/>
      <c r="I226" s="289"/>
      <c r="J226" s="289"/>
      <c r="K226" s="289"/>
      <c r="L226" s="289"/>
      <c r="M226" s="289"/>
      <c r="N226" s="289"/>
      <c r="O226" s="289"/>
      <c r="P226" s="289"/>
      <c r="Q226" s="381"/>
      <c r="R226" s="289"/>
      <c r="S226" s="289"/>
      <c r="T226" s="289"/>
      <c r="U226" s="289"/>
      <c r="V226" s="289"/>
      <c r="W226" s="289"/>
      <c r="X226" s="289"/>
      <c r="Y226" s="289"/>
      <c r="Z226" s="289"/>
      <c r="AA226" s="289"/>
      <c r="AB226" s="289"/>
      <c r="AC226" s="289"/>
      <c r="AD226" s="289"/>
      <c r="AE226" s="289"/>
      <c r="AF226" s="289"/>
      <c r="AG226" s="289"/>
    </row>
    <row r="227" spans="1:33" ht="9" customHeight="1" x14ac:dyDescent="0.25">
      <c r="A227" s="380">
        <f t="shared" si="5"/>
        <v>9</v>
      </c>
      <c r="B227" s="289"/>
      <c r="C227" s="289"/>
      <c r="D227" s="289"/>
      <c r="E227" s="289"/>
      <c r="F227" s="289"/>
      <c r="G227" s="289"/>
      <c r="H227" s="289"/>
      <c r="I227" s="289"/>
      <c r="J227" s="289"/>
      <c r="K227" s="289"/>
      <c r="L227" s="289"/>
      <c r="M227" s="289"/>
      <c r="N227" s="289"/>
      <c r="O227" s="289"/>
      <c r="P227" s="289"/>
      <c r="Q227" s="381"/>
      <c r="R227" s="289"/>
      <c r="S227" s="289"/>
      <c r="T227" s="289"/>
      <c r="U227" s="289"/>
      <c r="V227" s="289"/>
      <c r="W227" s="289"/>
      <c r="X227" s="289"/>
      <c r="Y227" s="289"/>
      <c r="Z227" s="289"/>
      <c r="AA227" s="289"/>
      <c r="AB227" s="289"/>
      <c r="AC227" s="289"/>
      <c r="AD227" s="289"/>
      <c r="AE227" s="289"/>
      <c r="AF227" s="289"/>
      <c r="AG227" s="289"/>
    </row>
    <row r="228" spans="1:33" ht="9" customHeight="1" x14ac:dyDescent="0.25">
      <c r="A228" s="380">
        <f t="shared" si="5"/>
        <v>9</v>
      </c>
      <c r="B228" s="289"/>
      <c r="C228" s="289"/>
      <c r="D228" s="289"/>
      <c r="E228" s="289"/>
      <c r="F228" s="289"/>
      <c r="G228" s="289"/>
      <c r="H228" s="289"/>
      <c r="I228" s="289"/>
      <c r="J228" s="289"/>
      <c r="K228" s="289"/>
      <c r="L228" s="289"/>
      <c r="M228" s="289"/>
      <c r="N228" s="289"/>
      <c r="O228" s="289"/>
      <c r="P228" s="289"/>
      <c r="Q228" s="381"/>
      <c r="R228" s="289"/>
      <c r="S228" s="289"/>
      <c r="T228" s="289"/>
      <c r="U228" s="289"/>
      <c r="V228" s="289"/>
      <c r="W228" s="289"/>
      <c r="X228" s="289"/>
      <c r="Y228" s="289"/>
      <c r="Z228" s="289"/>
      <c r="AA228" s="289"/>
      <c r="AB228" s="289"/>
      <c r="AC228" s="289"/>
      <c r="AD228" s="289"/>
      <c r="AE228" s="289"/>
      <c r="AF228" s="289"/>
      <c r="AG228" s="289"/>
    </row>
    <row r="229" spans="1:33" ht="9" customHeight="1" x14ac:dyDescent="0.25">
      <c r="A229" s="380">
        <f t="shared" si="5"/>
        <v>9</v>
      </c>
      <c r="B229" s="289"/>
      <c r="C229" s="289"/>
      <c r="D229" s="289"/>
      <c r="E229" s="289"/>
      <c r="F229" s="289"/>
      <c r="G229" s="289"/>
      <c r="H229" s="289"/>
      <c r="I229" s="289"/>
      <c r="J229" s="289"/>
      <c r="K229" s="289"/>
      <c r="L229" s="289"/>
      <c r="M229" s="289"/>
      <c r="N229" s="289"/>
      <c r="O229" s="289"/>
      <c r="P229" s="289"/>
      <c r="Q229" s="381"/>
      <c r="R229" s="289"/>
      <c r="S229" s="289"/>
      <c r="T229" s="289"/>
      <c r="U229" s="289"/>
      <c r="V229" s="289"/>
      <c r="W229" s="289"/>
      <c r="X229" s="289"/>
      <c r="Y229" s="289"/>
      <c r="Z229" s="289"/>
      <c r="AA229" s="289"/>
      <c r="AB229" s="289"/>
      <c r="AC229" s="289"/>
      <c r="AD229" s="289"/>
      <c r="AE229" s="289"/>
      <c r="AF229" s="289"/>
      <c r="AG229" s="289"/>
    </row>
    <row r="230" spans="1:33" ht="9" customHeight="1" x14ac:dyDescent="0.25">
      <c r="A230" s="380">
        <f t="shared" si="5"/>
        <v>9</v>
      </c>
      <c r="B230" s="289"/>
      <c r="C230" s="289"/>
      <c r="D230" s="289"/>
      <c r="E230" s="289"/>
      <c r="F230" s="289"/>
      <c r="G230" s="289"/>
      <c r="H230" s="289"/>
      <c r="I230" s="289"/>
      <c r="J230" s="289"/>
      <c r="K230" s="289"/>
      <c r="L230" s="289"/>
      <c r="M230" s="289"/>
      <c r="N230" s="289"/>
      <c r="O230" s="289"/>
      <c r="P230" s="289"/>
      <c r="Q230" s="381"/>
      <c r="R230" s="289"/>
      <c r="S230" s="289"/>
      <c r="T230" s="289"/>
      <c r="U230" s="289"/>
      <c r="V230" s="289"/>
      <c r="W230" s="289"/>
      <c r="X230" s="289"/>
      <c r="Y230" s="289"/>
      <c r="Z230" s="289"/>
      <c r="AA230" s="289"/>
      <c r="AB230" s="289"/>
      <c r="AC230" s="289"/>
      <c r="AD230" s="289"/>
      <c r="AE230" s="289"/>
      <c r="AF230" s="289"/>
      <c r="AG230" s="289"/>
    </row>
    <row r="231" spans="1:33" ht="9" customHeight="1" x14ac:dyDescent="0.25">
      <c r="A231" s="380">
        <f t="shared" si="5"/>
        <v>9</v>
      </c>
      <c r="B231" s="289"/>
      <c r="C231" s="289"/>
      <c r="D231" s="289"/>
      <c r="E231" s="289"/>
      <c r="F231" s="289"/>
      <c r="G231" s="289"/>
      <c r="H231" s="289"/>
      <c r="I231" s="289"/>
      <c r="J231" s="289"/>
      <c r="K231" s="289"/>
      <c r="L231" s="289"/>
      <c r="M231" s="289"/>
      <c r="N231" s="289"/>
      <c r="O231" s="289"/>
      <c r="P231" s="289"/>
      <c r="Q231" s="381"/>
      <c r="R231" s="289"/>
      <c r="S231" s="289"/>
      <c r="T231" s="289"/>
      <c r="U231" s="289"/>
      <c r="V231" s="289"/>
      <c r="W231" s="289"/>
      <c r="X231" s="289"/>
      <c r="Y231" s="289"/>
      <c r="Z231" s="289"/>
      <c r="AA231" s="289"/>
      <c r="AB231" s="289"/>
      <c r="AC231" s="289"/>
      <c r="AD231" s="289"/>
      <c r="AE231" s="289"/>
      <c r="AF231" s="289"/>
      <c r="AG231" s="289"/>
    </row>
    <row r="232" spans="1:33" ht="9" customHeight="1" x14ac:dyDescent="0.25">
      <c r="A232" s="380">
        <f t="shared" si="5"/>
        <v>9</v>
      </c>
      <c r="B232" s="289"/>
      <c r="C232" s="289"/>
      <c r="D232" s="289"/>
      <c r="E232" s="289"/>
      <c r="F232" s="289"/>
      <c r="G232" s="289"/>
      <c r="H232" s="289"/>
      <c r="I232" s="289"/>
      <c r="J232" s="289"/>
      <c r="K232" s="289"/>
      <c r="L232" s="289"/>
      <c r="M232" s="289"/>
      <c r="N232" s="289"/>
      <c r="O232" s="289"/>
      <c r="P232" s="289"/>
      <c r="Q232" s="381"/>
      <c r="R232" s="289"/>
      <c r="S232" s="289"/>
      <c r="T232" s="289"/>
      <c r="U232" s="289"/>
      <c r="V232" s="289"/>
      <c r="W232" s="289"/>
      <c r="X232" s="289"/>
      <c r="Y232" s="289"/>
      <c r="Z232" s="289"/>
      <c r="AA232" s="289"/>
      <c r="AB232" s="289"/>
      <c r="AC232" s="289"/>
      <c r="AD232" s="289"/>
      <c r="AE232" s="289"/>
      <c r="AF232" s="289"/>
      <c r="AG232" s="289"/>
    </row>
    <row r="233" spans="1:33" ht="9" customHeight="1" x14ac:dyDescent="0.25">
      <c r="A233" s="380">
        <f t="shared" si="5"/>
        <v>9</v>
      </c>
      <c r="B233" s="289"/>
      <c r="C233" s="289"/>
      <c r="D233" s="289"/>
      <c r="E233" s="289"/>
      <c r="F233" s="289"/>
      <c r="G233" s="289"/>
      <c r="H233" s="289"/>
      <c r="I233" s="289"/>
      <c r="J233" s="289"/>
      <c r="K233" s="289"/>
      <c r="L233" s="289"/>
      <c r="M233" s="289"/>
      <c r="N233" s="289"/>
      <c r="O233" s="289"/>
      <c r="P233" s="289"/>
      <c r="Q233" s="381"/>
      <c r="R233" s="289"/>
      <c r="S233" s="289"/>
      <c r="T233" s="289"/>
      <c r="U233" s="289"/>
      <c r="V233" s="289"/>
      <c r="W233" s="289"/>
      <c r="X233" s="289"/>
      <c r="Y233" s="289"/>
      <c r="Z233" s="289"/>
      <c r="AA233" s="289"/>
      <c r="AB233" s="289"/>
      <c r="AC233" s="289"/>
      <c r="AD233" s="289"/>
      <c r="AE233" s="289"/>
      <c r="AF233" s="289"/>
      <c r="AG233" s="289"/>
    </row>
    <row r="234" spans="1:33" ht="9" customHeight="1" x14ac:dyDescent="0.25">
      <c r="A234" s="380">
        <f t="shared" si="5"/>
        <v>9</v>
      </c>
      <c r="B234" s="289"/>
      <c r="C234" s="289"/>
      <c r="D234" s="289"/>
      <c r="E234" s="289"/>
      <c r="F234" s="289"/>
      <c r="G234" s="289"/>
      <c r="H234" s="289"/>
      <c r="I234" s="289"/>
      <c r="J234" s="289"/>
      <c r="K234" s="289"/>
      <c r="L234" s="289"/>
      <c r="M234" s="289"/>
      <c r="N234" s="289"/>
      <c r="O234" s="289"/>
      <c r="P234" s="289"/>
      <c r="Q234" s="381"/>
      <c r="R234" s="289"/>
      <c r="S234" s="289"/>
      <c r="T234" s="289"/>
      <c r="U234" s="289"/>
      <c r="V234" s="289"/>
      <c r="W234" s="289"/>
      <c r="X234" s="289"/>
      <c r="Y234" s="289"/>
      <c r="Z234" s="289"/>
      <c r="AA234" s="289"/>
      <c r="AB234" s="289"/>
      <c r="AC234" s="289"/>
      <c r="AD234" s="289"/>
      <c r="AE234" s="289"/>
      <c r="AF234" s="289"/>
      <c r="AG234" s="289"/>
    </row>
    <row r="235" spans="1:33" ht="9" customHeight="1" x14ac:dyDescent="0.25">
      <c r="A235" s="380">
        <f t="shared" si="5"/>
        <v>9</v>
      </c>
      <c r="B235" s="289"/>
      <c r="C235" s="289"/>
      <c r="D235" s="289"/>
      <c r="E235" s="289"/>
      <c r="F235" s="289"/>
      <c r="G235" s="289"/>
      <c r="H235" s="289"/>
      <c r="I235" s="289"/>
      <c r="J235" s="289"/>
      <c r="K235" s="289"/>
      <c r="L235" s="289"/>
      <c r="M235" s="289"/>
      <c r="N235" s="289"/>
      <c r="O235" s="289"/>
      <c r="P235" s="289"/>
      <c r="Q235" s="381"/>
      <c r="R235" s="289"/>
      <c r="S235" s="289"/>
      <c r="T235" s="289"/>
      <c r="U235" s="289"/>
      <c r="V235" s="289"/>
      <c r="W235" s="289"/>
      <c r="X235" s="289"/>
      <c r="Y235" s="289"/>
      <c r="Z235" s="289"/>
      <c r="AA235" s="289"/>
      <c r="AB235" s="289"/>
      <c r="AC235" s="289"/>
      <c r="AD235" s="289"/>
      <c r="AE235" s="289"/>
      <c r="AF235" s="289"/>
      <c r="AG235" s="289"/>
    </row>
    <row r="236" spans="1:33" ht="9" customHeight="1" x14ac:dyDescent="0.25">
      <c r="A236" s="380">
        <f t="shared" si="5"/>
        <v>9</v>
      </c>
      <c r="B236" s="289"/>
      <c r="C236" s="289"/>
      <c r="D236" s="289"/>
      <c r="E236" s="289"/>
      <c r="F236" s="289"/>
      <c r="G236" s="289"/>
      <c r="H236" s="289"/>
      <c r="I236" s="289"/>
      <c r="J236" s="289"/>
      <c r="K236" s="289"/>
      <c r="L236" s="289"/>
      <c r="M236" s="289"/>
      <c r="N236" s="289"/>
      <c r="O236" s="289"/>
      <c r="P236" s="289"/>
      <c r="Q236" s="381"/>
      <c r="R236" s="289"/>
      <c r="S236" s="289"/>
      <c r="T236" s="289"/>
      <c r="U236" s="289"/>
      <c r="V236" s="289"/>
      <c r="W236" s="289"/>
      <c r="X236" s="289"/>
      <c r="Y236" s="289"/>
      <c r="Z236" s="289"/>
      <c r="AA236" s="289"/>
      <c r="AB236" s="289"/>
      <c r="AC236" s="289"/>
      <c r="AD236" s="289"/>
      <c r="AE236" s="289"/>
      <c r="AF236" s="289"/>
      <c r="AG236" s="289"/>
    </row>
    <row r="237" spans="1:33" ht="9" customHeight="1" x14ac:dyDescent="0.25">
      <c r="A237" s="380">
        <f t="shared" si="5"/>
        <v>9</v>
      </c>
      <c r="B237" s="289"/>
      <c r="C237" s="289"/>
      <c r="D237" s="289"/>
      <c r="E237" s="289"/>
      <c r="F237" s="289"/>
      <c r="G237" s="289"/>
      <c r="H237" s="289"/>
      <c r="I237" s="289"/>
      <c r="J237" s="289"/>
      <c r="K237" s="289"/>
      <c r="L237" s="289"/>
      <c r="M237" s="289"/>
      <c r="N237" s="289"/>
      <c r="O237" s="289"/>
      <c r="P237" s="289"/>
      <c r="Q237" s="381"/>
      <c r="R237" s="289"/>
      <c r="S237" s="289"/>
      <c r="T237" s="289"/>
      <c r="U237" s="289"/>
      <c r="V237" s="289"/>
      <c r="W237" s="289"/>
      <c r="X237" s="289"/>
      <c r="Y237" s="289"/>
      <c r="Z237" s="289"/>
      <c r="AA237" s="289"/>
      <c r="AB237" s="289"/>
      <c r="AC237" s="289"/>
      <c r="AD237" s="289"/>
      <c r="AE237" s="289"/>
      <c r="AF237" s="289"/>
      <c r="AG237" s="289"/>
    </row>
    <row r="238" spans="1:33" ht="9" customHeight="1" x14ac:dyDescent="0.25">
      <c r="A238" s="380">
        <f t="shared" si="5"/>
        <v>9</v>
      </c>
      <c r="B238" s="289"/>
      <c r="C238" s="289"/>
      <c r="D238" s="289"/>
      <c r="E238" s="289"/>
      <c r="F238" s="289"/>
      <c r="G238" s="289"/>
      <c r="H238" s="289"/>
      <c r="I238" s="289"/>
      <c r="J238" s="289"/>
      <c r="K238" s="289"/>
      <c r="L238" s="289"/>
      <c r="M238" s="289"/>
      <c r="N238" s="289"/>
      <c r="O238" s="289"/>
      <c r="P238" s="289"/>
      <c r="Q238" s="381"/>
      <c r="R238" s="289"/>
      <c r="S238" s="289"/>
      <c r="T238" s="289"/>
      <c r="U238" s="289"/>
      <c r="V238" s="289"/>
      <c r="W238" s="289"/>
      <c r="X238" s="289"/>
      <c r="Y238" s="289"/>
      <c r="Z238" s="289"/>
      <c r="AA238" s="289"/>
      <c r="AB238" s="289"/>
      <c r="AC238" s="289"/>
      <c r="AD238" s="289"/>
      <c r="AE238" s="289"/>
      <c r="AF238" s="289"/>
      <c r="AG238" s="289"/>
    </row>
    <row r="239" spans="1:33" ht="9" customHeight="1" x14ac:dyDescent="0.25">
      <c r="A239" s="380">
        <f t="shared" si="5"/>
        <v>9</v>
      </c>
      <c r="B239" s="289"/>
      <c r="C239" s="289"/>
      <c r="D239" s="289"/>
      <c r="E239" s="289"/>
      <c r="F239" s="289"/>
      <c r="G239" s="289"/>
      <c r="H239" s="289"/>
      <c r="I239" s="289"/>
      <c r="J239" s="289"/>
      <c r="K239" s="289"/>
      <c r="L239" s="289"/>
      <c r="M239" s="289"/>
      <c r="N239" s="289"/>
      <c r="O239" s="289"/>
      <c r="P239" s="289"/>
      <c r="Q239" s="381"/>
      <c r="R239" s="289"/>
      <c r="S239" s="289"/>
      <c r="T239" s="289"/>
      <c r="U239" s="289"/>
      <c r="V239" s="289"/>
      <c r="W239" s="289"/>
      <c r="X239" s="289"/>
      <c r="Y239" s="289"/>
      <c r="Z239" s="289"/>
      <c r="AA239" s="289"/>
      <c r="AB239" s="289"/>
      <c r="AC239" s="289"/>
      <c r="AD239" s="289"/>
      <c r="AE239" s="289"/>
      <c r="AF239" s="289"/>
      <c r="AG239" s="289"/>
    </row>
    <row r="240" spans="1:33" ht="9" customHeight="1" x14ac:dyDescent="0.25">
      <c r="A240" s="380">
        <f t="shared" si="5"/>
        <v>9</v>
      </c>
      <c r="B240" s="289"/>
      <c r="C240" s="289"/>
      <c r="D240" s="289"/>
      <c r="E240" s="289"/>
      <c r="F240" s="289"/>
      <c r="G240" s="289"/>
      <c r="H240" s="289"/>
      <c r="I240" s="289"/>
      <c r="J240" s="289"/>
      <c r="K240" s="289"/>
      <c r="L240" s="289"/>
      <c r="M240" s="289"/>
      <c r="N240" s="289"/>
      <c r="O240" s="289"/>
      <c r="P240" s="289"/>
      <c r="Q240" s="381"/>
      <c r="R240" s="289"/>
      <c r="S240" s="289"/>
      <c r="T240" s="289"/>
      <c r="U240" s="289"/>
      <c r="V240" s="289"/>
      <c r="W240" s="289"/>
      <c r="X240" s="289"/>
      <c r="Y240" s="289"/>
      <c r="Z240" s="289"/>
      <c r="AA240" s="289"/>
      <c r="AB240" s="289"/>
      <c r="AC240" s="289"/>
      <c r="AD240" s="289"/>
      <c r="AE240" s="289"/>
      <c r="AF240" s="289"/>
      <c r="AG240" s="289"/>
    </row>
    <row r="241" spans="1:33" ht="15.75" customHeight="1" x14ac:dyDescent="0.25">
      <c r="A241" s="386">
        <f t="shared" ref="A241" si="37">$A$8</f>
        <v>16.5</v>
      </c>
      <c r="B241" s="289"/>
      <c r="C241" s="402" t="s">
        <v>692</v>
      </c>
      <c r="D241" s="403" t="s">
        <v>189</v>
      </c>
      <c r="E241" s="289"/>
      <c r="F241" s="289"/>
      <c r="G241" s="289"/>
      <c r="H241" s="289"/>
      <c r="I241" s="289"/>
      <c r="J241" s="289"/>
      <c r="K241" s="289"/>
      <c r="L241" s="289"/>
      <c r="M241" s="1006" t="str">
        <f ca="1">Wersja</f>
        <v>2020..6.15.0.44055</v>
      </c>
      <c r="N241" s="1006"/>
      <c r="O241" s="289"/>
      <c r="P241" s="289"/>
      <c r="Q241" s="381"/>
      <c r="R241" s="289"/>
      <c r="S241" s="289"/>
      <c r="T241" s="289"/>
      <c r="U241" s="289"/>
      <c r="V241" s="289"/>
      <c r="W241" s="289"/>
      <c r="X241" s="289"/>
      <c r="Y241" s="289"/>
      <c r="Z241" s="289"/>
      <c r="AA241" s="289"/>
      <c r="AB241" s="289"/>
      <c r="AC241" s="289"/>
      <c r="AD241" s="289"/>
      <c r="AE241" s="289"/>
      <c r="AF241" s="289"/>
      <c r="AG241" s="289"/>
    </row>
    <row r="242" spans="1:33" ht="9" customHeight="1" x14ac:dyDescent="0.25">
      <c r="A242" s="382">
        <v>9</v>
      </c>
      <c r="B242" s="782" t="s">
        <v>182</v>
      </c>
      <c r="C242" s="782"/>
      <c r="D242" s="782"/>
      <c r="E242" s="782"/>
      <c r="F242" s="782"/>
      <c r="G242" s="782"/>
      <c r="H242" s="782"/>
      <c r="I242" s="782"/>
      <c r="J242" s="782"/>
      <c r="K242" s="782"/>
      <c r="L242" s="782"/>
      <c r="M242" s="782"/>
      <c r="N242" s="782"/>
      <c r="O242" s="782"/>
      <c r="P242" s="289"/>
      <c r="Q242" s="381"/>
      <c r="R242" s="289"/>
      <c r="S242" s="289"/>
      <c r="T242" s="289"/>
      <c r="U242" s="289"/>
      <c r="V242" s="289"/>
      <c r="W242" s="289"/>
      <c r="X242" s="289"/>
      <c r="Y242" s="289"/>
      <c r="Z242" s="289"/>
      <c r="AA242" s="289"/>
      <c r="AB242" s="289"/>
      <c r="AC242" s="289"/>
      <c r="AD242" s="289"/>
      <c r="AE242" s="289"/>
      <c r="AF242" s="289"/>
      <c r="AG242" s="289"/>
    </row>
    <row r="243" spans="1:33" ht="9" customHeight="1" x14ac:dyDescent="0.25">
      <c r="A243" s="380">
        <f t="shared" ref="A243" si="38">$A$2</f>
        <v>9</v>
      </c>
      <c r="B243" s="757" t="s">
        <v>0</v>
      </c>
      <c r="C243" s="757"/>
      <c r="D243" s="757"/>
      <c r="E243" s="757"/>
      <c r="F243" s="757"/>
      <c r="G243" s="757"/>
      <c r="H243" s="757"/>
      <c r="I243" s="757"/>
      <c r="J243" s="757"/>
      <c r="K243" s="757"/>
      <c r="L243" s="757"/>
      <c r="M243" s="757"/>
      <c r="N243" s="757"/>
      <c r="O243" s="757"/>
      <c r="P243" s="289"/>
      <c r="Q243" s="381"/>
      <c r="R243" s="289"/>
      <c r="S243" s="289"/>
      <c r="T243" s="289"/>
      <c r="U243" s="289"/>
      <c r="V243" s="289"/>
      <c r="W243" s="289"/>
      <c r="X243" s="289"/>
      <c r="Y243" s="289"/>
      <c r="Z243" s="289"/>
      <c r="AA243" s="289"/>
      <c r="AB243" s="289"/>
      <c r="AC243" s="289"/>
      <c r="AD243" s="289"/>
      <c r="AE243" s="289"/>
      <c r="AF243" s="289"/>
      <c r="AG243" s="289"/>
    </row>
    <row r="244" spans="1:33" ht="4.5" customHeight="1" x14ac:dyDescent="0.25">
      <c r="A244" s="382">
        <v>4.5</v>
      </c>
      <c r="B244" s="292"/>
      <c r="C244" s="289"/>
      <c r="D244" s="289"/>
      <c r="E244" s="289"/>
      <c r="F244" s="289"/>
      <c r="G244" s="289"/>
      <c r="H244" s="289"/>
      <c r="I244" s="289"/>
      <c r="J244" s="289"/>
      <c r="K244" s="289"/>
      <c r="L244" s="289"/>
      <c r="M244" s="289"/>
      <c r="N244" s="289"/>
      <c r="O244" s="289"/>
      <c r="P244" s="289"/>
      <c r="Q244" s="381"/>
      <c r="R244" s="289"/>
      <c r="S244" s="289"/>
      <c r="T244" s="289"/>
      <c r="U244" s="289"/>
      <c r="V244" s="289"/>
      <c r="W244" s="289"/>
      <c r="X244" s="289"/>
      <c r="Y244" s="289"/>
      <c r="Z244" s="289"/>
      <c r="AA244" s="289"/>
      <c r="AB244" s="289"/>
      <c r="AC244" s="289"/>
      <c r="AD244" s="289"/>
      <c r="AE244" s="289"/>
      <c r="AF244" s="289"/>
      <c r="AG244" s="289"/>
    </row>
    <row r="245" spans="1:33" ht="9" customHeight="1" x14ac:dyDescent="0.25">
      <c r="A245" s="380">
        <f t="shared" ref="A245" si="39">$A$2</f>
        <v>9</v>
      </c>
      <c r="B245" s="783" t="s">
        <v>475</v>
      </c>
      <c r="C245" s="766"/>
      <c r="D245" s="766"/>
      <c r="E245" s="766"/>
      <c r="F245" s="766"/>
      <c r="G245" s="766"/>
      <c r="H245" s="767"/>
      <c r="I245" s="666" t="s">
        <v>1</v>
      </c>
      <c r="J245" s="667"/>
      <c r="K245" s="667"/>
      <c r="L245" s="667"/>
      <c r="M245" s="667"/>
      <c r="N245" s="667"/>
      <c r="O245" s="668"/>
      <c r="P245" s="289"/>
      <c r="Q245" s="381"/>
      <c r="R245" s="289"/>
      <c r="S245" s="289"/>
      <c r="T245" s="289"/>
      <c r="U245" s="289"/>
      <c r="V245" s="289"/>
      <c r="W245" s="289"/>
      <c r="X245" s="289"/>
      <c r="Y245" s="289"/>
      <c r="Z245" s="289"/>
      <c r="AA245" s="289"/>
      <c r="AB245" s="289"/>
      <c r="AC245" s="289"/>
      <c r="AD245" s="289"/>
      <c r="AE245" s="289"/>
      <c r="AF245" s="289"/>
      <c r="AG245" s="289"/>
    </row>
    <row r="246" spans="1:33" ht="19.5" customHeight="1" x14ac:dyDescent="0.25">
      <c r="A246" s="382">
        <v>19.5</v>
      </c>
      <c r="B246" s="383"/>
      <c r="C246" s="1002">
        <f>C166</f>
        <v>0</v>
      </c>
      <c r="D246" s="1002"/>
      <c r="E246" s="1002"/>
      <c r="F246" s="1002"/>
      <c r="G246" s="1002"/>
      <c r="H246" s="384"/>
      <c r="I246" s="672"/>
      <c r="J246" s="673"/>
      <c r="K246" s="673"/>
      <c r="L246" s="673"/>
      <c r="M246" s="673"/>
      <c r="N246" s="673"/>
      <c r="O246" s="674"/>
      <c r="P246" s="289"/>
      <c r="Q246" s="381"/>
      <c r="R246" s="289"/>
      <c r="S246" s="289"/>
      <c r="T246" s="289"/>
      <c r="U246" s="289"/>
      <c r="V246" s="289"/>
      <c r="W246" s="289"/>
      <c r="X246" s="289"/>
      <c r="Y246" s="289"/>
      <c r="Z246" s="289"/>
      <c r="AA246" s="289"/>
      <c r="AB246" s="289"/>
      <c r="AC246" s="289"/>
      <c r="AD246" s="289"/>
      <c r="AE246" s="289"/>
      <c r="AF246" s="289"/>
      <c r="AG246" s="289"/>
    </row>
    <row r="247" spans="1:33" ht="9" customHeight="1" x14ac:dyDescent="0.25">
      <c r="A247" s="380">
        <f t="shared" ref="A247" si="40">$A$2</f>
        <v>9</v>
      </c>
      <c r="B247" s="289"/>
      <c r="C247" s="289"/>
      <c r="D247" s="289"/>
      <c r="E247" s="289"/>
      <c r="F247" s="289"/>
      <c r="G247" s="289"/>
      <c r="H247" s="289"/>
      <c r="I247" s="289"/>
      <c r="J247" s="289"/>
      <c r="K247" s="289"/>
      <c r="L247" s="289"/>
      <c r="M247" s="289"/>
      <c r="N247" s="289"/>
      <c r="O247" s="289"/>
      <c r="P247" s="289"/>
      <c r="Q247" s="381"/>
      <c r="R247" s="289"/>
      <c r="S247" s="289"/>
      <c r="T247" s="289"/>
      <c r="U247" s="289"/>
      <c r="V247" s="289"/>
      <c r="W247" s="289"/>
      <c r="X247" s="289"/>
      <c r="Y247" s="289"/>
      <c r="Z247" s="289"/>
      <c r="AA247" s="289"/>
      <c r="AB247" s="289"/>
      <c r="AC247" s="289"/>
      <c r="AD247" s="289"/>
      <c r="AE247" s="289"/>
      <c r="AF247" s="289"/>
      <c r="AG247" s="289"/>
    </row>
    <row r="248" spans="1:33" ht="16.5" customHeight="1" x14ac:dyDescent="0.25">
      <c r="A248" s="382">
        <v>16.5</v>
      </c>
      <c r="B248" s="385" t="s">
        <v>579</v>
      </c>
      <c r="C248" s="289"/>
      <c r="D248" s="289"/>
      <c r="E248" s="289"/>
      <c r="F248" s="289"/>
      <c r="G248" s="289"/>
      <c r="H248" s="289"/>
      <c r="I248" s="289"/>
      <c r="J248" s="289"/>
      <c r="K248" s="289"/>
      <c r="L248" s="289"/>
      <c r="M248" s="289"/>
      <c r="N248" s="289"/>
      <c r="O248" s="289"/>
      <c r="P248" s="289"/>
      <c r="Q248" s="381"/>
      <c r="R248" s="289"/>
      <c r="S248" s="289"/>
      <c r="T248" s="289"/>
      <c r="U248" s="289"/>
      <c r="V248" s="289"/>
      <c r="W248" s="289"/>
      <c r="X248" s="289"/>
      <c r="Y248" s="289"/>
      <c r="Z248" s="289"/>
      <c r="AA248" s="289"/>
      <c r="AB248" s="289"/>
      <c r="AC248" s="289"/>
      <c r="AD248" s="289"/>
      <c r="AE248" s="289"/>
      <c r="AF248" s="289"/>
      <c r="AG248" s="289"/>
    </row>
    <row r="249" spans="1:33" ht="16.5" customHeight="1" x14ac:dyDescent="0.25">
      <c r="A249" s="386">
        <f t="shared" ref="A249:A250" si="41">$A$8</f>
        <v>16.5</v>
      </c>
      <c r="B249" s="764" t="s">
        <v>686</v>
      </c>
      <c r="C249" s="764"/>
      <c r="D249" s="764"/>
      <c r="E249" s="764"/>
      <c r="F249" s="764"/>
      <c r="G249" s="764"/>
      <c r="H249" s="764"/>
      <c r="I249" s="764"/>
      <c r="J249" s="764"/>
      <c r="K249" s="764"/>
      <c r="L249" s="764"/>
      <c r="M249" s="764"/>
      <c r="N249" s="764"/>
      <c r="O249" s="289"/>
      <c r="P249" s="289"/>
      <c r="Q249" s="381"/>
      <c r="R249" s="289"/>
      <c r="S249" s="289"/>
      <c r="T249" s="289"/>
      <c r="U249" s="289"/>
      <c r="V249" s="289"/>
      <c r="W249" s="289"/>
      <c r="X249" s="289"/>
      <c r="Y249" s="289"/>
      <c r="Z249" s="289"/>
      <c r="AA249" s="289"/>
      <c r="AB249" s="289"/>
      <c r="AC249" s="289"/>
      <c r="AD249" s="289"/>
      <c r="AE249" s="289"/>
      <c r="AF249" s="289"/>
      <c r="AG249" s="289"/>
    </row>
    <row r="250" spans="1:33" ht="16.5" customHeight="1" x14ac:dyDescent="0.25">
      <c r="A250" s="386">
        <f t="shared" si="41"/>
        <v>16.5</v>
      </c>
      <c r="B250" s="765" t="s">
        <v>574</v>
      </c>
      <c r="C250" s="764"/>
      <c r="D250" s="764"/>
      <c r="E250" s="764"/>
      <c r="F250" s="764"/>
      <c r="G250" s="764"/>
      <c r="H250" s="764"/>
      <c r="I250" s="764"/>
      <c r="J250" s="764"/>
      <c r="K250" s="764"/>
      <c r="L250" s="764"/>
      <c r="M250" s="764"/>
      <c r="N250" s="764"/>
      <c r="O250" s="289"/>
      <c r="P250" s="289"/>
      <c r="Q250" s="381"/>
      <c r="R250" s="289"/>
      <c r="S250" s="289"/>
      <c r="T250" s="289"/>
      <c r="U250" s="289"/>
      <c r="V250" s="289"/>
      <c r="W250" s="289"/>
      <c r="X250" s="289"/>
      <c r="Y250" s="289"/>
      <c r="Z250" s="289"/>
      <c r="AA250" s="289"/>
      <c r="AB250" s="289"/>
      <c r="AC250" s="289"/>
      <c r="AD250" s="289"/>
      <c r="AE250" s="289"/>
      <c r="AF250" s="289"/>
      <c r="AG250" s="289"/>
    </row>
    <row r="251" spans="1:33" ht="9" customHeight="1" x14ac:dyDescent="0.25">
      <c r="A251" s="380">
        <f t="shared" ref="A251" si="42">$A$2</f>
        <v>9</v>
      </c>
      <c r="B251" s="289"/>
      <c r="C251" s="387"/>
      <c r="D251" s="387"/>
      <c r="E251" s="387"/>
      <c r="F251" s="387"/>
      <c r="G251" s="387"/>
      <c r="H251" s="289"/>
      <c r="I251" s="289"/>
      <c r="J251" s="289"/>
      <c r="K251" s="289"/>
      <c r="L251" s="289"/>
      <c r="M251" s="289"/>
      <c r="N251" s="540" t="s">
        <v>877</v>
      </c>
      <c r="O251" s="1099"/>
      <c r="P251" s="289"/>
      <c r="Q251" s="381"/>
      <c r="R251" s="289"/>
      <c r="S251" s="289"/>
      <c r="T251" s="289"/>
      <c r="U251" s="289"/>
      <c r="V251" s="289"/>
      <c r="W251" s="289"/>
      <c r="X251" s="289"/>
      <c r="Y251" s="289"/>
      <c r="Z251" s="289"/>
      <c r="AA251" s="289"/>
      <c r="AB251" s="289"/>
      <c r="AC251" s="289"/>
      <c r="AD251" s="289"/>
      <c r="AE251" s="289"/>
      <c r="AF251" s="289"/>
      <c r="AG251" s="289"/>
    </row>
    <row r="252" spans="1:33" ht="19.5" customHeight="1" x14ac:dyDescent="0.25">
      <c r="A252" s="380">
        <f t="shared" ref="A252" si="43">$A$6</f>
        <v>19.5</v>
      </c>
      <c r="B252" s="289"/>
      <c r="C252" s="387"/>
      <c r="D252" s="387"/>
      <c r="E252" s="387"/>
      <c r="F252" s="387"/>
      <c r="G252" s="387"/>
      <c r="H252" s="289"/>
      <c r="I252" s="289"/>
      <c r="J252" s="289"/>
      <c r="K252" s="289"/>
      <c r="L252" s="289"/>
      <c r="M252" s="289"/>
      <c r="N252" s="388">
        <f>N172+1</f>
        <v>4</v>
      </c>
      <c r="O252" s="389"/>
      <c r="P252" s="381"/>
      <c r="Q252" s="381">
        <f>IF(COUNTA(C263:O270,C283:O290)=0,0,1)</f>
        <v>0</v>
      </c>
      <c r="R252" s="289"/>
      <c r="S252" s="289"/>
      <c r="T252" s="289"/>
      <c r="U252" s="289"/>
      <c r="V252" s="289"/>
      <c r="W252" s="289"/>
      <c r="X252" s="289"/>
      <c r="Y252" s="289"/>
      <c r="Z252" s="289"/>
      <c r="AA252" s="289"/>
      <c r="AB252" s="289"/>
      <c r="AC252" s="289"/>
      <c r="AD252" s="289"/>
      <c r="AE252" s="289"/>
      <c r="AF252" s="289"/>
      <c r="AG252" s="289"/>
    </row>
    <row r="253" spans="1:33" ht="4.5" customHeight="1" x14ac:dyDescent="0.25">
      <c r="A253" s="380">
        <f t="shared" ref="A253:A254" si="44">$A$4</f>
        <v>4.5</v>
      </c>
      <c r="B253" s="387"/>
      <c r="C253" s="387"/>
      <c r="D253" s="387"/>
      <c r="E253" s="387"/>
      <c r="F253" s="387"/>
      <c r="G253" s="387"/>
      <c r="H253" s="289"/>
      <c r="I253" s="289"/>
      <c r="J253" s="289"/>
      <c r="K253" s="289"/>
      <c r="L253" s="289"/>
      <c r="M253" s="289"/>
      <c r="N253" s="289"/>
      <c r="O253" s="289"/>
      <c r="P253" s="289"/>
      <c r="Q253" s="381"/>
      <c r="R253" s="289"/>
      <c r="S253" s="289"/>
      <c r="T253" s="289"/>
      <c r="U253" s="289"/>
      <c r="V253" s="289"/>
      <c r="W253" s="289"/>
      <c r="X253" s="289"/>
      <c r="Y253" s="289"/>
      <c r="Z253" s="289"/>
      <c r="AA253" s="289"/>
      <c r="AB253" s="289"/>
      <c r="AC253" s="289"/>
      <c r="AD253" s="289"/>
      <c r="AE253" s="289"/>
      <c r="AF253" s="289"/>
      <c r="AG253" s="289"/>
    </row>
    <row r="254" spans="1:33" ht="4.5" customHeight="1" x14ac:dyDescent="0.25">
      <c r="A254" s="380">
        <f t="shared" si="44"/>
        <v>4.5</v>
      </c>
      <c r="B254" s="770"/>
      <c r="C254" s="770"/>
      <c r="D254" s="770"/>
      <c r="E254" s="770"/>
      <c r="F254" s="770"/>
      <c r="G254" s="770"/>
      <c r="H254" s="770"/>
      <c r="I254" s="770"/>
      <c r="J254" s="770"/>
      <c r="K254" s="770"/>
      <c r="L254" s="770"/>
      <c r="M254" s="770"/>
      <c r="N254" s="770"/>
      <c r="O254" s="770"/>
      <c r="P254" s="289"/>
      <c r="Q254" s="381"/>
      <c r="R254" s="289"/>
      <c r="S254" s="289"/>
      <c r="T254" s="289"/>
      <c r="U254" s="289"/>
      <c r="V254" s="289"/>
      <c r="W254" s="289"/>
      <c r="X254" s="289"/>
      <c r="Y254" s="289"/>
      <c r="Z254" s="289"/>
      <c r="AA254" s="289"/>
      <c r="AB254" s="289"/>
      <c r="AC254" s="289"/>
      <c r="AD254" s="289"/>
      <c r="AE254" s="289"/>
      <c r="AF254" s="289"/>
      <c r="AG254" s="289"/>
    </row>
    <row r="255" spans="1:33" ht="24.75" customHeight="1" x14ac:dyDescent="0.25">
      <c r="A255" s="386">
        <f t="shared" ref="A255" si="45">$A$8*1.5</f>
        <v>24.75</v>
      </c>
      <c r="B255" s="771" t="s">
        <v>687</v>
      </c>
      <c r="C255" s="772"/>
      <c r="D255" s="772"/>
      <c r="E255" s="772"/>
      <c r="F255" s="772"/>
      <c r="G255" s="772"/>
      <c r="H255" s="772"/>
      <c r="I255" s="772"/>
      <c r="J255" s="772"/>
      <c r="K255" s="772"/>
      <c r="L255" s="772"/>
      <c r="M255" s="772"/>
      <c r="N255" s="772"/>
      <c r="O255" s="773"/>
      <c r="P255" s="289"/>
      <c r="Q255" s="381"/>
      <c r="R255" s="289"/>
      <c r="S255" s="289"/>
      <c r="T255" s="289"/>
      <c r="U255" s="289"/>
      <c r="V255" s="289"/>
      <c r="W255" s="289"/>
      <c r="X255" s="289"/>
      <c r="Y255" s="289"/>
      <c r="Z255" s="289"/>
      <c r="AA255" s="289"/>
      <c r="AB255" s="289"/>
      <c r="AC255" s="289"/>
      <c r="AD255" s="289"/>
      <c r="AE255" s="289"/>
      <c r="AF255" s="289"/>
      <c r="AG255" s="289"/>
    </row>
    <row r="256" spans="1:33" ht="9" customHeight="1" x14ac:dyDescent="0.25">
      <c r="A256" s="380">
        <f t="shared" ref="A256" si="46">$A$2</f>
        <v>9</v>
      </c>
      <c r="B256" s="390"/>
      <c r="C256" s="540" t="s">
        <v>158</v>
      </c>
      <c r="D256" s="541"/>
      <c r="E256" s="541"/>
      <c r="F256" s="541"/>
      <c r="G256" s="541"/>
      <c r="H256" s="542"/>
      <c r="I256" s="540" t="s">
        <v>159</v>
      </c>
      <c r="J256" s="541"/>
      <c r="K256" s="541"/>
      <c r="L256" s="541"/>
      <c r="M256" s="541"/>
      <c r="N256" s="541"/>
      <c r="O256" s="542"/>
      <c r="P256" s="289"/>
      <c r="Q256" s="381"/>
      <c r="R256" s="289"/>
      <c r="S256" s="289"/>
      <c r="T256" s="289"/>
      <c r="U256" s="289"/>
      <c r="V256" s="289"/>
      <c r="W256" s="289"/>
      <c r="X256" s="289"/>
      <c r="Y256" s="289"/>
      <c r="Z256" s="289"/>
      <c r="AA256" s="289"/>
      <c r="AB256" s="289"/>
      <c r="AC256" s="289"/>
      <c r="AD256" s="289"/>
      <c r="AE256" s="289"/>
      <c r="AF256" s="289"/>
      <c r="AG256" s="289"/>
    </row>
    <row r="257" spans="1:33" ht="19.5" customHeight="1" thickBot="1" x14ac:dyDescent="0.3">
      <c r="A257" s="380">
        <f t="shared" ref="A257" si="47">$A$6</f>
        <v>19.5</v>
      </c>
      <c r="B257" s="390"/>
      <c r="C257" s="1093" t="str">
        <f t="shared" ref="C257" si="48">""&amp;$C$17</f>
        <v/>
      </c>
      <c r="D257" s="1094"/>
      <c r="E257" s="1094"/>
      <c r="F257" s="1094"/>
      <c r="G257" s="1094"/>
      <c r="H257" s="1095"/>
      <c r="I257" s="1093" t="str">
        <f t="shared" ref="I257" si="49">""&amp;$I$17</f>
        <v/>
      </c>
      <c r="J257" s="1094"/>
      <c r="K257" s="1094"/>
      <c r="L257" s="1094"/>
      <c r="M257" s="1094"/>
      <c r="N257" s="1094"/>
      <c r="O257" s="1095"/>
      <c r="P257" s="289"/>
      <c r="Q257" s="381"/>
      <c r="R257" s="289"/>
      <c r="S257" s="289"/>
      <c r="T257" s="289"/>
      <c r="U257" s="289"/>
      <c r="V257" s="289"/>
      <c r="W257" s="289"/>
      <c r="X257" s="289"/>
      <c r="Y257" s="289"/>
      <c r="Z257" s="289"/>
      <c r="AA257" s="289"/>
      <c r="AB257" s="289"/>
      <c r="AC257" s="289"/>
      <c r="AD257" s="289"/>
      <c r="AE257" s="289"/>
      <c r="AF257" s="289"/>
      <c r="AG257" s="289"/>
    </row>
    <row r="258" spans="1:33" ht="4.5" customHeight="1" thickBot="1" x14ac:dyDescent="0.3">
      <c r="A258" s="63">
        <f t="shared" ref="A258" si="50">$A$4</f>
        <v>4.5</v>
      </c>
      <c r="B258" s="1080"/>
      <c r="C258" s="1081"/>
      <c r="D258" s="1081"/>
      <c r="E258" s="1081"/>
      <c r="F258" s="1081"/>
      <c r="G258" s="1081"/>
      <c r="H258" s="1081"/>
      <c r="I258" s="1081"/>
      <c r="J258" s="1081"/>
      <c r="K258" s="1081"/>
      <c r="L258" s="1081"/>
      <c r="M258" s="1081"/>
      <c r="N258" s="1081"/>
      <c r="O258" s="1082"/>
    </row>
    <row r="259" spans="1:33" ht="16.5" customHeight="1" x14ac:dyDescent="0.25">
      <c r="A259" s="68">
        <f t="shared" ref="A259:A260" si="51">$A$8</f>
        <v>16.5</v>
      </c>
      <c r="B259" s="1083" t="s">
        <v>196</v>
      </c>
      <c r="C259" s="1084"/>
      <c r="D259" s="1084"/>
      <c r="E259" s="1084"/>
      <c r="F259" s="1084"/>
      <c r="G259" s="1084"/>
      <c r="H259" s="1084"/>
      <c r="I259" s="1084"/>
      <c r="J259" s="1084"/>
      <c r="K259" s="1084"/>
      <c r="L259" s="1084"/>
      <c r="M259" s="1084"/>
      <c r="N259" s="1084"/>
      <c r="O259" s="1085"/>
    </row>
    <row r="260" spans="1:33" ht="16.5" customHeight="1" x14ac:dyDescent="0.25">
      <c r="A260" s="68">
        <f t="shared" si="51"/>
        <v>16.5</v>
      </c>
      <c r="B260" s="811" t="s">
        <v>688</v>
      </c>
      <c r="C260" s="812"/>
      <c r="D260" s="812"/>
      <c r="E260" s="812"/>
      <c r="F260" s="812"/>
      <c r="G260" s="812"/>
      <c r="H260" s="812"/>
      <c r="I260" s="812"/>
      <c r="J260" s="812"/>
      <c r="K260" s="812"/>
      <c r="L260" s="812"/>
      <c r="M260" s="812"/>
      <c r="N260" s="812"/>
      <c r="O260" s="813"/>
    </row>
    <row r="261" spans="1:33" ht="24.75" customHeight="1" x14ac:dyDescent="0.25">
      <c r="A261" s="68">
        <f t="shared" ref="A261" si="52">$A$8*1.5</f>
        <v>24.75</v>
      </c>
      <c r="B261" s="149" t="s">
        <v>162</v>
      </c>
      <c r="C261" s="814" t="s">
        <v>170</v>
      </c>
      <c r="D261" s="807"/>
      <c r="E261" s="807"/>
      <c r="F261" s="807"/>
      <c r="G261" s="815"/>
      <c r="H261" s="150" t="s">
        <v>171</v>
      </c>
      <c r="I261" s="150" t="s">
        <v>172</v>
      </c>
      <c r="J261" s="149" t="s">
        <v>163</v>
      </c>
      <c r="K261" s="75" t="s">
        <v>778</v>
      </c>
      <c r="L261" s="845" t="s">
        <v>691</v>
      </c>
      <c r="M261" s="807"/>
      <c r="N261" s="807"/>
      <c r="O261" s="815"/>
    </row>
    <row r="262" spans="1:33" ht="9" customHeight="1" x14ac:dyDescent="0.2">
      <c r="A262" s="63">
        <f t="shared" ref="A262" si="53">$A$2</f>
        <v>9</v>
      </c>
      <c r="B262" s="76"/>
      <c r="C262" s="816" t="s">
        <v>126</v>
      </c>
      <c r="D262" s="817"/>
      <c r="E262" s="817"/>
      <c r="F262" s="817"/>
      <c r="G262" s="818"/>
      <c r="H262" s="77" t="s">
        <v>164</v>
      </c>
      <c r="I262" s="77" t="s">
        <v>165</v>
      </c>
      <c r="J262" s="77" t="s">
        <v>143</v>
      </c>
      <c r="K262" s="77" t="s">
        <v>166</v>
      </c>
      <c r="L262" s="845" t="s">
        <v>167</v>
      </c>
      <c r="M262" s="1023"/>
      <c r="N262" s="1023"/>
      <c r="O262" s="1024"/>
    </row>
    <row r="263" spans="1:33" ht="19.5" customHeight="1" x14ac:dyDescent="0.25">
      <c r="A263" s="63">
        <f t="shared" ref="A263:A270" si="54">$A$6</f>
        <v>19.5</v>
      </c>
      <c r="B263" s="78">
        <v>1</v>
      </c>
      <c r="C263" s="1116"/>
      <c r="D263" s="1116"/>
      <c r="E263" s="1116"/>
      <c r="F263" s="1116"/>
      <c r="G263" s="1116"/>
      <c r="H263" s="263"/>
      <c r="I263" s="263"/>
      <c r="J263" s="171"/>
      <c r="K263" s="170"/>
      <c r="L263" s="1117"/>
      <c r="M263" s="1118"/>
      <c r="N263" s="1118"/>
      <c r="O263" s="1119"/>
    </row>
    <row r="264" spans="1:33" ht="19.5" customHeight="1" x14ac:dyDescent="0.25">
      <c r="A264" s="63">
        <f t="shared" si="54"/>
        <v>19.5</v>
      </c>
      <c r="B264" s="78">
        <v>2</v>
      </c>
      <c r="C264" s="1116"/>
      <c r="D264" s="1116"/>
      <c r="E264" s="1116"/>
      <c r="F264" s="1116"/>
      <c r="G264" s="1116"/>
      <c r="H264" s="263"/>
      <c r="I264" s="263"/>
      <c r="J264" s="171"/>
      <c r="K264" s="170"/>
      <c r="L264" s="1117"/>
      <c r="M264" s="1118"/>
      <c r="N264" s="1118"/>
      <c r="O264" s="1119"/>
    </row>
    <row r="265" spans="1:33" ht="19.5" customHeight="1" x14ac:dyDescent="0.25">
      <c r="A265" s="63">
        <f t="shared" si="54"/>
        <v>19.5</v>
      </c>
      <c r="B265" s="78">
        <v>3</v>
      </c>
      <c r="C265" s="1116"/>
      <c r="D265" s="1116"/>
      <c r="E265" s="1116"/>
      <c r="F265" s="1116"/>
      <c r="G265" s="1116"/>
      <c r="H265" s="263"/>
      <c r="I265" s="263"/>
      <c r="J265" s="171"/>
      <c r="K265" s="170"/>
      <c r="L265" s="1117"/>
      <c r="M265" s="1118"/>
      <c r="N265" s="1118"/>
      <c r="O265" s="1119"/>
    </row>
    <row r="266" spans="1:33" ht="19.5" customHeight="1" x14ac:dyDescent="0.25">
      <c r="A266" s="63">
        <f t="shared" si="54"/>
        <v>19.5</v>
      </c>
      <c r="B266" s="78">
        <v>4</v>
      </c>
      <c r="C266" s="1116"/>
      <c r="D266" s="1116"/>
      <c r="E266" s="1116"/>
      <c r="F266" s="1116"/>
      <c r="G266" s="1116"/>
      <c r="H266" s="263"/>
      <c r="I266" s="263"/>
      <c r="J266" s="171"/>
      <c r="K266" s="170"/>
      <c r="L266" s="1117"/>
      <c r="M266" s="1118"/>
      <c r="N266" s="1118"/>
      <c r="O266" s="1119"/>
    </row>
    <row r="267" spans="1:33" ht="19.5" customHeight="1" x14ac:dyDescent="0.25">
      <c r="A267" s="63">
        <f t="shared" si="54"/>
        <v>19.5</v>
      </c>
      <c r="B267" s="78">
        <v>5</v>
      </c>
      <c r="C267" s="1116"/>
      <c r="D267" s="1116"/>
      <c r="E267" s="1116"/>
      <c r="F267" s="1116"/>
      <c r="G267" s="1116"/>
      <c r="H267" s="263"/>
      <c r="I267" s="263"/>
      <c r="J267" s="171"/>
      <c r="K267" s="170"/>
      <c r="L267" s="1117"/>
      <c r="M267" s="1118"/>
      <c r="N267" s="1118"/>
      <c r="O267" s="1119"/>
    </row>
    <row r="268" spans="1:33" ht="19.5" customHeight="1" x14ac:dyDescent="0.25">
      <c r="A268" s="63">
        <f t="shared" si="54"/>
        <v>19.5</v>
      </c>
      <c r="B268" s="78">
        <v>6</v>
      </c>
      <c r="C268" s="1116"/>
      <c r="D268" s="1116"/>
      <c r="E268" s="1116"/>
      <c r="F268" s="1116"/>
      <c r="G268" s="1116"/>
      <c r="H268" s="263"/>
      <c r="I268" s="263"/>
      <c r="J268" s="171"/>
      <c r="K268" s="170"/>
      <c r="L268" s="1117"/>
      <c r="M268" s="1118"/>
      <c r="N268" s="1118"/>
      <c r="O268" s="1119"/>
    </row>
    <row r="269" spans="1:33" ht="19.5" customHeight="1" x14ac:dyDescent="0.25">
      <c r="A269" s="63">
        <f t="shared" si="54"/>
        <v>19.5</v>
      </c>
      <c r="B269" s="78">
        <v>7</v>
      </c>
      <c r="C269" s="1116"/>
      <c r="D269" s="1116"/>
      <c r="E269" s="1116"/>
      <c r="F269" s="1116"/>
      <c r="G269" s="1116"/>
      <c r="H269" s="263"/>
      <c r="I269" s="263"/>
      <c r="J269" s="171"/>
      <c r="K269" s="170"/>
      <c r="L269" s="1117"/>
      <c r="M269" s="1118"/>
      <c r="N269" s="1118"/>
      <c r="O269" s="1119"/>
    </row>
    <row r="270" spans="1:33" ht="19.5" customHeight="1" x14ac:dyDescent="0.25">
      <c r="A270" s="63">
        <f t="shared" si="54"/>
        <v>19.5</v>
      </c>
      <c r="B270" s="78">
        <v>8</v>
      </c>
      <c r="C270" s="1116"/>
      <c r="D270" s="1116"/>
      <c r="E270" s="1116"/>
      <c r="F270" s="1116"/>
      <c r="G270" s="1116"/>
      <c r="H270" s="263"/>
      <c r="I270" s="263"/>
      <c r="J270" s="171"/>
      <c r="K270" s="170"/>
      <c r="L270" s="1117"/>
      <c r="M270" s="1118"/>
      <c r="N270" s="1118"/>
      <c r="O270" s="1119"/>
    </row>
    <row r="271" spans="1:33" ht="9" customHeight="1" x14ac:dyDescent="0.25">
      <c r="A271" s="63">
        <f t="shared" ref="A271" si="55">$A$2</f>
        <v>9</v>
      </c>
    </row>
    <row r="272" spans="1:33" ht="18" customHeight="1" x14ac:dyDescent="0.25">
      <c r="A272" s="63">
        <f t="shared" ref="A272" si="56">$A$2*2</f>
        <v>18</v>
      </c>
      <c r="B272" s="79" t="s">
        <v>100</v>
      </c>
      <c r="C272" s="838" t="s">
        <v>191</v>
      </c>
      <c r="D272" s="795"/>
      <c r="E272" s="795"/>
      <c r="F272" s="795"/>
      <c r="G272" s="795"/>
      <c r="H272" s="795"/>
      <c r="I272" s="795"/>
      <c r="J272" s="795"/>
      <c r="K272" s="795"/>
      <c r="L272" s="795"/>
      <c r="M272" s="795"/>
      <c r="N272" s="795"/>
      <c r="O272" s="795"/>
    </row>
    <row r="273" spans="1:16" ht="9" customHeight="1" x14ac:dyDescent="0.25">
      <c r="A273" s="63">
        <f t="shared" ref="A273:A275" si="57">$A$2</f>
        <v>9</v>
      </c>
      <c r="B273" s="79" t="s">
        <v>101</v>
      </c>
      <c r="C273" s="795" t="s">
        <v>190</v>
      </c>
      <c r="D273" s="795"/>
      <c r="E273" s="795"/>
      <c r="F273" s="795"/>
      <c r="G273" s="795"/>
      <c r="H273" s="795"/>
      <c r="I273" s="795"/>
      <c r="J273" s="795"/>
      <c r="K273" s="795"/>
      <c r="L273" s="795"/>
      <c r="M273" s="795"/>
      <c r="N273" s="795"/>
      <c r="O273" s="795"/>
    </row>
    <row r="274" spans="1:16" s="62" customFormat="1" ht="9" customHeight="1" x14ac:dyDescent="0.25">
      <c r="A274" s="63">
        <f t="shared" si="57"/>
        <v>9</v>
      </c>
      <c r="B274" s="79" t="s">
        <v>102</v>
      </c>
      <c r="C274" s="838" t="s">
        <v>500</v>
      </c>
      <c r="D274" s="795"/>
      <c r="E274" s="795"/>
      <c r="F274" s="795"/>
      <c r="G274" s="795"/>
      <c r="H274" s="795"/>
      <c r="I274" s="795"/>
      <c r="J274" s="795"/>
      <c r="K274" s="795"/>
      <c r="L274" s="795"/>
      <c r="M274" s="795"/>
      <c r="N274" s="795"/>
      <c r="O274" s="795"/>
      <c r="P274" s="45"/>
    </row>
    <row r="275" spans="1:16" s="62" customFormat="1" ht="9" customHeight="1" x14ac:dyDescent="0.25">
      <c r="A275" s="63">
        <f t="shared" si="57"/>
        <v>9</v>
      </c>
      <c r="B275" s="79" t="s">
        <v>105</v>
      </c>
      <c r="C275" s="838" t="s">
        <v>202</v>
      </c>
      <c r="D275" s="795"/>
      <c r="E275" s="795"/>
      <c r="F275" s="795"/>
      <c r="G275" s="795"/>
      <c r="H275" s="795"/>
      <c r="I275" s="795"/>
      <c r="J275" s="795"/>
      <c r="K275" s="795"/>
      <c r="L275" s="795"/>
      <c r="M275" s="795"/>
      <c r="N275" s="795"/>
      <c r="O275" s="795"/>
      <c r="P275" s="45"/>
    </row>
    <row r="276" spans="1:16" s="62" customFormat="1" ht="16.5" customHeight="1" x14ac:dyDescent="0.25">
      <c r="A276" s="68">
        <f t="shared" ref="A276" si="58">$A$8</f>
        <v>16.5</v>
      </c>
      <c r="B276" s="45"/>
      <c r="C276" s="984" t="str">
        <f ca="1">Wersja</f>
        <v>2020..6.15.0.44055</v>
      </c>
      <c r="D276" s="984"/>
      <c r="E276" s="69"/>
      <c r="F276" s="69"/>
      <c r="G276" s="69"/>
      <c r="H276" s="69"/>
      <c r="I276" s="45"/>
      <c r="J276" s="45"/>
      <c r="K276" s="45"/>
      <c r="L276" s="45"/>
      <c r="M276" s="45"/>
      <c r="N276" s="80" t="s">
        <v>692</v>
      </c>
      <c r="O276" s="81" t="s">
        <v>187</v>
      </c>
      <c r="P276" s="45"/>
    </row>
    <row r="277" spans="1:16" s="62" customFormat="1" ht="9" customHeight="1" x14ac:dyDescent="0.25">
      <c r="A277" s="63">
        <f t="shared" ref="A277:A278" si="59">$A$2</f>
        <v>9</v>
      </c>
      <c r="B277" s="45"/>
      <c r="C277" s="45"/>
      <c r="D277" s="45"/>
      <c r="E277" s="45"/>
      <c r="F277" s="45"/>
      <c r="G277" s="45"/>
      <c r="H277" s="45"/>
      <c r="I277" s="45"/>
      <c r="J277" s="45"/>
      <c r="K277" s="45"/>
      <c r="L277" s="45"/>
      <c r="M277" s="45"/>
      <c r="N277" s="45"/>
      <c r="O277" s="45"/>
      <c r="P277" s="45"/>
    </row>
    <row r="278" spans="1:16" s="62" customFormat="1" ht="9" customHeight="1" x14ac:dyDescent="0.25">
      <c r="A278" s="63">
        <f t="shared" si="59"/>
        <v>9</v>
      </c>
      <c r="B278" s="797" t="s">
        <v>0</v>
      </c>
      <c r="C278" s="797"/>
      <c r="D278" s="797"/>
      <c r="E278" s="797"/>
      <c r="F278" s="797"/>
      <c r="G278" s="797"/>
      <c r="H278" s="797"/>
      <c r="I278" s="797"/>
      <c r="J278" s="797"/>
      <c r="K278" s="797"/>
      <c r="L278" s="797"/>
      <c r="M278" s="797"/>
      <c r="N278" s="797"/>
      <c r="O278" s="797"/>
      <c r="P278" s="45"/>
    </row>
    <row r="279" spans="1:16" s="62" customFormat="1" ht="4.5" customHeight="1" x14ac:dyDescent="0.25">
      <c r="A279" s="68">
        <v>4.5</v>
      </c>
      <c r="B279" s="147"/>
      <c r="C279" s="45"/>
      <c r="D279" s="45"/>
      <c r="E279" s="45"/>
      <c r="F279" s="45"/>
      <c r="G279" s="45"/>
      <c r="H279" s="45"/>
      <c r="I279" s="45"/>
      <c r="J279" s="45"/>
      <c r="K279" s="45"/>
      <c r="L279" s="45"/>
      <c r="M279" s="45"/>
      <c r="N279" s="45"/>
      <c r="O279" s="45"/>
      <c r="P279" s="45"/>
    </row>
    <row r="280" spans="1:16" s="62" customFormat="1" ht="16.5" customHeight="1" x14ac:dyDescent="0.25">
      <c r="A280" s="68">
        <f t="shared" ref="A280" si="60">$A$8</f>
        <v>16.5</v>
      </c>
      <c r="B280" s="811" t="s">
        <v>689</v>
      </c>
      <c r="C280" s="812"/>
      <c r="D280" s="812"/>
      <c r="E280" s="812"/>
      <c r="F280" s="812"/>
      <c r="G280" s="812"/>
      <c r="H280" s="812"/>
      <c r="I280" s="812"/>
      <c r="J280" s="812"/>
      <c r="K280" s="812"/>
      <c r="L280" s="812"/>
      <c r="M280" s="812"/>
      <c r="N280" s="812"/>
      <c r="O280" s="813"/>
      <c r="P280" s="45"/>
    </row>
    <row r="281" spans="1:16" s="62" customFormat="1" ht="24.75" customHeight="1" x14ac:dyDescent="0.25">
      <c r="A281" s="68">
        <f t="shared" ref="A281" si="61">$A$8*1.5</f>
        <v>24.75</v>
      </c>
      <c r="B281" s="149" t="s">
        <v>162</v>
      </c>
      <c r="C281" s="814" t="s">
        <v>170</v>
      </c>
      <c r="D281" s="807"/>
      <c r="E281" s="807"/>
      <c r="F281" s="807"/>
      <c r="G281" s="815"/>
      <c r="H281" s="150" t="s">
        <v>171</v>
      </c>
      <c r="I281" s="150" t="s">
        <v>172</v>
      </c>
      <c r="J281" s="149" t="s">
        <v>163</v>
      </c>
      <c r="K281" s="75" t="s">
        <v>778</v>
      </c>
      <c r="L281" s="845" t="s">
        <v>691</v>
      </c>
      <c r="M281" s="807"/>
      <c r="N281" s="807"/>
      <c r="O281" s="815"/>
      <c r="P281" s="45"/>
    </row>
    <row r="282" spans="1:16" s="62" customFormat="1" ht="9" customHeight="1" x14ac:dyDescent="0.2">
      <c r="A282" s="63">
        <f t="shared" ref="A282" si="62">$A$2</f>
        <v>9</v>
      </c>
      <c r="B282" s="85"/>
      <c r="C282" s="816" t="s">
        <v>126</v>
      </c>
      <c r="D282" s="817"/>
      <c r="E282" s="817"/>
      <c r="F282" s="817"/>
      <c r="G282" s="818"/>
      <c r="H282" s="77" t="s">
        <v>164</v>
      </c>
      <c r="I282" s="77" t="s">
        <v>165</v>
      </c>
      <c r="J282" s="77" t="s">
        <v>143</v>
      </c>
      <c r="K282" s="77" t="s">
        <v>166</v>
      </c>
      <c r="L282" s="845" t="s">
        <v>167</v>
      </c>
      <c r="M282" s="1023"/>
      <c r="N282" s="1023"/>
      <c r="O282" s="1024"/>
      <c r="P282" s="45"/>
    </row>
    <row r="283" spans="1:16" s="62" customFormat="1" ht="19.5" customHeight="1" x14ac:dyDescent="0.25">
      <c r="A283" s="63">
        <f t="shared" ref="A283:A290" si="63">$A$6</f>
        <v>19.5</v>
      </c>
      <c r="B283" s="78">
        <v>1</v>
      </c>
      <c r="C283" s="1116"/>
      <c r="D283" s="1116"/>
      <c r="E283" s="1116"/>
      <c r="F283" s="1116"/>
      <c r="G283" s="1116"/>
      <c r="H283" s="263"/>
      <c r="I283" s="263"/>
      <c r="J283" s="171"/>
      <c r="K283" s="170"/>
      <c r="L283" s="1117"/>
      <c r="M283" s="1118"/>
      <c r="N283" s="1118"/>
      <c r="O283" s="1119"/>
      <c r="P283" s="45"/>
    </row>
    <row r="284" spans="1:16" s="62" customFormat="1" ht="19.5" customHeight="1" x14ac:dyDescent="0.25">
      <c r="A284" s="63">
        <f t="shared" si="63"/>
        <v>19.5</v>
      </c>
      <c r="B284" s="78">
        <v>2</v>
      </c>
      <c r="C284" s="1116"/>
      <c r="D284" s="1116"/>
      <c r="E284" s="1116"/>
      <c r="F284" s="1116"/>
      <c r="G284" s="1116"/>
      <c r="H284" s="263"/>
      <c r="I284" s="263"/>
      <c r="J284" s="171"/>
      <c r="K284" s="170"/>
      <c r="L284" s="1117"/>
      <c r="M284" s="1118"/>
      <c r="N284" s="1118"/>
      <c r="O284" s="1119"/>
      <c r="P284" s="45"/>
    </row>
    <row r="285" spans="1:16" s="62" customFormat="1" ht="19.5" customHeight="1" x14ac:dyDescent="0.25">
      <c r="A285" s="63">
        <f t="shared" si="63"/>
        <v>19.5</v>
      </c>
      <c r="B285" s="78">
        <v>3</v>
      </c>
      <c r="C285" s="1116"/>
      <c r="D285" s="1116"/>
      <c r="E285" s="1116"/>
      <c r="F285" s="1116"/>
      <c r="G285" s="1116"/>
      <c r="H285" s="263"/>
      <c r="I285" s="263"/>
      <c r="J285" s="171"/>
      <c r="K285" s="170"/>
      <c r="L285" s="1117"/>
      <c r="M285" s="1118"/>
      <c r="N285" s="1118"/>
      <c r="O285" s="1119"/>
      <c r="P285" s="45"/>
    </row>
    <row r="286" spans="1:16" s="62" customFormat="1" ht="19.5" customHeight="1" x14ac:dyDescent="0.25">
      <c r="A286" s="63">
        <f t="shared" si="63"/>
        <v>19.5</v>
      </c>
      <c r="B286" s="78">
        <v>4</v>
      </c>
      <c r="C286" s="1116"/>
      <c r="D286" s="1116"/>
      <c r="E286" s="1116"/>
      <c r="F286" s="1116"/>
      <c r="G286" s="1116"/>
      <c r="H286" s="263"/>
      <c r="I286" s="263"/>
      <c r="J286" s="171"/>
      <c r="K286" s="170"/>
      <c r="L286" s="1117"/>
      <c r="M286" s="1118"/>
      <c r="N286" s="1118"/>
      <c r="O286" s="1119"/>
      <c r="P286" s="45"/>
    </row>
    <row r="287" spans="1:16" s="62" customFormat="1" ht="19.5" customHeight="1" x14ac:dyDescent="0.25">
      <c r="A287" s="63">
        <f t="shared" si="63"/>
        <v>19.5</v>
      </c>
      <c r="B287" s="78">
        <v>5</v>
      </c>
      <c r="C287" s="1116"/>
      <c r="D287" s="1116"/>
      <c r="E287" s="1116"/>
      <c r="F287" s="1116"/>
      <c r="G287" s="1116"/>
      <c r="H287" s="263"/>
      <c r="I287" s="263"/>
      <c r="J287" s="171"/>
      <c r="K287" s="170"/>
      <c r="L287" s="1117"/>
      <c r="M287" s="1118"/>
      <c r="N287" s="1118"/>
      <c r="O287" s="1119"/>
      <c r="P287" s="45"/>
    </row>
    <row r="288" spans="1:16" s="62" customFormat="1" ht="19.5" customHeight="1" x14ac:dyDescent="0.25">
      <c r="A288" s="63">
        <f t="shared" si="63"/>
        <v>19.5</v>
      </c>
      <c r="B288" s="78">
        <v>6</v>
      </c>
      <c r="C288" s="1116"/>
      <c r="D288" s="1116"/>
      <c r="E288" s="1116"/>
      <c r="F288" s="1116"/>
      <c r="G288" s="1116"/>
      <c r="H288" s="263"/>
      <c r="I288" s="263"/>
      <c r="J288" s="171"/>
      <c r="K288" s="170"/>
      <c r="L288" s="1117"/>
      <c r="M288" s="1118"/>
      <c r="N288" s="1118"/>
      <c r="O288" s="1119"/>
      <c r="P288" s="45"/>
    </row>
    <row r="289" spans="1:16" s="62" customFormat="1" ht="19.5" customHeight="1" x14ac:dyDescent="0.25">
      <c r="A289" s="63">
        <f t="shared" si="63"/>
        <v>19.5</v>
      </c>
      <c r="B289" s="78">
        <v>7</v>
      </c>
      <c r="C289" s="1116"/>
      <c r="D289" s="1116"/>
      <c r="E289" s="1116"/>
      <c r="F289" s="1116"/>
      <c r="G289" s="1116"/>
      <c r="H289" s="263"/>
      <c r="I289" s="263"/>
      <c r="J289" s="171"/>
      <c r="K289" s="170"/>
      <c r="L289" s="1117"/>
      <c r="M289" s="1118"/>
      <c r="N289" s="1118"/>
      <c r="O289" s="1119"/>
      <c r="P289" s="45"/>
    </row>
    <row r="290" spans="1:16" s="62" customFormat="1" ht="19.5" customHeight="1" x14ac:dyDescent="0.25">
      <c r="A290" s="63">
        <f t="shared" si="63"/>
        <v>19.5</v>
      </c>
      <c r="B290" s="78">
        <v>8</v>
      </c>
      <c r="C290" s="1116"/>
      <c r="D290" s="1116"/>
      <c r="E290" s="1116"/>
      <c r="F290" s="1116"/>
      <c r="G290" s="1116"/>
      <c r="H290" s="263"/>
      <c r="I290" s="263"/>
      <c r="J290" s="171"/>
      <c r="K290" s="170"/>
      <c r="L290" s="1117"/>
      <c r="M290" s="1118"/>
      <c r="N290" s="1118"/>
      <c r="O290" s="1119"/>
      <c r="P290" s="45"/>
    </row>
    <row r="291" spans="1:16" s="62" customFormat="1" ht="9" customHeight="1" x14ac:dyDescent="0.25">
      <c r="A291" s="63">
        <f t="shared" ref="A291" si="64">$A$2</f>
        <v>9</v>
      </c>
      <c r="B291" s="45"/>
      <c r="C291" s="45"/>
      <c r="D291" s="45"/>
      <c r="E291" s="45"/>
      <c r="F291" s="45"/>
      <c r="G291" s="45"/>
      <c r="H291" s="45"/>
      <c r="I291" s="45"/>
      <c r="J291" s="45"/>
      <c r="K291" s="45"/>
      <c r="L291" s="45"/>
      <c r="M291" s="45"/>
      <c r="N291" s="45"/>
      <c r="O291" s="45"/>
      <c r="P291" s="45"/>
    </row>
    <row r="292" spans="1:16" ht="9" customHeight="1" x14ac:dyDescent="0.25">
      <c r="A292" s="63">
        <f t="shared" si="5"/>
        <v>9</v>
      </c>
    </row>
    <row r="293" spans="1:16" ht="9" customHeight="1" x14ac:dyDescent="0.25">
      <c r="A293" s="63">
        <f t="shared" si="5"/>
        <v>9</v>
      </c>
    </row>
    <row r="294" spans="1:16" ht="9" customHeight="1" x14ac:dyDescent="0.25">
      <c r="A294" s="63">
        <f t="shared" si="5"/>
        <v>9</v>
      </c>
    </row>
    <row r="295" spans="1:16" ht="9" customHeight="1" x14ac:dyDescent="0.25">
      <c r="A295" s="63">
        <f t="shared" si="5"/>
        <v>9</v>
      </c>
    </row>
    <row r="296" spans="1:16" ht="9" customHeight="1" x14ac:dyDescent="0.25">
      <c r="A296" s="63">
        <f t="shared" si="5"/>
        <v>9</v>
      </c>
    </row>
    <row r="297" spans="1:16" ht="9" customHeight="1" x14ac:dyDescent="0.25">
      <c r="A297" s="63">
        <f t="shared" si="5"/>
        <v>9</v>
      </c>
    </row>
    <row r="298" spans="1:16" ht="9" customHeight="1" x14ac:dyDescent="0.25">
      <c r="A298" s="63">
        <f t="shared" si="5"/>
        <v>9</v>
      </c>
    </row>
    <row r="299" spans="1:16" ht="9" customHeight="1" x14ac:dyDescent="0.25">
      <c r="A299" s="63">
        <f t="shared" si="5"/>
        <v>9</v>
      </c>
    </row>
    <row r="300" spans="1:16" ht="9" customHeight="1" x14ac:dyDescent="0.25">
      <c r="A300" s="63">
        <f t="shared" si="5"/>
        <v>9</v>
      </c>
    </row>
    <row r="301" spans="1:16" ht="9" customHeight="1" x14ac:dyDescent="0.25">
      <c r="A301" s="63">
        <f t="shared" si="5"/>
        <v>9</v>
      </c>
    </row>
    <row r="302" spans="1:16" ht="9" customHeight="1" x14ac:dyDescent="0.25">
      <c r="A302" s="63">
        <f t="shared" si="5"/>
        <v>9</v>
      </c>
    </row>
    <row r="303" spans="1:16" ht="9" customHeight="1" x14ac:dyDescent="0.25">
      <c r="A303" s="63">
        <f t="shared" si="5"/>
        <v>9</v>
      </c>
    </row>
    <row r="304" spans="1:16" ht="9" customHeight="1" x14ac:dyDescent="0.25">
      <c r="A304" s="63">
        <f t="shared" si="5"/>
        <v>9</v>
      </c>
    </row>
    <row r="305" spans="1:1" ht="9" customHeight="1" x14ac:dyDescent="0.25">
      <c r="A305" s="63">
        <f t="shared" si="5"/>
        <v>9</v>
      </c>
    </row>
    <row r="306" spans="1:1" ht="9" customHeight="1" x14ac:dyDescent="0.25">
      <c r="A306" s="63">
        <f t="shared" si="5"/>
        <v>9</v>
      </c>
    </row>
    <row r="307" spans="1:1" ht="9" customHeight="1" x14ac:dyDescent="0.25">
      <c r="A307" s="63">
        <f t="shared" si="5"/>
        <v>9</v>
      </c>
    </row>
    <row r="308" spans="1:1" ht="9" customHeight="1" x14ac:dyDescent="0.25">
      <c r="A308" s="63">
        <f t="shared" si="5"/>
        <v>9</v>
      </c>
    </row>
    <row r="309" spans="1:1" ht="9" customHeight="1" x14ac:dyDescent="0.25">
      <c r="A309" s="63">
        <f t="shared" si="5"/>
        <v>9</v>
      </c>
    </row>
    <row r="310" spans="1:1" ht="9" customHeight="1" x14ac:dyDescent="0.25">
      <c r="A310" s="63">
        <f t="shared" si="5"/>
        <v>9</v>
      </c>
    </row>
    <row r="311" spans="1:1" ht="9" customHeight="1" x14ac:dyDescent="0.25">
      <c r="A311" s="63">
        <f t="shared" si="5"/>
        <v>9</v>
      </c>
    </row>
    <row r="312" spans="1:1" ht="9" customHeight="1" x14ac:dyDescent="0.25">
      <c r="A312" s="63">
        <f t="shared" si="5"/>
        <v>9</v>
      </c>
    </row>
    <row r="313" spans="1:1" ht="9" customHeight="1" x14ac:dyDescent="0.25">
      <c r="A313" s="63">
        <f t="shared" si="5"/>
        <v>9</v>
      </c>
    </row>
    <row r="314" spans="1:1" ht="9" customHeight="1" x14ac:dyDescent="0.25">
      <c r="A314" s="63">
        <f t="shared" si="5"/>
        <v>9</v>
      </c>
    </row>
    <row r="315" spans="1:1" ht="9" customHeight="1" x14ac:dyDescent="0.25">
      <c r="A315" s="63">
        <f t="shared" si="5"/>
        <v>9</v>
      </c>
    </row>
    <row r="316" spans="1:1" ht="9" customHeight="1" x14ac:dyDescent="0.25">
      <c r="A316" s="63">
        <f t="shared" si="5"/>
        <v>9</v>
      </c>
    </row>
    <row r="317" spans="1:1" ht="9" customHeight="1" x14ac:dyDescent="0.25">
      <c r="A317" s="63">
        <f t="shared" si="5"/>
        <v>9</v>
      </c>
    </row>
    <row r="318" spans="1:1" ht="9" customHeight="1" x14ac:dyDescent="0.25">
      <c r="A318" s="63">
        <f t="shared" si="5"/>
        <v>9</v>
      </c>
    </row>
    <row r="319" spans="1:1" ht="9" customHeight="1" x14ac:dyDescent="0.25">
      <c r="A319" s="63">
        <f t="shared" si="5"/>
        <v>9</v>
      </c>
    </row>
    <row r="320" spans="1:1" ht="9" customHeight="1" x14ac:dyDescent="0.25">
      <c r="A320" s="63">
        <f t="shared" si="5"/>
        <v>9</v>
      </c>
    </row>
    <row r="321" spans="1:17" ht="15.75" customHeight="1" x14ac:dyDescent="0.25">
      <c r="A321" s="68">
        <f t="shared" ref="A321" si="65">$A$8</f>
        <v>16.5</v>
      </c>
      <c r="C321" s="80" t="s">
        <v>692</v>
      </c>
      <c r="D321" s="81" t="s">
        <v>189</v>
      </c>
      <c r="M321" s="1006" t="str">
        <f ca="1">Wersja</f>
        <v>2020..6.15.0.44055</v>
      </c>
      <c r="N321" s="1006"/>
    </row>
    <row r="322" spans="1:17" ht="9" customHeight="1" x14ac:dyDescent="0.25">
      <c r="A322" s="64">
        <v>9</v>
      </c>
      <c r="B322" s="796" t="s">
        <v>182</v>
      </c>
      <c r="C322" s="796"/>
      <c r="D322" s="796"/>
      <c r="E322" s="796"/>
      <c r="F322" s="796"/>
      <c r="G322" s="796"/>
      <c r="H322" s="796"/>
      <c r="I322" s="796"/>
      <c r="J322" s="796"/>
      <c r="K322" s="796"/>
      <c r="L322" s="796"/>
      <c r="M322" s="796"/>
      <c r="N322" s="796"/>
      <c r="O322" s="796"/>
    </row>
    <row r="323" spans="1:17" ht="9" customHeight="1" x14ac:dyDescent="0.25">
      <c r="A323" s="63">
        <f t="shared" ref="A323" si="66">$A$2</f>
        <v>9</v>
      </c>
      <c r="B323" s="797" t="s">
        <v>0</v>
      </c>
      <c r="C323" s="797"/>
      <c r="D323" s="797"/>
      <c r="E323" s="797"/>
      <c r="F323" s="797"/>
      <c r="G323" s="797"/>
      <c r="H323" s="797"/>
      <c r="I323" s="797"/>
      <c r="J323" s="797"/>
      <c r="K323" s="797"/>
      <c r="L323" s="797"/>
      <c r="M323" s="797"/>
      <c r="N323" s="797"/>
      <c r="O323" s="797"/>
    </row>
    <row r="324" spans="1:17" ht="4.5" customHeight="1" x14ac:dyDescent="0.25">
      <c r="A324" s="64">
        <v>4.5</v>
      </c>
      <c r="B324" s="121"/>
    </row>
    <row r="325" spans="1:17" ht="9" customHeight="1" x14ac:dyDescent="0.25">
      <c r="A325" s="63">
        <f t="shared" ref="A325" si="67">$A$2</f>
        <v>9</v>
      </c>
      <c r="B325" s="798" t="s">
        <v>475</v>
      </c>
      <c r="C325" s="799"/>
      <c r="D325" s="799"/>
      <c r="E325" s="799"/>
      <c r="F325" s="799"/>
      <c r="G325" s="799"/>
      <c r="H325" s="800"/>
      <c r="I325" s="801" t="s">
        <v>1</v>
      </c>
      <c r="J325" s="802"/>
      <c r="K325" s="802"/>
      <c r="L325" s="802"/>
      <c r="M325" s="802"/>
      <c r="N325" s="802"/>
      <c r="O325" s="803"/>
    </row>
    <row r="326" spans="1:17" ht="19.5" customHeight="1" x14ac:dyDescent="0.25">
      <c r="A326" s="64">
        <v>19.5</v>
      </c>
      <c r="B326" s="65"/>
      <c r="C326" s="988">
        <f>C246</f>
        <v>0</v>
      </c>
      <c r="D326" s="988"/>
      <c r="E326" s="988"/>
      <c r="F326" s="988"/>
      <c r="G326" s="988"/>
      <c r="H326" s="66"/>
      <c r="I326" s="820"/>
      <c r="J326" s="821"/>
      <c r="K326" s="821"/>
      <c r="L326" s="821"/>
      <c r="M326" s="821"/>
      <c r="N326" s="821"/>
      <c r="O326" s="822"/>
    </row>
    <row r="327" spans="1:17" ht="9" customHeight="1" x14ac:dyDescent="0.25">
      <c r="A327" s="63">
        <f t="shared" ref="A327" si="68">$A$2</f>
        <v>9</v>
      </c>
    </row>
    <row r="328" spans="1:17" ht="16.5" customHeight="1" x14ac:dyDescent="0.25">
      <c r="A328" s="64">
        <v>16.5</v>
      </c>
      <c r="B328" s="67" t="s">
        <v>579</v>
      </c>
    </row>
    <row r="329" spans="1:17" ht="16.5" customHeight="1" x14ac:dyDescent="0.25">
      <c r="A329" s="68">
        <f t="shared" ref="A329:A330" si="69">$A$8</f>
        <v>16.5</v>
      </c>
      <c r="B329" s="989" t="s">
        <v>686</v>
      </c>
      <c r="C329" s="989"/>
      <c r="D329" s="989"/>
      <c r="E329" s="989"/>
      <c r="F329" s="989"/>
      <c r="G329" s="989"/>
      <c r="H329" s="989"/>
      <c r="I329" s="989"/>
      <c r="J329" s="989"/>
      <c r="K329" s="989"/>
      <c r="L329" s="989"/>
      <c r="M329" s="989"/>
      <c r="N329" s="989"/>
    </row>
    <row r="330" spans="1:17" ht="16.5" customHeight="1" x14ac:dyDescent="0.25">
      <c r="A330" s="68">
        <f t="shared" si="69"/>
        <v>16.5</v>
      </c>
      <c r="B330" s="990" t="s">
        <v>574</v>
      </c>
      <c r="C330" s="989"/>
      <c r="D330" s="989"/>
      <c r="E330" s="989"/>
      <c r="F330" s="989"/>
      <c r="G330" s="989"/>
      <c r="H330" s="989"/>
      <c r="I330" s="989"/>
      <c r="J330" s="989"/>
      <c r="K330" s="989"/>
      <c r="L330" s="989"/>
      <c r="M330" s="989"/>
      <c r="N330" s="989"/>
    </row>
    <row r="331" spans="1:17" ht="9" customHeight="1" x14ac:dyDescent="0.25">
      <c r="A331" s="63">
        <f t="shared" ref="A331" si="70">$A$2</f>
        <v>9</v>
      </c>
      <c r="C331" s="69"/>
      <c r="D331" s="69"/>
      <c r="E331" s="69"/>
      <c r="F331" s="69"/>
      <c r="G331" s="69"/>
      <c r="N331" s="804" t="s">
        <v>877</v>
      </c>
      <c r="O331" s="1086"/>
    </row>
    <row r="332" spans="1:17" ht="19.5" customHeight="1" x14ac:dyDescent="0.25">
      <c r="A332" s="63">
        <f t="shared" ref="A332" si="71">$A$6</f>
        <v>19.5</v>
      </c>
      <c r="C332" s="69"/>
      <c r="D332" s="69"/>
      <c r="E332" s="69"/>
      <c r="F332" s="69"/>
      <c r="G332" s="69"/>
      <c r="N332" s="283">
        <f>N252+1</f>
        <v>5</v>
      </c>
      <c r="O332" s="70"/>
      <c r="P332" s="62"/>
      <c r="Q332" s="62">
        <f>IF(COUNTA(C343:O350,C363:O370)=0,0,1)</f>
        <v>0</v>
      </c>
    </row>
    <row r="333" spans="1:17" ht="4.5" customHeight="1" x14ac:dyDescent="0.25">
      <c r="A333" s="63">
        <f t="shared" ref="A333:A334" si="72">$A$4</f>
        <v>4.5</v>
      </c>
      <c r="B333" s="69"/>
      <c r="C333" s="69"/>
      <c r="D333" s="69"/>
      <c r="E333" s="69"/>
      <c r="F333" s="69"/>
      <c r="G333" s="69"/>
    </row>
    <row r="334" spans="1:17" ht="4.5" customHeight="1" x14ac:dyDescent="0.25">
      <c r="A334" s="63">
        <f t="shared" si="72"/>
        <v>4.5</v>
      </c>
      <c r="B334" s="807"/>
      <c r="C334" s="807"/>
      <c r="D334" s="807"/>
      <c r="E334" s="807"/>
      <c r="F334" s="807"/>
      <c r="G334" s="807"/>
      <c r="H334" s="807"/>
      <c r="I334" s="807"/>
      <c r="J334" s="807"/>
      <c r="K334" s="807"/>
      <c r="L334" s="807"/>
      <c r="M334" s="807"/>
      <c r="N334" s="807"/>
      <c r="O334" s="807"/>
    </row>
    <row r="335" spans="1:17" ht="24.75" customHeight="1" x14ac:dyDescent="0.25">
      <c r="A335" s="68">
        <f t="shared" ref="A335" si="73">$A$8*1.5</f>
        <v>24.75</v>
      </c>
      <c r="B335" s="826" t="s">
        <v>687</v>
      </c>
      <c r="C335" s="827"/>
      <c r="D335" s="827"/>
      <c r="E335" s="827"/>
      <c r="F335" s="827"/>
      <c r="G335" s="827"/>
      <c r="H335" s="827"/>
      <c r="I335" s="827"/>
      <c r="J335" s="827"/>
      <c r="K335" s="827"/>
      <c r="L335" s="827"/>
      <c r="M335" s="827"/>
      <c r="N335" s="827"/>
      <c r="O335" s="828"/>
    </row>
    <row r="336" spans="1:17" ht="9" customHeight="1" x14ac:dyDescent="0.25">
      <c r="A336" s="63">
        <f t="shared" ref="A336" si="74">$A$2</f>
        <v>9</v>
      </c>
      <c r="B336" s="71"/>
      <c r="C336" s="804" t="s">
        <v>158</v>
      </c>
      <c r="D336" s="805"/>
      <c r="E336" s="805"/>
      <c r="F336" s="805"/>
      <c r="G336" s="805"/>
      <c r="H336" s="806"/>
      <c r="I336" s="804" t="s">
        <v>159</v>
      </c>
      <c r="J336" s="805"/>
      <c r="K336" s="805"/>
      <c r="L336" s="805"/>
      <c r="M336" s="805"/>
      <c r="N336" s="805"/>
      <c r="O336" s="806"/>
    </row>
    <row r="337" spans="1:15" ht="19.5" customHeight="1" thickBot="1" x14ac:dyDescent="0.3">
      <c r="A337" s="63">
        <f t="shared" ref="A337" si="75">$A$6</f>
        <v>19.5</v>
      </c>
      <c r="B337" s="71"/>
      <c r="C337" s="1077" t="str">
        <f t="shared" ref="C337" si="76">""&amp;$C$17</f>
        <v/>
      </c>
      <c r="D337" s="1078"/>
      <c r="E337" s="1078"/>
      <c r="F337" s="1078"/>
      <c r="G337" s="1078"/>
      <c r="H337" s="1079"/>
      <c r="I337" s="1077" t="str">
        <f t="shared" ref="I337" si="77">""&amp;$I$17</f>
        <v/>
      </c>
      <c r="J337" s="1078"/>
      <c r="K337" s="1078"/>
      <c r="L337" s="1078"/>
      <c r="M337" s="1078"/>
      <c r="N337" s="1078"/>
      <c r="O337" s="1079"/>
    </row>
    <row r="338" spans="1:15" ht="4.5" customHeight="1" thickBot="1" x14ac:dyDescent="0.3">
      <c r="A338" s="63">
        <f t="shared" ref="A338" si="78">$A$4</f>
        <v>4.5</v>
      </c>
      <c r="B338" s="1080"/>
      <c r="C338" s="1081"/>
      <c r="D338" s="1081"/>
      <c r="E338" s="1081"/>
      <c r="F338" s="1081"/>
      <c r="G338" s="1081"/>
      <c r="H338" s="1081"/>
      <c r="I338" s="1081"/>
      <c r="J338" s="1081"/>
      <c r="K338" s="1081"/>
      <c r="L338" s="1081"/>
      <c r="M338" s="1081"/>
      <c r="N338" s="1081"/>
      <c r="O338" s="1082"/>
    </row>
    <row r="339" spans="1:15" ht="16.5" customHeight="1" x14ac:dyDescent="0.25">
      <c r="A339" s="68">
        <f t="shared" ref="A339:A340" si="79">$A$8</f>
        <v>16.5</v>
      </c>
      <c r="B339" s="1083" t="s">
        <v>196</v>
      </c>
      <c r="C339" s="1084"/>
      <c r="D339" s="1084"/>
      <c r="E339" s="1084"/>
      <c r="F339" s="1084"/>
      <c r="G339" s="1084"/>
      <c r="H339" s="1084"/>
      <c r="I339" s="1084"/>
      <c r="J339" s="1084"/>
      <c r="K339" s="1084"/>
      <c r="L339" s="1084"/>
      <c r="M339" s="1084"/>
      <c r="N339" s="1084"/>
      <c r="O339" s="1085"/>
    </row>
    <row r="340" spans="1:15" ht="16.5" customHeight="1" x14ac:dyDescent="0.25">
      <c r="A340" s="68">
        <f t="shared" si="79"/>
        <v>16.5</v>
      </c>
      <c r="B340" s="811" t="s">
        <v>688</v>
      </c>
      <c r="C340" s="812"/>
      <c r="D340" s="812"/>
      <c r="E340" s="812"/>
      <c r="F340" s="812"/>
      <c r="G340" s="812"/>
      <c r="H340" s="812"/>
      <c r="I340" s="812"/>
      <c r="J340" s="812"/>
      <c r="K340" s="812"/>
      <c r="L340" s="812"/>
      <c r="M340" s="812"/>
      <c r="N340" s="812"/>
      <c r="O340" s="813"/>
    </row>
    <row r="341" spans="1:15" ht="24.75" customHeight="1" x14ac:dyDescent="0.25">
      <c r="A341" s="68">
        <f t="shared" ref="A341" si="80">$A$8*1.5</f>
        <v>24.75</v>
      </c>
      <c r="B341" s="149" t="s">
        <v>162</v>
      </c>
      <c r="C341" s="814" t="s">
        <v>170</v>
      </c>
      <c r="D341" s="807"/>
      <c r="E341" s="807"/>
      <c r="F341" s="807"/>
      <c r="G341" s="815"/>
      <c r="H341" s="150" t="s">
        <v>171</v>
      </c>
      <c r="I341" s="150" t="s">
        <v>172</v>
      </c>
      <c r="J341" s="149" t="s">
        <v>163</v>
      </c>
      <c r="K341" s="75" t="s">
        <v>778</v>
      </c>
      <c r="L341" s="845" t="s">
        <v>691</v>
      </c>
      <c r="M341" s="807"/>
      <c r="N341" s="807"/>
      <c r="O341" s="815"/>
    </row>
    <row r="342" spans="1:15" ht="9" customHeight="1" x14ac:dyDescent="0.2">
      <c r="A342" s="63">
        <f t="shared" ref="A342" si="81">$A$2</f>
        <v>9</v>
      </c>
      <c r="B342" s="76"/>
      <c r="C342" s="816" t="s">
        <v>126</v>
      </c>
      <c r="D342" s="817"/>
      <c r="E342" s="817"/>
      <c r="F342" s="817"/>
      <c r="G342" s="818"/>
      <c r="H342" s="77" t="s">
        <v>164</v>
      </c>
      <c r="I342" s="77" t="s">
        <v>165</v>
      </c>
      <c r="J342" s="77" t="s">
        <v>143</v>
      </c>
      <c r="K342" s="77" t="s">
        <v>166</v>
      </c>
      <c r="L342" s="845" t="s">
        <v>167</v>
      </c>
      <c r="M342" s="1023"/>
      <c r="N342" s="1023"/>
      <c r="O342" s="1024"/>
    </row>
    <row r="343" spans="1:15" ht="19.5" customHeight="1" x14ac:dyDescent="0.25">
      <c r="A343" s="63">
        <f t="shared" ref="A343:A350" si="82">$A$6</f>
        <v>19.5</v>
      </c>
      <c r="B343" s="78">
        <v>1</v>
      </c>
      <c r="C343" s="1116"/>
      <c r="D343" s="1116"/>
      <c r="E343" s="1116"/>
      <c r="F343" s="1116"/>
      <c r="G343" s="1116"/>
      <c r="H343" s="263"/>
      <c r="I343" s="263"/>
      <c r="J343" s="171"/>
      <c r="K343" s="170"/>
      <c r="L343" s="1117"/>
      <c r="M343" s="1118"/>
      <c r="N343" s="1118"/>
      <c r="O343" s="1119"/>
    </row>
    <row r="344" spans="1:15" ht="19.5" customHeight="1" x14ac:dyDescent="0.25">
      <c r="A344" s="63">
        <f t="shared" si="82"/>
        <v>19.5</v>
      </c>
      <c r="B344" s="78">
        <v>2</v>
      </c>
      <c r="C344" s="1116"/>
      <c r="D344" s="1116"/>
      <c r="E344" s="1116"/>
      <c r="F344" s="1116"/>
      <c r="G344" s="1116"/>
      <c r="H344" s="263"/>
      <c r="I344" s="263"/>
      <c r="J344" s="171"/>
      <c r="K344" s="170"/>
      <c r="L344" s="1117"/>
      <c r="M344" s="1118"/>
      <c r="N344" s="1118"/>
      <c r="O344" s="1119"/>
    </row>
    <row r="345" spans="1:15" ht="19.5" customHeight="1" x14ac:dyDescent="0.25">
      <c r="A345" s="63">
        <f t="shared" si="82"/>
        <v>19.5</v>
      </c>
      <c r="B345" s="78">
        <v>3</v>
      </c>
      <c r="C345" s="1116"/>
      <c r="D345" s="1116"/>
      <c r="E345" s="1116"/>
      <c r="F345" s="1116"/>
      <c r="G345" s="1116"/>
      <c r="H345" s="263"/>
      <c r="I345" s="263"/>
      <c r="J345" s="171"/>
      <c r="K345" s="170"/>
      <c r="L345" s="1117"/>
      <c r="M345" s="1118"/>
      <c r="N345" s="1118"/>
      <c r="O345" s="1119"/>
    </row>
    <row r="346" spans="1:15" ht="19.5" customHeight="1" x14ac:dyDescent="0.25">
      <c r="A346" s="63">
        <f t="shared" si="82"/>
        <v>19.5</v>
      </c>
      <c r="B346" s="78">
        <v>4</v>
      </c>
      <c r="C346" s="1116"/>
      <c r="D346" s="1116"/>
      <c r="E346" s="1116"/>
      <c r="F346" s="1116"/>
      <c r="G346" s="1116"/>
      <c r="H346" s="263"/>
      <c r="I346" s="263"/>
      <c r="J346" s="171"/>
      <c r="K346" s="170"/>
      <c r="L346" s="1117"/>
      <c r="M346" s="1118"/>
      <c r="N346" s="1118"/>
      <c r="O346" s="1119"/>
    </row>
    <row r="347" spans="1:15" ht="19.5" customHeight="1" x14ac:dyDescent="0.25">
      <c r="A347" s="63">
        <f t="shared" si="82"/>
        <v>19.5</v>
      </c>
      <c r="B347" s="78">
        <v>5</v>
      </c>
      <c r="C347" s="1116"/>
      <c r="D347" s="1116"/>
      <c r="E347" s="1116"/>
      <c r="F347" s="1116"/>
      <c r="G347" s="1116"/>
      <c r="H347" s="263"/>
      <c r="I347" s="263"/>
      <c r="J347" s="171"/>
      <c r="K347" s="170"/>
      <c r="L347" s="1117"/>
      <c r="M347" s="1118"/>
      <c r="N347" s="1118"/>
      <c r="O347" s="1119"/>
    </row>
    <row r="348" spans="1:15" ht="19.5" customHeight="1" x14ac:dyDescent="0.25">
      <c r="A348" s="63">
        <f t="shared" si="82"/>
        <v>19.5</v>
      </c>
      <c r="B348" s="78">
        <v>6</v>
      </c>
      <c r="C348" s="1116"/>
      <c r="D348" s="1116"/>
      <c r="E348" s="1116"/>
      <c r="F348" s="1116"/>
      <c r="G348" s="1116"/>
      <c r="H348" s="263"/>
      <c r="I348" s="263"/>
      <c r="J348" s="171"/>
      <c r="K348" s="170"/>
      <c r="L348" s="1117"/>
      <c r="M348" s="1118"/>
      <c r="N348" s="1118"/>
      <c r="O348" s="1119"/>
    </row>
    <row r="349" spans="1:15" ht="19.5" customHeight="1" x14ac:dyDescent="0.25">
      <c r="A349" s="63">
        <f t="shared" si="82"/>
        <v>19.5</v>
      </c>
      <c r="B349" s="78">
        <v>7</v>
      </c>
      <c r="C349" s="1116"/>
      <c r="D349" s="1116"/>
      <c r="E349" s="1116"/>
      <c r="F349" s="1116"/>
      <c r="G349" s="1116"/>
      <c r="H349" s="263"/>
      <c r="I349" s="263"/>
      <c r="J349" s="171"/>
      <c r="K349" s="170"/>
      <c r="L349" s="1117"/>
      <c r="M349" s="1118"/>
      <c r="N349" s="1118"/>
      <c r="O349" s="1119"/>
    </row>
    <row r="350" spans="1:15" ht="19.5" customHeight="1" x14ac:dyDescent="0.25">
      <c r="A350" s="63">
        <f t="shared" si="82"/>
        <v>19.5</v>
      </c>
      <c r="B350" s="78">
        <v>8</v>
      </c>
      <c r="C350" s="1116"/>
      <c r="D350" s="1116"/>
      <c r="E350" s="1116"/>
      <c r="F350" s="1116"/>
      <c r="G350" s="1116"/>
      <c r="H350" s="263"/>
      <c r="I350" s="263"/>
      <c r="J350" s="171"/>
      <c r="K350" s="170"/>
      <c r="L350" s="1117"/>
      <c r="M350" s="1118"/>
      <c r="N350" s="1118"/>
      <c r="O350" s="1119"/>
    </row>
    <row r="351" spans="1:15" ht="9" customHeight="1" x14ac:dyDescent="0.25">
      <c r="A351" s="63">
        <f t="shared" ref="A351" si="83">$A$2</f>
        <v>9</v>
      </c>
    </row>
    <row r="352" spans="1:15" ht="18" customHeight="1" x14ac:dyDescent="0.25">
      <c r="A352" s="63">
        <f t="shared" ref="A352" si="84">$A$2*2</f>
        <v>18</v>
      </c>
      <c r="B352" s="79" t="s">
        <v>100</v>
      </c>
      <c r="C352" s="838" t="s">
        <v>191</v>
      </c>
      <c r="D352" s="795"/>
      <c r="E352" s="795"/>
      <c r="F352" s="795"/>
      <c r="G352" s="795"/>
      <c r="H352" s="795"/>
      <c r="I352" s="795"/>
      <c r="J352" s="795"/>
      <c r="K352" s="795"/>
      <c r="L352" s="795"/>
      <c r="M352" s="795"/>
      <c r="N352" s="795"/>
      <c r="O352" s="795"/>
    </row>
    <row r="353" spans="1:16" ht="9" customHeight="1" x14ac:dyDescent="0.25">
      <c r="A353" s="63">
        <f t="shared" ref="A353:A355" si="85">$A$2</f>
        <v>9</v>
      </c>
      <c r="B353" s="79" t="s">
        <v>101</v>
      </c>
      <c r="C353" s="795" t="s">
        <v>190</v>
      </c>
      <c r="D353" s="795"/>
      <c r="E353" s="795"/>
      <c r="F353" s="795"/>
      <c r="G353" s="795"/>
      <c r="H353" s="795"/>
      <c r="I353" s="795"/>
      <c r="J353" s="795"/>
      <c r="K353" s="795"/>
      <c r="L353" s="795"/>
      <c r="M353" s="795"/>
      <c r="N353" s="795"/>
      <c r="O353" s="795"/>
    </row>
    <row r="354" spans="1:16" s="62" customFormat="1" ht="9" customHeight="1" x14ac:dyDescent="0.25">
      <c r="A354" s="63">
        <f t="shared" si="85"/>
        <v>9</v>
      </c>
      <c r="B354" s="79" t="s">
        <v>102</v>
      </c>
      <c r="C354" s="838" t="s">
        <v>500</v>
      </c>
      <c r="D354" s="795"/>
      <c r="E354" s="795"/>
      <c r="F354" s="795"/>
      <c r="G354" s="795"/>
      <c r="H354" s="795"/>
      <c r="I354" s="795"/>
      <c r="J354" s="795"/>
      <c r="K354" s="795"/>
      <c r="L354" s="795"/>
      <c r="M354" s="795"/>
      <c r="N354" s="795"/>
      <c r="O354" s="795"/>
      <c r="P354" s="45"/>
    </row>
    <row r="355" spans="1:16" s="62" customFormat="1" ht="9" customHeight="1" x14ac:dyDescent="0.25">
      <c r="A355" s="63">
        <f t="shared" si="85"/>
        <v>9</v>
      </c>
      <c r="B355" s="79" t="s">
        <v>105</v>
      </c>
      <c r="C355" s="838" t="s">
        <v>202</v>
      </c>
      <c r="D355" s="795"/>
      <c r="E355" s="795"/>
      <c r="F355" s="795"/>
      <c r="G355" s="795"/>
      <c r="H355" s="795"/>
      <c r="I355" s="795"/>
      <c r="J355" s="795"/>
      <c r="K355" s="795"/>
      <c r="L355" s="795"/>
      <c r="M355" s="795"/>
      <c r="N355" s="795"/>
      <c r="O355" s="795"/>
      <c r="P355" s="45"/>
    </row>
    <row r="356" spans="1:16" s="62" customFormat="1" ht="16.5" customHeight="1" x14ac:dyDescent="0.25">
      <c r="A356" s="68">
        <f t="shared" ref="A356" si="86">$A$8</f>
        <v>16.5</v>
      </c>
      <c r="B356" s="45"/>
      <c r="C356" s="984" t="str">
        <f ca="1">Wersja</f>
        <v>2020..6.15.0.44055</v>
      </c>
      <c r="D356" s="984"/>
      <c r="E356" s="69"/>
      <c r="F356" s="69"/>
      <c r="G356" s="69"/>
      <c r="H356" s="69"/>
      <c r="I356" s="45"/>
      <c r="J356" s="45"/>
      <c r="K356" s="45"/>
      <c r="L356" s="45"/>
      <c r="M356" s="45"/>
      <c r="N356" s="80" t="s">
        <v>692</v>
      </c>
      <c r="O356" s="81" t="s">
        <v>187</v>
      </c>
      <c r="P356" s="45"/>
    </row>
    <row r="357" spans="1:16" s="62" customFormat="1" ht="9" customHeight="1" x14ac:dyDescent="0.25">
      <c r="A357" s="63">
        <f t="shared" ref="A357:A358" si="87">$A$2</f>
        <v>9</v>
      </c>
      <c r="B357" s="45"/>
      <c r="C357" s="45"/>
      <c r="D357" s="45"/>
      <c r="E357" s="45"/>
      <c r="F357" s="45"/>
      <c r="G357" s="45"/>
      <c r="H357" s="45"/>
      <c r="I357" s="45"/>
      <c r="J357" s="45"/>
      <c r="K357" s="45"/>
      <c r="L357" s="45"/>
      <c r="M357" s="45"/>
      <c r="N357" s="45"/>
      <c r="O357" s="45"/>
      <c r="P357" s="45"/>
    </row>
    <row r="358" spans="1:16" s="62" customFormat="1" ht="9" customHeight="1" x14ac:dyDescent="0.25">
      <c r="A358" s="63">
        <f t="shared" si="87"/>
        <v>9</v>
      </c>
      <c r="B358" s="797" t="s">
        <v>0</v>
      </c>
      <c r="C358" s="797"/>
      <c r="D358" s="797"/>
      <c r="E358" s="797"/>
      <c r="F358" s="797"/>
      <c r="G358" s="797"/>
      <c r="H358" s="797"/>
      <c r="I358" s="797"/>
      <c r="J358" s="797"/>
      <c r="K358" s="797"/>
      <c r="L358" s="797"/>
      <c r="M358" s="797"/>
      <c r="N358" s="797"/>
      <c r="O358" s="797"/>
      <c r="P358" s="45"/>
    </row>
    <row r="359" spans="1:16" s="62" customFormat="1" ht="4.5" customHeight="1" x14ac:dyDescent="0.25">
      <c r="A359" s="68">
        <v>4.5</v>
      </c>
      <c r="B359" s="147"/>
      <c r="C359" s="45"/>
      <c r="D359" s="45"/>
      <c r="E359" s="45"/>
      <c r="F359" s="45"/>
      <c r="G359" s="45"/>
      <c r="H359" s="45"/>
      <c r="I359" s="45"/>
      <c r="J359" s="45"/>
      <c r="K359" s="45"/>
      <c r="L359" s="45"/>
      <c r="M359" s="45"/>
      <c r="N359" s="45"/>
      <c r="O359" s="45"/>
      <c r="P359" s="45"/>
    </row>
    <row r="360" spans="1:16" s="62" customFormat="1" ht="16.5" customHeight="1" x14ac:dyDescent="0.25">
      <c r="A360" s="68">
        <f t="shared" ref="A360" si="88">$A$8</f>
        <v>16.5</v>
      </c>
      <c r="B360" s="811" t="s">
        <v>689</v>
      </c>
      <c r="C360" s="812"/>
      <c r="D360" s="812"/>
      <c r="E360" s="812"/>
      <c r="F360" s="812"/>
      <c r="G360" s="812"/>
      <c r="H360" s="812"/>
      <c r="I360" s="812"/>
      <c r="J360" s="812"/>
      <c r="K360" s="812"/>
      <c r="L360" s="812"/>
      <c r="M360" s="812"/>
      <c r="N360" s="812"/>
      <c r="O360" s="813"/>
      <c r="P360" s="45"/>
    </row>
    <row r="361" spans="1:16" s="62" customFormat="1" ht="24.75" customHeight="1" x14ac:dyDescent="0.25">
      <c r="A361" s="68">
        <f t="shared" ref="A361" si="89">$A$8*1.5</f>
        <v>24.75</v>
      </c>
      <c r="B361" s="149" t="s">
        <v>162</v>
      </c>
      <c r="C361" s="814" t="s">
        <v>170</v>
      </c>
      <c r="D361" s="807"/>
      <c r="E361" s="807"/>
      <c r="F361" s="807"/>
      <c r="G361" s="815"/>
      <c r="H361" s="150" t="s">
        <v>171</v>
      </c>
      <c r="I361" s="150" t="s">
        <v>172</v>
      </c>
      <c r="J361" s="149" t="s">
        <v>163</v>
      </c>
      <c r="K361" s="75" t="s">
        <v>778</v>
      </c>
      <c r="L361" s="845" t="s">
        <v>691</v>
      </c>
      <c r="M361" s="807"/>
      <c r="N361" s="807"/>
      <c r="O361" s="815"/>
      <c r="P361" s="45"/>
    </row>
    <row r="362" spans="1:16" s="62" customFormat="1" ht="9" customHeight="1" x14ac:dyDescent="0.2">
      <c r="A362" s="63">
        <f t="shared" ref="A362" si="90">$A$2</f>
        <v>9</v>
      </c>
      <c r="B362" s="85"/>
      <c r="C362" s="816" t="s">
        <v>126</v>
      </c>
      <c r="D362" s="817"/>
      <c r="E362" s="817"/>
      <c r="F362" s="817"/>
      <c r="G362" s="818"/>
      <c r="H362" s="77" t="s">
        <v>164</v>
      </c>
      <c r="I362" s="77" t="s">
        <v>165</v>
      </c>
      <c r="J362" s="77" t="s">
        <v>143</v>
      </c>
      <c r="K362" s="77" t="s">
        <v>166</v>
      </c>
      <c r="L362" s="845" t="s">
        <v>167</v>
      </c>
      <c r="M362" s="1023"/>
      <c r="N362" s="1023"/>
      <c r="O362" s="1024"/>
      <c r="P362" s="45"/>
    </row>
    <row r="363" spans="1:16" s="62" customFormat="1" ht="19.5" customHeight="1" x14ac:dyDescent="0.25">
      <c r="A363" s="63">
        <f t="shared" ref="A363:A370" si="91">$A$6</f>
        <v>19.5</v>
      </c>
      <c r="B363" s="78">
        <v>1</v>
      </c>
      <c r="C363" s="1116"/>
      <c r="D363" s="1116"/>
      <c r="E363" s="1116"/>
      <c r="F363" s="1116"/>
      <c r="G363" s="1116"/>
      <c r="H363" s="263"/>
      <c r="I363" s="263"/>
      <c r="J363" s="171"/>
      <c r="K363" s="170"/>
      <c r="L363" s="1117"/>
      <c r="M363" s="1118"/>
      <c r="N363" s="1118"/>
      <c r="O363" s="1119"/>
      <c r="P363" s="45"/>
    </row>
    <row r="364" spans="1:16" s="62" customFormat="1" ht="19.5" customHeight="1" x14ac:dyDescent="0.25">
      <c r="A364" s="63">
        <f t="shared" si="91"/>
        <v>19.5</v>
      </c>
      <c r="B364" s="78">
        <v>2</v>
      </c>
      <c r="C364" s="1116"/>
      <c r="D364" s="1116"/>
      <c r="E364" s="1116"/>
      <c r="F364" s="1116"/>
      <c r="G364" s="1116"/>
      <c r="H364" s="263"/>
      <c r="I364" s="263"/>
      <c r="J364" s="171"/>
      <c r="K364" s="170"/>
      <c r="L364" s="1117"/>
      <c r="M364" s="1118"/>
      <c r="N364" s="1118"/>
      <c r="O364" s="1119"/>
      <c r="P364" s="45"/>
    </row>
    <row r="365" spans="1:16" s="62" customFormat="1" ht="19.5" customHeight="1" x14ac:dyDescent="0.25">
      <c r="A365" s="63">
        <f t="shared" si="91"/>
        <v>19.5</v>
      </c>
      <c r="B365" s="78">
        <v>3</v>
      </c>
      <c r="C365" s="1116"/>
      <c r="D365" s="1116"/>
      <c r="E365" s="1116"/>
      <c r="F365" s="1116"/>
      <c r="G365" s="1116"/>
      <c r="H365" s="263"/>
      <c r="I365" s="263"/>
      <c r="J365" s="171"/>
      <c r="K365" s="170"/>
      <c r="L365" s="1117"/>
      <c r="M365" s="1118"/>
      <c r="N365" s="1118"/>
      <c r="O365" s="1119"/>
      <c r="P365" s="45"/>
    </row>
    <row r="366" spans="1:16" s="62" customFormat="1" ht="19.5" customHeight="1" x14ac:dyDescent="0.25">
      <c r="A366" s="63">
        <f t="shared" si="91"/>
        <v>19.5</v>
      </c>
      <c r="B366" s="78">
        <v>4</v>
      </c>
      <c r="C366" s="1116"/>
      <c r="D366" s="1116"/>
      <c r="E366" s="1116"/>
      <c r="F366" s="1116"/>
      <c r="G366" s="1116"/>
      <c r="H366" s="263"/>
      <c r="I366" s="263"/>
      <c r="J366" s="171"/>
      <c r="K366" s="170"/>
      <c r="L366" s="1117"/>
      <c r="M366" s="1118"/>
      <c r="N366" s="1118"/>
      <c r="O366" s="1119"/>
      <c r="P366" s="45"/>
    </row>
    <row r="367" spans="1:16" s="62" customFormat="1" ht="19.5" customHeight="1" x14ac:dyDescent="0.25">
      <c r="A367" s="63">
        <f t="shared" si="91"/>
        <v>19.5</v>
      </c>
      <c r="B367" s="78">
        <v>5</v>
      </c>
      <c r="C367" s="1116"/>
      <c r="D367" s="1116"/>
      <c r="E367" s="1116"/>
      <c r="F367" s="1116"/>
      <c r="G367" s="1116"/>
      <c r="H367" s="263"/>
      <c r="I367" s="263"/>
      <c r="J367" s="171"/>
      <c r="K367" s="170"/>
      <c r="L367" s="1117"/>
      <c r="M367" s="1118"/>
      <c r="N367" s="1118"/>
      <c r="O367" s="1119"/>
      <c r="P367" s="45"/>
    </row>
    <row r="368" spans="1:16" s="62" customFormat="1" ht="19.5" customHeight="1" x14ac:dyDescent="0.25">
      <c r="A368" s="63">
        <f t="shared" si="91"/>
        <v>19.5</v>
      </c>
      <c r="B368" s="78">
        <v>6</v>
      </c>
      <c r="C368" s="1116"/>
      <c r="D368" s="1116"/>
      <c r="E368" s="1116"/>
      <c r="F368" s="1116"/>
      <c r="G368" s="1116"/>
      <c r="H368" s="263"/>
      <c r="I368" s="263"/>
      <c r="J368" s="171"/>
      <c r="K368" s="170"/>
      <c r="L368" s="1117"/>
      <c r="M368" s="1118"/>
      <c r="N368" s="1118"/>
      <c r="O368" s="1119"/>
      <c r="P368" s="45"/>
    </row>
    <row r="369" spans="1:16" s="62" customFormat="1" ht="19.5" customHeight="1" x14ac:dyDescent="0.25">
      <c r="A369" s="63">
        <f t="shared" si="91"/>
        <v>19.5</v>
      </c>
      <c r="B369" s="78">
        <v>7</v>
      </c>
      <c r="C369" s="1116"/>
      <c r="D369" s="1116"/>
      <c r="E369" s="1116"/>
      <c r="F369" s="1116"/>
      <c r="G369" s="1116"/>
      <c r="H369" s="263"/>
      <c r="I369" s="263"/>
      <c r="J369" s="171"/>
      <c r="K369" s="170"/>
      <c r="L369" s="1117"/>
      <c r="M369" s="1118"/>
      <c r="N369" s="1118"/>
      <c r="O369" s="1119"/>
      <c r="P369" s="45"/>
    </row>
    <row r="370" spans="1:16" s="62" customFormat="1" ht="19.5" customHeight="1" x14ac:dyDescent="0.25">
      <c r="A370" s="63">
        <f t="shared" si="91"/>
        <v>19.5</v>
      </c>
      <c r="B370" s="78">
        <v>8</v>
      </c>
      <c r="C370" s="1116"/>
      <c r="D370" s="1116"/>
      <c r="E370" s="1116"/>
      <c r="F370" s="1116"/>
      <c r="G370" s="1116"/>
      <c r="H370" s="263"/>
      <c r="I370" s="263"/>
      <c r="J370" s="171"/>
      <c r="K370" s="170"/>
      <c r="L370" s="1117"/>
      <c r="M370" s="1118"/>
      <c r="N370" s="1118"/>
      <c r="O370" s="1119"/>
      <c r="P370" s="45"/>
    </row>
    <row r="371" spans="1:16" s="62" customFormat="1" ht="9" customHeight="1" x14ac:dyDescent="0.25">
      <c r="A371" s="63">
        <f t="shared" ref="A371" si="92">$A$2</f>
        <v>9</v>
      </c>
      <c r="B371" s="45"/>
      <c r="C371" s="45"/>
      <c r="D371" s="45"/>
      <c r="E371" s="45"/>
      <c r="F371" s="45"/>
      <c r="G371" s="45"/>
      <c r="H371" s="45"/>
      <c r="I371" s="45"/>
      <c r="J371" s="45"/>
      <c r="K371" s="45"/>
      <c r="L371" s="45"/>
      <c r="M371" s="45"/>
      <c r="N371" s="45"/>
      <c r="O371" s="45"/>
      <c r="P371" s="45"/>
    </row>
    <row r="372" spans="1:16" ht="9" customHeight="1" x14ac:dyDescent="0.25">
      <c r="A372" s="63">
        <f t="shared" si="5"/>
        <v>9</v>
      </c>
    </row>
    <row r="373" spans="1:16" ht="9" customHeight="1" x14ac:dyDescent="0.25">
      <c r="A373" s="63">
        <f t="shared" si="5"/>
        <v>9</v>
      </c>
    </row>
    <row r="374" spans="1:16" ht="9" customHeight="1" x14ac:dyDescent="0.25">
      <c r="A374" s="63">
        <f t="shared" si="5"/>
        <v>9</v>
      </c>
    </row>
    <row r="375" spans="1:16" ht="9" customHeight="1" x14ac:dyDescent="0.25">
      <c r="A375" s="63">
        <f t="shared" si="5"/>
        <v>9</v>
      </c>
    </row>
    <row r="376" spans="1:16" ht="9" customHeight="1" x14ac:dyDescent="0.25">
      <c r="A376" s="63">
        <f t="shared" si="5"/>
        <v>9</v>
      </c>
    </row>
    <row r="377" spans="1:16" ht="9" customHeight="1" x14ac:dyDescent="0.25">
      <c r="A377" s="63">
        <f t="shared" si="5"/>
        <v>9</v>
      </c>
    </row>
    <row r="378" spans="1:16" ht="9" customHeight="1" x14ac:dyDescent="0.25">
      <c r="A378" s="63">
        <f t="shared" si="5"/>
        <v>9</v>
      </c>
    </row>
    <row r="379" spans="1:16" ht="9" customHeight="1" x14ac:dyDescent="0.25">
      <c r="A379" s="63">
        <f t="shared" si="5"/>
        <v>9</v>
      </c>
    </row>
    <row r="380" spans="1:16" ht="9" customHeight="1" x14ac:dyDescent="0.25">
      <c r="A380" s="63">
        <f t="shared" si="5"/>
        <v>9</v>
      </c>
    </row>
    <row r="381" spans="1:16" ht="9" customHeight="1" x14ac:dyDescent="0.25">
      <c r="A381" s="63">
        <f t="shared" si="5"/>
        <v>9</v>
      </c>
    </row>
    <row r="382" spans="1:16" ht="9" customHeight="1" x14ac:dyDescent="0.25">
      <c r="A382" s="63">
        <f t="shared" si="5"/>
        <v>9</v>
      </c>
    </row>
    <row r="383" spans="1:16" ht="9" customHeight="1" x14ac:dyDescent="0.25">
      <c r="A383" s="63">
        <f t="shared" si="5"/>
        <v>9</v>
      </c>
    </row>
    <row r="384" spans="1:16" ht="9" customHeight="1" x14ac:dyDescent="0.25">
      <c r="A384" s="63">
        <f t="shared" si="5"/>
        <v>9</v>
      </c>
    </row>
    <row r="385" spans="1:1" ht="9" customHeight="1" x14ac:dyDescent="0.25">
      <c r="A385" s="63">
        <f t="shared" si="5"/>
        <v>9</v>
      </c>
    </row>
    <row r="386" spans="1:1" ht="9" customHeight="1" x14ac:dyDescent="0.25">
      <c r="A386" s="63">
        <f t="shared" si="5"/>
        <v>9</v>
      </c>
    </row>
    <row r="387" spans="1:1" ht="9" customHeight="1" x14ac:dyDescent="0.25">
      <c r="A387" s="63">
        <f t="shared" si="5"/>
        <v>9</v>
      </c>
    </row>
    <row r="388" spans="1:1" ht="9" customHeight="1" x14ac:dyDescent="0.25">
      <c r="A388" s="63">
        <f t="shared" si="5"/>
        <v>9</v>
      </c>
    </row>
    <row r="389" spans="1:1" ht="9" customHeight="1" x14ac:dyDescent="0.25">
      <c r="A389" s="63">
        <f t="shared" si="5"/>
        <v>9</v>
      </c>
    </row>
    <row r="390" spans="1:1" ht="9" customHeight="1" x14ac:dyDescent="0.25">
      <c r="A390" s="63">
        <f t="shared" si="5"/>
        <v>9</v>
      </c>
    </row>
    <row r="391" spans="1:1" ht="9" customHeight="1" x14ac:dyDescent="0.25">
      <c r="A391" s="63">
        <f t="shared" si="5"/>
        <v>9</v>
      </c>
    </row>
    <row r="392" spans="1:1" ht="9" customHeight="1" x14ac:dyDescent="0.25">
      <c r="A392" s="63">
        <f t="shared" si="5"/>
        <v>9</v>
      </c>
    </row>
    <row r="393" spans="1:1" ht="9" customHeight="1" x14ac:dyDescent="0.25">
      <c r="A393" s="63">
        <f t="shared" si="5"/>
        <v>9</v>
      </c>
    </row>
    <row r="394" spans="1:1" ht="9" customHeight="1" x14ac:dyDescent="0.25">
      <c r="A394" s="63">
        <f t="shared" si="5"/>
        <v>9</v>
      </c>
    </row>
    <row r="395" spans="1:1" ht="9" customHeight="1" x14ac:dyDescent="0.25">
      <c r="A395" s="63">
        <f t="shared" si="5"/>
        <v>9</v>
      </c>
    </row>
    <row r="396" spans="1:1" ht="9" customHeight="1" x14ac:dyDescent="0.25">
      <c r="A396" s="63">
        <f t="shared" si="5"/>
        <v>9</v>
      </c>
    </row>
    <row r="397" spans="1:1" ht="9" customHeight="1" x14ac:dyDescent="0.25">
      <c r="A397" s="63">
        <f t="shared" si="5"/>
        <v>9</v>
      </c>
    </row>
    <row r="398" spans="1:1" ht="9" customHeight="1" x14ac:dyDescent="0.25">
      <c r="A398" s="63">
        <f t="shared" si="5"/>
        <v>9</v>
      </c>
    </row>
    <row r="399" spans="1:1" ht="9" customHeight="1" x14ac:dyDescent="0.25">
      <c r="A399" s="63">
        <f t="shared" si="5"/>
        <v>9</v>
      </c>
    </row>
    <row r="400" spans="1:1" ht="9" customHeight="1" x14ac:dyDescent="0.25">
      <c r="A400" s="63">
        <f t="shared" si="5"/>
        <v>9</v>
      </c>
    </row>
    <row r="401" spans="1:17" ht="15.75" customHeight="1" x14ac:dyDescent="0.25">
      <c r="A401" s="68">
        <f t="shared" ref="A401" si="93">$A$8</f>
        <v>16.5</v>
      </c>
      <c r="C401" s="80" t="s">
        <v>692</v>
      </c>
      <c r="D401" s="81" t="s">
        <v>189</v>
      </c>
      <c r="M401" s="1006" t="str">
        <f ca="1">Wersja</f>
        <v>2020..6.15.0.44055</v>
      </c>
      <c r="N401" s="1006"/>
    </row>
    <row r="402" spans="1:17" ht="9" customHeight="1" x14ac:dyDescent="0.25">
      <c r="A402" s="64">
        <v>9</v>
      </c>
      <c r="B402" s="796" t="s">
        <v>182</v>
      </c>
      <c r="C402" s="796"/>
      <c r="D402" s="796"/>
      <c r="E402" s="796"/>
      <c r="F402" s="796"/>
      <c r="G402" s="796"/>
      <c r="H402" s="796"/>
      <c r="I402" s="796"/>
      <c r="J402" s="796"/>
      <c r="K402" s="796"/>
      <c r="L402" s="796"/>
      <c r="M402" s="796"/>
      <c r="N402" s="796"/>
      <c r="O402" s="796"/>
    </row>
    <row r="403" spans="1:17" ht="9" customHeight="1" x14ac:dyDescent="0.25">
      <c r="A403" s="63">
        <f t="shared" ref="A403" si="94">$A$2</f>
        <v>9</v>
      </c>
      <c r="B403" s="797" t="s">
        <v>0</v>
      </c>
      <c r="C403" s="797"/>
      <c r="D403" s="797"/>
      <c r="E403" s="797"/>
      <c r="F403" s="797"/>
      <c r="G403" s="797"/>
      <c r="H403" s="797"/>
      <c r="I403" s="797"/>
      <c r="J403" s="797"/>
      <c r="K403" s="797"/>
      <c r="L403" s="797"/>
      <c r="M403" s="797"/>
      <c r="N403" s="797"/>
      <c r="O403" s="797"/>
    </row>
    <row r="404" spans="1:17" ht="4.5" customHeight="1" x14ac:dyDescent="0.25">
      <c r="A404" s="64">
        <v>4.5</v>
      </c>
      <c r="B404" s="121"/>
    </row>
    <row r="405" spans="1:17" ht="9" customHeight="1" x14ac:dyDescent="0.25">
      <c r="A405" s="63">
        <f t="shared" ref="A405" si="95">$A$2</f>
        <v>9</v>
      </c>
      <c r="B405" s="798" t="s">
        <v>475</v>
      </c>
      <c r="C405" s="799"/>
      <c r="D405" s="799"/>
      <c r="E405" s="799"/>
      <c r="F405" s="799"/>
      <c r="G405" s="799"/>
      <c r="H405" s="800"/>
      <c r="I405" s="801" t="s">
        <v>1</v>
      </c>
      <c r="J405" s="802"/>
      <c r="K405" s="802"/>
      <c r="L405" s="802"/>
      <c r="M405" s="802"/>
      <c r="N405" s="802"/>
      <c r="O405" s="803"/>
    </row>
    <row r="406" spans="1:17" ht="19.5" customHeight="1" x14ac:dyDescent="0.25">
      <c r="A406" s="64">
        <v>19.5</v>
      </c>
      <c r="B406" s="65"/>
      <c r="C406" s="988">
        <f>C326</f>
        <v>0</v>
      </c>
      <c r="D406" s="988"/>
      <c r="E406" s="988"/>
      <c r="F406" s="988"/>
      <c r="G406" s="988"/>
      <c r="H406" s="66"/>
      <c r="I406" s="820"/>
      <c r="J406" s="821"/>
      <c r="K406" s="821"/>
      <c r="L406" s="821"/>
      <c r="M406" s="821"/>
      <c r="N406" s="821"/>
      <c r="O406" s="822"/>
    </row>
    <row r="407" spans="1:17" ht="9" customHeight="1" x14ac:dyDescent="0.25">
      <c r="A407" s="63">
        <f t="shared" ref="A407" si="96">$A$2</f>
        <v>9</v>
      </c>
    </row>
    <row r="408" spans="1:17" ht="16.5" customHeight="1" x14ac:dyDescent="0.25">
      <c r="A408" s="64">
        <v>16.5</v>
      </c>
      <c r="B408" s="67" t="s">
        <v>579</v>
      </c>
    </row>
    <row r="409" spans="1:17" ht="16.5" customHeight="1" x14ac:dyDescent="0.25">
      <c r="A409" s="68">
        <f t="shared" ref="A409:A410" si="97">$A$8</f>
        <v>16.5</v>
      </c>
      <c r="B409" s="989" t="s">
        <v>686</v>
      </c>
      <c r="C409" s="989"/>
      <c r="D409" s="989"/>
      <c r="E409" s="989"/>
      <c r="F409" s="989"/>
      <c r="G409" s="989"/>
      <c r="H409" s="989"/>
      <c r="I409" s="989"/>
      <c r="J409" s="989"/>
      <c r="K409" s="989"/>
      <c r="L409" s="989"/>
      <c r="M409" s="989"/>
      <c r="N409" s="989"/>
    </row>
    <row r="410" spans="1:17" ht="16.5" customHeight="1" x14ac:dyDescent="0.25">
      <c r="A410" s="68">
        <f t="shared" si="97"/>
        <v>16.5</v>
      </c>
      <c r="B410" s="990" t="s">
        <v>574</v>
      </c>
      <c r="C410" s="989"/>
      <c r="D410" s="989"/>
      <c r="E410" s="989"/>
      <c r="F410" s="989"/>
      <c r="G410" s="989"/>
      <c r="H410" s="989"/>
      <c r="I410" s="989"/>
      <c r="J410" s="989"/>
      <c r="K410" s="989"/>
      <c r="L410" s="989"/>
      <c r="M410" s="989"/>
      <c r="N410" s="989"/>
    </row>
    <row r="411" spans="1:17" ht="9" customHeight="1" x14ac:dyDescent="0.25">
      <c r="A411" s="63">
        <f t="shared" ref="A411" si="98">$A$2</f>
        <v>9</v>
      </c>
      <c r="C411" s="69"/>
      <c r="D411" s="69"/>
      <c r="E411" s="69"/>
      <c r="F411" s="69"/>
      <c r="G411" s="69"/>
      <c r="N411" s="804" t="s">
        <v>877</v>
      </c>
      <c r="O411" s="1086"/>
    </row>
    <row r="412" spans="1:17" ht="19.5" customHeight="1" x14ac:dyDescent="0.25">
      <c r="A412" s="63">
        <f t="shared" ref="A412" si="99">$A$6</f>
        <v>19.5</v>
      </c>
      <c r="C412" s="69"/>
      <c r="D412" s="69"/>
      <c r="E412" s="69"/>
      <c r="F412" s="69"/>
      <c r="G412" s="69"/>
      <c r="N412" s="283">
        <f>N332+1</f>
        <v>6</v>
      </c>
      <c r="O412" s="70"/>
      <c r="P412" s="62"/>
      <c r="Q412" s="62">
        <f>IF(COUNTA(C423:O430,C443:O450)=0,0,1)</f>
        <v>0</v>
      </c>
    </row>
    <row r="413" spans="1:17" ht="4.5" customHeight="1" x14ac:dyDescent="0.25">
      <c r="A413" s="63">
        <f t="shared" ref="A413:A414" si="100">$A$4</f>
        <v>4.5</v>
      </c>
      <c r="B413" s="69"/>
      <c r="C413" s="69"/>
      <c r="D413" s="69"/>
      <c r="E413" s="69"/>
      <c r="F413" s="69"/>
      <c r="G413" s="69"/>
    </row>
    <row r="414" spans="1:17" ht="4.5" customHeight="1" x14ac:dyDescent="0.25">
      <c r="A414" s="63">
        <f t="shared" si="100"/>
        <v>4.5</v>
      </c>
      <c r="B414" s="807"/>
      <c r="C414" s="807"/>
      <c r="D414" s="807"/>
      <c r="E414" s="807"/>
      <c r="F414" s="807"/>
      <c r="G414" s="807"/>
      <c r="H414" s="807"/>
      <c r="I414" s="807"/>
      <c r="J414" s="807"/>
      <c r="K414" s="807"/>
      <c r="L414" s="807"/>
      <c r="M414" s="807"/>
      <c r="N414" s="807"/>
      <c r="O414" s="807"/>
    </row>
    <row r="415" spans="1:17" ht="24.75" customHeight="1" x14ac:dyDescent="0.25">
      <c r="A415" s="68">
        <f t="shared" ref="A415" si="101">$A$8*1.5</f>
        <v>24.75</v>
      </c>
      <c r="B415" s="826" t="s">
        <v>687</v>
      </c>
      <c r="C415" s="827"/>
      <c r="D415" s="827"/>
      <c r="E415" s="827"/>
      <c r="F415" s="827"/>
      <c r="G415" s="827"/>
      <c r="H415" s="827"/>
      <c r="I415" s="827"/>
      <c r="J415" s="827"/>
      <c r="K415" s="827"/>
      <c r="L415" s="827"/>
      <c r="M415" s="827"/>
      <c r="N415" s="827"/>
      <c r="O415" s="828"/>
    </row>
    <row r="416" spans="1:17" ht="9" customHeight="1" x14ac:dyDescent="0.25">
      <c r="A416" s="63">
        <f t="shared" ref="A416" si="102">$A$2</f>
        <v>9</v>
      </c>
      <c r="B416" s="71"/>
      <c r="C416" s="804" t="s">
        <v>158</v>
      </c>
      <c r="D416" s="805"/>
      <c r="E416" s="805"/>
      <c r="F416" s="805"/>
      <c r="G416" s="805"/>
      <c r="H416" s="806"/>
      <c r="I416" s="804" t="s">
        <v>159</v>
      </c>
      <c r="J416" s="805"/>
      <c r="K416" s="805"/>
      <c r="L416" s="805"/>
      <c r="M416" s="805"/>
      <c r="N416" s="805"/>
      <c r="O416" s="806"/>
    </row>
    <row r="417" spans="1:15" ht="19.5" customHeight="1" thickBot="1" x14ac:dyDescent="0.3">
      <c r="A417" s="63">
        <f t="shared" ref="A417" si="103">$A$6</f>
        <v>19.5</v>
      </c>
      <c r="B417" s="71"/>
      <c r="C417" s="1077" t="str">
        <f t="shared" ref="C417" si="104">""&amp;$C$17</f>
        <v/>
      </c>
      <c r="D417" s="1078"/>
      <c r="E417" s="1078"/>
      <c r="F417" s="1078"/>
      <c r="G417" s="1078"/>
      <c r="H417" s="1079"/>
      <c r="I417" s="1077" t="str">
        <f t="shared" ref="I417" si="105">""&amp;$I$17</f>
        <v/>
      </c>
      <c r="J417" s="1078"/>
      <c r="K417" s="1078"/>
      <c r="L417" s="1078"/>
      <c r="M417" s="1078"/>
      <c r="N417" s="1078"/>
      <c r="O417" s="1079"/>
    </row>
    <row r="418" spans="1:15" ht="4.5" customHeight="1" thickBot="1" x14ac:dyDescent="0.3">
      <c r="A418" s="63">
        <f t="shared" ref="A418" si="106">$A$4</f>
        <v>4.5</v>
      </c>
      <c r="B418" s="1080"/>
      <c r="C418" s="1081"/>
      <c r="D418" s="1081"/>
      <c r="E418" s="1081"/>
      <c r="F418" s="1081"/>
      <c r="G418" s="1081"/>
      <c r="H418" s="1081"/>
      <c r="I418" s="1081"/>
      <c r="J418" s="1081"/>
      <c r="K418" s="1081"/>
      <c r="L418" s="1081"/>
      <c r="M418" s="1081"/>
      <c r="N418" s="1081"/>
      <c r="O418" s="1082"/>
    </row>
    <row r="419" spans="1:15" ht="16.5" customHeight="1" x14ac:dyDescent="0.25">
      <c r="A419" s="68">
        <f t="shared" ref="A419:A420" si="107">$A$8</f>
        <v>16.5</v>
      </c>
      <c r="B419" s="1083" t="s">
        <v>196</v>
      </c>
      <c r="C419" s="1084"/>
      <c r="D419" s="1084"/>
      <c r="E419" s="1084"/>
      <c r="F419" s="1084"/>
      <c r="G419" s="1084"/>
      <c r="H419" s="1084"/>
      <c r="I419" s="1084"/>
      <c r="J419" s="1084"/>
      <c r="K419" s="1084"/>
      <c r="L419" s="1084"/>
      <c r="M419" s="1084"/>
      <c r="N419" s="1084"/>
      <c r="O419" s="1085"/>
    </row>
    <row r="420" spans="1:15" ht="16.5" customHeight="1" x14ac:dyDescent="0.25">
      <c r="A420" s="68">
        <f t="shared" si="107"/>
        <v>16.5</v>
      </c>
      <c r="B420" s="811" t="s">
        <v>688</v>
      </c>
      <c r="C420" s="812"/>
      <c r="D420" s="812"/>
      <c r="E420" s="812"/>
      <c r="F420" s="812"/>
      <c r="G420" s="812"/>
      <c r="H420" s="812"/>
      <c r="I420" s="812"/>
      <c r="J420" s="812"/>
      <c r="K420" s="812"/>
      <c r="L420" s="812"/>
      <c r="M420" s="812"/>
      <c r="N420" s="812"/>
      <c r="O420" s="813"/>
    </row>
    <row r="421" spans="1:15" ht="24.75" customHeight="1" x14ac:dyDescent="0.25">
      <c r="A421" s="68">
        <f t="shared" ref="A421" si="108">$A$8*1.5</f>
        <v>24.75</v>
      </c>
      <c r="B421" s="149" t="s">
        <v>162</v>
      </c>
      <c r="C421" s="814" t="s">
        <v>170</v>
      </c>
      <c r="D421" s="807"/>
      <c r="E421" s="807"/>
      <c r="F421" s="807"/>
      <c r="G421" s="815"/>
      <c r="H421" s="150" t="s">
        <v>171</v>
      </c>
      <c r="I421" s="150" t="s">
        <v>172</v>
      </c>
      <c r="J421" s="149" t="s">
        <v>163</v>
      </c>
      <c r="K421" s="75" t="s">
        <v>778</v>
      </c>
      <c r="L421" s="845" t="s">
        <v>691</v>
      </c>
      <c r="M421" s="807"/>
      <c r="N421" s="807"/>
      <c r="O421" s="815"/>
    </row>
    <row r="422" spans="1:15" ht="9" customHeight="1" x14ac:dyDescent="0.2">
      <c r="A422" s="63">
        <f t="shared" ref="A422" si="109">$A$2</f>
        <v>9</v>
      </c>
      <c r="B422" s="76"/>
      <c r="C422" s="816" t="s">
        <v>126</v>
      </c>
      <c r="D422" s="817"/>
      <c r="E422" s="817"/>
      <c r="F422" s="817"/>
      <c r="G422" s="818"/>
      <c r="H422" s="77" t="s">
        <v>164</v>
      </c>
      <c r="I422" s="77" t="s">
        <v>165</v>
      </c>
      <c r="J422" s="77" t="s">
        <v>143</v>
      </c>
      <c r="K422" s="77" t="s">
        <v>166</v>
      </c>
      <c r="L422" s="845" t="s">
        <v>167</v>
      </c>
      <c r="M422" s="1023"/>
      <c r="N422" s="1023"/>
      <c r="O422" s="1024"/>
    </row>
    <row r="423" spans="1:15" ht="19.5" customHeight="1" x14ac:dyDescent="0.25">
      <c r="A423" s="63">
        <f t="shared" ref="A423:A430" si="110">$A$6</f>
        <v>19.5</v>
      </c>
      <c r="B423" s="78">
        <v>1</v>
      </c>
      <c r="C423" s="1116"/>
      <c r="D423" s="1116"/>
      <c r="E423" s="1116"/>
      <c r="F423" s="1116"/>
      <c r="G423" s="1116"/>
      <c r="H423" s="263"/>
      <c r="I423" s="263"/>
      <c r="J423" s="171"/>
      <c r="K423" s="170"/>
      <c r="L423" s="1117"/>
      <c r="M423" s="1118"/>
      <c r="N423" s="1118"/>
      <c r="O423" s="1119"/>
    </row>
    <row r="424" spans="1:15" ht="19.5" customHeight="1" x14ac:dyDescent="0.25">
      <c r="A424" s="63">
        <f t="shared" si="110"/>
        <v>19.5</v>
      </c>
      <c r="B424" s="78">
        <v>2</v>
      </c>
      <c r="C424" s="1116"/>
      <c r="D424" s="1116"/>
      <c r="E424" s="1116"/>
      <c r="F424" s="1116"/>
      <c r="G424" s="1116"/>
      <c r="H424" s="263"/>
      <c r="I424" s="263"/>
      <c r="J424" s="171"/>
      <c r="K424" s="170"/>
      <c r="L424" s="1117"/>
      <c r="M424" s="1118"/>
      <c r="N424" s="1118"/>
      <c r="O424" s="1119"/>
    </row>
    <row r="425" spans="1:15" ht="19.5" customHeight="1" x14ac:dyDescent="0.25">
      <c r="A425" s="63">
        <f t="shared" si="110"/>
        <v>19.5</v>
      </c>
      <c r="B425" s="78">
        <v>3</v>
      </c>
      <c r="C425" s="1116"/>
      <c r="D425" s="1116"/>
      <c r="E425" s="1116"/>
      <c r="F425" s="1116"/>
      <c r="G425" s="1116"/>
      <c r="H425" s="263"/>
      <c r="I425" s="263"/>
      <c r="J425" s="171"/>
      <c r="K425" s="170"/>
      <c r="L425" s="1117"/>
      <c r="M425" s="1118"/>
      <c r="N425" s="1118"/>
      <c r="O425" s="1119"/>
    </row>
    <row r="426" spans="1:15" ht="19.5" customHeight="1" x14ac:dyDescent="0.25">
      <c r="A426" s="63">
        <f t="shared" si="110"/>
        <v>19.5</v>
      </c>
      <c r="B426" s="78">
        <v>4</v>
      </c>
      <c r="C426" s="1116"/>
      <c r="D426" s="1116"/>
      <c r="E426" s="1116"/>
      <c r="F426" s="1116"/>
      <c r="G426" s="1116"/>
      <c r="H426" s="263"/>
      <c r="I426" s="263"/>
      <c r="J426" s="171"/>
      <c r="K426" s="170"/>
      <c r="L426" s="1117"/>
      <c r="M426" s="1118"/>
      <c r="N426" s="1118"/>
      <c r="O426" s="1119"/>
    </row>
    <row r="427" spans="1:15" ht="19.5" customHeight="1" x14ac:dyDescent="0.25">
      <c r="A427" s="63">
        <f t="shared" si="110"/>
        <v>19.5</v>
      </c>
      <c r="B427" s="78">
        <v>5</v>
      </c>
      <c r="C427" s="1116"/>
      <c r="D427" s="1116"/>
      <c r="E427" s="1116"/>
      <c r="F427" s="1116"/>
      <c r="G427" s="1116"/>
      <c r="H427" s="263"/>
      <c r="I427" s="263"/>
      <c r="J427" s="171"/>
      <c r="K427" s="170"/>
      <c r="L427" s="1117"/>
      <c r="M427" s="1118"/>
      <c r="N427" s="1118"/>
      <c r="O427" s="1119"/>
    </row>
    <row r="428" spans="1:15" ht="19.5" customHeight="1" x14ac:dyDescent="0.25">
      <c r="A428" s="63">
        <f t="shared" si="110"/>
        <v>19.5</v>
      </c>
      <c r="B428" s="78">
        <v>6</v>
      </c>
      <c r="C428" s="1116"/>
      <c r="D428" s="1116"/>
      <c r="E428" s="1116"/>
      <c r="F428" s="1116"/>
      <c r="G428" s="1116"/>
      <c r="H428" s="263"/>
      <c r="I428" s="263"/>
      <c r="J428" s="171"/>
      <c r="K428" s="170"/>
      <c r="L428" s="1117"/>
      <c r="M428" s="1118"/>
      <c r="N428" s="1118"/>
      <c r="O428" s="1119"/>
    </row>
    <row r="429" spans="1:15" ht="19.5" customHeight="1" x14ac:dyDescent="0.25">
      <c r="A429" s="63">
        <f t="shared" si="110"/>
        <v>19.5</v>
      </c>
      <c r="B429" s="78">
        <v>7</v>
      </c>
      <c r="C429" s="1116"/>
      <c r="D429" s="1116"/>
      <c r="E429" s="1116"/>
      <c r="F429" s="1116"/>
      <c r="G429" s="1116"/>
      <c r="H429" s="263"/>
      <c r="I429" s="263"/>
      <c r="J429" s="171"/>
      <c r="K429" s="170"/>
      <c r="L429" s="1117"/>
      <c r="M429" s="1118"/>
      <c r="N429" s="1118"/>
      <c r="O429" s="1119"/>
    </row>
    <row r="430" spans="1:15" ht="19.5" customHeight="1" x14ac:dyDescent="0.25">
      <c r="A430" s="63">
        <f t="shared" si="110"/>
        <v>19.5</v>
      </c>
      <c r="B430" s="78">
        <v>8</v>
      </c>
      <c r="C430" s="1116"/>
      <c r="D430" s="1116"/>
      <c r="E430" s="1116"/>
      <c r="F430" s="1116"/>
      <c r="G430" s="1116"/>
      <c r="H430" s="263"/>
      <c r="I430" s="263"/>
      <c r="J430" s="171"/>
      <c r="K430" s="170"/>
      <c r="L430" s="1117"/>
      <c r="M430" s="1118"/>
      <c r="N430" s="1118"/>
      <c r="O430" s="1119"/>
    </row>
    <row r="431" spans="1:15" ht="9" customHeight="1" x14ac:dyDescent="0.25">
      <c r="A431" s="63">
        <f t="shared" ref="A431" si="111">$A$2</f>
        <v>9</v>
      </c>
    </row>
    <row r="432" spans="1:15" ht="18" customHeight="1" x14ac:dyDescent="0.25">
      <c r="A432" s="63">
        <f t="shared" ref="A432" si="112">$A$2*2</f>
        <v>18</v>
      </c>
      <c r="B432" s="79" t="s">
        <v>100</v>
      </c>
      <c r="C432" s="838" t="s">
        <v>191</v>
      </c>
      <c r="D432" s="795"/>
      <c r="E432" s="795"/>
      <c r="F432" s="795"/>
      <c r="G432" s="795"/>
      <c r="H432" s="795"/>
      <c r="I432" s="795"/>
      <c r="J432" s="795"/>
      <c r="K432" s="795"/>
      <c r="L432" s="795"/>
      <c r="M432" s="795"/>
      <c r="N432" s="795"/>
      <c r="O432" s="795"/>
    </row>
    <row r="433" spans="1:16" ht="9" customHeight="1" x14ac:dyDescent="0.25">
      <c r="A433" s="63">
        <f t="shared" ref="A433:A435" si="113">$A$2</f>
        <v>9</v>
      </c>
      <c r="B433" s="79" t="s">
        <v>101</v>
      </c>
      <c r="C433" s="795" t="s">
        <v>190</v>
      </c>
      <c r="D433" s="795"/>
      <c r="E433" s="795"/>
      <c r="F433" s="795"/>
      <c r="G433" s="795"/>
      <c r="H433" s="795"/>
      <c r="I433" s="795"/>
      <c r="J433" s="795"/>
      <c r="K433" s="795"/>
      <c r="L433" s="795"/>
      <c r="M433" s="795"/>
      <c r="N433" s="795"/>
      <c r="O433" s="795"/>
    </row>
    <row r="434" spans="1:16" s="62" customFormat="1" ht="9" customHeight="1" x14ac:dyDescent="0.25">
      <c r="A434" s="63">
        <f t="shared" si="113"/>
        <v>9</v>
      </c>
      <c r="B434" s="79" t="s">
        <v>102</v>
      </c>
      <c r="C434" s="838" t="s">
        <v>500</v>
      </c>
      <c r="D434" s="795"/>
      <c r="E434" s="795"/>
      <c r="F434" s="795"/>
      <c r="G434" s="795"/>
      <c r="H434" s="795"/>
      <c r="I434" s="795"/>
      <c r="J434" s="795"/>
      <c r="K434" s="795"/>
      <c r="L434" s="795"/>
      <c r="M434" s="795"/>
      <c r="N434" s="795"/>
      <c r="O434" s="795"/>
      <c r="P434" s="45"/>
    </row>
    <row r="435" spans="1:16" s="62" customFormat="1" ht="9" customHeight="1" x14ac:dyDescent="0.25">
      <c r="A435" s="63">
        <f t="shared" si="113"/>
        <v>9</v>
      </c>
      <c r="B435" s="79" t="s">
        <v>105</v>
      </c>
      <c r="C435" s="838" t="s">
        <v>202</v>
      </c>
      <c r="D435" s="795"/>
      <c r="E435" s="795"/>
      <c r="F435" s="795"/>
      <c r="G435" s="795"/>
      <c r="H435" s="795"/>
      <c r="I435" s="795"/>
      <c r="J435" s="795"/>
      <c r="K435" s="795"/>
      <c r="L435" s="795"/>
      <c r="M435" s="795"/>
      <c r="N435" s="795"/>
      <c r="O435" s="795"/>
      <c r="P435" s="45"/>
    </row>
    <row r="436" spans="1:16" s="62" customFormat="1" ht="16.5" customHeight="1" x14ac:dyDescent="0.25">
      <c r="A436" s="68">
        <f t="shared" ref="A436" si="114">$A$8</f>
        <v>16.5</v>
      </c>
      <c r="B436" s="45"/>
      <c r="C436" s="984" t="str">
        <f ca="1">Wersja</f>
        <v>2020..6.15.0.44055</v>
      </c>
      <c r="D436" s="984"/>
      <c r="E436" s="69"/>
      <c r="F436" s="69"/>
      <c r="G436" s="69"/>
      <c r="H436" s="69"/>
      <c r="I436" s="45"/>
      <c r="J436" s="45"/>
      <c r="K436" s="45"/>
      <c r="L436" s="45"/>
      <c r="M436" s="45"/>
      <c r="N436" s="80" t="s">
        <v>692</v>
      </c>
      <c r="O436" s="81" t="s">
        <v>187</v>
      </c>
      <c r="P436" s="45"/>
    </row>
    <row r="437" spans="1:16" s="62" customFormat="1" ht="9" customHeight="1" x14ac:dyDescent="0.25">
      <c r="A437" s="63">
        <f t="shared" ref="A437:A438" si="115">$A$2</f>
        <v>9</v>
      </c>
      <c r="B437" s="45"/>
      <c r="C437" s="45"/>
      <c r="D437" s="45"/>
      <c r="E437" s="45"/>
      <c r="F437" s="45"/>
      <c r="G437" s="45"/>
      <c r="H437" s="45"/>
      <c r="I437" s="45"/>
      <c r="J437" s="45"/>
      <c r="K437" s="45"/>
      <c r="L437" s="45"/>
      <c r="M437" s="45"/>
      <c r="N437" s="45"/>
      <c r="O437" s="45"/>
      <c r="P437" s="45"/>
    </row>
    <row r="438" spans="1:16" s="62" customFormat="1" ht="9" customHeight="1" x14ac:dyDescent="0.25">
      <c r="A438" s="63">
        <f t="shared" si="115"/>
        <v>9</v>
      </c>
      <c r="B438" s="797" t="s">
        <v>0</v>
      </c>
      <c r="C438" s="797"/>
      <c r="D438" s="797"/>
      <c r="E438" s="797"/>
      <c r="F438" s="797"/>
      <c r="G438" s="797"/>
      <c r="H438" s="797"/>
      <c r="I438" s="797"/>
      <c r="J438" s="797"/>
      <c r="K438" s="797"/>
      <c r="L438" s="797"/>
      <c r="M438" s="797"/>
      <c r="N438" s="797"/>
      <c r="O438" s="797"/>
      <c r="P438" s="45"/>
    </row>
    <row r="439" spans="1:16" s="62" customFormat="1" ht="4.5" customHeight="1" x14ac:dyDescent="0.25">
      <c r="A439" s="68">
        <v>4.5</v>
      </c>
      <c r="B439" s="147"/>
      <c r="C439" s="45"/>
      <c r="D439" s="45"/>
      <c r="E439" s="45"/>
      <c r="F439" s="45"/>
      <c r="G439" s="45"/>
      <c r="H439" s="45"/>
      <c r="I439" s="45"/>
      <c r="J439" s="45"/>
      <c r="K439" s="45"/>
      <c r="L439" s="45"/>
      <c r="M439" s="45"/>
      <c r="N439" s="45"/>
      <c r="O439" s="45"/>
      <c r="P439" s="45"/>
    </row>
    <row r="440" spans="1:16" s="62" customFormat="1" ht="16.5" customHeight="1" x14ac:dyDescent="0.25">
      <c r="A440" s="68">
        <f t="shared" ref="A440" si="116">$A$8</f>
        <v>16.5</v>
      </c>
      <c r="B440" s="811" t="s">
        <v>689</v>
      </c>
      <c r="C440" s="812"/>
      <c r="D440" s="812"/>
      <c r="E440" s="812"/>
      <c r="F440" s="812"/>
      <c r="G440" s="812"/>
      <c r="H440" s="812"/>
      <c r="I440" s="812"/>
      <c r="J440" s="812"/>
      <c r="K440" s="812"/>
      <c r="L440" s="812"/>
      <c r="M440" s="812"/>
      <c r="N440" s="812"/>
      <c r="O440" s="813"/>
      <c r="P440" s="45"/>
    </row>
    <row r="441" spans="1:16" s="62" customFormat="1" ht="24.75" customHeight="1" x14ac:dyDescent="0.25">
      <c r="A441" s="68">
        <f t="shared" ref="A441" si="117">$A$8*1.5</f>
        <v>24.75</v>
      </c>
      <c r="B441" s="149" t="s">
        <v>162</v>
      </c>
      <c r="C441" s="814" t="s">
        <v>170</v>
      </c>
      <c r="D441" s="807"/>
      <c r="E441" s="807"/>
      <c r="F441" s="807"/>
      <c r="G441" s="815"/>
      <c r="H441" s="150" t="s">
        <v>171</v>
      </c>
      <c r="I441" s="150" t="s">
        <v>172</v>
      </c>
      <c r="J441" s="149" t="s">
        <v>163</v>
      </c>
      <c r="K441" s="75" t="s">
        <v>778</v>
      </c>
      <c r="L441" s="845" t="s">
        <v>691</v>
      </c>
      <c r="M441" s="807"/>
      <c r="N441" s="807"/>
      <c r="O441" s="815"/>
      <c r="P441" s="45"/>
    </row>
    <row r="442" spans="1:16" s="62" customFormat="1" ht="9" customHeight="1" x14ac:dyDescent="0.2">
      <c r="A442" s="63">
        <f t="shared" ref="A442" si="118">$A$2</f>
        <v>9</v>
      </c>
      <c r="B442" s="85"/>
      <c r="C442" s="816" t="s">
        <v>126</v>
      </c>
      <c r="D442" s="817"/>
      <c r="E442" s="817"/>
      <c r="F442" s="817"/>
      <c r="G442" s="818"/>
      <c r="H442" s="77" t="s">
        <v>164</v>
      </c>
      <c r="I442" s="77" t="s">
        <v>165</v>
      </c>
      <c r="J442" s="77" t="s">
        <v>143</v>
      </c>
      <c r="K442" s="77" t="s">
        <v>166</v>
      </c>
      <c r="L442" s="845" t="s">
        <v>167</v>
      </c>
      <c r="M442" s="1023"/>
      <c r="N442" s="1023"/>
      <c r="O442" s="1024"/>
      <c r="P442" s="45"/>
    </row>
    <row r="443" spans="1:16" s="62" customFormat="1" ht="19.5" customHeight="1" x14ac:dyDescent="0.25">
      <c r="A443" s="63">
        <f t="shared" ref="A443:A450" si="119">$A$6</f>
        <v>19.5</v>
      </c>
      <c r="B443" s="78">
        <v>1</v>
      </c>
      <c r="C443" s="1116"/>
      <c r="D443" s="1116"/>
      <c r="E443" s="1116"/>
      <c r="F443" s="1116"/>
      <c r="G443" s="1116"/>
      <c r="H443" s="263"/>
      <c r="I443" s="263"/>
      <c r="J443" s="171"/>
      <c r="K443" s="170"/>
      <c r="L443" s="1117"/>
      <c r="M443" s="1118"/>
      <c r="N443" s="1118"/>
      <c r="O443" s="1119"/>
      <c r="P443" s="45"/>
    </row>
    <row r="444" spans="1:16" s="62" customFormat="1" ht="19.5" customHeight="1" x14ac:dyDescent="0.25">
      <c r="A444" s="63">
        <f t="shared" si="119"/>
        <v>19.5</v>
      </c>
      <c r="B444" s="78">
        <v>2</v>
      </c>
      <c r="C444" s="1116"/>
      <c r="D444" s="1116"/>
      <c r="E444" s="1116"/>
      <c r="F444" s="1116"/>
      <c r="G444" s="1116"/>
      <c r="H444" s="263"/>
      <c r="I444" s="263"/>
      <c r="J444" s="171"/>
      <c r="K444" s="170"/>
      <c r="L444" s="1117"/>
      <c r="M444" s="1118"/>
      <c r="N444" s="1118"/>
      <c r="O444" s="1119"/>
      <c r="P444" s="45"/>
    </row>
    <row r="445" spans="1:16" s="62" customFormat="1" ht="19.5" customHeight="1" x14ac:dyDescent="0.25">
      <c r="A445" s="63">
        <f t="shared" si="119"/>
        <v>19.5</v>
      </c>
      <c r="B445" s="78">
        <v>3</v>
      </c>
      <c r="C445" s="1116"/>
      <c r="D445" s="1116"/>
      <c r="E445" s="1116"/>
      <c r="F445" s="1116"/>
      <c r="G445" s="1116"/>
      <c r="H445" s="263"/>
      <c r="I445" s="263"/>
      <c r="J445" s="171"/>
      <c r="K445" s="170"/>
      <c r="L445" s="1117"/>
      <c r="M445" s="1118"/>
      <c r="N445" s="1118"/>
      <c r="O445" s="1119"/>
      <c r="P445" s="45"/>
    </row>
    <row r="446" spans="1:16" s="62" customFormat="1" ht="19.5" customHeight="1" x14ac:dyDescent="0.25">
      <c r="A446" s="63">
        <f t="shared" si="119"/>
        <v>19.5</v>
      </c>
      <c r="B446" s="78">
        <v>4</v>
      </c>
      <c r="C446" s="1116"/>
      <c r="D446" s="1116"/>
      <c r="E446" s="1116"/>
      <c r="F446" s="1116"/>
      <c r="G446" s="1116"/>
      <c r="H446" s="263"/>
      <c r="I446" s="263"/>
      <c r="J446" s="171"/>
      <c r="K446" s="170"/>
      <c r="L446" s="1117"/>
      <c r="M446" s="1118"/>
      <c r="N446" s="1118"/>
      <c r="O446" s="1119"/>
      <c r="P446" s="45"/>
    </row>
    <row r="447" spans="1:16" s="62" customFormat="1" ht="19.5" customHeight="1" x14ac:dyDescent="0.25">
      <c r="A447" s="63">
        <f t="shared" si="119"/>
        <v>19.5</v>
      </c>
      <c r="B447" s="78">
        <v>5</v>
      </c>
      <c r="C447" s="1116"/>
      <c r="D447" s="1116"/>
      <c r="E447" s="1116"/>
      <c r="F447" s="1116"/>
      <c r="G447" s="1116"/>
      <c r="H447" s="263"/>
      <c r="I447" s="263"/>
      <c r="J447" s="171"/>
      <c r="K447" s="170"/>
      <c r="L447" s="1117"/>
      <c r="M447" s="1118"/>
      <c r="N447" s="1118"/>
      <c r="O447" s="1119"/>
      <c r="P447" s="45"/>
    </row>
    <row r="448" spans="1:16" s="62" customFormat="1" ht="19.5" customHeight="1" x14ac:dyDescent="0.25">
      <c r="A448" s="63">
        <f t="shared" si="119"/>
        <v>19.5</v>
      </c>
      <c r="B448" s="78">
        <v>6</v>
      </c>
      <c r="C448" s="1116"/>
      <c r="D448" s="1116"/>
      <c r="E448" s="1116"/>
      <c r="F448" s="1116"/>
      <c r="G448" s="1116"/>
      <c r="H448" s="263"/>
      <c r="I448" s="263"/>
      <c r="J448" s="171"/>
      <c r="K448" s="170"/>
      <c r="L448" s="1117"/>
      <c r="M448" s="1118"/>
      <c r="N448" s="1118"/>
      <c r="O448" s="1119"/>
      <c r="P448" s="45"/>
    </row>
    <row r="449" spans="1:16" s="62" customFormat="1" ht="19.5" customHeight="1" x14ac:dyDescent="0.25">
      <c r="A449" s="63">
        <f t="shared" si="119"/>
        <v>19.5</v>
      </c>
      <c r="B449" s="78">
        <v>7</v>
      </c>
      <c r="C449" s="1116"/>
      <c r="D449" s="1116"/>
      <c r="E449" s="1116"/>
      <c r="F449" s="1116"/>
      <c r="G449" s="1116"/>
      <c r="H449" s="263"/>
      <c r="I449" s="263"/>
      <c r="J449" s="171"/>
      <c r="K449" s="170"/>
      <c r="L449" s="1117"/>
      <c r="M449" s="1118"/>
      <c r="N449" s="1118"/>
      <c r="O449" s="1119"/>
      <c r="P449" s="45"/>
    </row>
    <row r="450" spans="1:16" s="62" customFormat="1" ht="19.5" customHeight="1" x14ac:dyDescent="0.25">
      <c r="A450" s="63">
        <f t="shared" si="119"/>
        <v>19.5</v>
      </c>
      <c r="B450" s="78">
        <v>8</v>
      </c>
      <c r="C450" s="1116"/>
      <c r="D450" s="1116"/>
      <c r="E450" s="1116"/>
      <c r="F450" s="1116"/>
      <c r="G450" s="1116"/>
      <c r="H450" s="263"/>
      <c r="I450" s="263"/>
      <c r="J450" s="171"/>
      <c r="K450" s="170"/>
      <c r="L450" s="1117"/>
      <c r="M450" s="1118"/>
      <c r="N450" s="1118"/>
      <c r="O450" s="1119"/>
      <c r="P450" s="45"/>
    </row>
    <row r="451" spans="1:16" s="62" customFormat="1" ht="9" customHeight="1" x14ac:dyDescent="0.25">
      <c r="A451" s="63">
        <f t="shared" ref="A451" si="120">$A$2</f>
        <v>9</v>
      </c>
      <c r="B451" s="45"/>
      <c r="C451" s="45"/>
      <c r="D451" s="45"/>
      <c r="E451" s="45"/>
      <c r="F451" s="45"/>
      <c r="G451" s="45"/>
      <c r="H451" s="45"/>
      <c r="I451" s="45"/>
      <c r="J451" s="45"/>
      <c r="K451" s="45"/>
      <c r="L451" s="45"/>
      <c r="M451" s="45"/>
      <c r="N451" s="45"/>
      <c r="O451" s="45"/>
      <c r="P451" s="45"/>
    </row>
    <row r="452" spans="1:16" ht="9" customHeight="1" x14ac:dyDescent="0.25">
      <c r="A452" s="63">
        <f t="shared" si="5"/>
        <v>9</v>
      </c>
    </row>
    <row r="453" spans="1:16" ht="9" customHeight="1" x14ac:dyDescent="0.25">
      <c r="A453" s="63">
        <f t="shared" si="5"/>
        <v>9</v>
      </c>
    </row>
    <row r="454" spans="1:16" ht="9" customHeight="1" x14ac:dyDescent="0.25">
      <c r="A454" s="63">
        <f t="shared" si="5"/>
        <v>9</v>
      </c>
    </row>
    <row r="455" spans="1:16" ht="9" customHeight="1" x14ac:dyDescent="0.25">
      <c r="A455" s="63">
        <f t="shared" si="5"/>
        <v>9</v>
      </c>
    </row>
    <row r="456" spans="1:16" ht="9" customHeight="1" x14ac:dyDescent="0.25">
      <c r="A456" s="63">
        <f t="shared" si="5"/>
        <v>9</v>
      </c>
    </row>
    <row r="457" spans="1:16" ht="9" customHeight="1" x14ac:dyDescent="0.25">
      <c r="A457" s="63">
        <f t="shared" si="5"/>
        <v>9</v>
      </c>
    </row>
    <row r="458" spans="1:16" ht="9" customHeight="1" x14ac:dyDescent="0.25">
      <c r="A458" s="63">
        <f t="shared" si="5"/>
        <v>9</v>
      </c>
    </row>
    <row r="459" spans="1:16" ht="9" customHeight="1" x14ac:dyDescent="0.25">
      <c r="A459" s="63">
        <f t="shared" si="5"/>
        <v>9</v>
      </c>
    </row>
    <row r="460" spans="1:16" ht="9" customHeight="1" x14ac:dyDescent="0.25">
      <c r="A460" s="63">
        <f t="shared" si="5"/>
        <v>9</v>
      </c>
    </row>
    <row r="461" spans="1:16" ht="9" customHeight="1" x14ac:dyDescent="0.25">
      <c r="A461" s="63">
        <f t="shared" si="5"/>
        <v>9</v>
      </c>
    </row>
    <row r="462" spans="1:16" ht="9" customHeight="1" x14ac:dyDescent="0.25">
      <c r="A462" s="63">
        <f t="shared" si="5"/>
        <v>9</v>
      </c>
    </row>
    <row r="463" spans="1:16" ht="9" customHeight="1" x14ac:dyDescent="0.25">
      <c r="A463" s="63">
        <f t="shared" si="5"/>
        <v>9</v>
      </c>
    </row>
    <row r="464" spans="1:16" ht="9" customHeight="1" x14ac:dyDescent="0.25">
      <c r="A464" s="63">
        <f t="shared" si="5"/>
        <v>9</v>
      </c>
    </row>
    <row r="465" spans="1:1" ht="9" customHeight="1" x14ac:dyDescent="0.25">
      <c r="A465" s="63">
        <f t="shared" si="5"/>
        <v>9</v>
      </c>
    </row>
    <row r="466" spans="1:1" ht="9" customHeight="1" x14ac:dyDescent="0.25">
      <c r="A466" s="63">
        <f t="shared" si="5"/>
        <v>9</v>
      </c>
    </row>
    <row r="467" spans="1:1" ht="9" customHeight="1" x14ac:dyDescent="0.25">
      <c r="A467" s="63">
        <f t="shared" si="5"/>
        <v>9</v>
      </c>
    </row>
    <row r="468" spans="1:1" ht="9" customHeight="1" x14ac:dyDescent="0.25">
      <c r="A468" s="63">
        <f t="shared" si="5"/>
        <v>9</v>
      </c>
    </row>
    <row r="469" spans="1:1" ht="9" customHeight="1" x14ac:dyDescent="0.25">
      <c r="A469" s="63">
        <f t="shared" si="5"/>
        <v>9</v>
      </c>
    </row>
    <row r="470" spans="1:1" ht="9" customHeight="1" x14ac:dyDescent="0.25">
      <c r="A470" s="63">
        <f t="shared" si="5"/>
        <v>9</v>
      </c>
    </row>
    <row r="471" spans="1:1" ht="9" customHeight="1" x14ac:dyDescent="0.25">
      <c r="A471" s="63">
        <f t="shared" si="5"/>
        <v>9</v>
      </c>
    </row>
    <row r="472" spans="1:1" ht="9" customHeight="1" x14ac:dyDescent="0.25">
      <c r="A472" s="63">
        <f t="shared" si="5"/>
        <v>9</v>
      </c>
    </row>
    <row r="473" spans="1:1" ht="9" customHeight="1" x14ac:dyDescent="0.25">
      <c r="A473" s="63">
        <f t="shared" si="5"/>
        <v>9</v>
      </c>
    </row>
    <row r="474" spans="1:1" ht="9" customHeight="1" x14ac:dyDescent="0.25">
      <c r="A474" s="63">
        <f t="shared" si="5"/>
        <v>9</v>
      </c>
    </row>
    <row r="475" spans="1:1" ht="9" customHeight="1" x14ac:dyDescent="0.25">
      <c r="A475" s="63">
        <f t="shared" si="5"/>
        <v>9</v>
      </c>
    </row>
    <row r="476" spans="1:1" ht="9" customHeight="1" x14ac:dyDescent="0.25">
      <c r="A476" s="63">
        <f t="shared" si="5"/>
        <v>9</v>
      </c>
    </row>
    <row r="477" spans="1:1" ht="9" customHeight="1" x14ac:dyDescent="0.25">
      <c r="A477" s="63">
        <f t="shared" si="5"/>
        <v>9</v>
      </c>
    </row>
    <row r="478" spans="1:1" ht="9" customHeight="1" x14ac:dyDescent="0.25">
      <c r="A478" s="63">
        <f t="shared" si="5"/>
        <v>9</v>
      </c>
    </row>
    <row r="479" spans="1:1" ht="9" customHeight="1" x14ac:dyDescent="0.25">
      <c r="A479" s="63">
        <f t="shared" si="5"/>
        <v>9</v>
      </c>
    </row>
    <row r="480" spans="1:1" ht="9" customHeight="1" x14ac:dyDescent="0.25">
      <c r="A480" s="63">
        <f t="shared" si="5"/>
        <v>9</v>
      </c>
    </row>
    <row r="481" spans="1:17" ht="15.75" customHeight="1" x14ac:dyDescent="0.25">
      <c r="A481" s="68">
        <f t="shared" ref="A481" si="121">$A$8</f>
        <v>16.5</v>
      </c>
      <c r="C481" s="80" t="s">
        <v>692</v>
      </c>
      <c r="D481" s="81" t="s">
        <v>189</v>
      </c>
      <c r="M481" s="1006" t="str">
        <f ca="1">Wersja</f>
        <v>2020..6.15.0.44055</v>
      </c>
      <c r="N481" s="1006"/>
    </row>
    <row r="482" spans="1:17" ht="9" customHeight="1" x14ac:dyDescent="0.25">
      <c r="A482" s="64">
        <v>9</v>
      </c>
      <c r="B482" s="796" t="s">
        <v>182</v>
      </c>
      <c r="C482" s="796"/>
      <c r="D482" s="796"/>
      <c r="E482" s="796"/>
      <c r="F482" s="796"/>
      <c r="G482" s="796"/>
      <c r="H482" s="796"/>
      <c r="I482" s="796"/>
      <c r="J482" s="796"/>
      <c r="K482" s="796"/>
      <c r="L482" s="796"/>
      <c r="M482" s="796"/>
      <c r="N482" s="796"/>
      <c r="O482" s="796"/>
    </row>
    <row r="483" spans="1:17" ht="9" customHeight="1" x14ac:dyDescent="0.25">
      <c r="A483" s="63">
        <f t="shared" ref="A483" si="122">$A$2</f>
        <v>9</v>
      </c>
      <c r="B483" s="797" t="s">
        <v>0</v>
      </c>
      <c r="C483" s="797"/>
      <c r="D483" s="797"/>
      <c r="E483" s="797"/>
      <c r="F483" s="797"/>
      <c r="G483" s="797"/>
      <c r="H483" s="797"/>
      <c r="I483" s="797"/>
      <c r="J483" s="797"/>
      <c r="K483" s="797"/>
      <c r="L483" s="797"/>
      <c r="M483" s="797"/>
      <c r="N483" s="797"/>
      <c r="O483" s="797"/>
    </row>
    <row r="484" spans="1:17" ht="4.5" customHeight="1" x14ac:dyDescent="0.25">
      <c r="A484" s="64">
        <v>4.5</v>
      </c>
      <c r="B484" s="121"/>
    </row>
    <row r="485" spans="1:17" ht="9" customHeight="1" x14ac:dyDescent="0.25">
      <c r="A485" s="63">
        <f t="shared" ref="A485" si="123">$A$2</f>
        <v>9</v>
      </c>
      <c r="B485" s="798" t="s">
        <v>475</v>
      </c>
      <c r="C485" s="799"/>
      <c r="D485" s="799"/>
      <c r="E485" s="799"/>
      <c r="F485" s="799"/>
      <c r="G485" s="799"/>
      <c r="H485" s="800"/>
      <c r="I485" s="801" t="s">
        <v>1</v>
      </c>
      <c r="J485" s="802"/>
      <c r="K485" s="802"/>
      <c r="L485" s="802"/>
      <c r="M485" s="802"/>
      <c r="N485" s="802"/>
      <c r="O485" s="803"/>
    </row>
    <row r="486" spans="1:17" ht="19.5" customHeight="1" x14ac:dyDescent="0.25">
      <c r="A486" s="64">
        <v>19.5</v>
      </c>
      <c r="B486" s="65"/>
      <c r="C486" s="988">
        <f>C406</f>
        <v>0</v>
      </c>
      <c r="D486" s="988"/>
      <c r="E486" s="988"/>
      <c r="F486" s="988"/>
      <c r="G486" s="988"/>
      <c r="H486" s="66"/>
      <c r="I486" s="820"/>
      <c r="J486" s="821"/>
      <c r="K486" s="821"/>
      <c r="L486" s="821"/>
      <c r="M486" s="821"/>
      <c r="N486" s="821"/>
      <c r="O486" s="822"/>
    </row>
    <row r="487" spans="1:17" ht="9" customHeight="1" x14ac:dyDescent="0.25">
      <c r="A487" s="63">
        <f t="shared" ref="A487" si="124">$A$2</f>
        <v>9</v>
      </c>
    </row>
    <row r="488" spans="1:17" ht="16.5" customHeight="1" x14ac:dyDescent="0.25">
      <c r="A488" s="64">
        <v>16.5</v>
      </c>
      <c r="B488" s="67" t="s">
        <v>579</v>
      </c>
    </row>
    <row r="489" spans="1:17" ht="16.5" customHeight="1" x14ac:dyDescent="0.25">
      <c r="A489" s="68">
        <f t="shared" ref="A489:A490" si="125">$A$8</f>
        <v>16.5</v>
      </c>
      <c r="B489" s="989" t="s">
        <v>686</v>
      </c>
      <c r="C489" s="989"/>
      <c r="D489" s="989"/>
      <c r="E489" s="989"/>
      <c r="F489" s="989"/>
      <c r="G489" s="989"/>
      <c r="H489" s="989"/>
      <c r="I489" s="989"/>
      <c r="J489" s="989"/>
      <c r="K489" s="989"/>
      <c r="L489" s="989"/>
      <c r="M489" s="989"/>
      <c r="N489" s="989"/>
    </row>
    <row r="490" spans="1:17" ht="16.5" customHeight="1" x14ac:dyDescent="0.25">
      <c r="A490" s="68">
        <f t="shared" si="125"/>
        <v>16.5</v>
      </c>
      <c r="B490" s="990" t="s">
        <v>574</v>
      </c>
      <c r="C490" s="989"/>
      <c r="D490" s="989"/>
      <c r="E490" s="989"/>
      <c r="F490" s="989"/>
      <c r="G490" s="989"/>
      <c r="H490" s="989"/>
      <c r="I490" s="989"/>
      <c r="J490" s="989"/>
      <c r="K490" s="989"/>
      <c r="L490" s="989"/>
      <c r="M490" s="989"/>
      <c r="N490" s="989"/>
    </row>
    <row r="491" spans="1:17" ht="9" customHeight="1" x14ac:dyDescent="0.25">
      <c r="A491" s="63">
        <f t="shared" ref="A491" si="126">$A$2</f>
        <v>9</v>
      </c>
      <c r="C491" s="69"/>
      <c r="D491" s="69"/>
      <c r="E491" s="69"/>
      <c r="F491" s="69"/>
      <c r="G491" s="69"/>
      <c r="N491" s="804" t="s">
        <v>877</v>
      </c>
      <c r="O491" s="1086"/>
    </row>
    <row r="492" spans="1:17" ht="19.5" customHeight="1" x14ac:dyDescent="0.25">
      <c r="A492" s="63">
        <f t="shared" ref="A492" si="127">$A$6</f>
        <v>19.5</v>
      </c>
      <c r="C492" s="69"/>
      <c r="D492" s="69"/>
      <c r="E492" s="69"/>
      <c r="F492" s="69"/>
      <c r="G492" s="69"/>
      <c r="N492" s="283">
        <f>N412+1</f>
        <v>7</v>
      </c>
      <c r="O492" s="70"/>
      <c r="P492" s="62"/>
      <c r="Q492" s="62">
        <f>IF(COUNTA(C503:O510,C523:O530)=0,0,1)</f>
        <v>0</v>
      </c>
    </row>
    <row r="493" spans="1:17" ht="4.5" customHeight="1" x14ac:dyDescent="0.25">
      <c r="A493" s="63">
        <f t="shared" ref="A493:A494" si="128">$A$4</f>
        <v>4.5</v>
      </c>
      <c r="B493" s="69"/>
      <c r="C493" s="69"/>
      <c r="D493" s="69"/>
      <c r="E493" s="69"/>
      <c r="F493" s="69"/>
      <c r="G493" s="69"/>
    </row>
    <row r="494" spans="1:17" ht="4.5" customHeight="1" x14ac:dyDescent="0.25">
      <c r="A494" s="63">
        <f t="shared" si="128"/>
        <v>4.5</v>
      </c>
      <c r="B494" s="807"/>
      <c r="C494" s="807"/>
      <c r="D494" s="807"/>
      <c r="E494" s="807"/>
      <c r="F494" s="807"/>
      <c r="G494" s="807"/>
      <c r="H494" s="807"/>
      <c r="I494" s="807"/>
      <c r="J494" s="807"/>
      <c r="K494" s="807"/>
      <c r="L494" s="807"/>
      <c r="M494" s="807"/>
      <c r="N494" s="807"/>
      <c r="O494" s="807"/>
    </row>
    <row r="495" spans="1:17" ht="24.75" customHeight="1" x14ac:dyDescent="0.25">
      <c r="A495" s="68">
        <f t="shared" ref="A495" si="129">$A$8*1.5</f>
        <v>24.75</v>
      </c>
      <c r="B495" s="826" t="s">
        <v>687</v>
      </c>
      <c r="C495" s="827"/>
      <c r="D495" s="827"/>
      <c r="E495" s="827"/>
      <c r="F495" s="827"/>
      <c r="G495" s="827"/>
      <c r="H495" s="827"/>
      <c r="I495" s="827"/>
      <c r="J495" s="827"/>
      <c r="K495" s="827"/>
      <c r="L495" s="827"/>
      <c r="M495" s="827"/>
      <c r="N495" s="827"/>
      <c r="O495" s="828"/>
    </row>
    <row r="496" spans="1:17" ht="9" customHeight="1" x14ac:dyDescent="0.25">
      <c r="A496" s="63">
        <f t="shared" ref="A496" si="130">$A$2</f>
        <v>9</v>
      </c>
      <c r="B496" s="71"/>
      <c r="C496" s="804" t="s">
        <v>158</v>
      </c>
      <c r="D496" s="805"/>
      <c r="E496" s="805"/>
      <c r="F496" s="805"/>
      <c r="G496" s="805"/>
      <c r="H496" s="806"/>
      <c r="I496" s="804" t="s">
        <v>159</v>
      </c>
      <c r="J496" s="805"/>
      <c r="K496" s="805"/>
      <c r="L496" s="805"/>
      <c r="M496" s="805"/>
      <c r="N496" s="805"/>
      <c r="O496" s="806"/>
    </row>
    <row r="497" spans="1:15" ht="19.5" customHeight="1" thickBot="1" x14ac:dyDescent="0.3">
      <c r="A497" s="63">
        <f t="shared" ref="A497" si="131">$A$6</f>
        <v>19.5</v>
      </c>
      <c r="B497" s="71"/>
      <c r="C497" s="1077" t="str">
        <f t="shared" ref="C497" si="132">""&amp;$C$17</f>
        <v/>
      </c>
      <c r="D497" s="1078"/>
      <c r="E497" s="1078"/>
      <c r="F497" s="1078"/>
      <c r="G497" s="1078"/>
      <c r="H497" s="1079"/>
      <c r="I497" s="1077" t="str">
        <f t="shared" ref="I497" si="133">""&amp;$I$17</f>
        <v/>
      </c>
      <c r="J497" s="1078"/>
      <c r="K497" s="1078"/>
      <c r="L497" s="1078"/>
      <c r="M497" s="1078"/>
      <c r="N497" s="1078"/>
      <c r="O497" s="1079"/>
    </row>
    <row r="498" spans="1:15" ht="4.5" customHeight="1" thickBot="1" x14ac:dyDescent="0.3">
      <c r="A498" s="63">
        <f t="shared" ref="A498" si="134">$A$4</f>
        <v>4.5</v>
      </c>
      <c r="B498" s="1080"/>
      <c r="C498" s="1081"/>
      <c r="D498" s="1081"/>
      <c r="E498" s="1081"/>
      <c r="F498" s="1081"/>
      <c r="G498" s="1081"/>
      <c r="H498" s="1081"/>
      <c r="I498" s="1081"/>
      <c r="J498" s="1081"/>
      <c r="K498" s="1081"/>
      <c r="L498" s="1081"/>
      <c r="M498" s="1081"/>
      <c r="N498" s="1081"/>
      <c r="O498" s="1082"/>
    </row>
    <row r="499" spans="1:15" ht="16.5" customHeight="1" x14ac:dyDescent="0.25">
      <c r="A499" s="68">
        <f t="shared" ref="A499:A500" si="135">$A$8</f>
        <v>16.5</v>
      </c>
      <c r="B499" s="1083" t="s">
        <v>196</v>
      </c>
      <c r="C499" s="1084"/>
      <c r="D499" s="1084"/>
      <c r="E499" s="1084"/>
      <c r="F499" s="1084"/>
      <c r="G499" s="1084"/>
      <c r="H499" s="1084"/>
      <c r="I499" s="1084"/>
      <c r="J499" s="1084"/>
      <c r="K499" s="1084"/>
      <c r="L499" s="1084"/>
      <c r="M499" s="1084"/>
      <c r="N499" s="1084"/>
      <c r="O499" s="1085"/>
    </row>
    <row r="500" spans="1:15" ht="16.5" customHeight="1" x14ac:dyDescent="0.25">
      <c r="A500" s="68">
        <f t="shared" si="135"/>
        <v>16.5</v>
      </c>
      <c r="B500" s="811" t="s">
        <v>688</v>
      </c>
      <c r="C500" s="812"/>
      <c r="D500" s="812"/>
      <c r="E500" s="812"/>
      <c r="F500" s="812"/>
      <c r="G500" s="812"/>
      <c r="H500" s="812"/>
      <c r="I500" s="812"/>
      <c r="J500" s="812"/>
      <c r="K500" s="812"/>
      <c r="L500" s="812"/>
      <c r="M500" s="812"/>
      <c r="N500" s="812"/>
      <c r="O500" s="813"/>
    </row>
    <row r="501" spans="1:15" ht="24.75" customHeight="1" x14ac:dyDescent="0.25">
      <c r="A501" s="68">
        <f t="shared" ref="A501" si="136">$A$8*1.5</f>
        <v>24.75</v>
      </c>
      <c r="B501" s="149" t="s">
        <v>162</v>
      </c>
      <c r="C501" s="814" t="s">
        <v>170</v>
      </c>
      <c r="D501" s="807"/>
      <c r="E501" s="807"/>
      <c r="F501" s="807"/>
      <c r="G501" s="815"/>
      <c r="H501" s="150" t="s">
        <v>171</v>
      </c>
      <c r="I501" s="150" t="s">
        <v>172</v>
      </c>
      <c r="J501" s="149" t="s">
        <v>163</v>
      </c>
      <c r="K501" s="75" t="s">
        <v>778</v>
      </c>
      <c r="L501" s="845" t="s">
        <v>691</v>
      </c>
      <c r="M501" s="807"/>
      <c r="N501" s="807"/>
      <c r="O501" s="815"/>
    </row>
    <row r="502" spans="1:15" ht="9" customHeight="1" x14ac:dyDescent="0.2">
      <c r="A502" s="63">
        <f t="shared" ref="A502" si="137">$A$2</f>
        <v>9</v>
      </c>
      <c r="B502" s="76"/>
      <c r="C502" s="816" t="s">
        <v>126</v>
      </c>
      <c r="D502" s="817"/>
      <c r="E502" s="817"/>
      <c r="F502" s="817"/>
      <c r="G502" s="818"/>
      <c r="H502" s="77" t="s">
        <v>164</v>
      </c>
      <c r="I502" s="77" t="s">
        <v>165</v>
      </c>
      <c r="J502" s="77" t="s">
        <v>143</v>
      </c>
      <c r="K502" s="77" t="s">
        <v>166</v>
      </c>
      <c r="L502" s="845" t="s">
        <v>167</v>
      </c>
      <c r="M502" s="1023"/>
      <c r="N502" s="1023"/>
      <c r="O502" s="1024"/>
    </row>
    <row r="503" spans="1:15" ht="19.5" customHeight="1" x14ac:dyDescent="0.25">
      <c r="A503" s="63">
        <f t="shared" ref="A503:A510" si="138">$A$6</f>
        <v>19.5</v>
      </c>
      <c r="B503" s="78">
        <v>1</v>
      </c>
      <c r="C503" s="1116"/>
      <c r="D503" s="1116"/>
      <c r="E503" s="1116"/>
      <c r="F503" s="1116"/>
      <c r="G503" s="1116"/>
      <c r="H503" s="263"/>
      <c r="I503" s="263"/>
      <c r="J503" s="171"/>
      <c r="K503" s="170"/>
      <c r="L503" s="1117"/>
      <c r="M503" s="1118"/>
      <c r="N503" s="1118"/>
      <c r="O503" s="1119"/>
    </row>
    <row r="504" spans="1:15" ht="19.5" customHeight="1" x14ac:dyDescent="0.25">
      <c r="A504" s="63">
        <f t="shared" si="138"/>
        <v>19.5</v>
      </c>
      <c r="B504" s="78">
        <v>2</v>
      </c>
      <c r="C504" s="1116"/>
      <c r="D504" s="1116"/>
      <c r="E504" s="1116"/>
      <c r="F504" s="1116"/>
      <c r="G504" s="1116"/>
      <c r="H504" s="263"/>
      <c r="I504" s="263"/>
      <c r="J504" s="171"/>
      <c r="K504" s="170"/>
      <c r="L504" s="1117"/>
      <c r="M504" s="1118"/>
      <c r="N504" s="1118"/>
      <c r="O504" s="1119"/>
    </row>
    <row r="505" spans="1:15" ht="19.5" customHeight="1" x14ac:dyDescent="0.25">
      <c r="A505" s="63">
        <f t="shared" si="138"/>
        <v>19.5</v>
      </c>
      <c r="B505" s="78">
        <v>3</v>
      </c>
      <c r="C505" s="1116"/>
      <c r="D505" s="1116"/>
      <c r="E505" s="1116"/>
      <c r="F505" s="1116"/>
      <c r="G505" s="1116"/>
      <c r="H505" s="263"/>
      <c r="I505" s="263"/>
      <c r="J505" s="171"/>
      <c r="K505" s="170"/>
      <c r="L505" s="1117"/>
      <c r="M505" s="1118"/>
      <c r="N505" s="1118"/>
      <c r="O505" s="1119"/>
    </row>
    <row r="506" spans="1:15" ht="19.5" customHeight="1" x14ac:dyDescent="0.25">
      <c r="A506" s="63">
        <f t="shared" si="138"/>
        <v>19.5</v>
      </c>
      <c r="B506" s="78">
        <v>4</v>
      </c>
      <c r="C506" s="1116"/>
      <c r="D506" s="1116"/>
      <c r="E506" s="1116"/>
      <c r="F506" s="1116"/>
      <c r="G506" s="1116"/>
      <c r="H506" s="263"/>
      <c r="I506" s="263"/>
      <c r="J506" s="171"/>
      <c r="K506" s="170"/>
      <c r="L506" s="1117"/>
      <c r="M506" s="1118"/>
      <c r="N506" s="1118"/>
      <c r="O506" s="1119"/>
    </row>
    <row r="507" spans="1:15" ht="19.5" customHeight="1" x14ac:dyDescent="0.25">
      <c r="A507" s="63">
        <f t="shared" si="138"/>
        <v>19.5</v>
      </c>
      <c r="B507" s="78">
        <v>5</v>
      </c>
      <c r="C507" s="1116"/>
      <c r="D507" s="1116"/>
      <c r="E507" s="1116"/>
      <c r="F507" s="1116"/>
      <c r="G507" s="1116"/>
      <c r="H507" s="263"/>
      <c r="I507" s="263"/>
      <c r="J507" s="171"/>
      <c r="K507" s="170"/>
      <c r="L507" s="1117"/>
      <c r="M507" s="1118"/>
      <c r="N507" s="1118"/>
      <c r="O507" s="1119"/>
    </row>
    <row r="508" spans="1:15" ht="19.5" customHeight="1" x14ac:dyDescent="0.25">
      <c r="A508" s="63">
        <f t="shared" si="138"/>
        <v>19.5</v>
      </c>
      <c r="B508" s="78">
        <v>6</v>
      </c>
      <c r="C508" s="1116"/>
      <c r="D508" s="1116"/>
      <c r="E508" s="1116"/>
      <c r="F508" s="1116"/>
      <c r="G508" s="1116"/>
      <c r="H508" s="263"/>
      <c r="I508" s="263"/>
      <c r="J508" s="171"/>
      <c r="K508" s="170"/>
      <c r="L508" s="1117"/>
      <c r="M508" s="1118"/>
      <c r="N508" s="1118"/>
      <c r="O508" s="1119"/>
    </row>
    <row r="509" spans="1:15" ht="19.5" customHeight="1" x14ac:dyDescent="0.25">
      <c r="A509" s="63">
        <f t="shared" si="138"/>
        <v>19.5</v>
      </c>
      <c r="B509" s="78">
        <v>7</v>
      </c>
      <c r="C509" s="1116"/>
      <c r="D509" s="1116"/>
      <c r="E509" s="1116"/>
      <c r="F509" s="1116"/>
      <c r="G509" s="1116"/>
      <c r="H509" s="263"/>
      <c r="I509" s="263"/>
      <c r="J509" s="171"/>
      <c r="K509" s="170"/>
      <c r="L509" s="1117"/>
      <c r="M509" s="1118"/>
      <c r="N509" s="1118"/>
      <c r="O509" s="1119"/>
    </row>
    <row r="510" spans="1:15" ht="19.5" customHeight="1" x14ac:dyDescent="0.25">
      <c r="A510" s="63">
        <f t="shared" si="138"/>
        <v>19.5</v>
      </c>
      <c r="B510" s="78">
        <v>8</v>
      </c>
      <c r="C510" s="1116"/>
      <c r="D510" s="1116"/>
      <c r="E510" s="1116"/>
      <c r="F510" s="1116"/>
      <c r="G510" s="1116"/>
      <c r="H510" s="263"/>
      <c r="I510" s="263"/>
      <c r="J510" s="171"/>
      <c r="K510" s="170"/>
      <c r="L510" s="1117"/>
      <c r="M510" s="1118"/>
      <c r="N510" s="1118"/>
      <c r="O510" s="1119"/>
    </row>
    <row r="511" spans="1:15" ht="9" customHeight="1" x14ac:dyDescent="0.25">
      <c r="A511" s="63">
        <f t="shared" ref="A511" si="139">$A$2</f>
        <v>9</v>
      </c>
    </row>
    <row r="512" spans="1:15" ht="18" customHeight="1" x14ac:dyDescent="0.25">
      <c r="A512" s="63">
        <f t="shared" ref="A512" si="140">$A$2*2</f>
        <v>18</v>
      </c>
      <c r="B512" s="79" t="s">
        <v>100</v>
      </c>
      <c r="C512" s="838" t="s">
        <v>191</v>
      </c>
      <c r="D512" s="795"/>
      <c r="E512" s="795"/>
      <c r="F512" s="795"/>
      <c r="G512" s="795"/>
      <c r="H512" s="795"/>
      <c r="I512" s="795"/>
      <c r="J512" s="795"/>
      <c r="K512" s="795"/>
      <c r="L512" s="795"/>
      <c r="M512" s="795"/>
      <c r="N512" s="795"/>
      <c r="O512" s="795"/>
    </row>
    <row r="513" spans="1:16" ht="9" customHeight="1" x14ac:dyDescent="0.25">
      <c r="A513" s="63">
        <f t="shared" ref="A513:A515" si="141">$A$2</f>
        <v>9</v>
      </c>
      <c r="B513" s="79" t="s">
        <v>101</v>
      </c>
      <c r="C513" s="795" t="s">
        <v>190</v>
      </c>
      <c r="D513" s="795"/>
      <c r="E513" s="795"/>
      <c r="F513" s="795"/>
      <c r="G513" s="795"/>
      <c r="H513" s="795"/>
      <c r="I513" s="795"/>
      <c r="J513" s="795"/>
      <c r="K513" s="795"/>
      <c r="L513" s="795"/>
      <c r="M513" s="795"/>
      <c r="N513" s="795"/>
      <c r="O513" s="795"/>
    </row>
    <row r="514" spans="1:16" s="62" customFormat="1" ht="9" customHeight="1" x14ac:dyDescent="0.25">
      <c r="A514" s="63">
        <f t="shared" si="141"/>
        <v>9</v>
      </c>
      <c r="B514" s="79" t="s">
        <v>102</v>
      </c>
      <c r="C514" s="838" t="s">
        <v>500</v>
      </c>
      <c r="D514" s="795"/>
      <c r="E514" s="795"/>
      <c r="F514" s="795"/>
      <c r="G514" s="795"/>
      <c r="H514" s="795"/>
      <c r="I514" s="795"/>
      <c r="J514" s="795"/>
      <c r="K514" s="795"/>
      <c r="L514" s="795"/>
      <c r="M514" s="795"/>
      <c r="N514" s="795"/>
      <c r="O514" s="795"/>
      <c r="P514" s="45"/>
    </row>
    <row r="515" spans="1:16" s="62" customFormat="1" ht="9" customHeight="1" x14ac:dyDescent="0.25">
      <c r="A515" s="63">
        <f t="shared" si="141"/>
        <v>9</v>
      </c>
      <c r="B515" s="79" t="s">
        <v>105</v>
      </c>
      <c r="C515" s="838" t="s">
        <v>202</v>
      </c>
      <c r="D515" s="795"/>
      <c r="E515" s="795"/>
      <c r="F515" s="795"/>
      <c r="G515" s="795"/>
      <c r="H515" s="795"/>
      <c r="I515" s="795"/>
      <c r="J515" s="795"/>
      <c r="K515" s="795"/>
      <c r="L515" s="795"/>
      <c r="M515" s="795"/>
      <c r="N515" s="795"/>
      <c r="O515" s="795"/>
      <c r="P515" s="45"/>
    </row>
    <row r="516" spans="1:16" s="62" customFormat="1" ht="16.5" customHeight="1" x14ac:dyDescent="0.25">
      <c r="A516" s="68">
        <f t="shared" ref="A516" si="142">$A$8</f>
        <v>16.5</v>
      </c>
      <c r="B516" s="45"/>
      <c r="C516" s="984" t="str">
        <f ca="1">Wersja</f>
        <v>2020..6.15.0.44055</v>
      </c>
      <c r="D516" s="984"/>
      <c r="E516" s="69"/>
      <c r="F516" s="69"/>
      <c r="G516" s="69"/>
      <c r="H516" s="69"/>
      <c r="I516" s="45"/>
      <c r="J516" s="45"/>
      <c r="K516" s="45"/>
      <c r="L516" s="45"/>
      <c r="M516" s="45"/>
      <c r="N516" s="80" t="s">
        <v>692</v>
      </c>
      <c r="O516" s="81" t="s">
        <v>187</v>
      </c>
      <c r="P516" s="45"/>
    </row>
    <row r="517" spans="1:16" s="62" customFormat="1" ht="9" customHeight="1" x14ac:dyDescent="0.25">
      <c r="A517" s="63">
        <f t="shared" ref="A517:A518" si="143">$A$2</f>
        <v>9</v>
      </c>
      <c r="B517" s="45"/>
      <c r="C517" s="45"/>
      <c r="D517" s="45"/>
      <c r="E517" s="45"/>
      <c r="F517" s="45"/>
      <c r="G517" s="45"/>
      <c r="H517" s="45"/>
      <c r="I517" s="45"/>
      <c r="J517" s="45"/>
      <c r="K517" s="45"/>
      <c r="L517" s="45"/>
      <c r="M517" s="45"/>
      <c r="N517" s="45"/>
      <c r="O517" s="45"/>
      <c r="P517" s="45"/>
    </row>
    <row r="518" spans="1:16" s="62" customFormat="1" ht="9" customHeight="1" x14ac:dyDescent="0.25">
      <c r="A518" s="63">
        <f t="shared" si="143"/>
        <v>9</v>
      </c>
      <c r="B518" s="797" t="s">
        <v>0</v>
      </c>
      <c r="C518" s="797"/>
      <c r="D518" s="797"/>
      <c r="E518" s="797"/>
      <c r="F518" s="797"/>
      <c r="G518" s="797"/>
      <c r="H518" s="797"/>
      <c r="I518" s="797"/>
      <c r="J518" s="797"/>
      <c r="K518" s="797"/>
      <c r="L518" s="797"/>
      <c r="M518" s="797"/>
      <c r="N518" s="797"/>
      <c r="O518" s="797"/>
      <c r="P518" s="45"/>
    </row>
    <row r="519" spans="1:16" s="62" customFormat="1" ht="4.5" customHeight="1" x14ac:dyDescent="0.25">
      <c r="A519" s="68">
        <v>4.5</v>
      </c>
      <c r="B519" s="147"/>
      <c r="C519" s="45"/>
      <c r="D519" s="45"/>
      <c r="E519" s="45"/>
      <c r="F519" s="45"/>
      <c r="G519" s="45"/>
      <c r="H519" s="45"/>
      <c r="I519" s="45"/>
      <c r="J519" s="45"/>
      <c r="K519" s="45"/>
      <c r="L519" s="45"/>
      <c r="M519" s="45"/>
      <c r="N519" s="45"/>
      <c r="O519" s="45"/>
      <c r="P519" s="45"/>
    </row>
    <row r="520" spans="1:16" s="62" customFormat="1" ht="16.5" customHeight="1" x14ac:dyDescent="0.25">
      <c r="A520" s="68">
        <f t="shared" ref="A520" si="144">$A$8</f>
        <v>16.5</v>
      </c>
      <c r="B520" s="811" t="s">
        <v>689</v>
      </c>
      <c r="C520" s="812"/>
      <c r="D520" s="812"/>
      <c r="E520" s="812"/>
      <c r="F520" s="812"/>
      <c r="G520" s="812"/>
      <c r="H520" s="812"/>
      <c r="I520" s="812"/>
      <c r="J520" s="812"/>
      <c r="K520" s="812"/>
      <c r="L520" s="812"/>
      <c r="M520" s="812"/>
      <c r="N520" s="812"/>
      <c r="O520" s="813"/>
      <c r="P520" s="45"/>
    </row>
    <row r="521" spans="1:16" s="62" customFormat="1" ht="24.75" customHeight="1" x14ac:dyDescent="0.25">
      <c r="A521" s="68">
        <f t="shared" ref="A521" si="145">$A$8*1.5</f>
        <v>24.75</v>
      </c>
      <c r="B521" s="149" t="s">
        <v>162</v>
      </c>
      <c r="C521" s="814" t="s">
        <v>170</v>
      </c>
      <c r="D521" s="807"/>
      <c r="E521" s="807"/>
      <c r="F521" s="807"/>
      <c r="G521" s="815"/>
      <c r="H521" s="150" t="s">
        <v>171</v>
      </c>
      <c r="I521" s="150" t="s">
        <v>172</v>
      </c>
      <c r="J521" s="149" t="s">
        <v>163</v>
      </c>
      <c r="K521" s="75" t="s">
        <v>778</v>
      </c>
      <c r="L521" s="845" t="s">
        <v>691</v>
      </c>
      <c r="M521" s="807"/>
      <c r="N521" s="807"/>
      <c r="O521" s="815"/>
      <c r="P521" s="45"/>
    </row>
    <row r="522" spans="1:16" s="62" customFormat="1" ht="9" customHeight="1" x14ac:dyDescent="0.2">
      <c r="A522" s="63">
        <f t="shared" ref="A522" si="146">$A$2</f>
        <v>9</v>
      </c>
      <c r="B522" s="85"/>
      <c r="C522" s="816" t="s">
        <v>126</v>
      </c>
      <c r="D522" s="817"/>
      <c r="E522" s="817"/>
      <c r="F522" s="817"/>
      <c r="G522" s="818"/>
      <c r="H522" s="77" t="s">
        <v>164</v>
      </c>
      <c r="I522" s="77" t="s">
        <v>165</v>
      </c>
      <c r="J522" s="77" t="s">
        <v>143</v>
      </c>
      <c r="K522" s="77" t="s">
        <v>166</v>
      </c>
      <c r="L522" s="845" t="s">
        <v>167</v>
      </c>
      <c r="M522" s="1023"/>
      <c r="N522" s="1023"/>
      <c r="O522" s="1024"/>
      <c r="P522" s="45"/>
    </row>
    <row r="523" spans="1:16" s="62" customFormat="1" ht="19.5" customHeight="1" x14ac:dyDescent="0.25">
      <c r="A523" s="63">
        <f t="shared" ref="A523:A530" si="147">$A$6</f>
        <v>19.5</v>
      </c>
      <c r="B523" s="78">
        <v>1</v>
      </c>
      <c r="C523" s="1116"/>
      <c r="D523" s="1116"/>
      <c r="E523" s="1116"/>
      <c r="F523" s="1116"/>
      <c r="G523" s="1116"/>
      <c r="H523" s="263"/>
      <c r="I523" s="263"/>
      <c r="J523" s="171"/>
      <c r="K523" s="170"/>
      <c r="L523" s="1117"/>
      <c r="M523" s="1118"/>
      <c r="N523" s="1118"/>
      <c r="O523" s="1119"/>
      <c r="P523" s="45"/>
    </row>
    <row r="524" spans="1:16" s="62" customFormat="1" ht="19.5" customHeight="1" x14ac:dyDescent="0.25">
      <c r="A524" s="63">
        <f t="shared" si="147"/>
        <v>19.5</v>
      </c>
      <c r="B524" s="78">
        <v>2</v>
      </c>
      <c r="C524" s="1116"/>
      <c r="D524" s="1116"/>
      <c r="E524" s="1116"/>
      <c r="F524" s="1116"/>
      <c r="G524" s="1116"/>
      <c r="H524" s="263"/>
      <c r="I524" s="263"/>
      <c r="J524" s="171"/>
      <c r="K524" s="170"/>
      <c r="L524" s="1117"/>
      <c r="M524" s="1118"/>
      <c r="N524" s="1118"/>
      <c r="O524" s="1119"/>
      <c r="P524" s="45"/>
    </row>
    <row r="525" spans="1:16" s="62" customFormat="1" ht="19.5" customHeight="1" x14ac:dyDescent="0.25">
      <c r="A525" s="63">
        <f t="shared" si="147"/>
        <v>19.5</v>
      </c>
      <c r="B525" s="78">
        <v>3</v>
      </c>
      <c r="C525" s="1116"/>
      <c r="D525" s="1116"/>
      <c r="E525" s="1116"/>
      <c r="F525" s="1116"/>
      <c r="G525" s="1116"/>
      <c r="H525" s="263"/>
      <c r="I525" s="263"/>
      <c r="J525" s="171"/>
      <c r="K525" s="170"/>
      <c r="L525" s="1117"/>
      <c r="M525" s="1118"/>
      <c r="N525" s="1118"/>
      <c r="O525" s="1119"/>
      <c r="P525" s="45"/>
    </row>
    <row r="526" spans="1:16" s="62" customFormat="1" ht="19.5" customHeight="1" x14ac:dyDescent="0.25">
      <c r="A526" s="63">
        <f t="shared" si="147"/>
        <v>19.5</v>
      </c>
      <c r="B526" s="78">
        <v>4</v>
      </c>
      <c r="C526" s="1116"/>
      <c r="D526" s="1116"/>
      <c r="E526" s="1116"/>
      <c r="F526" s="1116"/>
      <c r="G526" s="1116"/>
      <c r="H526" s="263"/>
      <c r="I526" s="263"/>
      <c r="J526" s="171"/>
      <c r="K526" s="170"/>
      <c r="L526" s="1117"/>
      <c r="M526" s="1118"/>
      <c r="N526" s="1118"/>
      <c r="O526" s="1119"/>
      <c r="P526" s="45"/>
    </row>
    <row r="527" spans="1:16" s="62" customFormat="1" ht="19.5" customHeight="1" x14ac:dyDescent="0.25">
      <c r="A527" s="63">
        <f t="shared" si="147"/>
        <v>19.5</v>
      </c>
      <c r="B527" s="78">
        <v>5</v>
      </c>
      <c r="C527" s="1116"/>
      <c r="D527" s="1116"/>
      <c r="E527" s="1116"/>
      <c r="F527" s="1116"/>
      <c r="G527" s="1116"/>
      <c r="H527" s="263"/>
      <c r="I527" s="263"/>
      <c r="J527" s="171"/>
      <c r="K527" s="170"/>
      <c r="L527" s="1117"/>
      <c r="M527" s="1118"/>
      <c r="N527" s="1118"/>
      <c r="O527" s="1119"/>
      <c r="P527" s="45"/>
    </row>
    <row r="528" spans="1:16" s="62" customFormat="1" ht="19.5" customHeight="1" x14ac:dyDescent="0.25">
      <c r="A528" s="63">
        <f t="shared" si="147"/>
        <v>19.5</v>
      </c>
      <c r="B528" s="78">
        <v>6</v>
      </c>
      <c r="C528" s="1116"/>
      <c r="D528" s="1116"/>
      <c r="E528" s="1116"/>
      <c r="F528" s="1116"/>
      <c r="G528" s="1116"/>
      <c r="H528" s="263"/>
      <c r="I528" s="263"/>
      <c r="J528" s="171"/>
      <c r="K528" s="170"/>
      <c r="L528" s="1117"/>
      <c r="M528" s="1118"/>
      <c r="N528" s="1118"/>
      <c r="O528" s="1119"/>
      <c r="P528" s="45"/>
    </row>
    <row r="529" spans="1:16" s="62" customFormat="1" ht="19.5" customHeight="1" x14ac:dyDescent="0.25">
      <c r="A529" s="63">
        <f t="shared" si="147"/>
        <v>19.5</v>
      </c>
      <c r="B529" s="78">
        <v>7</v>
      </c>
      <c r="C529" s="1116"/>
      <c r="D529" s="1116"/>
      <c r="E529" s="1116"/>
      <c r="F529" s="1116"/>
      <c r="G529" s="1116"/>
      <c r="H529" s="263"/>
      <c r="I529" s="263"/>
      <c r="J529" s="171"/>
      <c r="K529" s="170"/>
      <c r="L529" s="1117"/>
      <c r="M529" s="1118"/>
      <c r="N529" s="1118"/>
      <c r="O529" s="1119"/>
      <c r="P529" s="45"/>
    </row>
    <row r="530" spans="1:16" s="62" customFormat="1" ht="19.5" customHeight="1" x14ac:dyDescent="0.25">
      <c r="A530" s="63">
        <f t="shared" si="147"/>
        <v>19.5</v>
      </c>
      <c r="B530" s="78">
        <v>8</v>
      </c>
      <c r="C530" s="1116"/>
      <c r="D530" s="1116"/>
      <c r="E530" s="1116"/>
      <c r="F530" s="1116"/>
      <c r="G530" s="1116"/>
      <c r="H530" s="263"/>
      <c r="I530" s="263"/>
      <c r="J530" s="171"/>
      <c r="K530" s="170"/>
      <c r="L530" s="1117"/>
      <c r="M530" s="1118"/>
      <c r="N530" s="1118"/>
      <c r="O530" s="1119"/>
      <c r="P530" s="45"/>
    </row>
    <row r="531" spans="1:16" s="62" customFormat="1" ht="9" customHeight="1" x14ac:dyDescent="0.25">
      <c r="A531" s="63">
        <f t="shared" ref="A531" si="148">$A$2</f>
        <v>9</v>
      </c>
      <c r="B531" s="45"/>
      <c r="C531" s="45"/>
      <c r="D531" s="45"/>
      <c r="E531" s="45"/>
      <c r="F531" s="45"/>
      <c r="G531" s="45"/>
      <c r="H531" s="45"/>
      <c r="I531" s="45"/>
      <c r="J531" s="45"/>
      <c r="K531" s="45"/>
      <c r="L531" s="45"/>
      <c r="M531" s="45"/>
      <c r="N531" s="45"/>
      <c r="O531" s="45"/>
      <c r="P531" s="45"/>
    </row>
    <row r="532" spans="1:16" ht="9" customHeight="1" x14ac:dyDescent="0.25">
      <c r="A532" s="63">
        <f t="shared" si="5"/>
        <v>9</v>
      </c>
    </row>
    <row r="533" spans="1:16" ht="9" customHeight="1" x14ac:dyDescent="0.25">
      <c r="A533" s="63">
        <f t="shared" si="5"/>
        <v>9</v>
      </c>
    </row>
    <row r="534" spans="1:16" ht="9" customHeight="1" x14ac:dyDescent="0.25">
      <c r="A534" s="63">
        <f t="shared" si="5"/>
        <v>9</v>
      </c>
    </row>
    <row r="535" spans="1:16" ht="9" customHeight="1" x14ac:dyDescent="0.25">
      <c r="A535" s="63">
        <f t="shared" si="5"/>
        <v>9</v>
      </c>
    </row>
    <row r="536" spans="1:16" ht="9" customHeight="1" x14ac:dyDescent="0.25">
      <c r="A536" s="63">
        <f t="shared" si="5"/>
        <v>9</v>
      </c>
    </row>
    <row r="537" spans="1:16" ht="9" customHeight="1" x14ac:dyDescent="0.25">
      <c r="A537" s="63">
        <f t="shared" si="5"/>
        <v>9</v>
      </c>
    </row>
    <row r="538" spans="1:16" ht="9" customHeight="1" x14ac:dyDescent="0.25">
      <c r="A538" s="63">
        <f t="shared" si="5"/>
        <v>9</v>
      </c>
    </row>
    <row r="539" spans="1:16" ht="9" customHeight="1" x14ac:dyDescent="0.25">
      <c r="A539" s="63">
        <f t="shared" si="5"/>
        <v>9</v>
      </c>
    </row>
    <row r="540" spans="1:16" ht="9" customHeight="1" x14ac:dyDescent="0.25">
      <c r="A540" s="63">
        <f t="shared" si="5"/>
        <v>9</v>
      </c>
    </row>
    <row r="541" spans="1:16" ht="9" customHeight="1" x14ac:dyDescent="0.25">
      <c r="A541" s="63">
        <f t="shared" si="5"/>
        <v>9</v>
      </c>
    </row>
    <row r="542" spans="1:16" ht="9" customHeight="1" x14ac:dyDescent="0.25">
      <c r="A542" s="63">
        <f t="shared" si="5"/>
        <v>9</v>
      </c>
    </row>
    <row r="543" spans="1:16" ht="9" customHeight="1" x14ac:dyDescent="0.25">
      <c r="A543" s="63">
        <f t="shared" si="5"/>
        <v>9</v>
      </c>
    </row>
    <row r="544" spans="1:16" ht="9" customHeight="1" x14ac:dyDescent="0.25">
      <c r="A544" s="63">
        <f t="shared" si="5"/>
        <v>9</v>
      </c>
    </row>
    <row r="545" spans="1:1" ht="9" customHeight="1" x14ac:dyDescent="0.25">
      <c r="A545" s="63">
        <f t="shared" si="5"/>
        <v>9</v>
      </c>
    </row>
    <row r="546" spans="1:1" ht="9" customHeight="1" x14ac:dyDescent="0.25">
      <c r="A546" s="63">
        <f t="shared" si="5"/>
        <v>9</v>
      </c>
    </row>
    <row r="547" spans="1:1" ht="9" customHeight="1" x14ac:dyDescent="0.25">
      <c r="A547" s="63">
        <f t="shared" si="5"/>
        <v>9</v>
      </c>
    </row>
    <row r="548" spans="1:1" ht="9" customHeight="1" x14ac:dyDescent="0.25">
      <c r="A548" s="63">
        <f t="shared" si="5"/>
        <v>9</v>
      </c>
    </row>
    <row r="549" spans="1:1" ht="9" customHeight="1" x14ac:dyDescent="0.25">
      <c r="A549" s="63">
        <f t="shared" si="5"/>
        <v>9</v>
      </c>
    </row>
    <row r="550" spans="1:1" ht="9" customHeight="1" x14ac:dyDescent="0.25">
      <c r="A550" s="63">
        <f t="shared" si="5"/>
        <v>9</v>
      </c>
    </row>
    <row r="551" spans="1:1" ht="9" customHeight="1" x14ac:dyDescent="0.25">
      <c r="A551" s="63">
        <f t="shared" si="5"/>
        <v>9</v>
      </c>
    </row>
    <row r="552" spans="1:1" ht="9" customHeight="1" x14ac:dyDescent="0.25">
      <c r="A552" s="63">
        <f t="shared" si="5"/>
        <v>9</v>
      </c>
    </row>
    <row r="553" spans="1:1" ht="9" customHeight="1" x14ac:dyDescent="0.25">
      <c r="A553" s="63">
        <f t="shared" si="5"/>
        <v>9</v>
      </c>
    </row>
    <row r="554" spans="1:1" ht="9" customHeight="1" x14ac:dyDescent="0.25">
      <c r="A554" s="63">
        <f t="shared" si="5"/>
        <v>9</v>
      </c>
    </row>
    <row r="555" spans="1:1" ht="9" customHeight="1" x14ac:dyDescent="0.25">
      <c r="A555" s="63">
        <f t="shared" si="5"/>
        <v>9</v>
      </c>
    </row>
    <row r="556" spans="1:1" ht="9" customHeight="1" x14ac:dyDescent="0.25">
      <c r="A556" s="63">
        <f t="shared" si="5"/>
        <v>9</v>
      </c>
    </row>
    <row r="557" spans="1:1" ht="9" customHeight="1" x14ac:dyDescent="0.25">
      <c r="A557" s="63">
        <f t="shared" si="5"/>
        <v>9</v>
      </c>
    </row>
    <row r="558" spans="1:1" ht="9" customHeight="1" x14ac:dyDescent="0.25">
      <c r="A558" s="63">
        <f t="shared" si="5"/>
        <v>9</v>
      </c>
    </row>
    <row r="559" spans="1:1" ht="9" customHeight="1" x14ac:dyDescent="0.25">
      <c r="A559" s="63">
        <f t="shared" si="5"/>
        <v>9</v>
      </c>
    </row>
    <row r="560" spans="1:1" ht="9" customHeight="1" x14ac:dyDescent="0.25">
      <c r="A560" s="63">
        <f t="shared" si="5"/>
        <v>9</v>
      </c>
    </row>
    <row r="561" spans="1:17" ht="15.75" customHeight="1" x14ac:dyDescent="0.25">
      <c r="A561" s="68">
        <f t="shared" ref="A561" si="149">$A$8</f>
        <v>16.5</v>
      </c>
      <c r="C561" s="80" t="s">
        <v>692</v>
      </c>
      <c r="D561" s="81" t="s">
        <v>189</v>
      </c>
      <c r="M561" s="1006" t="str">
        <f ca="1">Wersja</f>
        <v>2020..6.15.0.44055</v>
      </c>
      <c r="N561" s="1006"/>
    </row>
    <row r="562" spans="1:17" ht="9" customHeight="1" x14ac:dyDescent="0.25">
      <c r="A562" s="64">
        <v>9</v>
      </c>
      <c r="B562" s="796" t="s">
        <v>182</v>
      </c>
      <c r="C562" s="796"/>
      <c r="D562" s="796"/>
      <c r="E562" s="796"/>
      <c r="F562" s="796"/>
      <c r="G562" s="796"/>
      <c r="H562" s="796"/>
      <c r="I562" s="796"/>
      <c r="J562" s="796"/>
      <c r="K562" s="796"/>
      <c r="L562" s="796"/>
      <c r="M562" s="796"/>
      <c r="N562" s="796"/>
      <c r="O562" s="796"/>
    </row>
    <row r="563" spans="1:17" ht="9" customHeight="1" x14ac:dyDescent="0.25">
      <c r="A563" s="63">
        <f t="shared" ref="A563" si="150">$A$2</f>
        <v>9</v>
      </c>
      <c r="B563" s="797" t="s">
        <v>0</v>
      </c>
      <c r="C563" s="797"/>
      <c r="D563" s="797"/>
      <c r="E563" s="797"/>
      <c r="F563" s="797"/>
      <c r="G563" s="797"/>
      <c r="H563" s="797"/>
      <c r="I563" s="797"/>
      <c r="J563" s="797"/>
      <c r="K563" s="797"/>
      <c r="L563" s="797"/>
      <c r="M563" s="797"/>
      <c r="N563" s="797"/>
      <c r="O563" s="797"/>
    </row>
    <row r="564" spans="1:17" ht="4.5" customHeight="1" x14ac:dyDescent="0.25">
      <c r="A564" s="64">
        <v>4.5</v>
      </c>
      <c r="B564" s="121"/>
    </row>
    <row r="565" spans="1:17" ht="9" customHeight="1" x14ac:dyDescent="0.25">
      <c r="A565" s="63">
        <f t="shared" ref="A565" si="151">$A$2</f>
        <v>9</v>
      </c>
      <c r="B565" s="798" t="s">
        <v>475</v>
      </c>
      <c r="C565" s="799"/>
      <c r="D565" s="799"/>
      <c r="E565" s="799"/>
      <c r="F565" s="799"/>
      <c r="G565" s="799"/>
      <c r="H565" s="800"/>
      <c r="I565" s="801" t="s">
        <v>1</v>
      </c>
      <c r="J565" s="802"/>
      <c r="K565" s="802"/>
      <c r="L565" s="802"/>
      <c r="M565" s="802"/>
      <c r="N565" s="802"/>
      <c r="O565" s="803"/>
    </row>
    <row r="566" spans="1:17" ht="19.5" customHeight="1" x14ac:dyDescent="0.25">
      <c r="A566" s="64">
        <v>19.5</v>
      </c>
      <c r="B566" s="65"/>
      <c r="C566" s="988">
        <f>C486</f>
        <v>0</v>
      </c>
      <c r="D566" s="988"/>
      <c r="E566" s="988"/>
      <c r="F566" s="988"/>
      <c r="G566" s="988"/>
      <c r="H566" s="66"/>
      <c r="I566" s="820"/>
      <c r="J566" s="821"/>
      <c r="K566" s="821"/>
      <c r="L566" s="821"/>
      <c r="M566" s="821"/>
      <c r="N566" s="821"/>
      <c r="O566" s="822"/>
    </row>
    <row r="567" spans="1:17" ht="9" customHeight="1" x14ac:dyDescent="0.25">
      <c r="A567" s="63">
        <f t="shared" ref="A567" si="152">$A$2</f>
        <v>9</v>
      </c>
    </row>
    <row r="568" spans="1:17" ht="16.5" customHeight="1" x14ac:dyDescent="0.25">
      <c r="A568" s="64">
        <v>16.5</v>
      </c>
      <c r="B568" s="67" t="s">
        <v>579</v>
      </c>
    </row>
    <row r="569" spans="1:17" ht="16.5" customHeight="1" x14ac:dyDescent="0.25">
      <c r="A569" s="68">
        <f t="shared" ref="A569:A570" si="153">$A$8</f>
        <v>16.5</v>
      </c>
      <c r="B569" s="989" t="s">
        <v>686</v>
      </c>
      <c r="C569" s="989"/>
      <c r="D569" s="989"/>
      <c r="E569" s="989"/>
      <c r="F569" s="989"/>
      <c r="G569" s="989"/>
      <c r="H569" s="989"/>
      <c r="I569" s="989"/>
      <c r="J569" s="989"/>
      <c r="K569" s="989"/>
      <c r="L569" s="989"/>
      <c r="M569" s="989"/>
      <c r="N569" s="989"/>
    </row>
    <row r="570" spans="1:17" ht="16.5" customHeight="1" x14ac:dyDescent="0.25">
      <c r="A570" s="68">
        <f t="shared" si="153"/>
        <v>16.5</v>
      </c>
      <c r="B570" s="990" t="s">
        <v>574</v>
      </c>
      <c r="C570" s="989"/>
      <c r="D570" s="989"/>
      <c r="E570" s="989"/>
      <c r="F570" s="989"/>
      <c r="G570" s="989"/>
      <c r="H570" s="989"/>
      <c r="I570" s="989"/>
      <c r="J570" s="989"/>
      <c r="K570" s="989"/>
      <c r="L570" s="989"/>
      <c r="M570" s="989"/>
      <c r="N570" s="989"/>
    </row>
    <row r="571" spans="1:17" ht="9" customHeight="1" x14ac:dyDescent="0.25">
      <c r="A571" s="63">
        <f t="shared" ref="A571" si="154">$A$2</f>
        <v>9</v>
      </c>
      <c r="C571" s="69"/>
      <c r="D571" s="69"/>
      <c r="E571" s="69"/>
      <c r="F571" s="69"/>
      <c r="G571" s="69"/>
      <c r="N571" s="804" t="s">
        <v>877</v>
      </c>
      <c r="O571" s="1086"/>
    </row>
    <row r="572" spans="1:17" ht="19.5" customHeight="1" x14ac:dyDescent="0.25">
      <c r="A572" s="63">
        <f t="shared" ref="A572" si="155">$A$6</f>
        <v>19.5</v>
      </c>
      <c r="C572" s="69"/>
      <c r="D572" s="69"/>
      <c r="E572" s="69"/>
      <c r="F572" s="69"/>
      <c r="G572" s="69"/>
      <c r="N572" s="283">
        <f>N492+1</f>
        <v>8</v>
      </c>
      <c r="O572" s="70"/>
      <c r="P572" s="62"/>
      <c r="Q572" s="62">
        <f>IF(COUNTA(C583:O590,C603:O610)=0,0,1)</f>
        <v>0</v>
      </c>
    </row>
    <row r="573" spans="1:17" ht="4.5" customHeight="1" x14ac:dyDescent="0.25">
      <c r="A573" s="63">
        <f t="shared" ref="A573:A574" si="156">$A$4</f>
        <v>4.5</v>
      </c>
      <c r="B573" s="69"/>
      <c r="C573" s="69"/>
      <c r="D573" s="69"/>
      <c r="E573" s="69"/>
      <c r="F573" s="69"/>
      <c r="G573" s="69"/>
    </row>
    <row r="574" spans="1:17" ht="4.5" customHeight="1" x14ac:dyDescent="0.25">
      <c r="A574" s="63">
        <f t="shared" si="156"/>
        <v>4.5</v>
      </c>
      <c r="B574" s="807"/>
      <c r="C574" s="807"/>
      <c r="D574" s="807"/>
      <c r="E574" s="807"/>
      <c r="F574" s="807"/>
      <c r="G574" s="807"/>
      <c r="H574" s="807"/>
      <c r="I574" s="807"/>
      <c r="J574" s="807"/>
      <c r="K574" s="807"/>
      <c r="L574" s="807"/>
      <c r="M574" s="807"/>
      <c r="N574" s="807"/>
      <c r="O574" s="807"/>
    </row>
    <row r="575" spans="1:17" ht="24.75" customHeight="1" x14ac:dyDescent="0.25">
      <c r="A575" s="68">
        <f t="shared" ref="A575" si="157">$A$8*1.5</f>
        <v>24.75</v>
      </c>
      <c r="B575" s="826" t="s">
        <v>687</v>
      </c>
      <c r="C575" s="827"/>
      <c r="D575" s="827"/>
      <c r="E575" s="827"/>
      <c r="F575" s="827"/>
      <c r="G575" s="827"/>
      <c r="H575" s="827"/>
      <c r="I575" s="827"/>
      <c r="J575" s="827"/>
      <c r="K575" s="827"/>
      <c r="L575" s="827"/>
      <c r="M575" s="827"/>
      <c r="N575" s="827"/>
      <c r="O575" s="828"/>
    </row>
    <row r="576" spans="1:17" ht="9" customHeight="1" x14ac:dyDescent="0.25">
      <c r="A576" s="63">
        <f t="shared" ref="A576" si="158">$A$2</f>
        <v>9</v>
      </c>
      <c r="B576" s="71"/>
      <c r="C576" s="804" t="s">
        <v>158</v>
      </c>
      <c r="D576" s="805"/>
      <c r="E576" s="805"/>
      <c r="F576" s="805"/>
      <c r="G576" s="805"/>
      <c r="H576" s="806"/>
      <c r="I576" s="804" t="s">
        <v>159</v>
      </c>
      <c r="J576" s="805"/>
      <c r="K576" s="805"/>
      <c r="L576" s="805"/>
      <c r="M576" s="805"/>
      <c r="N576" s="805"/>
      <c r="O576" s="806"/>
    </row>
    <row r="577" spans="1:15" ht="19.5" customHeight="1" thickBot="1" x14ac:dyDescent="0.3">
      <c r="A577" s="63">
        <f t="shared" ref="A577" si="159">$A$6</f>
        <v>19.5</v>
      </c>
      <c r="B577" s="71"/>
      <c r="C577" s="1077" t="str">
        <f t="shared" ref="C577" si="160">""&amp;$C$17</f>
        <v/>
      </c>
      <c r="D577" s="1078"/>
      <c r="E577" s="1078"/>
      <c r="F577" s="1078"/>
      <c r="G577" s="1078"/>
      <c r="H577" s="1079"/>
      <c r="I577" s="1077" t="str">
        <f t="shared" ref="I577" si="161">""&amp;$I$17</f>
        <v/>
      </c>
      <c r="J577" s="1078"/>
      <c r="K577" s="1078"/>
      <c r="L577" s="1078"/>
      <c r="M577" s="1078"/>
      <c r="N577" s="1078"/>
      <c r="O577" s="1079"/>
    </row>
    <row r="578" spans="1:15" ht="4.5" customHeight="1" thickBot="1" x14ac:dyDescent="0.3">
      <c r="A578" s="63">
        <f t="shared" ref="A578" si="162">$A$4</f>
        <v>4.5</v>
      </c>
      <c r="B578" s="1080"/>
      <c r="C578" s="1081"/>
      <c r="D578" s="1081"/>
      <c r="E578" s="1081"/>
      <c r="F578" s="1081"/>
      <c r="G578" s="1081"/>
      <c r="H578" s="1081"/>
      <c r="I578" s="1081"/>
      <c r="J578" s="1081"/>
      <c r="K578" s="1081"/>
      <c r="L578" s="1081"/>
      <c r="M578" s="1081"/>
      <c r="N578" s="1081"/>
      <c r="O578" s="1082"/>
    </row>
    <row r="579" spans="1:15" ht="16.5" customHeight="1" x14ac:dyDescent="0.25">
      <c r="A579" s="68">
        <f t="shared" ref="A579:A580" si="163">$A$8</f>
        <v>16.5</v>
      </c>
      <c r="B579" s="1083" t="s">
        <v>196</v>
      </c>
      <c r="C579" s="1084"/>
      <c r="D579" s="1084"/>
      <c r="E579" s="1084"/>
      <c r="F579" s="1084"/>
      <c r="G579" s="1084"/>
      <c r="H579" s="1084"/>
      <c r="I579" s="1084"/>
      <c r="J579" s="1084"/>
      <c r="K579" s="1084"/>
      <c r="L579" s="1084"/>
      <c r="M579" s="1084"/>
      <c r="N579" s="1084"/>
      <c r="O579" s="1085"/>
    </row>
    <row r="580" spans="1:15" ht="16.5" customHeight="1" x14ac:dyDescent="0.25">
      <c r="A580" s="68">
        <f t="shared" si="163"/>
        <v>16.5</v>
      </c>
      <c r="B580" s="811" t="s">
        <v>688</v>
      </c>
      <c r="C580" s="812"/>
      <c r="D580" s="812"/>
      <c r="E580" s="812"/>
      <c r="F580" s="812"/>
      <c r="G580" s="812"/>
      <c r="H580" s="812"/>
      <c r="I580" s="812"/>
      <c r="J580" s="812"/>
      <c r="K580" s="812"/>
      <c r="L580" s="812"/>
      <c r="M580" s="812"/>
      <c r="N580" s="812"/>
      <c r="O580" s="813"/>
    </row>
    <row r="581" spans="1:15" ht="24.75" customHeight="1" x14ac:dyDescent="0.25">
      <c r="A581" s="68">
        <f t="shared" ref="A581" si="164">$A$8*1.5</f>
        <v>24.75</v>
      </c>
      <c r="B581" s="149" t="s">
        <v>162</v>
      </c>
      <c r="C581" s="814" t="s">
        <v>170</v>
      </c>
      <c r="D581" s="807"/>
      <c r="E581" s="807"/>
      <c r="F581" s="807"/>
      <c r="G581" s="815"/>
      <c r="H581" s="150" t="s">
        <v>171</v>
      </c>
      <c r="I581" s="150" t="s">
        <v>172</v>
      </c>
      <c r="J581" s="149" t="s">
        <v>163</v>
      </c>
      <c r="K581" s="75" t="s">
        <v>778</v>
      </c>
      <c r="L581" s="845" t="s">
        <v>691</v>
      </c>
      <c r="M581" s="807"/>
      <c r="N581" s="807"/>
      <c r="O581" s="815"/>
    </row>
    <row r="582" spans="1:15" ht="9" customHeight="1" x14ac:dyDescent="0.2">
      <c r="A582" s="63">
        <f t="shared" ref="A582" si="165">$A$2</f>
        <v>9</v>
      </c>
      <c r="B582" s="76"/>
      <c r="C582" s="816" t="s">
        <v>126</v>
      </c>
      <c r="D582" s="817"/>
      <c r="E582" s="817"/>
      <c r="F582" s="817"/>
      <c r="G582" s="818"/>
      <c r="H582" s="77" t="s">
        <v>164</v>
      </c>
      <c r="I582" s="77" t="s">
        <v>165</v>
      </c>
      <c r="J582" s="77" t="s">
        <v>143</v>
      </c>
      <c r="K582" s="77" t="s">
        <v>166</v>
      </c>
      <c r="L582" s="845" t="s">
        <v>167</v>
      </c>
      <c r="M582" s="1023"/>
      <c r="N582" s="1023"/>
      <c r="O582" s="1024"/>
    </row>
    <row r="583" spans="1:15" ht="19.5" customHeight="1" x14ac:dyDescent="0.25">
      <c r="A583" s="63">
        <f t="shared" ref="A583:A590" si="166">$A$6</f>
        <v>19.5</v>
      </c>
      <c r="B583" s="78">
        <v>1</v>
      </c>
      <c r="C583" s="1116"/>
      <c r="D583" s="1116"/>
      <c r="E583" s="1116"/>
      <c r="F583" s="1116"/>
      <c r="G583" s="1116"/>
      <c r="H583" s="263"/>
      <c r="I583" s="263"/>
      <c r="J583" s="171"/>
      <c r="K583" s="170"/>
      <c r="L583" s="1117"/>
      <c r="M583" s="1118"/>
      <c r="N583" s="1118"/>
      <c r="O583" s="1119"/>
    </row>
    <row r="584" spans="1:15" ht="19.5" customHeight="1" x14ac:dyDescent="0.25">
      <c r="A584" s="63">
        <f t="shared" si="166"/>
        <v>19.5</v>
      </c>
      <c r="B584" s="78">
        <v>2</v>
      </c>
      <c r="C584" s="1116"/>
      <c r="D584" s="1116"/>
      <c r="E584" s="1116"/>
      <c r="F584" s="1116"/>
      <c r="G584" s="1116"/>
      <c r="H584" s="263"/>
      <c r="I584" s="263"/>
      <c r="J584" s="171"/>
      <c r="K584" s="170"/>
      <c r="L584" s="1117"/>
      <c r="M584" s="1118"/>
      <c r="N584" s="1118"/>
      <c r="O584" s="1119"/>
    </row>
    <row r="585" spans="1:15" ht="19.5" customHeight="1" x14ac:dyDescent="0.25">
      <c r="A585" s="63">
        <f t="shared" si="166"/>
        <v>19.5</v>
      </c>
      <c r="B585" s="78">
        <v>3</v>
      </c>
      <c r="C585" s="1116"/>
      <c r="D585" s="1116"/>
      <c r="E585" s="1116"/>
      <c r="F585" s="1116"/>
      <c r="G585" s="1116"/>
      <c r="H585" s="263"/>
      <c r="I585" s="263"/>
      <c r="J585" s="171"/>
      <c r="K585" s="170"/>
      <c r="L585" s="1117"/>
      <c r="M585" s="1118"/>
      <c r="N585" s="1118"/>
      <c r="O585" s="1119"/>
    </row>
    <row r="586" spans="1:15" ht="19.5" customHeight="1" x14ac:dyDescent="0.25">
      <c r="A586" s="63">
        <f t="shared" si="166"/>
        <v>19.5</v>
      </c>
      <c r="B586" s="78">
        <v>4</v>
      </c>
      <c r="C586" s="1116"/>
      <c r="D586" s="1116"/>
      <c r="E586" s="1116"/>
      <c r="F586" s="1116"/>
      <c r="G586" s="1116"/>
      <c r="H586" s="263"/>
      <c r="I586" s="263"/>
      <c r="J586" s="171"/>
      <c r="K586" s="170"/>
      <c r="L586" s="1117"/>
      <c r="M586" s="1118"/>
      <c r="N586" s="1118"/>
      <c r="O586" s="1119"/>
    </row>
    <row r="587" spans="1:15" ht="19.5" customHeight="1" x14ac:dyDescent="0.25">
      <c r="A587" s="63">
        <f t="shared" si="166"/>
        <v>19.5</v>
      </c>
      <c r="B587" s="78">
        <v>5</v>
      </c>
      <c r="C587" s="1116"/>
      <c r="D587" s="1116"/>
      <c r="E587" s="1116"/>
      <c r="F587" s="1116"/>
      <c r="G587" s="1116"/>
      <c r="H587" s="263"/>
      <c r="I587" s="263"/>
      <c r="J587" s="171"/>
      <c r="K587" s="170"/>
      <c r="L587" s="1117"/>
      <c r="M587" s="1118"/>
      <c r="N587" s="1118"/>
      <c r="O587" s="1119"/>
    </row>
    <row r="588" spans="1:15" ht="19.5" customHeight="1" x14ac:dyDescent="0.25">
      <c r="A588" s="63">
        <f t="shared" si="166"/>
        <v>19.5</v>
      </c>
      <c r="B588" s="78">
        <v>6</v>
      </c>
      <c r="C588" s="1116"/>
      <c r="D588" s="1116"/>
      <c r="E588" s="1116"/>
      <c r="F588" s="1116"/>
      <c r="G588" s="1116"/>
      <c r="H588" s="263"/>
      <c r="I588" s="263"/>
      <c r="J588" s="171"/>
      <c r="K588" s="170"/>
      <c r="L588" s="1117"/>
      <c r="M588" s="1118"/>
      <c r="N588" s="1118"/>
      <c r="O588" s="1119"/>
    </row>
    <row r="589" spans="1:15" ht="19.5" customHeight="1" x14ac:dyDescent="0.25">
      <c r="A589" s="63">
        <f t="shared" si="166"/>
        <v>19.5</v>
      </c>
      <c r="B589" s="78">
        <v>7</v>
      </c>
      <c r="C589" s="1116"/>
      <c r="D589" s="1116"/>
      <c r="E589" s="1116"/>
      <c r="F589" s="1116"/>
      <c r="G589" s="1116"/>
      <c r="H589" s="263"/>
      <c r="I589" s="263"/>
      <c r="J589" s="171"/>
      <c r="K589" s="170"/>
      <c r="L589" s="1117"/>
      <c r="M589" s="1118"/>
      <c r="N589" s="1118"/>
      <c r="O589" s="1119"/>
    </row>
    <row r="590" spans="1:15" ht="19.5" customHeight="1" x14ac:dyDescent="0.25">
      <c r="A590" s="63">
        <f t="shared" si="166"/>
        <v>19.5</v>
      </c>
      <c r="B590" s="78">
        <v>8</v>
      </c>
      <c r="C590" s="1116"/>
      <c r="D590" s="1116"/>
      <c r="E590" s="1116"/>
      <c r="F590" s="1116"/>
      <c r="G590" s="1116"/>
      <c r="H590" s="263"/>
      <c r="I590" s="263"/>
      <c r="J590" s="171"/>
      <c r="K590" s="170"/>
      <c r="L590" s="1117"/>
      <c r="M590" s="1118"/>
      <c r="N590" s="1118"/>
      <c r="O590" s="1119"/>
    </row>
    <row r="591" spans="1:15" ht="9" customHeight="1" x14ac:dyDescent="0.25">
      <c r="A591" s="63">
        <f t="shared" ref="A591" si="167">$A$2</f>
        <v>9</v>
      </c>
    </row>
    <row r="592" spans="1:15" ht="18" customHeight="1" x14ac:dyDescent="0.25">
      <c r="A592" s="63">
        <f t="shared" ref="A592" si="168">$A$2*2</f>
        <v>18</v>
      </c>
      <c r="B592" s="79" t="s">
        <v>100</v>
      </c>
      <c r="C592" s="838" t="s">
        <v>191</v>
      </c>
      <c r="D592" s="795"/>
      <c r="E592" s="795"/>
      <c r="F592" s="795"/>
      <c r="G592" s="795"/>
      <c r="H592" s="795"/>
      <c r="I592" s="795"/>
      <c r="J592" s="795"/>
      <c r="K592" s="795"/>
      <c r="L592" s="795"/>
      <c r="M592" s="795"/>
      <c r="N592" s="795"/>
      <c r="O592" s="795"/>
    </row>
    <row r="593" spans="1:16" ht="9" customHeight="1" x14ac:dyDescent="0.25">
      <c r="A593" s="63">
        <f t="shared" ref="A593:A595" si="169">$A$2</f>
        <v>9</v>
      </c>
      <c r="B593" s="79" t="s">
        <v>101</v>
      </c>
      <c r="C593" s="795" t="s">
        <v>190</v>
      </c>
      <c r="D593" s="795"/>
      <c r="E593" s="795"/>
      <c r="F593" s="795"/>
      <c r="G593" s="795"/>
      <c r="H593" s="795"/>
      <c r="I593" s="795"/>
      <c r="J593" s="795"/>
      <c r="K593" s="795"/>
      <c r="L593" s="795"/>
      <c r="M593" s="795"/>
      <c r="N593" s="795"/>
      <c r="O593" s="795"/>
    </row>
    <row r="594" spans="1:16" s="62" customFormat="1" ht="9" customHeight="1" x14ac:dyDescent="0.25">
      <c r="A594" s="63">
        <f t="shared" si="169"/>
        <v>9</v>
      </c>
      <c r="B594" s="79" t="s">
        <v>102</v>
      </c>
      <c r="C594" s="838" t="s">
        <v>500</v>
      </c>
      <c r="D594" s="795"/>
      <c r="E594" s="795"/>
      <c r="F594" s="795"/>
      <c r="G594" s="795"/>
      <c r="H594" s="795"/>
      <c r="I594" s="795"/>
      <c r="J594" s="795"/>
      <c r="K594" s="795"/>
      <c r="L594" s="795"/>
      <c r="M594" s="795"/>
      <c r="N594" s="795"/>
      <c r="O594" s="795"/>
      <c r="P594" s="45"/>
    </row>
    <row r="595" spans="1:16" s="62" customFormat="1" ht="9" customHeight="1" x14ac:dyDescent="0.25">
      <c r="A595" s="63">
        <f t="shared" si="169"/>
        <v>9</v>
      </c>
      <c r="B595" s="79" t="s">
        <v>105</v>
      </c>
      <c r="C595" s="838" t="s">
        <v>202</v>
      </c>
      <c r="D595" s="795"/>
      <c r="E595" s="795"/>
      <c r="F595" s="795"/>
      <c r="G595" s="795"/>
      <c r="H595" s="795"/>
      <c r="I595" s="795"/>
      <c r="J595" s="795"/>
      <c r="K595" s="795"/>
      <c r="L595" s="795"/>
      <c r="M595" s="795"/>
      <c r="N595" s="795"/>
      <c r="O595" s="795"/>
      <c r="P595" s="45"/>
    </row>
    <row r="596" spans="1:16" s="62" customFormat="1" ht="16.5" customHeight="1" x14ac:dyDescent="0.25">
      <c r="A596" s="68">
        <f t="shared" ref="A596" si="170">$A$8</f>
        <v>16.5</v>
      </c>
      <c r="B596" s="45"/>
      <c r="C596" s="984" t="str">
        <f ca="1">Wersja</f>
        <v>2020..6.15.0.44055</v>
      </c>
      <c r="D596" s="984"/>
      <c r="E596" s="69"/>
      <c r="F596" s="69"/>
      <c r="G596" s="69"/>
      <c r="H596" s="69"/>
      <c r="I596" s="45"/>
      <c r="J596" s="45"/>
      <c r="K596" s="45"/>
      <c r="L596" s="45"/>
      <c r="M596" s="45"/>
      <c r="N596" s="80" t="s">
        <v>692</v>
      </c>
      <c r="O596" s="81" t="s">
        <v>187</v>
      </c>
      <c r="P596" s="45"/>
    </row>
    <row r="597" spans="1:16" s="62" customFormat="1" ht="9" customHeight="1" x14ac:dyDescent="0.25">
      <c r="A597" s="63">
        <f t="shared" ref="A597:A598" si="171">$A$2</f>
        <v>9</v>
      </c>
      <c r="B597" s="45"/>
      <c r="C597" s="45"/>
      <c r="D597" s="45"/>
      <c r="E597" s="45"/>
      <c r="F597" s="45"/>
      <c r="G597" s="45"/>
      <c r="H597" s="45"/>
      <c r="I597" s="45"/>
      <c r="J597" s="45"/>
      <c r="K597" s="45"/>
      <c r="L597" s="45"/>
      <c r="M597" s="45"/>
      <c r="N597" s="45"/>
      <c r="O597" s="45"/>
      <c r="P597" s="45"/>
    </row>
    <row r="598" spans="1:16" s="62" customFormat="1" ht="9" customHeight="1" x14ac:dyDescent="0.25">
      <c r="A598" s="63">
        <f t="shared" si="171"/>
        <v>9</v>
      </c>
      <c r="B598" s="797" t="s">
        <v>0</v>
      </c>
      <c r="C598" s="797"/>
      <c r="D598" s="797"/>
      <c r="E598" s="797"/>
      <c r="F598" s="797"/>
      <c r="G598" s="797"/>
      <c r="H598" s="797"/>
      <c r="I598" s="797"/>
      <c r="J598" s="797"/>
      <c r="K598" s="797"/>
      <c r="L598" s="797"/>
      <c r="M598" s="797"/>
      <c r="N598" s="797"/>
      <c r="O598" s="797"/>
      <c r="P598" s="45"/>
    </row>
    <row r="599" spans="1:16" s="62" customFormat="1" ht="4.5" customHeight="1" x14ac:dyDescent="0.25">
      <c r="A599" s="68">
        <v>4.5</v>
      </c>
      <c r="B599" s="147"/>
      <c r="C599" s="45"/>
      <c r="D599" s="45"/>
      <c r="E599" s="45"/>
      <c r="F599" s="45"/>
      <c r="G599" s="45"/>
      <c r="H599" s="45"/>
      <c r="I599" s="45"/>
      <c r="J599" s="45"/>
      <c r="K599" s="45"/>
      <c r="L599" s="45"/>
      <c r="M599" s="45"/>
      <c r="N599" s="45"/>
      <c r="O599" s="45"/>
      <c r="P599" s="45"/>
    </row>
    <row r="600" spans="1:16" s="62" customFormat="1" ht="16.5" customHeight="1" x14ac:dyDescent="0.25">
      <c r="A600" s="68">
        <f t="shared" ref="A600" si="172">$A$8</f>
        <v>16.5</v>
      </c>
      <c r="B600" s="811" t="s">
        <v>689</v>
      </c>
      <c r="C600" s="812"/>
      <c r="D600" s="812"/>
      <c r="E600" s="812"/>
      <c r="F600" s="812"/>
      <c r="G600" s="812"/>
      <c r="H600" s="812"/>
      <c r="I600" s="812"/>
      <c r="J600" s="812"/>
      <c r="K600" s="812"/>
      <c r="L600" s="812"/>
      <c r="M600" s="812"/>
      <c r="N600" s="812"/>
      <c r="O600" s="813"/>
      <c r="P600" s="45"/>
    </row>
    <row r="601" spans="1:16" s="62" customFormat="1" ht="24.75" customHeight="1" x14ac:dyDescent="0.25">
      <c r="A601" s="68">
        <f t="shared" ref="A601" si="173">$A$8*1.5</f>
        <v>24.75</v>
      </c>
      <c r="B601" s="149" t="s">
        <v>162</v>
      </c>
      <c r="C601" s="814" t="s">
        <v>170</v>
      </c>
      <c r="D601" s="807"/>
      <c r="E601" s="807"/>
      <c r="F601" s="807"/>
      <c r="G601" s="815"/>
      <c r="H601" s="150" t="s">
        <v>171</v>
      </c>
      <c r="I601" s="150" t="s">
        <v>172</v>
      </c>
      <c r="J601" s="149" t="s">
        <v>163</v>
      </c>
      <c r="K601" s="75" t="s">
        <v>778</v>
      </c>
      <c r="L601" s="845" t="s">
        <v>691</v>
      </c>
      <c r="M601" s="807"/>
      <c r="N601" s="807"/>
      <c r="O601" s="815"/>
      <c r="P601" s="45"/>
    </row>
    <row r="602" spans="1:16" s="62" customFormat="1" ht="9" customHeight="1" x14ac:dyDescent="0.2">
      <c r="A602" s="63">
        <f t="shared" ref="A602" si="174">$A$2</f>
        <v>9</v>
      </c>
      <c r="B602" s="85"/>
      <c r="C602" s="816" t="s">
        <v>126</v>
      </c>
      <c r="D602" s="817"/>
      <c r="E602" s="817"/>
      <c r="F602" s="817"/>
      <c r="G602" s="818"/>
      <c r="H602" s="77" t="s">
        <v>164</v>
      </c>
      <c r="I602" s="77" t="s">
        <v>165</v>
      </c>
      <c r="J602" s="77" t="s">
        <v>143</v>
      </c>
      <c r="K602" s="77" t="s">
        <v>166</v>
      </c>
      <c r="L602" s="845" t="s">
        <v>167</v>
      </c>
      <c r="M602" s="1023"/>
      <c r="N602" s="1023"/>
      <c r="O602" s="1024"/>
      <c r="P602" s="45"/>
    </row>
    <row r="603" spans="1:16" s="62" customFormat="1" ht="19.5" customHeight="1" x14ac:dyDescent="0.25">
      <c r="A603" s="63">
        <f t="shared" ref="A603:A610" si="175">$A$6</f>
        <v>19.5</v>
      </c>
      <c r="B603" s="78">
        <v>1</v>
      </c>
      <c r="C603" s="1116"/>
      <c r="D603" s="1116"/>
      <c r="E603" s="1116"/>
      <c r="F603" s="1116"/>
      <c r="G603" s="1116"/>
      <c r="H603" s="263"/>
      <c r="I603" s="263"/>
      <c r="J603" s="171"/>
      <c r="K603" s="170"/>
      <c r="L603" s="1117"/>
      <c r="M603" s="1118"/>
      <c r="N603" s="1118"/>
      <c r="O603" s="1119"/>
      <c r="P603" s="45"/>
    </row>
    <row r="604" spans="1:16" s="62" customFormat="1" ht="19.5" customHeight="1" x14ac:dyDescent="0.25">
      <c r="A604" s="63">
        <f t="shared" si="175"/>
        <v>19.5</v>
      </c>
      <c r="B604" s="78">
        <v>2</v>
      </c>
      <c r="C604" s="1116"/>
      <c r="D604" s="1116"/>
      <c r="E604" s="1116"/>
      <c r="F604" s="1116"/>
      <c r="G604" s="1116"/>
      <c r="H604" s="263"/>
      <c r="I604" s="263"/>
      <c r="J604" s="171"/>
      <c r="K604" s="170"/>
      <c r="L604" s="1117"/>
      <c r="M604" s="1118"/>
      <c r="N604" s="1118"/>
      <c r="O604" s="1119"/>
      <c r="P604" s="45"/>
    </row>
    <row r="605" spans="1:16" s="62" customFormat="1" ht="19.5" customHeight="1" x14ac:dyDescent="0.25">
      <c r="A605" s="63">
        <f t="shared" si="175"/>
        <v>19.5</v>
      </c>
      <c r="B605" s="78">
        <v>3</v>
      </c>
      <c r="C605" s="1116"/>
      <c r="D605" s="1116"/>
      <c r="E605" s="1116"/>
      <c r="F605" s="1116"/>
      <c r="G605" s="1116"/>
      <c r="H605" s="263"/>
      <c r="I605" s="263"/>
      <c r="J605" s="171"/>
      <c r="K605" s="170"/>
      <c r="L605" s="1117"/>
      <c r="M605" s="1118"/>
      <c r="N605" s="1118"/>
      <c r="O605" s="1119"/>
      <c r="P605" s="45"/>
    </row>
    <row r="606" spans="1:16" s="62" customFormat="1" ht="19.5" customHeight="1" x14ac:dyDescent="0.25">
      <c r="A606" s="63">
        <f t="shared" si="175"/>
        <v>19.5</v>
      </c>
      <c r="B606" s="78">
        <v>4</v>
      </c>
      <c r="C606" s="1116"/>
      <c r="D606" s="1116"/>
      <c r="E606" s="1116"/>
      <c r="F606" s="1116"/>
      <c r="G606" s="1116"/>
      <c r="H606" s="263"/>
      <c r="I606" s="263"/>
      <c r="J606" s="171"/>
      <c r="K606" s="170"/>
      <c r="L606" s="1117"/>
      <c r="M606" s="1118"/>
      <c r="N606" s="1118"/>
      <c r="O606" s="1119"/>
      <c r="P606" s="45"/>
    </row>
    <row r="607" spans="1:16" s="62" customFormat="1" ht="19.5" customHeight="1" x14ac:dyDescent="0.25">
      <c r="A607" s="63">
        <f t="shared" si="175"/>
        <v>19.5</v>
      </c>
      <c r="B607" s="78">
        <v>5</v>
      </c>
      <c r="C607" s="1116"/>
      <c r="D607" s="1116"/>
      <c r="E607" s="1116"/>
      <c r="F607" s="1116"/>
      <c r="G607" s="1116"/>
      <c r="H607" s="263"/>
      <c r="I607" s="263"/>
      <c r="J607" s="171"/>
      <c r="K607" s="170"/>
      <c r="L607" s="1117"/>
      <c r="M607" s="1118"/>
      <c r="N607" s="1118"/>
      <c r="O607" s="1119"/>
      <c r="P607" s="45"/>
    </row>
    <row r="608" spans="1:16" s="62" customFormat="1" ht="19.5" customHeight="1" x14ac:dyDescent="0.25">
      <c r="A608" s="63">
        <f t="shared" si="175"/>
        <v>19.5</v>
      </c>
      <c r="B608" s="78">
        <v>6</v>
      </c>
      <c r="C608" s="1116"/>
      <c r="D608" s="1116"/>
      <c r="E608" s="1116"/>
      <c r="F608" s="1116"/>
      <c r="G608" s="1116"/>
      <c r="H608" s="263"/>
      <c r="I608" s="263"/>
      <c r="J608" s="171"/>
      <c r="K608" s="170"/>
      <c r="L608" s="1117"/>
      <c r="M608" s="1118"/>
      <c r="N608" s="1118"/>
      <c r="O608" s="1119"/>
      <c r="P608" s="45"/>
    </row>
    <row r="609" spans="1:16" s="62" customFormat="1" ht="19.5" customHeight="1" x14ac:dyDescent="0.25">
      <c r="A609" s="63">
        <f t="shared" si="175"/>
        <v>19.5</v>
      </c>
      <c r="B609" s="78">
        <v>7</v>
      </c>
      <c r="C609" s="1116"/>
      <c r="D609" s="1116"/>
      <c r="E609" s="1116"/>
      <c r="F609" s="1116"/>
      <c r="G609" s="1116"/>
      <c r="H609" s="263"/>
      <c r="I609" s="263"/>
      <c r="J609" s="171"/>
      <c r="K609" s="170"/>
      <c r="L609" s="1117"/>
      <c r="M609" s="1118"/>
      <c r="N609" s="1118"/>
      <c r="O609" s="1119"/>
      <c r="P609" s="45"/>
    </row>
    <row r="610" spans="1:16" s="62" customFormat="1" ht="19.5" customHeight="1" x14ac:dyDescent="0.25">
      <c r="A610" s="63">
        <f t="shared" si="175"/>
        <v>19.5</v>
      </c>
      <c r="B610" s="78">
        <v>8</v>
      </c>
      <c r="C610" s="1116"/>
      <c r="D610" s="1116"/>
      <c r="E610" s="1116"/>
      <c r="F610" s="1116"/>
      <c r="G610" s="1116"/>
      <c r="H610" s="263"/>
      <c r="I610" s="263"/>
      <c r="J610" s="171"/>
      <c r="K610" s="170"/>
      <c r="L610" s="1117"/>
      <c r="M610" s="1118"/>
      <c r="N610" s="1118"/>
      <c r="O610" s="1119"/>
      <c r="P610" s="45"/>
    </row>
    <row r="611" spans="1:16" s="62" customFormat="1" ht="9" customHeight="1" x14ac:dyDescent="0.25">
      <c r="A611" s="63">
        <f t="shared" ref="A611" si="176">$A$2</f>
        <v>9</v>
      </c>
      <c r="B611" s="45"/>
      <c r="C611" s="45"/>
      <c r="D611" s="45"/>
      <c r="E611" s="45"/>
      <c r="F611" s="45"/>
      <c r="G611" s="45"/>
      <c r="H611" s="45"/>
      <c r="I611" s="45"/>
      <c r="J611" s="45"/>
      <c r="K611" s="45"/>
      <c r="L611" s="45"/>
      <c r="M611" s="45"/>
      <c r="N611" s="45"/>
      <c r="O611" s="45"/>
      <c r="P611" s="45"/>
    </row>
    <row r="612" spans="1:16" ht="9" customHeight="1" x14ac:dyDescent="0.25">
      <c r="A612" s="63">
        <f t="shared" si="5"/>
        <v>9</v>
      </c>
    </row>
    <row r="613" spans="1:16" ht="9" customHeight="1" x14ac:dyDescent="0.25">
      <c r="A613" s="63">
        <f t="shared" si="5"/>
        <v>9</v>
      </c>
    </row>
    <row r="614" spans="1:16" ht="9" customHeight="1" x14ac:dyDescent="0.25">
      <c r="A614" s="63">
        <f t="shared" si="5"/>
        <v>9</v>
      </c>
    </row>
    <row r="615" spans="1:16" ht="9" customHeight="1" x14ac:dyDescent="0.25">
      <c r="A615" s="63">
        <f t="shared" si="5"/>
        <v>9</v>
      </c>
    </row>
    <row r="616" spans="1:16" ht="9" customHeight="1" x14ac:dyDescent="0.25">
      <c r="A616" s="63">
        <f t="shared" si="5"/>
        <v>9</v>
      </c>
    </row>
    <row r="617" spans="1:16" ht="9" customHeight="1" x14ac:dyDescent="0.25">
      <c r="A617" s="63">
        <f t="shared" si="5"/>
        <v>9</v>
      </c>
    </row>
    <row r="618" spans="1:16" ht="9" customHeight="1" x14ac:dyDescent="0.25">
      <c r="A618" s="63">
        <f t="shared" si="5"/>
        <v>9</v>
      </c>
    </row>
    <row r="619" spans="1:16" ht="9" customHeight="1" x14ac:dyDescent="0.25">
      <c r="A619" s="63">
        <f t="shared" si="5"/>
        <v>9</v>
      </c>
    </row>
    <row r="620" spans="1:16" ht="9" customHeight="1" x14ac:dyDescent="0.25">
      <c r="A620" s="63">
        <f t="shared" si="5"/>
        <v>9</v>
      </c>
    </row>
    <row r="621" spans="1:16" ht="9" customHeight="1" x14ac:dyDescent="0.25">
      <c r="A621" s="63">
        <f t="shared" si="5"/>
        <v>9</v>
      </c>
    </row>
    <row r="622" spans="1:16" ht="9" customHeight="1" x14ac:dyDescent="0.25">
      <c r="A622" s="63">
        <f t="shared" si="5"/>
        <v>9</v>
      </c>
    </row>
    <row r="623" spans="1:16" ht="9" customHeight="1" x14ac:dyDescent="0.25">
      <c r="A623" s="63">
        <f t="shared" si="5"/>
        <v>9</v>
      </c>
    </row>
    <row r="624" spans="1:16" ht="9" customHeight="1" x14ac:dyDescent="0.25">
      <c r="A624" s="63">
        <f t="shared" si="5"/>
        <v>9</v>
      </c>
    </row>
    <row r="625" spans="1:1" ht="9" customHeight="1" x14ac:dyDescent="0.25">
      <c r="A625" s="63">
        <f t="shared" si="5"/>
        <v>9</v>
      </c>
    </row>
    <row r="626" spans="1:1" ht="9" customHeight="1" x14ac:dyDescent="0.25">
      <c r="A626" s="63">
        <f t="shared" si="5"/>
        <v>9</v>
      </c>
    </row>
    <row r="627" spans="1:1" ht="9" customHeight="1" x14ac:dyDescent="0.25">
      <c r="A627" s="63">
        <f t="shared" si="5"/>
        <v>9</v>
      </c>
    </row>
    <row r="628" spans="1:1" ht="9" customHeight="1" x14ac:dyDescent="0.25">
      <c r="A628" s="63">
        <f t="shared" si="5"/>
        <v>9</v>
      </c>
    </row>
    <row r="629" spans="1:1" ht="9" customHeight="1" x14ac:dyDescent="0.25">
      <c r="A629" s="63">
        <f t="shared" si="5"/>
        <v>9</v>
      </c>
    </row>
    <row r="630" spans="1:1" ht="9" customHeight="1" x14ac:dyDescent="0.25">
      <c r="A630" s="63">
        <f t="shared" si="5"/>
        <v>9</v>
      </c>
    </row>
    <row r="631" spans="1:1" ht="9" customHeight="1" x14ac:dyDescent="0.25">
      <c r="A631" s="63">
        <f t="shared" si="5"/>
        <v>9</v>
      </c>
    </row>
    <row r="632" spans="1:1" ht="9" customHeight="1" x14ac:dyDescent="0.25">
      <c r="A632" s="63">
        <f t="shared" si="5"/>
        <v>9</v>
      </c>
    </row>
    <row r="633" spans="1:1" ht="9" customHeight="1" x14ac:dyDescent="0.25">
      <c r="A633" s="63">
        <f t="shared" si="5"/>
        <v>9</v>
      </c>
    </row>
    <row r="634" spans="1:1" ht="9" customHeight="1" x14ac:dyDescent="0.25">
      <c r="A634" s="63">
        <f t="shared" si="5"/>
        <v>9</v>
      </c>
    </row>
    <row r="635" spans="1:1" ht="9" customHeight="1" x14ac:dyDescent="0.25">
      <c r="A635" s="63">
        <f t="shared" si="5"/>
        <v>9</v>
      </c>
    </row>
    <row r="636" spans="1:1" ht="9" customHeight="1" x14ac:dyDescent="0.25">
      <c r="A636" s="63">
        <f t="shared" si="5"/>
        <v>9</v>
      </c>
    </row>
    <row r="637" spans="1:1" ht="9" customHeight="1" x14ac:dyDescent="0.25">
      <c r="A637" s="63">
        <f t="shared" si="5"/>
        <v>9</v>
      </c>
    </row>
    <row r="638" spans="1:1" ht="9" customHeight="1" x14ac:dyDescent="0.25">
      <c r="A638" s="63">
        <f t="shared" si="5"/>
        <v>9</v>
      </c>
    </row>
    <row r="639" spans="1:1" ht="9" customHeight="1" x14ac:dyDescent="0.25">
      <c r="A639" s="63">
        <f t="shared" si="5"/>
        <v>9</v>
      </c>
    </row>
    <row r="640" spans="1:1" ht="9" customHeight="1" x14ac:dyDescent="0.25">
      <c r="A640" s="63">
        <f t="shared" si="5"/>
        <v>9</v>
      </c>
    </row>
    <row r="641" spans="1:17" ht="15.75" customHeight="1" x14ac:dyDescent="0.25">
      <c r="A641" s="68">
        <f t="shared" ref="A641" si="177">$A$8</f>
        <v>16.5</v>
      </c>
      <c r="C641" s="80" t="s">
        <v>692</v>
      </c>
      <c r="D641" s="81" t="s">
        <v>189</v>
      </c>
      <c r="M641" s="1006" t="str">
        <f ca="1">Wersja</f>
        <v>2020..6.15.0.44055</v>
      </c>
      <c r="N641" s="1006"/>
    </row>
    <row r="642" spans="1:17" ht="9" customHeight="1" x14ac:dyDescent="0.25">
      <c r="A642" s="64">
        <v>9</v>
      </c>
      <c r="B642" s="796" t="s">
        <v>182</v>
      </c>
      <c r="C642" s="796"/>
      <c r="D642" s="796"/>
      <c r="E642" s="796"/>
      <c r="F642" s="796"/>
      <c r="G642" s="796"/>
      <c r="H642" s="796"/>
      <c r="I642" s="796"/>
      <c r="J642" s="796"/>
      <c r="K642" s="796"/>
      <c r="L642" s="796"/>
      <c r="M642" s="796"/>
      <c r="N642" s="796"/>
      <c r="O642" s="796"/>
    </row>
    <row r="643" spans="1:17" ht="9" customHeight="1" x14ac:dyDescent="0.25">
      <c r="A643" s="63">
        <f t="shared" ref="A643" si="178">$A$2</f>
        <v>9</v>
      </c>
      <c r="B643" s="797" t="s">
        <v>0</v>
      </c>
      <c r="C643" s="797"/>
      <c r="D643" s="797"/>
      <c r="E643" s="797"/>
      <c r="F643" s="797"/>
      <c r="G643" s="797"/>
      <c r="H643" s="797"/>
      <c r="I643" s="797"/>
      <c r="J643" s="797"/>
      <c r="K643" s="797"/>
      <c r="L643" s="797"/>
      <c r="M643" s="797"/>
      <c r="N643" s="797"/>
      <c r="O643" s="797"/>
    </row>
    <row r="644" spans="1:17" ht="4.5" customHeight="1" x14ac:dyDescent="0.25">
      <c r="A644" s="64">
        <v>4.5</v>
      </c>
      <c r="B644" s="121"/>
    </row>
    <row r="645" spans="1:17" ht="9" customHeight="1" x14ac:dyDescent="0.25">
      <c r="A645" s="63">
        <f t="shared" ref="A645" si="179">$A$2</f>
        <v>9</v>
      </c>
      <c r="B645" s="798" t="s">
        <v>475</v>
      </c>
      <c r="C645" s="799"/>
      <c r="D645" s="799"/>
      <c r="E645" s="799"/>
      <c r="F645" s="799"/>
      <c r="G645" s="799"/>
      <c r="H645" s="800"/>
      <c r="I645" s="801" t="s">
        <v>1</v>
      </c>
      <c r="J645" s="802"/>
      <c r="K645" s="802"/>
      <c r="L645" s="802"/>
      <c r="M645" s="802"/>
      <c r="N645" s="802"/>
      <c r="O645" s="803"/>
    </row>
    <row r="646" spans="1:17" ht="19.5" customHeight="1" x14ac:dyDescent="0.25">
      <c r="A646" s="64">
        <v>19.5</v>
      </c>
      <c r="B646" s="65"/>
      <c r="C646" s="988">
        <f>C566</f>
        <v>0</v>
      </c>
      <c r="D646" s="988"/>
      <c r="E646" s="988"/>
      <c r="F646" s="988"/>
      <c r="G646" s="988"/>
      <c r="H646" s="66"/>
      <c r="I646" s="820"/>
      <c r="J646" s="821"/>
      <c r="K646" s="821"/>
      <c r="L646" s="821"/>
      <c r="M646" s="821"/>
      <c r="N646" s="821"/>
      <c r="O646" s="822"/>
    </row>
    <row r="647" spans="1:17" ht="9" customHeight="1" x14ac:dyDescent="0.25">
      <c r="A647" s="63">
        <f t="shared" ref="A647" si="180">$A$2</f>
        <v>9</v>
      </c>
    </row>
    <row r="648" spans="1:17" ht="16.5" customHeight="1" x14ac:dyDescent="0.25">
      <c r="A648" s="64">
        <v>16.5</v>
      </c>
      <c r="B648" s="67" t="s">
        <v>579</v>
      </c>
    </row>
    <row r="649" spans="1:17" ht="16.5" customHeight="1" x14ac:dyDescent="0.25">
      <c r="A649" s="68">
        <f t="shared" ref="A649:A650" si="181">$A$8</f>
        <v>16.5</v>
      </c>
      <c r="B649" s="989" t="s">
        <v>686</v>
      </c>
      <c r="C649" s="989"/>
      <c r="D649" s="989"/>
      <c r="E649" s="989"/>
      <c r="F649" s="989"/>
      <c r="G649" s="989"/>
      <c r="H649" s="989"/>
      <c r="I649" s="989"/>
      <c r="J649" s="989"/>
      <c r="K649" s="989"/>
      <c r="L649" s="989"/>
      <c r="M649" s="989"/>
      <c r="N649" s="989"/>
    </row>
    <row r="650" spans="1:17" ht="16.5" customHeight="1" x14ac:dyDescent="0.25">
      <c r="A650" s="68">
        <f t="shared" si="181"/>
        <v>16.5</v>
      </c>
      <c r="B650" s="990" t="s">
        <v>574</v>
      </c>
      <c r="C650" s="989"/>
      <c r="D650" s="989"/>
      <c r="E650" s="989"/>
      <c r="F650" s="989"/>
      <c r="G650" s="989"/>
      <c r="H650" s="989"/>
      <c r="I650" s="989"/>
      <c r="J650" s="989"/>
      <c r="K650" s="989"/>
      <c r="L650" s="989"/>
      <c r="M650" s="989"/>
      <c r="N650" s="989"/>
    </row>
    <row r="651" spans="1:17" ht="9" customHeight="1" x14ac:dyDescent="0.25">
      <c r="A651" s="63">
        <f t="shared" ref="A651" si="182">$A$2</f>
        <v>9</v>
      </c>
      <c r="C651" s="69"/>
      <c r="D651" s="69"/>
      <c r="E651" s="69"/>
      <c r="F651" s="69"/>
      <c r="G651" s="69"/>
      <c r="N651" s="1120" t="s">
        <v>169</v>
      </c>
      <c r="O651" s="1086"/>
    </row>
    <row r="652" spans="1:17" ht="19.5" customHeight="1" x14ac:dyDescent="0.25">
      <c r="A652" s="63">
        <f t="shared" ref="A652" si="183">$A$6</f>
        <v>19.5</v>
      </c>
      <c r="C652" s="69"/>
      <c r="D652" s="69"/>
      <c r="E652" s="69"/>
      <c r="F652" s="69"/>
      <c r="G652" s="69"/>
      <c r="N652" s="283">
        <f>N572+1</f>
        <v>9</v>
      </c>
      <c r="O652" s="70"/>
      <c r="P652" s="62"/>
      <c r="Q652" s="62">
        <f>IF(COUNTA(C663:O670,C683:O690)=0,0,1)</f>
        <v>0</v>
      </c>
    </row>
    <row r="653" spans="1:17" ht="4.5" customHeight="1" x14ac:dyDescent="0.25">
      <c r="A653" s="63">
        <f t="shared" ref="A653:A654" si="184">$A$4</f>
        <v>4.5</v>
      </c>
      <c r="B653" s="69"/>
      <c r="C653" s="69"/>
      <c r="D653" s="69"/>
      <c r="E653" s="69"/>
      <c r="F653" s="69"/>
      <c r="G653" s="69"/>
    </row>
    <row r="654" spans="1:17" ht="4.5" customHeight="1" x14ac:dyDescent="0.25">
      <c r="A654" s="63">
        <f t="shared" si="184"/>
        <v>4.5</v>
      </c>
      <c r="B654" s="807"/>
      <c r="C654" s="807"/>
      <c r="D654" s="807"/>
      <c r="E654" s="807"/>
      <c r="F654" s="807"/>
      <c r="G654" s="807"/>
      <c r="H654" s="807"/>
      <c r="I654" s="807"/>
      <c r="J654" s="807"/>
      <c r="K654" s="807"/>
      <c r="L654" s="807"/>
      <c r="M654" s="807"/>
      <c r="N654" s="807"/>
      <c r="O654" s="807"/>
    </row>
    <row r="655" spans="1:17" ht="24.75" customHeight="1" x14ac:dyDescent="0.25">
      <c r="A655" s="68">
        <f t="shared" ref="A655" si="185">$A$8*1.5</f>
        <v>24.75</v>
      </c>
      <c r="B655" s="826" t="s">
        <v>687</v>
      </c>
      <c r="C655" s="827"/>
      <c r="D655" s="827"/>
      <c r="E655" s="827"/>
      <c r="F655" s="827"/>
      <c r="G655" s="827"/>
      <c r="H655" s="827"/>
      <c r="I655" s="827"/>
      <c r="J655" s="827"/>
      <c r="K655" s="827"/>
      <c r="L655" s="827"/>
      <c r="M655" s="827"/>
      <c r="N655" s="827"/>
      <c r="O655" s="828"/>
    </row>
    <row r="656" spans="1:17" ht="9" customHeight="1" x14ac:dyDescent="0.25">
      <c r="A656" s="63">
        <f t="shared" ref="A656" si="186">$A$2</f>
        <v>9</v>
      </c>
      <c r="B656" s="71"/>
      <c r="C656" s="804" t="s">
        <v>158</v>
      </c>
      <c r="D656" s="805"/>
      <c r="E656" s="805"/>
      <c r="F656" s="805"/>
      <c r="G656" s="805"/>
      <c r="H656" s="806"/>
      <c r="I656" s="804" t="s">
        <v>159</v>
      </c>
      <c r="J656" s="805"/>
      <c r="K656" s="805"/>
      <c r="L656" s="805"/>
      <c r="M656" s="805"/>
      <c r="N656" s="805"/>
      <c r="O656" s="806"/>
    </row>
    <row r="657" spans="1:15" ht="19.5" customHeight="1" thickBot="1" x14ac:dyDescent="0.3">
      <c r="A657" s="63">
        <f t="shared" ref="A657" si="187">$A$6</f>
        <v>19.5</v>
      </c>
      <c r="B657" s="71"/>
      <c r="C657" s="1077" t="str">
        <f t="shared" ref="C657" si="188">""&amp;$C$17</f>
        <v/>
      </c>
      <c r="D657" s="1078"/>
      <c r="E657" s="1078"/>
      <c r="F657" s="1078"/>
      <c r="G657" s="1078"/>
      <c r="H657" s="1079"/>
      <c r="I657" s="1077" t="str">
        <f t="shared" ref="I657" si="189">""&amp;$I$17</f>
        <v/>
      </c>
      <c r="J657" s="1078"/>
      <c r="K657" s="1078"/>
      <c r="L657" s="1078"/>
      <c r="M657" s="1078"/>
      <c r="N657" s="1078"/>
      <c r="O657" s="1079"/>
    </row>
    <row r="658" spans="1:15" ht="4.5" customHeight="1" thickBot="1" x14ac:dyDescent="0.3">
      <c r="A658" s="63">
        <f t="shared" ref="A658" si="190">$A$4</f>
        <v>4.5</v>
      </c>
      <c r="B658" s="1080"/>
      <c r="C658" s="1081"/>
      <c r="D658" s="1081"/>
      <c r="E658" s="1081"/>
      <c r="F658" s="1081"/>
      <c r="G658" s="1081"/>
      <c r="H658" s="1081"/>
      <c r="I658" s="1081"/>
      <c r="J658" s="1081"/>
      <c r="K658" s="1081"/>
      <c r="L658" s="1081"/>
      <c r="M658" s="1081"/>
      <c r="N658" s="1081"/>
      <c r="O658" s="1082"/>
    </row>
    <row r="659" spans="1:15" ht="16.5" customHeight="1" x14ac:dyDescent="0.25">
      <c r="A659" s="68">
        <f t="shared" ref="A659:A660" si="191">$A$8</f>
        <v>16.5</v>
      </c>
      <c r="B659" s="1083" t="s">
        <v>196</v>
      </c>
      <c r="C659" s="1084"/>
      <c r="D659" s="1084"/>
      <c r="E659" s="1084"/>
      <c r="F659" s="1084"/>
      <c r="G659" s="1084"/>
      <c r="H659" s="1084"/>
      <c r="I659" s="1084"/>
      <c r="J659" s="1084"/>
      <c r="K659" s="1084"/>
      <c r="L659" s="1084"/>
      <c r="M659" s="1084"/>
      <c r="N659" s="1084"/>
      <c r="O659" s="1085"/>
    </row>
    <row r="660" spans="1:15" ht="16.5" customHeight="1" x14ac:dyDescent="0.25">
      <c r="A660" s="68">
        <f t="shared" si="191"/>
        <v>16.5</v>
      </c>
      <c r="B660" s="811" t="s">
        <v>688</v>
      </c>
      <c r="C660" s="812"/>
      <c r="D660" s="812"/>
      <c r="E660" s="812"/>
      <c r="F660" s="812"/>
      <c r="G660" s="812"/>
      <c r="H660" s="812"/>
      <c r="I660" s="812"/>
      <c r="J660" s="812"/>
      <c r="K660" s="812"/>
      <c r="L660" s="812"/>
      <c r="M660" s="812"/>
      <c r="N660" s="812"/>
      <c r="O660" s="813"/>
    </row>
    <row r="661" spans="1:15" ht="24.75" customHeight="1" x14ac:dyDescent="0.25">
      <c r="A661" s="68">
        <f t="shared" ref="A661" si="192">$A$8*1.5</f>
        <v>24.75</v>
      </c>
      <c r="B661" s="149" t="s">
        <v>162</v>
      </c>
      <c r="C661" s="814" t="s">
        <v>170</v>
      </c>
      <c r="D661" s="807"/>
      <c r="E661" s="807"/>
      <c r="F661" s="807"/>
      <c r="G661" s="815"/>
      <c r="H661" s="150" t="s">
        <v>171</v>
      </c>
      <c r="I661" s="150" t="s">
        <v>172</v>
      </c>
      <c r="J661" s="149" t="s">
        <v>163</v>
      </c>
      <c r="K661" s="75" t="s">
        <v>778</v>
      </c>
      <c r="L661" s="845" t="s">
        <v>691</v>
      </c>
      <c r="M661" s="807"/>
      <c r="N661" s="807"/>
      <c r="O661" s="815"/>
    </row>
    <row r="662" spans="1:15" ht="9" customHeight="1" x14ac:dyDescent="0.2">
      <c r="A662" s="63">
        <f t="shared" ref="A662" si="193">$A$2</f>
        <v>9</v>
      </c>
      <c r="B662" s="76"/>
      <c r="C662" s="816" t="s">
        <v>126</v>
      </c>
      <c r="D662" s="817"/>
      <c r="E662" s="817"/>
      <c r="F662" s="817"/>
      <c r="G662" s="818"/>
      <c r="H662" s="77" t="s">
        <v>164</v>
      </c>
      <c r="I662" s="77" t="s">
        <v>165</v>
      </c>
      <c r="J662" s="77" t="s">
        <v>143</v>
      </c>
      <c r="K662" s="77" t="s">
        <v>166</v>
      </c>
      <c r="L662" s="845" t="s">
        <v>167</v>
      </c>
      <c r="M662" s="1023"/>
      <c r="N662" s="1023"/>
      <c r="O662" s="1024"/>
    </row>
    <row r="663" spans="1:15" ht="19.5" customHeight="1" x14ac:dyDescent="0.25">
      <c r="A663" s="63">
        <f t="shared" ref="A663:A670" si="194">$A$6</f>
        <v>19.5</v>
      </c>
      <c r="B663" s="78">
        <v>1</v>
      </c>
      <c r="C663" s="1116"/>
      <c r="D663" s="1116"/>
      <c r="E663" s="1116"/>
      <c r="F663" s="1116"/>
      <c r="G663" s="1116"/>
      <c r="H663" s="263"/>
      <c r="I663" s="263"/>
      <c r="J663" s="171"/>
      <c r="K663" s="170"/>
      <c r="L663" s="1117"/>
      <c r="M663" s="1118"/>
      <c r="N663" s="1118"/>
      <c r="O663" s="1119"/>
    </row>
    <row r="664" spans="1:15" ht="19.5" customHeight="1" x14ac:dyDescent="0.25">
      <c r="A664" s="63">
        <f t="shared" si="194"/>
        <v>19.5</v>
      </c>
      <c r="B664" s="78">
        <v>2</v>
      </c>
      <c r="C664" s="1116"/>
      <c r="D664" s="1116"/>
      <c r="E664" s="1116"/>
      <c r="F664" s="1116"/>
      <c r="G664" s="1116"/>
      <c r="H664" s="263"/>
      <c r="I664" s="263"/>
      <c r="J664" s="171"/>
      <c r="K664" s="170"/>
      <c r="L664" s="1117"/>
      <c r="M664" s="1118"/>
      <c r="N664" s="1118"/>
      <c r="O664" s="1119"/>
    </row>
    <row r="665" spans="1:15" ht="19.5" customHeight="1" x14ac:dyDescent="0.25">
      <c r="A665" s="63">
        <f t="shared" si="194"/>
        <v>19.5</v>
      </c>
      <c r="B665" s="78">
        <v>3</v>
      </c>
      <c r="C665" s="1116"/>
      <c r="D665" s="1116"/>
      <c r="E665" s="1116"/>
      <c r="F665" s="1116"/>
      <c r="G665" s="1116"/>
      <c r="H665" s="263"/>
      <c r="I665" s="263"/>
      <c r="J665" s="171"/>
      <c r="K665" s="170"/>
      <c r="L665" s="1117"/>
      <c r="M665" s="1118"/>
      <c r="N665" s="1118"/>
      <c r="O665" s="1119"/>
    </row>
    <row r="666" spans="1:15" ht="19.5" customHeight="1" x14ac:dyDescent="0.25">
      <c r="A666" s="63">
        <f t="shared" si="194"/>
        <v>19.5</v>
      </c>
      <c r="B666" s="78">
        <v>4</v>
      </c>
      <c r="C666" s="1116"/>
      <c r="D666" s="1116"/>
      <c r="E666" s="1116"/>
      <c r="F666" s="1116"/>
      <c r="G666" s="1116"/>
      <c r="H666" s="263"/>
      <c r="I666" s="263"/>
      <c r="J666" s="171"/>
      <c r="K666" s="170"/>
      <c r="L666" s="1117"/>
      <c r="M666" s="1118"/>
      <c r="N666" s="1118"/>
      <c r="O666" s="1119"/>
    </row>
    <row r="667" spans="1:15" ht="19.5" customHeight="1" x14ac:dyDescent="0.25">
      <c r="A667" s="63">
        <f t="shared" si="194"/>
        <v>19.5</v>
      </c>
      <c r="B667" s="78">
        <v>5</v>
      </c>
      <c r="C667" s="1116"/>
      <c r="D667" s="1116"/>
      <c r="E667" s="1116"/>
      <c r="F667" s="1116"/>
      <c r="G667" s="1116"/>
      <c r="H667" s="263"/>
      <c r="I667" s="263"/>
      <c r="J667" s="171"/>
      <c r="K667" s="170"/>
      <c r="L667" s="1117"/>
      <c r="M667" s="1118"/>
      <c r="N667" s="1118"/>
      <c r="O667" s="1119"/>
    </row>
    <row r="668" spans="1:15" ht="19.5" customHeight="1" x14ac:dyDescent="0.25">
      <c r="A668" s="63">
        <f t="shared" si="194"/>
        <v>19.5</v>
      </c>
      <c r="B668" s="78">
        <v>6</v>
      </c>
      <c r="C668" s="1116"/>
      <c r="D668" s="1116"/>
      <c r="E668" s="1116"/>
      <c r="F668" s="1116"/>
      <c r="G668" s="1116"/>
      <c r="H668" s="263"/>
      <c r="I668" s="263"/>
      <c r="J668" s="171"/>
      <c r="K668" s="170"/>
      <c r="L668" s="1117"/>
      <c r="M668" s="1118"/>
      <c r="N668" s="1118"/>
      <c r="O668" s="1119"/>
    </row>
    <row r="669" spans="1:15" ht="19.5" customHeight="1" x14ac:dyDescent="0.25">
      <c r="A669" s="63">
        <f t="shared" si="194"/>
        <v>19.5</v>
      </c>
      <c r="B669" s="78">
        <v>7</v>
      </c>
      <c r="C669" s="1116"/>
      <c r="D669" s="1116"/>
      <c r="E669" s="1116"/>
      <c r="F669" s="1116"/>
      <c r="G669" s="1116"/>
      <c r="H669" s="263"/>
      <c r="I669" s="263"/>
      <c r="J669" s="171"/>
      <c r="K669" s="170"/>
      <c r="L669" s="1117"/>
      <c r="M669" s="1118"/>
      <c r="N669" s="1118"/>
      <c r="O669" s="1119"/>
    </row>
    <row r="670" spans="1:15" ht="19.5" customHeight="1" x14ac:dyDescent="0.25">
      <c r="A670" s="63">
        <f t="shared" si="194"/>
        <v>19.5</v>
      </c>
      <c r="B670" s="78">
        <v>8</v>
      </c>
      <c r="C670" s="1116"/>
      <c r="D670" s="1116"/>
      <c r="E670" s="1116"/>
      <c r="F670" s="1116"/>
      <c r="G670" s="1116"/>
      <c r="H670" s="263"/>
      <c r="I670" s="263"/>
      <c r="J670" s="171"/>
      <c r="K670" s="170"/>
      <c r="L670" s="1117"/>
      <c r="M670" s="1118"/>
      <c r="N670" s="1118"/>
      <c r="O670" s="1119"/>
    </row>
    <row r="671" spans="1:15" ht="9" customHeight="1" x14ac:dyDescent="0.25">
      <c r="A671" s="63">
        <f t="shared" ref="A671" si="195">$A$2</f>
        <v>9</v>
      </c>
    </row>
    <row r="672" spans="1:15" ht="18" customHeight="1" x14ac:dyDescent="0.25">
      <c r="A672" s="63">
        <f t="shared" ref="A672" si="196">$A$2*2</f>
        <v>18</v>
      </c>
      <c r="B672" s="79" t="s">
        <v>100</v>
      </c>
      <c r="C672" s="838" t="s">
        <v>191</v>
      </c>
      <c r="D672" s="795"/>
      <c r="E672" s="795"/>
      <c r="F672" s="795"/>
      <c r="G672" s="795"/>
      <c r="H672" s="795"/>
      <c r="I672" s="795"/>
      <c r="J672" s="795"/>
      <c r="K672" s="795"/>
      <c r="L672" s="795"/>
      <c r="M672" s="795"/>
      <c r="N672" s="795"/>
      <c r="O672" s="795"/>
    </row>
    <row r="673" spans="1:16" ht="9" customHeight="1" x14ac:dyDescent="0.25">
      <c r="A673" s="63">
        <f t="shared" ref="A673:A675" si="197">$A$2</f>
        <v>9</v>
      </c>
      <c r="B673" s="79" t="s">
        <v>101</v>
      </c>
      <c r="C673" s="795" t="s">
        <v>190</v>
      </c>
      <c r="D673" s="795"/>
      <c r="E673" s="795"/>
      <c r="F673" s="795"/>
      <c r="G673" s="795"/>
      <c r="H673" s="795"/>
      <c r="I673" s="795"/>
      <c r="J673" s="795"/>
      <c r="K673" s="795"/>
      <c r="L673" s="795"/>
      <c r="M673" s="795"/>
      <c r="N673" s="795"/>
      <c r="O673" s="795"/>
    </row>
    <row r="674" spans="1:16" s="62" customFormat="1" ht="9" customHeight="1" x14ac:dyDescent="0.25">
      <c r="A674" s="63">
        <f t="shared" si="197"/>
        <v>9</v>
      </c>
      <c r="B674" s="79" t="s">
        <v>102</v>
      </c>
      <c r="C674" s="838" t="s">
        <v>500</v>
      </c>
      <c r="D674" s="795"/>
      <c r="E674" s="795"/>
      <c r="F674" s="795"/>
      <c r="G674" s="795"/>
      <c r="H674" s="795"/>
      <c r="I674" s="795"/>
      <c r="J674" s="795"/>
      <c r="K674" s="795"/>
      <c r="L674" s="795"/>
      <c r="M674" s="795"/>
      <c r="N674" s="795"/>
      <c r="O674" s="795"/>
      <c r="P674" s="45"/>
    </row>
    <row r="675" spans="1:16" s="62" customFormat="1" ht="9" customHeight="1" x14ac:dyDescent="0.25">
      <c r="A675" s="63">
        <f t="shared" si="197"/>
        <v>9</v>
      </c>
      <c r="B675" s="79" t="s">
        <v>105</v>
      </c>
      <c r="C675" s="838" t="s">
        <v>202</v>
      </c>
      <c r="D675" s="795"/>
      <c r="E675" s="795"/>
      <c r="F675" s="795"/>
      <c r="G675" s="795"/>
      <c r="H675" s="795"/>
      <c r="I675" s="795"/>
      <c r="J675" s="795"/>
      <c r="K675" s="795"/>
      <c r="L675" s="795"/>
      <c r="M675" s="795"/>
      <c r="N675" s="795"/>
      <c r="O675" s="795"/>
      <c r="P675" s="45"/>
    </row>
    <row r="676" spans="1:16" s="62" customFormat="1" ht="16.5" customHeight="1" x14ac:dyDescent="0.25">
      <c r="A676" s="68">
        <f t="shared" ref="A676" si="198">$A$8</f>
        <v>16.5</v>
      </c>
      <c r="B676" s="45"/>
      <c r="C676" s="984" t="str">
        <f ca="1">Wersja</f>
        <v>2020..6.15.0.44055</v>
      </c>
      <c r="D676" s="984"/>
      <c r="E676" s="69"/>
      <c r="F676" s="69"/>
      <c r="G676" s="69"/>
      <c r="H676" s="69"/>
      <c r="I676" s="45"/>
      <c r="J676" s="45"/>
      <c r="K676" s="45"/>
      <c r="L676" s="45"/>
      <c r="M676" s="45"/>
      <c r="N676" s="80" t="s">
        <v>692</v>
      </c>
      <c r="O676" s="81" t="s">
        <v>187</v>
      </c>
      <c r="P676" s="45"/>
    </row>
    <row r="677" spans="1:16" s="62" customFormat="1" ht="9" customHeight="1" x14ac:dyDescent="0.25">
      <c r="A677" s="63">
        <f t="shared" ref="A677:A678" si="199">$A$2</f>
        <v>9</v>
      </c>
      <c r="B677" s="45"/>
      <c r="C677" s="45"/>
      <c r="D677" s="45"/>
      <c r="E677" s="45"/>
      <c r="F677" s="45"/>
      <c r="G677" s="45"/>
      <c r="H677" s="45"/>
      <c r="I677" s="45"/>
      <c r="J677" s="45"/>
      <c r="K677" s="45"/>
      <c r="L677" s="45"/>
      <c r="M677" s="45"/>
      <c r="N677" s="45"/>
      <c r="O677" s="45"/>
      <c r="P677" s="45"/>
    </row>
    <row r="678" spans="1:16" s="62" customFormat="1" ht="9" customHeight="1" x14ac:dyDescent="0.25">
      <c r="A678" s="63">
        <f t="shared" si="199"/>
        <v>9</v>
      </c>
      <c r="B678" s="797" t="s">
        <v>0</v>
      </c>
      <c r="C678" s="797"/>
      <c r="D678" s="797"/>
      <c r="E678" s="797"/>
      <c r="F678" s="797"/>
      <c r="G678" s="797"/>
      <c r="H678" s="797"/>
      <c r="I678" s="797"/>
      <c r="J678" s="797"/>
      <c r="K678" s="797"/>
      <c r="L678" s="797"/>
      <c r="M678" s="797"/>
      <c r="N678" s="797"/>
      <c r="O678" s="797"/>
      <c r="P678" s="45"/>
    </row>
    <row r="679" spans="1:16" s="62" customFormat="1" ht="4.5" customHeight="1" x14ac:dyDescent="0.25">
      <c r="A679" s="68">
        <v>4.5</v>
      </c>
      <c r="B679" s="147"/>
      <c r="C679" s="45"/>
      <c r="D679" s="45"/>
      <c r="E679" s="45"/>
      <c r="F679" s="45"/>
      <c r="G679" s="45"/>
      <c r="H679" s="45"/>
      <c r="I679" s="45"/>
      <c r="J679" s="45"/>
      <c r="K679" s="45"/>
      <c r="L679" s="45"/>
      <c r="M679" s="45"/>
      <c r="N679" s="45"/>
      <c r="O679" s="45"/>
      <c r="P679" s="45"/>
    </row>
    <row r="680" spans="1:16" s="62" customFormat="1" ht="16.5" customHeight="1" x14ac:dyDescent="0.25">
      <c r="A680" s="68">
        <f t="shared" ref="A680" si="200">$A$8</f>
        <v>16.5</v>
      </c>
      <c r="B680" s="811" t="s">
        <v>689</v>
      </c>
      <c r="C680" s="812"/>
      <c r="D680" s="812"/>
      <c r="E680" s="812"/>
      <c r="F680" s="812"/>
      <c r="G680" s="812"/>
      <c r="H680" s="812"/>
      <c r="I680" s="812"/>
      <c r="J680" s="812"/>
      <c r="K680" s="812"/>
      <c r="L680" s="812"/>
      <c r="M680" s="812"/>
      <c r="N680" s="812"/>
      <c r="O680" s="813"/>
      <c r="P680" s="45"/>
    </row>
    <row r="681" spans="1:16" s="62" customFormat="1" ht="24.75" customHeight="1" x14ac:dyDescent="0.25">
      <c r="A681" s="68">
        <f t="shared" ref="A681" si="201">$A$8*1.5</f>
        <v>24.75</v>
      </c>
      <c r="B681" s="149" t="s">
        <v>162</v>
      </c>
      <c r="C681" s="814" t="s">
        <v>170</v>
      </c>
      <c r="D681" s="807"/>
      <c r="E681" s="807"/>
      <c r="F681" s="807"/>
      <c r="G681" s="815"/>
      <c r="H681" s="150" t="s">
        <v>171</v>
      </c>
      <c r="I681" s="150" t="s">
        <v>172</v>
      </c>
      <c r="J681" s="149" t="s">
        <v>163</v>
      </c>
      <c r="K681" s="75" t="s">
        <v>778</v>
      </c>
      <c r="L681" s="845" t="s">
        <v>691</v>
      </c>
      <c r="M681" s="807"/>
      <c r="N681" s="807"/>
      <c r="O681" s="815"/>
      <c r="P681" s="45"/>
    </row>
    <row r="682" spans="1:16" s="62" customFormat="1" ht="9" customHeight="1" x14ac:dyDescent="0.2">
      <c r="A682" s="63">
        <f t="shared" ref="A682" si="202">$A$2</f>
        <v>9</v>
      </c>
      <c r="B682" s="85"/>
      <c r="C682" s="816" t="s">
        <v>126</v>
      </c>
      <c r="D682" s="817"/>
      <c r="E682" s="817"/>
      <c r="F682" s="817"/>
      <c r="G682" s="818"/>
      <c r="H682" s="77" t="s">
        <v>164</v>
      </c>
      <c r="I682" s="77" t="s">
        <v>165</v>
      </c>
      <c r="J682" s="77" t="s">
        <v>143</v>
      </c>
      <c r="K682" s="77" t="s">
        <v>166</v>
      </c>
      <c r="L682" s="845" t="s">
        <v>167</v>
      </c>
      <c r="M682" s="1023"/>
      <c r="N682" s="1023"/>
      <c r="O682" s="1024"/>
      <c r="P682" s="45"/>
    </row>
    <row r="683" spans="1:16" s="62" customFormat="1" ht="19.5" customHeight="1" x14ac:dyDescent="0.25">
      <c r="A683" s="63">
        <f t="shared" ref="A683:A690" si="203">$A$6</f>
        <v>19.5</v>
      </c>
      <c r="B683" s="78">
        <v>1</v>
      </c>
      <c r="C683" s="1116"/>
      <c r="D683" s="1116"/>
      <c r="E683" s="1116"/>
      <c r="F683" s="1116"/>
      <c r="G683" s="1116"/>
      <c r="H683" s="263"/>
      <c r="I683" s="263"/>
      <c r="J683" s="171"/>
      <c r="K683" s="170"/>
      <c r="L683" s="1117"/>
      <c r="M683" s="1118"/>
      <c r="N683" s="1118"/>
      <c r="O683" s="1119"/>
      <c r="P683" s="45"/>
    </row>
    <row r="684" spans="1:16" s="62" customFormat="1" ht="19.5" customHeight="1" x14ac:dyDescent="0.25">
      <c r="A684" s="63">
        <f t="shared" si="203"/>
        <v>19.5</v>
      </c>
      <c r="B684" s="78">
        <v>2</v>
      </c>
      <c r="C684" s="1116"/>
      <c r="D684" s="1116"/>
      <c r="E684" s="1116"/>
      <c r="F684" s="1116"/>
      <c r="G684" s="1116"/>
      <c r="H684" s="263"/>
      <c r="I684" s="263"/>
      <c r="J684" s="171"/>
      <c r="K684" s="170"/>
      <c r="L684" s="1117"/>
      <c r="M684" s="1118"/>
      <c r="N684" s="1118"/>
      <c r="O684" s="1119"/>
      <c r="P684" s="45"/>
    </row>
    <row r="685" spans="1:16" s="62" customFormat="1" ht="19.5" customHeight="1" x14ac:dyDescent="0.25">
      <c r="A685" s="63">
        <f t="shared" si="203"/>
        <v>19.5</v>
      </c>
      <c r="B685" s="78">
        <v>3</v>
      </c>
      <c r="C685" s="1116"/>
      <c r="D685" s="1116"/>
      <c r="E685" s="1116"/>
      <c r="F685" s="1116"/>
      <c r="G685" s="1116"/>
      <c r="H685" s="263"/>
      <c r="I685" s="263"/>
      <c r="J685" s="171"/>
      <c r="K685" s="170"/>
      <c r="L685" s="1117"/>
      <c r="M685" s="1118"/>
      <c r="N685" s="1118"/>
      <c r="O685" s="1119"/>
      <c r="P685" s="45"/>
    </row>
    <row r="686" spans="1:16" s="62" customFormat="1" ht="19.5" customHeight="1" x14ac:dyDescent="0.25">
      <c r="A686" s="63">
        <f t="shared" si="203"/>
        <v>19.5</v>
      </c>
      <c r="B686" s="78">
        <v>4</v>
      </c>
      <c r="C686" s="1116"/>
      <c r="D686" s="1116"/>
      <c r="E686" s="1116"/>
      <c r="F686" s="1116"/>
      <c r="G686" s="1116"/>
      <c r="H686" s="263"/>
      <c r="I686" s="263"/>
      <c r="J686" s="171"/>
      <c r="K686" s="170"/>
      <c r="L686" s="1117"/>
      <c r="M686" s="1118"/>
      <c r="N686" s="1118"/>
      <c r="O686" s="1119"/>
      <c r="P686" s="45"/>
    </row>
    <row r="687" spans="1:16" s="62" customFormat="1" ht="19.5" customHeight="1" x14ac:dyDescent="0.25">
      <c r="A687" s="63">
        <f t="shared" si="203"/>
        <v>19.5</v>
      </c>
      <c r="B687" s="78">
        <v>5</v>
      </c>
      <c r="C687" s="1116"/>
      <c r="D687" s="1116"/>
      <c r="E687" s="1116"/>
      <c r="F687" s="1116"/>
      <c r="G687" s="1116"/>
      <c r="H687" s="263"/>
      <c r="I687" s="263"/>
      <c r="J687" s="171"/>
      <c r="K687" s="170"/>
      <c r="L687" s="1117"/>
      <c r="M687" s="1118"/>
      <c r="N687" s="1118"/>
      <c r="O687" s="1119"/>
      <c r="P687" s="45"/>
    </row>
    <row r="688" spans="1:16" s="62" customFormat="1" ht="19.5" customHeight="1" x14ac:dyDescent="0.25">
      <c r="A688" s="63">
        <f t="shared" si="203"/>
        <v>19.5</v>
      </c>
      <c r="B688" s="78">
        <v>6</v>
      </c>
      <c r="C688" s="1116"/>
      <c r="D688" s="1116"/>
      <c r="E688" s="1116"/>
      <c r="F688" s="1116"/>
      <c r="G688" s="1116"/>
      <c r="H688" s="263"/>
      <c r="I688" s="263"/>
      <c r="J688" s="171"/>
      <c r="K688" s="170"/>
      <c r="L688" s="1117"/>
      <c r="M688" s="1118"/>
      <c r="N688" s="1118"/>
      <c r="O688" s="1119"/>
      <c r="P688" s="45"/>
    </row>
    <row r="689" spans="1:16" s="62" customFormat="1" ht="19.5" customHeight="1" x14ac:dyDescent="0.25">
      <c r="A689" s="63">
        <f t="shared" si="203"/>
        <v>19.5</v>
      </c>
      <c r="B689" s="78">
        <v>7</v>
      </c>
      <c r="C689" s="1116"/>
      <c r="D689" s="1116"/>
      <c r="E689" s="1116"/>
      <c r="F689" s="1116"/>
      <c r="G689" s="1116"/>
      <c r="H689" s="263"/>
      <c r="I689" s="263"/>
      <c r="J689" s="171"/>
      <c r="K689" s="170"/>
      <c r="L689" s="1117"/>
      <c r="M689" s="1118"/>
      <c r="N689" s="1118"/>
      <c r="O689" s="1119"/>
      <c r="P689" s="45"/>
    </row>
    <row r="690" spans="1:16" s="62" customFormat="1" ht="19.5" customHeight="1" x14ac:dyDescent="0.25">
      <c r="A690" s="63">
        <f t="shared" si="203"/>
        <v>19.5</v>
      </c>
      <c r="B690" s="78">
        <v>8</v>
      </c>
      <c r="C690" s="1116"/>
      <c r="D690" s="1116"/>
      <c r="E690" s="1116"/>
      <c r="F690" s="1116"/>
      <c r="G690" s="1116"/>
      <c r="H690" s="263"/>
      <c r="I690" s="263"/>
      <c r="J690" s="171"/>
      <c r="K690" s="170"/>
      <c r="L690" s="1117"/>
      <c r="M690" s="1118"/>
      <c r="N690" s="1118"/>
      <c r="O690" s="1119"/>
      <c r="P690" s="45"/>
    </row>
    <row r="691" spans="1:16" s="62" customFormat="1" ht="9" customHeight="1" x14ac:dyDescent="0.25">
      <c r="A691" s="63">
        <f t="shared" ref="A691" si="204">$A$2</f>
        <v>9</v>
      </c>
      <c r="B691" s="45"/>
      <c r="C691" s="45"/>
      <c r="D691" s="45"/>
      <c r="E691" s="45"/>
      <c r="F691" s="45"/>
      <c r="G691" s="45"/>
      <c r="H691" s="45"/>
      <c r="I691" s="45"/>
      <c r="J691" s="45"/>
      <c r="K691" s="45"/>
      <c r="L691" s="45"/>
      <c r="M691" s="45"/>
      <c r="N691" s="45"/>
      <c r="O691" s="45"/>
      <c r="P691" s="45"/>
    </row>
    <row r="692" spans="1:16" ht="9" customHeight="1" x14ac:dyDescent="0.25">
      <c r="A692" s="63">
        <f t="shared" si="5"/>
        <v>9</v>
      </c>
    </row>
    <row r="693" spans="1:16" ht="9" customHeight="1" x14ac:dyDescent="0.25">
      <c r="A693" s="63">
        <f t="shared" si="5"/>
        <v>9</v>
      </c>
    </row>
    <row r="694" spans="1:16" ht="9" customHeight="1" x14ac:dyDescent="0.25">
      <c r="A694" s="63">
        <f t="shared" si="5"/>
        <v>9</v>
      </c>
    </row>
    <row r="695" spans="1:16" ht="9" customHeight="1" x14ac:dyDescent="0.25">
      <c r="A695" s="63">
        <f t="shared" si="5"/>
        <v>9</v>
      </c>
    </row>
    <row r="696" spans="1:16" ht="9" customHeight="1" x14ac:dyDescent="0.25">
      <c r="A696" s="63">
        <f t="shared" si="5"/>
        <v>9</v>
      </c>
    </row>
    <row r="697" spans="1:16" ht="9" customHeight="1" x14ac:dyDescent="0.25">
      <c r="A697" s="63">
        <f t="shared" si="5"/>
        <v>9</v>
      </c>
    </row>
    <row r="698" spans="1:16" ht="9" customHeight="1" x14ac:dyDescent="0.25">
      <c r="A698" s="63">
        <f t="shared" si="5"/>
        <v>9</v>
      </c>
    </row>
    <row r="699" spans="1:16" ht="9" customHeight="1" x14ac:dyDescent="0.25">
      <c r="A699" s="63">
        <f t="shared" si="5"/>
        <v>9</v>
      </c>
    </row>
    <row r="700" spans="1:16" ht="9" customHeight="1" x14ac:dyDescent="0.25">
      <c r="A700" s="63">
        <f t="shared" si="5"/>
        <v>9</v>
      </c>
    </row>
    <row r="701" spans="1:16" ht="9" customHeight="1" x14ac:dyDescent="0.25">
      <c r="A701" s="63">
        <f t="shared" si="5"/>
        <v>9</v>
      </c>
    </row>
    <row r="702" spans="1:16" ht="9" customHeight="1" x14ac:dyDescent="0.25">
      <c r="A702" s="63">
        <f t="shared" si="5"/>
        <v>9</v>
      </c>
    </row>
    <row r="703" spans="1:16" ht="9" customHeight="1" x14ac:dyDescent="0.25">
      <c r="A703" s="63">
        <f t="shared" si="5"/>
        <v>9</v>
      </c>
    </row>
    <row r="704" spans="1:16" ht="9" customHeight="1" x14ac:dyDescent="0.25">
      <c r="A704" s="63">
        <f t="shared" si="5"/>
        <v>9</v>
      </c>
    </row>
    <row r="705" spans="1:1" ht="9" customHeight="1" x14ac:dyDescent="0.25">
      <c r="A705" s="63">
        <f t="shared" si="5"/>
        <v>9</v>
      </c>
    </row>
    <row r="706" spans="1:1" ht="9" customHeight="1" x14ac:dyDescent="0.25">
      <c r="A706" s="63">
        <f t="shared" si="5"/>
        <v>9</v>
      </c>
    </row>
    <row r="707" spans="1:1" ht="9" customHeight="1" x14ac:dyDescent="0.25">
      <c r="A707" s="63">
        <f t="shared" si="5"/>
        <v>9</v>
      </c>
    </row>
    <row r="708" spans="1:1" ht="9" customHeight="1" x14ac:dyDescent="0.25">
      <c r="A708" s="63">
        <f t="shared" si="5"/>
        <v>9</v>
      </c>
    </row>
    <row r="709" spans="1:1" ht="9" customHeight="1" x14ac:dyDescent="0.25">
      <c r="A709" s="63">
        <f t="shared" si="5"/>
        <v>9</v>
      </c>
    </row>
    <row r="710" spans="1:1" ht="9" customHeight="1" x14ac:dyDescent="0.25">
      <c r="A710" s="63">
        <f t="shared" si="5"/>
        <v>9</v>
      </c>
    </row>
    <row r="711" spans="1:1" ht="9" customHeight="1" x14ac:dyDescent="0.25">
      <c r="A711" s="63">
        <f t="shared" si="5"/>
        <v>9</v>
      </c>
    </row>
    <row r="712" spans="1:1" ht="9" customHeight="1" x14ac:dyDescent="0.25">
      <c r="A712" s="63">
        <f t="shared" ref="A712:A775" si="205">$A$2</f>
        <v>9</v>
      </c>
    </row>
    <row r="713" spans="1:1" ht="9" customHeight="1" x14ac:dyDescent="0.25">
      <c r="A713" s="63">
        <f t="shared" si="205"/>
        <v>9</v>
      </c>
    </row>
    <row r="714" spans="1:1" ht="9" customHeight="1" x14ac:dyDescent="0.25">
      <c r="A714" s="63">
        <f t="shared" si="205"/>
        <v>9</v>
      </c>
    </row>
    <row r="715" spans="1:1" ht="9" customHeight="1" x14ac:dyDescent="0.25">
      <c r="A715" s="63">
        <f t="shared" si="205"/>
        <v>9</v>
      </c>
    </row>
    <row r="716" spans="1:1" ht="9" customHeight="1" x14ac:dyDescent="0.25">
      <c r="A716" s="63">
        <f t="shared" si="205"/>
        <v>9</v>
      </c>
    </row>
    <row r="717" spans="1:1" ht="9" customHeight="1" x14ac:dyDescent="0.25">
      <c r="A717" s="63">
        <f t="shared" si="205"/>
        <v>9</v>
      </c>
    </row>
    <row r="718" spans="1:1" ht="9" customHeight="1" x14ac:dyDescent="0.25">
      <c r="A718" s="63">
        <f t="shared" si="205"/>
        <v>9</v>
      </c>
    </row>
    <row r="719" spans="1:1" ht="9" customHeight="1" x14ac:dyDescent="0.25">
      <c r="A719" s="63">
        <f t="shared" si="205"/>
        <v>9</v>
      </c>
    </row>
    <row r="720" spans="1:1" ht="9" customHeight="1" x14ac:dyDescent="0.25">
      <c r="A720" s="63">
        <f t="shared" si="205"/>
        <v>9</v>
      </c>
    </row>
    <row r="721" spans="1:17" ht="15.75" customHeight="1" x14ac:dyDescent="0.25">
      <c r="A721" s="68">
        <f t="shared" ref="A721" si="206">$A$8</f>
        <v>16.5</v>
      </c>
      <c r="C721" s="80" t="s">
        <v>692</v>
      </c>
      <c r="D721" s="81" t="s">
        <v>189</v>
      </c>
      <c r="M721" s="1006" t="str">
        <f ca="1">Wersja</f>
        <v>2020..6.15.0.44055</v>
      </c>
      <c r="N721" s="1006"/>
    </row>
    <row r="722" spans="1:17" ht="9" customHeight="1" x14ac:dyDescent="0.25">
      <c r="A722" s="64">
        <v>9</v>
      </c>
      <c r="B722" s="796" t="s">
        <v>182</v>
      </c>
      <c r="C722" s="796"/>
      <c r="D722" s="796"/>
      <c r="E722" s="796"/>
      <c r="F722" s="796"/>
      <c r="G722" s="796"/>
      <c r="H722" s="796"/>
      <c r="I722" s="796"/>
      <c r="J722" s="796"/>
      <c r="K722" s="796"/>
      <c r="L722" s="796"/>
      <c r="M722" s="796"/>
      <c r="N722" s="796"/>
      <c r="O722" s="796"/>
    </row>
    <row r="723" spans="1:17" ht="9" customHeight="1" x14ac:dyDescent="0.25">
      <c r="A723" s="63">
        <f t="shared" ref="A723" si="207">$A$2</f>
        <v>9</v>
      </c>
      <c r="B723" s="797" t="s">
        <v>0</v>
      </c>
      <c r="C723" s="797"/>
      <c r="D723" s="797"/>
      <c r="E723" s="797"/>
      <c r="F723" s="797"/>
      <c r="G723" s="797"/>
      <c r="H723" s="797"/>
      <c r="I723" s="797"/>
      <c r="J723" s="797"/>
      <c r="K723" s="797"/>
      <c r="L723" s="797"/>
      <c r="M723" s="797"/>
      <c r="N723" s="797"/>
      <c r="O723" s="797"/>
    </row>
    <row r="724" spans="1:17" ht="4.5" customHeight="1" x14ac:dyDescent="0.25">
      <c r="A724" s="64">
        <v>4.5</v>
      </c>
      <c r="B724" s="121"/>
    </row>
    <row r="725" spans="1:17" ht="9" customHeight="1" x14ac:dyDescent="0.25">
      <c r="A725" s="63">
        <f t="shared" ref="A725" si="208">$A$2</f>
        <v>9</v>
      </c>
      <c r="B725" s="798" t="s">
        <v>475</v>
      </c>
      <c r="C725" s="799"/>
      <c r="D725" s="799"/>
      <c r="E725" s="799"/>
      <c r="F725" s="799"/>
      <c r="G725" s="799"/>
      <c r="H725" s="800"/>
      <c r="I725" s="801" t="s">
        <v>1</v>
      </c>
      <c r="J725" s="802"/>
      <c r="K725" s="802"/>
      <c r="L725" s="802"/>
      <c r="M725" s="802"/>
      <c r="N725" s="802"/>
      <c r="O725" s="803"/>
    </row>
    <row r="726" spans="1:17" ht="19.5" customHeight="1" x14ac:dyDescent="0.25">
      <c r="A726" s="64">
        <v>19.5</v>
      </c>
      <c r="B726" s="65"/>
      <c r="C726" s="988">
        <f>C646</f>
        <v>0</v>
      </c>
      <c r="D726" s="988"/>
      <c r="E726" s="988"/>
      <c r="F726" s="988"/>
      <c r="G726" s="988"/>
      <c r="H726" s="66"/>
      <c r="I726" s="820"/>
      <c r="J726" s="821"/>
      <c r="K726" s="821"/>
      <c r="L726" s="821"/>
      <c r="M726" s="821"/>
      <c r="N726" s="821"/>
      <c r="O726" s="822"/>
    </row>
    <row r="727" spans="1:17" ht="9" customHeight="1" x14ac:dyDescent="0.25">
      <c r="A727" s="63">
        <f t="shared" ref="A727" si="209">$A$2</f>
        <v>9</v>
      </c>
    </row>
    <row r="728" spans="1:17" ht="16.5" customHeight="1" x14ac:dyDescent="0.25">
      <c r="A728" s="64">
        <v>16.5</v>
      </c>
      <c r="B728" s="67" t="s">
        <v>579</v>
      </c>
    </row>
    <row r="729" spans="1:17" ht="16.5" customHeight="1" x14ac:dyDescent="0.25">
      <c r="A729" s="68">
        <f t="shared" ref="A729:A730" si="210">$A$8</f>
        <v>16.5</v>
      </c>
      <c r="B729" s="989" t="s">
        <v>686</v>
      </c>
      <c r="C729" s="989"/>
      <c r="D729" s="989"/>
      <c r="E729" s="989"/>
      <c r="F729" s="989"/>
      <c r="G729" s="989"/>
      <c r="H729" s="989"/>
      <c r="I729" s="989"/>
      <c r="J729" s="989"/>
      <c r="K729" s="989"/>
      <c r="L729" s="989"/>
      <c r="M729" s="989"/>
      <c r="N729" s="989"/>
    </row>
    <row r="730" spans="1:17" ht="16.5" customHeight="1" x14ac:dyDescent="0.25">
      <c r="A730" s="68">
        <f t="shared" si="210"/>
        <v>16.5</v>
      </c>
      <c r="B730" s="990" t="s">
        <v>574</v>
      </c>
      <c r="C730" s="989"/>
      <c r="D730" s="989"/>
      <c r="E730" s="989"/>
      <c r="F730" s="989"/>
      <c r="G730" s="989"/>
      <c r="H730" s="989"/>
      <c r="I730" s="989"/>
      <c r="J730" s="989"/>
      <c r="K730" s="989"/>
      <c r="L730" s="989"/>
      <c r="M730" s="989"/>
      <c r="N730" s="989"/>
    </row>
    <row r="731" spans="1:17" ht="9" customHeight="1" x14ac:dyDescent="0.25">
      <c r="A731" s="63">
        <f t="shared" ref="A731" si="211">$A$2</f>
        <v>9</v>
      </c>
      <c r="C731" s="69"/>
      <c r="D731" s="69"/>
      <c r="E731" s="69"/>
      <c r="F731" s="69"/>
      <c r="G731" s="69"/>
      <c r="N731" s="1120" t="s">
        <v>169</v>
      </c>
      <c r="O731" s="1086"/>
    </row>
    <row r="732" spans="1:17" ht="19.5" customHeight="1" x14ac:dyDescent="0.25">
      <c r="A732" s="63">
        <f t="shared" ref="A732" si="212">$A$6</f>
        <v>19.5</v>
      </c>
      <c r="C732" s="69"/>
      <c r="D732" s="69"/>
      <c r="E732" s="69"/>
      <c r="F732" s="69"/>
      <c r="G732" s="69"/>
      <c r="N732" s="283">
        <f>N652+1</f>
        <v>10</v>
      </c>
      <c r="O732" s="70"/>
      <c r="P732" s="62"/>
      <c r="Q732" s="62">
        <f>IF(COUNTA(C743:O750,C763:O770)=0,0,1)</f>
        <v>0</v>
      </c>
    </row>
    <row r="733" spans="1:17" ht="4.5" customHeight="1" x14ac:dyDescent="0.25">
      <c r="A733" s="63">
        <f t="shared" ref="A733:A734" si="213">$A$4</f>
        <v>4.5</v>
      </c>
      <c r="B733" s="69"/>
      <c r="C733" s="69"/>
      <c r="D733" s="69"/>
      <c r="E733" s="69"/>
      <c r="F733" s="69"/>
      <c r="G733" s="69"/>
    </row>
    <row r="734" spans="1:17" ht="4.5" customHeight="1" x14ac:dyDescent="0.25">
      <c r="A734" s="63">
        <f t="shared" si="213"/>
        <v>4.5</v>
      </c>
      <c r="B734" s="807"/>
      <c r="C734" s="807"/>
      <c r="D734" s="807"/>
      <c r="E734" s="807"/>
      <c r="F734" s="807"/>
      <c r="G734" s="807"/>
      <c r="H734" s="807"/>
      <c r="I734" s="807"/>
      <c r="J734" s="807"/>
      <c r="K734" s="807"/>
      <c r="L734" s="807"/>
      <c r="M734" s="807"/>
      <c r="N734" s="807"/>
      <c r="O734" s="807"/>
    </row>
    <row r="735" spans="1:17" ht="24.75" customHeight="1" x14ac:dyDescent="0.25">
      <c r="A735" s="68">
        <f t="shared" ref="A735" si="214">$A$8*1.5</f>
        <v>24.75</v>
      </c>
      <c r="B735" s="826" t="s">
        <v>687</v>
      </c>
      <c r="C735" s="827"/>
      <c r="D735" s="827"/>
      <c r="E735" s="827"/>
      <c r="F735" s="827"/>
      <c r="G735" s="827"/>
      <c r="H735" s="827"/>
      <c r="I735" s="827"/>
      <c r="J735" s="827"/>
      <c r="K735" s="827"/>
      <c r="L735" s="827"/>
      <c r="M735" s="827"/>
      <c r="N735" s="827"/>
      <c r="O735" s="828"/>
    </row>
    <row r="736" spans="1:17" ht="9" customHeight="1" x14ac:dyDescent="0.25">
      <c r="A736" s="63">
        <f t="shared" ref="A736" si="215">$A$2</f>
        <v>9</v>
      </c>
      <c r="B736" s="71"/>
      <c r="C736" s="804" t="s">
        <v>158</v>
      </c>
      <c r="D736" s="805"/>
      <c r="E736" s="805"/>
      <c r="F736" s="805"/>
      <c r="G736" s="805"/>
      <c r="H736" s="806"/>
      <c r="I736" s="804" t="s">
        <v>159</v>
      </c>
      <c r="J736" s="805"/>
      <c r="K736" s="805"/>
      <c r="L736" s="805"/>
      <c r="M736" s="805"/>
      <c r="N736" s="805"/>
      <c r="O736" s="806"/>
    </row>
    <row r="737" spans="1:15" ht="19.5" customHeight="1" thickBot="1" x14ac:dyDescent="0.3">
      <c r="A737" s="63">
        <f t="shared" ref="A737" si="216">$A$6</f>
        <v>19.5</v>
      </c>
      <c r="B737" s="71"/>
      <c r="C737" s="1077" t="str">
        <f t="shared" ref="C737" si="217">""&amp;$C$17</f>
        <v/>
      </c>
      <c r="D737" s="1078"/>
      <c r="E737" s="1078"/>
      <c r="F737" s="1078"/>
      <c r="G737" s="1078"/>
      <c r="H737" s="1079"/>
      <c r="I737" s="1077" t="str">
        <f t="shared" ref="I737" si="218">""&amp;$I$17</f>
        <v/>
      </c>
      <c r="J737" s="1078"/>
      <c r="K737" s="1078"/>
      <c r="L737" s="1078"/>
      <c r="M737" s="1078"/>
      <c r="N737" s="1078"/>
      <c r="O737" s="1079"/>
    </row>
    <row r="738" spans="1:15" ht="4.5" customHeight="1" thickBot="1" x14ac:dyDescent="0.3">
      <c r="A738" s="63">
        <f t="shared" ref="A738" si="219">$A$4</f>
        <v>4.5</v>
      </c>
      <c r="B738" s="1080"/>
      <c r="C738" s="1081"/>
      <c r="D738" s="1081"/>
      <c r="E738" s="1081"/>
      <c r="F738" s="1081"/>
      <c r="G738" s="1081"/>
      <c r="H738" s="1081"/>
      <c r="I738" s="1081"/>
      <c r="J738" s="1081"/>
      <c r="K738" s="1081"/>
      <c r="L738" s="1081"/>
      <c r="M738" s="1081"/>
      <c r="N738" s="1081"/>
      <c r="O738" s="1082"/>
    </row>
    <row r="739" spans="1:15" ht="16.5" customHeight="1" x14ac:dyDescent="0.25">
      <c r="A739" s="68">
        <f t="shared" ref="A739:A740" si="220">$A$8</f>
        <v>16.5</v>
      </c>
      <c r="B739" s="1083" t="s">
        <v>196</v>
      </c>
      <c r="C739" s="1084"/>
      <c r="D739" s="1084"/>
      <c r="E739" s="1084"/>
      <c r="F739" s="1084"/>
      <c r="G739" s="1084"/>
      <c r="H739" s="1084"/>
      <c r="I739" s="1084"/>
      <c r="J739" s="1084"/>
      <c r="K739" s="1084"/>
      <c r="L739" s="1084"/>
      <c r="M739" s="1084"/>
      <c r="N739" s="1084"/>
      <c r="O739" s="1085"/>
    </row>
    <row r="740" spans="1:15" ht="16.5" customHeight="1" x14ac:dyDescent="0.25">
      <c r="A740" s="68">
        <f t="shared" si="220"/>
        <v>16.5</v>
      </c>
      <c r="B740" s="811" t="s">
        <v>688</v>
      </c>
      <c r="C740" s="812"/>
      <c r="D740" s="812"/>
      <c r="E740" s="812"/>
      <c r="F740" s="812"/>
      <c r="G740" s="812"/>
      <c r="H740" s="812"/>
      <c r="I740" s="812"/>
      <c r="J740" s="812"/>
      <c r="K740" s="812"/>
      <c r="L740" s="812"/>
      <c r="M740" s="812"/>
      <c r="N740" s="812"/>
      <c r="O740" s="813"/>
    </row>
    <row r="741" spans="1:15" ht="24.75" customHeight="1" x14ac:dyDescent="0.25">
      <c r="A741" s="68">
        <f t="shared" ref="A741" si="221">$A$8*1.5</f>
        <v>24.75</v>
      </c>
      <c r="B741" s="149" t="s">
        <v>162</v>
      </c>
      <c r="C741" s="814" t="s">
        <v>170</v>
      </c>
      <c r="D741" s="807"/>
      <c r="E741" s="807"/>
      <c r="F741" s="807"/>
      <c r="G741" s="815"/>
      <c r="H741" s="150" t="s">
        <v>171</v>
      </c>
      <c r="I741" s="150" t="s">
        <v>172</v>
      </c>
      <c r="J741" s="149" t="s">
        <v>163</v>
      </c>
      <c r="K741" s="75" t="s">
        <v>778</v>
      </c>
      <c r="L741" s="845" t="s">
        <v>691</v>
      </c>
      <c r="M741" s="807"/>
      <c r="N741" s="807"/>
      <c r="O741" s="815"/>
    </row>
    <row r="742" spans="1:15" ht="9" customHeight="1" x14ac:dyDescent="0.2">
      <c r="A742" s="63">
        <f t="shared" ref="A742" si="222">$A$2</f>
        <v>9</v>
      </c>
      <c r="B742" s="76"/>
      <c r="C742" s="816" t="s">
        <v>126</v>
      </c>
      <c r="D742" s="817"/>
      <c r="E742" s="817"/>
      <c r="F742" s="817"/>
      <c r="G742" s="818"/>
      <c r="H742" s="77" t="s">
        <v>164</v>
      </c>
      <c r="I742" s="77" t="s">
        <v>165</v>
      </c>
      <c r="J742" s="77" t="s">
        <v>143</v>
      </c>
      <c r="K742" s="77" t="s">
        <v>166</v>
      </c>
      <c r="L742" s="845" t="s">
        <v>167</v>
      </c>
      <c r="M742" s="1023"/>
      <c r="N742" s="1023"/>
      <c r="O742" s="1024"/>
    </row>
    <row r="743" spans="1:15" ht="19.5" customHeight="1" x14ac:dyDescent="0.25">
      <c r="A743" s="63">
        <f t="shared" ref="A743:A750" si="223">$A$6</f>
        <v>19.5</v>
      </c>
      <c r="B743" s="78">
        <v>1</v>
      </c>
      <c r="C743" s="1116"/>
      <c r="D743" s="1116"/>
      <c r="E743" s="1116"/>
      <c r="F743" s="1116"/>
      <c r="G743" s="1116"/>
      <c r="H743" s="263"/>
      <c r="I743" s="263"/>
      <c r="J743" s="171"/>
      <c r="K743" s="170"/>
      <c r="L743" s="1117"/>
      <c r="M743" s="1118"/>
      <c r="N743" s="1118"/>
      <c r="O743" s="1119"/>
    </row>
    <row r="744" spans="1:15" ht="19.5" customHeight="1" x14ac:dyDescent="0.25">
      <c r="A744" s="63">
        <f t="shared" si="223"/>
        <v>19.5</v>
      </c>
      <c r="B744" s="78">
        <v>2</v>
      </c>
      <c r="C744" s="1116"/>
      <c r="D744" s="1116"/>
      <c r="E744" s="1116"/>
      <c r="F744" s="1116"/>
      <c r="G744" s="1116"/>
      <c r="H744" s="263"/>
      <c r="I744" s="263"/>
      <c r="J744" s="171"/>
      <c r="K744" s="170"/>
      <c r="L744" s="1117"/>
      <c r="M744" s="1118"/>
      <c r="N744" s="1118"/>
      <c r="O744" s="1119"/>
    </row>
    <row r="745" spans="1:15" ht="19.5" customHeight="1" x14ac:dyDescent="0.25">
      <c r="A745" s="63">
        <f t="shared" si="223"/>
        <v>19.5</v>
      </c>
      <c r="B745" s="78">
        <v>3</v>
      </c>
      <c r="C745" s="1116"/>
      <c r="D745" s="1116"/>
      <c r="E745" s="1116"/>
      <c r="F745" s="1116"/>
      <c r="G745" s="1116"/>
      <c r="H745" s="263"/>
      <c r="I745" s="263"/>
      <c r="J745" s="171"/>
      <c r="K745" s="170"/>
      <c r="L745" s="1117"/>
      <c r="M745" s="1118"/>
      <c r="N745" s="1118"/>
      <c r="O745" s="1119"/>
    </row>
    <row r="746" spans="1:15" ht="19.5" customHeight="1" x14ac:dyDescent="0.25">
      <c r="A746" s="63">
        <f t="shared" si="223"/>
        <v>19.5</v>
      </c>
      <c r="B746" s="78">
        <v>4</v>
      </c>
      <c r="C746" s="1116"/>
      <c r="D746" s="1116"/>
      <c r="E746" s="1116"/>
      <c r="F746" s="1116"/>
      <c r="G746" s="1116"/>
      <c r="H746" s="263"/>
      <c r="I746" s="263"/>
      <c r="J746" s="171"/>
      <c r="K746" s="170"/>
      <c r="L746" s="1117"/>
      <c r="M746" s="1118"/>
      <c r="N746" s="1118"/>
      <c r="O746" s="1119"/>
    </row>
    <row r="747" spans="1:15" ht="19.5" customHeight="1" x14ac:dyDescent="0.25">
      <c r="A747" s="63">
        <f t="shared" si="223"/>
        <v>19.5</v>
      </c>
      <c r="B747" s="78">
        <v>5</v>
      </c>
      <c r="C747" s="1116"/>
      <c r="D747" s="1116"/>
      <c r="E747" s="1116"/>
      <c r="F747" s="1116"/>
      <c r="G747" s="1116"/>
      <c r="H747" s="263"/>
      <c r="I747" s="263"/>
      <c r="J747" s="171"/>
      <c r="K747" s="170"/>
      <c r="L747" s="1117"/>
      <c r="M747" s="1118"/>
      <c r="N747" s="1118"/>
      <c r="O747" s="1119"/>
    </row>
    <row r="748" spans="1:15" ht="19.5" customHeight="1" x14ac:dyDescent="0.25">
      <c r="A748" s="63">
        <f t="shared" si="223"/>
        <v>19.5</v>
      </c>
      <c r="B748" s="78">
        <v>6</v>
      </c>
      <c r="C748" s="1116"/>
      <c r="D748" s="1116"/>
      <c r="E748" s="1116"/>
      <c r="F748" s="1116"/>
      <c r="G748" s="1116"/>
      <c r="H748" s="263"/>
      <c r="I748" s="263"/>
      <c r="J748" s="171"/>
      <c r="K748" s="170"/>
      <c r="L748" s="1117"/>
      <c r="M748" s="1118"/>
      <c r="N748" s="1118"/>
      <c r="O748" s="1119"/>
    </row>
    <row r="749" spans="1:15" ht="19.5" customHeight="1" x14ac:dyDescent="0.25">
      <c r="A749" s="63">
        <f t="shared" si="223"/>
        <v>19.5</v>
      </c>
      <c r="B749" s="78">
        <v>7</v>
      </c>
      <c r="C749" s="1116"/>
      <c r="D749" s="1116"/>
      <c r="E749" s="1116"/>
      <c r="F749" s="1116"/>
      <c r="G749" s="1116"/>
      <c r="H749" s="263"/>
      <c r="I749" s="263"/>
      <c r="J749" s="171"/>
      <c r="K749" s="170"/>
      <c r="L749" s="1117"/>
      <c r="M749" s="1118"/>
      <c r="N749" s="1118"/>
      <c r="O749" s="1119"/>
    </row>
    <row r="750" spans="1:15" ht="19.5" customHeight="1" x14ac:dyDescent="0.25">
      <c r="A750" s="63">
        <f t="shared" si="223"/>
        <v>19.5</v>
      </c>
      <c r="B750" s="78">
        <v>8</v>
      </c>
      <c r="C750" s="1116"/>
      <c r="D750" s="1116"/>
      <c r="E750" s="1116"/>
      <c r="F750" s="1116"/>
      <c r="G750" s="1116"/>
      <c r="H750" s="263"/>
      <c r="I750" s="263"/>
      <c r="J750" s="171"/>
      <c r="K750" s="170"/>
      <c r="L750" s="1117"/>
      <c r="M750" s="1118"/>
      <c r="N750" s="1118"/>
      <c r="O750" s="1119"/>
    </row>
    <row r="751" spans="1:15" ht="9" customHeight="1" x14ac:dyDescent="0.25">
      <c r="A751" s="63">
        <f t="shared" ref="A751" si="224">$A$2</f>
        <v>9</v>
      </c>
    </row>
    <row r="752" spans="1:15" ht="18" customHeight="1" x14ac:dyDescent="0.25">
      <c r="A752" s="63">
        <f t="shared" ref="A752" si="225">$A$2*2</f>
        <v>18</v>
      </c>
      <c r="B752" s="79" t="s">
        <v>100</v>
      </c>
      <c r="C752" s="838" t="s">
        <v>191</v>
      </c>
      <c r="D752" s="795"/>
      <c r="E752" s="795"/>
      <c r="F752" s="795"/>
      <c r="G752" s="795"/>
      <c r="H752" s="795"/>
      <c r="I752" s="795"/>
      <c r="J752" s="795"/>
      <c r="K752" s="795"/>
      <c r="L752" s="795"/>
      <c r="M752" s="795"/>
      <c r="N752" s="795"/>
      <c r="O752" s="795"/>
    </row>
    <row r="753" spans="1:16" ht="9" customHeight="1" x14ac:dyDescent="0.25">
      <c r="A753" s="63">
        <f t="shared" ref="A753:A755" si="226">$A$2</f>
        <v>9</v>
      </c>
      <c r="B753" s="79" t="s">
        <v>101</v>
      </c>
      <c r="C753" s="795" t="s">
        <v>190</v>
      </c>
      <c r="D753" s="795"/>
      <c r="E753" s="795"/>
      <c r="F753" s="795"/>
      <c r="G753" s="795"/>
      <c r="H753" s="795"/>
      <c r="I753" s="795"/>
      <c r="J753" s="795"/>
      <c r="K753" s="795"/>
      <c r="L753" s="795"/>
      <c r="M753" s="795"/>
      <c r="N753" s="795"/>
      <c r="O753" s="795"/>
    </row>
    <row r="754" spans="1:16" s="62" customFormat="1" ht="9" customHeight="1" x14ac:dyDescent="0.25">
      <c r="A754" s="63">
        <f t="shared" si="226"/>
        <v>9</v>
      </c>
      <c r="B754" s="79" t="s">
        <v>102</v>
      </c>
      <c r="C754" s="838" t="s">
        <v>500</v>
      </c>
      <c r="D754" s="795"/>
      <c r="E754" s="795"/>
      <c r="F754" s="795"/>
      <c r="G754" s="795"/>
      <c r="H754" s="795"/>
      <c r="I754" s="795"/>
      <c r="J754" s="795"/>
      <c r="K754" s="795"/>
      <c r="L754" s="795"/>
      <c r="M754" s="795"/>
      <c r="N754" s="795"/>
      <c r="O754" s="795"/>
      <c r="P754" s="45"/>
    </row>
    <row r="755" spans="1:16" s="62" customFormat="1" ht="9" customHeight="1" x14ac:dyDescent="0.25">
      <c r="A755" s="63">
        <f t="shared" si="226"/>
        <v>9</v>
      </c>
      <c r="B755" s="79" t="s">
        <v>105</v>
      </c>
      <c r="C755" s="838" t="s">
        <v>202</v>
      </c>
      <c r="D755" s="795"/>
      <c r="E755" s="795"/>
      <c r="F755" s="795"/>
      <c r="G755" s="795"/>
      <c r="H755" s="795"/>
      <c r="I755" s="795"/>
      <c r="J755" s="795"/>
      <c r="K755" s="795"/>
      <c r="L755" s="795"/>
      <c r="M755" s="795"/>
      <c r="N755" s="795"/>
      <c r="O755" s="795"/>
      <c r="P755" s="45"/>
    </row>
    <row r="756" spans="1:16" s="62" customFormat="1" ht="16.5" customHeight="1" x14ac:dyDescent="0.25">
      <c r="A756" s="68">
        <f t="shared" ref="A756" si="227">$A$8</f>
        <v>16.5</v>
      </c>
      <c r="B756" s="45"/>
      <c r="C756" s="984" t="str">
        <f ca="1">Wersja</f>
        <v>2020..6.15.0.44055</v>
      </c>
      <c r="D756" s="984"/>
      <c r="E756" s="69"/>
      <c r="F756" s="69"/>
      <c r="G756" s="69"/>
      <c r="H756" s="69"/>
      <c r="I756" s="45"/>
      <c r="J756" s="45"/>
      <c r="K756" s="45"/>
      <c r="L756" s="45"/>
      <c r="M756" s="45"/>
      <c r="N756" s="80" t="s">
        <v>692</v>
      </c>
      <c r="O756" s="81" t="s">
        <v>187</v>
      </c>
      <c r="P756" s="45"/>
    </row>
    <row r="757" spans="1:16" s="62" customFormat="1" ht="9" customHeight="1" x14ac:dyDescent="0.25">
      <c r="A757" s="63">
        <f t="shared" ref="A757:A758" si="228">$A$2</f>
        <v>9</v>
      </c>
      <c r="B757" s="45"/>
      <c r="C757" s="45"/>
      <c r="D757" s="45"/>
      <c r="E757" s="45"/>
      <c r="F757" s="45"/>
      <c r="G757" s="45"/>
      <c r="H757" s="45"/>
      <c r="I757" s="45"/>
      <c r="J757" s="45"/>
      <c r="K757" s="45"/>
      <c r="L757" s="45"/>
      <c r="M757" s="45"/>
      <c r="N757" s="45"/>
      <c r="O757" s="45"/>
      <c r="P757" s="45"/>
    </row>
    <row r="758" spans="1:16" s="62" customFormat="1" ht="9" customHeight="1" x14ac:dyDescent="0.25">
      <c r="A758" s="63">
        <f t="shared" si="228"/>
        <v>9</v>
      </c>
      <c r="B758" s="797" t="s">
        <v>0</v>
      </c>
      <c r="C758" s="797"/>
      <c r="D758" s="797"/>
      <c r="E758" s="797"/>
      <c r="F758" s="797"/>
      <c r="G758" s="797"/>
      <c r="H758" s="797"/>
      <c r="I758" s="797"/>
      <c r="J758" s="797"/>
      <c r="K758" s="797"/>
      <c r="L758" s="797"/>
      <c r="M758" s="797"/>
      <c r="N758" s="797"/>
      <c r="O758" s="797"/>
      <c r="P758" s="45"/>
    </row>
    <row r="759" spans="1:16" s="62" customFormat="1" ht="4.5" customHeight="1" x14ac:dyDescent="0.25">
      <c r="A759" s="68">
        <v>4.5</v>
      </c>
      <c r="B759" s="147"/>
      <c r="C759" s="45"/>
      <c r="D759" s="45"/>
      <c r="E759" s="45"/>
      <c r="F759" s="45"/>
      <c r="G759" s="45"/>
      <c r="H759" s="45"/>
      <c r="I759" s="45"/>
      <c r="J759" s="45"/>
      <c r="K759" s="45"/>
      <c r="L759" s="45"/>
      <c r="M759" s="45"/>
      <c r="N759" s="45"/>
      <c r="O759" s="45"/>
      <c r="P759" s="45"/>
    </row>
    <row r="760" spans="1:16" s="62" customFormat="1" ht="16.5" customHeight="1" x14ac:dyDescent="0.25">
      <c r="A760" s="68">
        <f t="shared" ref="A760" si="229">$A$8</f>
        <v>16.5</v>
      </c>
      <c r="B760" s="811" t="s">
        <v>689</v>
      </c>
      <c r="C760" s="812"/>
      <c r="D760" s="812"/>
      <c r="E760" s="812"/>
      <c r="F760" s="812"/>
      <c r="G760" s="812"/>
      <c r="H760" s="812"/>
      <c r="I760" s="812"/>
      <c r="J760" s="812"/>
      <c r="K760" s="812"/>
      <c r="L760" s="812"/>
      <c r="M760" s="812"/>
      <c r="N760" s="812"/>
      <c r="O760" s="813"/>
      <c r="P760" s="45"/>
    </row>
    <row r="761" spans="1:16" s="62" customFormat="1" ht="24.75" customHeight="1" x14ac:dyDescent="0.25">
      <c r="A761" s="68">
        <f t="shared" ref="A761" si="230">$A$8*1.5</f>
        <v>24.75</v>
      </c>
      <c r="B761" s="149" t="s">
        <v>162</v>
      </c>
      <c r="C761" s="814" t="s">
        <v>170</v>
      </c>
      <c r="D761" s="807"/>
      <c r="E761" s="807"/>
      <c r="F761" s="807"/>
      <c r="G761" s="815"/>
      <c r="H761" s="150" t="s">
        <v>171</v>
      </c>
      <c r="I761" s="150" t="s">
        <v>172</v>
      </c>
      <c r="J761" s="149" t="s">
        <v>163</v>
      </c>
      <c r="K761" s="75" t="s">
        <v>778</v>
      </c>
      <c r="L761" s="845" t="s">
        <v>691</v>
      </c>
      <c r="M761" s="807"/>
      <c r="N761" s="807"/>
      <c r="O761" s="815"/>
      <c r="P761" s="45"/>
    </row>
    <row r="762" spans="1:16" s="62" customFormat="1" ht="9" customHeight="1" x14ac:dyDescent="0.2">
      <c r="A762" s="63">
        <f t="shared" ref="A762" si="231">$A$2</f>
        <v>9</v>
      </c>
      <c r="B762" s="85"/>
      <c r="C762" s="816" t="s">
        <v>126</v>
      </c>
      <c r="D762" s="817"/>
      <c r="E762" s="817"/>
      <c r="F762" s="817"/>
      <c r="G762" s="818"/>
      <c r="H762" s="77" t="s">
        <v>164</v>
      </c>
      <c r="I762" s="77" t="s">
        <v>165</v>
      </c>
      <c r="J762" s="77" t="s">
        <v>143</v>
      </c>
      <c r="K762" s="77" t="s">
        <v>166</v>
      </c>
      <c r="L762" s="845" t="s">
        <v>167</v>
      </c>
      <c r="M762" s="1023"/>
      <c r="N762" s="1023"/>
      <c r="O762" s="1024"/>
      <c r="P762" s="45"/>
    </row>
    <row r="763" spans="1:16" s="62" customFormat="1" ht="19.5" customHeight="1" x14ac:dyDescent="0.25">
      <c r="A763" s="63">
        <f t="shared" ref="A763:A770" si="232">$A$6</f>
        <v>19.5</v>
      </c>
      <c r="B763" s="78">
        <v>1</v>
      </c>
      <c r="C763" s="1116"/>
      <c r="D763" s="1116"/>
      <c r="E763" s="1116"/>
      <c r="F763" s="1116"/>
      <c r="G763" s="1116"/>
      <c r="H763" s="263"/>
      <c r="I763" s="263"/>
      <c r="J763" s="171"/>
      <c r="K763" s="170"/>
      <c r="L763" s="1117"/>
      <c r="M763" s="1118"/>
      <c r="N763" s="1118"/>
      <c r="O763" s="1119"/>
      <c r="P763" s="45"/>
    </row>
    <row r="764" spans="1:16" s="62" customFormat="1" ht="19.5" customHeight="1" x14ac:dyDescent="0.25">
      <c r="A764" s="63">
        <f t="shared" si="232"/>
        <v>19.5</v>
      </c>
      <c r="B764" s="78">
        <v>2</v>
      </c>
      <c r="C764" s="1116"/>
      <c r="D764" s="1116"/>
      <c r="E764" s="1116"/>
      <c r="F764" s="1116"/>
      <c r="G764" s="1116"/>
      <c r="H764" s="263"/>
      <c r="I764" s="263"/>
      <c r="J764" s="171"/>
      <c r="K764" s="170"/>
      <c r="L764" s="1117"/>
      <c r="M764" s="1118"/>
      <c r="N764" s="1118"/>
      <c r="O764" s="1119"/>
      <c r="P764" s="45"/>
    </row>
    <row r="765" spans="1:16" s="62" customFormat="1" ht="19.5" customHeight="1" x14ac:dyDescent="0.25">
      <c r="A765" s="63">
        <f t="shared" si="232"/>
        <v>19.5</v>
      </c>
      <c r="B765" s="78">
        <v>3</v>
      </c>
      <c r="C765" s="1116"/>
      <c r="D765" s="1116"/>
      <c r="E765" s="1116"/>
      <c r="F765" s="1116"/>
      <c r="G765" s="1116"/>
      <c r="H765" s="263"/>
      <c r="I765" s="263"/>
      <c r="J765" s="171"/>
      <c r="K765" s="170"/>
      <c r="L765" s="1117"/>
      <c r="M765" s="1118"/>
      <c r="N765" s="1118"/>
      <c r="O765" s="1119"/>
      <c r="P765" s="45"/>
    </row>
    <row r="766" spans="1:16" s="62" customFormat="1" ht="19.5" customHeight="1" x14ac:dyDescent="0.25">
      <c r="A766" s="63">
        <f t="shared" si="232"/>
        <v>19.5</v>
      </c>
      <c r="B766" s="78">
        <v>4</v>
      </c>
      <c r="C766" s="1116"/>
      <c r="D766" s="1116"/>
      <c r="E766" s="1116"/>
      <c r="F766" s="1116"/>
      <c r="G766" s="1116"/>
      <c r="H766" s="263"/>
      <c r="I766" s="263"/>
      <c r="J766" s="171"/>
      <c r="K766" s="170"/>
      <c r="L766" s="1117"/>
      <c r="M766" s="1118"/>
      <c r="N766" s="1118"/>
      <c r="O766" s="1119"/>
      <c r="P766" s="45"/>
    </row>
    <row r="767" spans="1:16" s="62" customFormat="1" ht="19.5" customHeight="1" x14ac:dyDescent="0.25">
      <c r="A767" s="63">
        <f t="shared" si="232"/>
        <v>19.5</v>
      </c>
      <c r="B767" s="78">
        <v>5</v>
      </c>
      <c r="C767" s="1116"/>
      <c r="D767" s="1116"/>
      <c r="E767" s="1116"/>
      <c r="F767" s="1116"/>
      <c r="G767" s="1116"/>
      <c r="H767" s="263"/>
      <c r="I767" s="263"/>
      <c r="J767" s="171"/>
      <c r="K767" s="170"/>
      <c r="L767" s="1117"/>
      <c r="M767" s="1118"/>
      <c r="N767" s="1118"/>
      <c r="O767" s="1119"/>
      <c r="P767" s="45"/>
    </row>
    <row r="768" spans="1:16" s="62" customFormat="1" ht="19.5" customHeight="1" x14ac:dyDescent="0.25">
      <c r="A768" s="63">
        <f t="shared" si="232"/>
        <v>19.5</v>
      </c>
      <c r="B768" s="78">
        <v>6</v>
      </c>
      <c r="C768" s="1116"/>
      <c r="D768" s="1116"/>
      <c r="E768" s="1116"/>
      <c r="F768" s="1116"/>
      <c r="G768" s="1116"/>
      <c r="H768" s="263"/>
      <c r="I768" s="263"/>
      <c r="J768" s="171"/>
      <c r="K768" s="170"/>
      <c r="L768" s="1117"/>
      <c r="M768" s="1118"/>
      <c r="N768" s="1118"/>
      <c r="O768" s="1119"/>
      <c r="P768" s="45"/>
    </row>
    <row r="769" spans="1:16" s="62" customFormat="1" ht="19.5" customHeight="1" x14ac:dyDescent="0.25">
      <c r="A769" s="63">
        <f t="shared" si="232"/>
        <v>19.5</v>
      </c>
      <c r="B769" s="78">
        <v>7</v>
      </c>
      <c r="C769" s="1116"/>
      <c r="D769" s="1116"/>
      <c r="E769" s="1116"/>
      <c r="F769" s="1116"/>
      <c r="G769" s="1116"/>
      <c r="H769" s="263"/>
      <c r="I769" s="263"/>
      <c r="J769" s="171"/>
      <c r="K769" s="170"/>
      <c r="L769" s="1117"/>
      <c r="M769" s="1118"/>
      <c r="N769" s="1118"/>
      <c r="O769" s="1119"/>
      <c r="P769" s="45"/>
    </row>
    <row r="770" spans="1:16" s="62" customFormat="1" ht="19.5" customHeight="1" x14ac:dyDescent="0.25">
      <c r="A770" s="63">
        <f t="shared" si="232"/>
        <v>19.5</v>
      </c>
      <c r="B770" s="78">
        <v>8</v>
      </c>
      <c r="C770" s="1116"/>
      <c r="D770" s="1116"/>
      <c r="E770" s="1116"/>
      <c r="F770" s="1116"/>
      <c r="G770" s="1116"/>
      <c r="H770" s="263"/>
      <c r="I770" s="263"/>
      <c r="J770" s="171"/>
      <c r="K770" s="170"/>
      <c r="L770" s="1117"/>
      <c r="M770" s="1118"/>
      <c r="N770" s="1118"/>
      <c r="O770" s="1119"/>
      <c r="P770" s="45"/>
    </row>
    <row r="771" spans="1:16" s="62" customFormat="1" ht="9" customHeight="1" x14ac:dyDescent="0.25">
      <c r="A771" s="63">
        <f t="shared" ref="A771" si="233">$A$2</f>
        <v>9</v>
      </c>
      <c r="B771" s="45"/>
      <c r="C771" s="45"/>
      <c r="D771" s="45"/>
      <c r="E771" s="45"/>
      <c r="F771" s="45"/>
      <c r="G771" s="45"/>
      <c r="H771" s="45"/>
      <c r="I771" s="45"/>
      <c r="J771" s="45"/>
      <c r="K771" s="45"/>
      <c r="L771" s="45"/>
      <c r="M771" s="45"/>
      <c r="N771" s="45"/>
      <c r="O771" s="45"/>
      <c r="P771" s="45"/>
    </row>
    <row r="772" spans="1:16" ht="9" customHeight="1" x14ac:dyDescent="0.25">
      <c r="A772" s="63">
        <f t="shared" si="205"/>
        <v>9</v>
      </c>
    </row>
    <row r="773" spans="1:16" ht="9" customHeight="1" x14ac:dyDescent="0.25">
      <c r="A773" s="63">
        <f t="shared" si="205"/>
        <v>9</v>
      </c>
    </row>
    <row r="774" spans="1:16" ht="9" customHeight="1" x14ac:dyDescent="0.25">
      <c r="A774" s="63">
        <f t="shared" si="205"/>
        <v>9</v>
      </c>
    </row>
    <row r="775" spans="1:16" ht="9" customHeight="1" x14ac:dyDescent="0.25">
      <c r="A775" s="63">
        <f t="shared" si="205"/>
        <v>9</v>
      </c>
    </row>
    <row r="776" spans="1:16" ht="9" customHeight="1" x14ac:dyDescent="0.25">
      <c r="A776" s="63">
        <f t="shared" ref="A776:A800" si="234">$A$2</f>
        <v>9</v>
      </c>
    </row>
    <row r="777" spans="1:16" ht="9" customHeight="1" x14ac:dyDescent="0.25">
      <c r="A777" s="63">
        <f t="shared" si="234"/>
        <v>9</v>
      </c>
    </row>
    <row r="778" spans="1:16" ht="9" customHeight="1" x14ac:dyDescent="0.25">
      <c r="A778" s="63">
        <f t="shared" si="234"/>
        <v>9</v>
      </c>
    </row>
    <row r="779" spans="1:16" ht="9" customHeight="1" x14ac:dyDescent="0.25">
      <c r="A779" s="63">
        <f t="shared" si="234"/>
        <v>9</v>
      </c>
    </row>
    <row r="780" spans="1:16" ht="9" customHeight="1" x14ac:dyDescent="0.25">
      <c r="A780" s="63">
        <f t="shared" si="234"/>
        <v>9</v>
      </c>
    </row>
    <row r="781" spans="1:16" ht="9" customHeight="1" x14ac:dyDescent="0.25">
      <c r="A781" s="63">
        <f t="shared" si="234"/>
        <v>9</v>
      </c>
    </row>
    <row r="782" spans="1:16" ht="9" customHeight="1" x14ac:dyDescent="0.25">
      <c r="A782" s="63">
        <f t="shared" si="234"/>
        <v>9</v>
      </c>
    </row>
    <row r="783" spans="1:16" ht="9" customHeight="1" x14ac:dyDescent="0.25">
      <c r="A783" s="63">
        <f t="shared" si="234"/>
        <v>9</v>
      </c>
    </row>
    <row r="784" spans="1:16" ht="9" customHeight="1" x14ac:dyDescent="0.25">
      <c r="A784" s="63">
        <f t="shared" si="234"/>
        <v>9</v>
      </c>
    </row>
    <row r="785" spans="1:1" ht="9" customHeight="1" x14ac:dyDescent="0.25">
      <c r="A785" s="63">
        <f t="shared" si="234"/>
        <v>9</v>
      </c>
    </row>
    <row r="786" spans="1:1" ht="9" customHeight="1" x14ac:dyDescent="0.25">
      <c r="A786" s="63">
        <f t="shared" si="234"/>
        <v>9</v>
      </c>
    </row>
    <row r="787" spans="1:1" ht="9" customHeight="1" x14ac:dyDescent="0.25">
      <c r="A787" s="63">
        <f t="shared" si="234"/>
        <v>9</v>
      </c>
    </row>
    <row r="788" spans="1:1" ht="9" customHeight="1" x14ac:dyDescent="0.25">
      <c r="A788" s="63">
        <f t="shared" si="234"/>
        <v>9</v>
      </c>
    </row>
    <row r="789" spans="1:1" ht="9" customHeight="1" x14ac:dyDescent="0.25">
      <c r="A789" s="63">
        <f t="shared" si="234"/>
        <v>9</v>
      </c>
    </row>
    <row r="790" spans="1:1" ht="9" customHeight="1" x14ac:dyDescent="0.25">
      <c r="A790" s="63">
        <f t="shared" si="234"/>
        <v>9</v>
      </c>
    </row>
    <row r="791" spans="1:1" ht="9" customHeight="1" x14ac:dyDescent="0.25">
      <c r="A791" s="63">
        <f t="shared" si="234"/>
        <v>9</v>
      </c>
    </row>
    <row r="792" spans="1:1" ht="9" customHeight="1" x14ac:dyDescent="0.25">
      <c r="A792" s="63">
        <f t="shared" si="234"/>
        <v>9</v>
      </c>
    </row>
    <row r="793" spans="1:1" ht="9" customHeight="1" x14ac:dyDescent="0.25">
      <c r="A793" s="63">
        <f t="shared" si="234"/>
        <v>9</v>
      </c>
    </row>
    <row r="794" spans="1:1" ht="9" customHeight="1" x14ac:dyDescent="0.25">
      <c r="A794" s="63">
        <f t="shared" si="234"/>
        <v>9</v>
      </c>
    </row>
    <row r="795" spans="1:1" ht="9" customHeight="1" x14ac:dyDescent="0.25">
      <c r="A795" s="63">
        <f t="shared" si="234"/>
        <v>9</v>
      </c>
    </row>
    <row r="796" spans="1:1" ht="9" customHeight="1" x14ac:dyDescent="0.25">
      <c r="A796" s="63">
        <f t="shared" si="234"/>
        <v>9</v>
      </c>
    </row>
    <row r="797" spans="1:1" ht="9" customHeight="1" x14ac:dyDescent="0.25">
      <c r="A797" s="63">
        <f t="shared" si="234"/>
        <v>9</v>
      </c>
    </row>
    <row r="798" spans="1:1" ht="9" customHeight="1" x14ac:dyDescent="0.25">
      <c r="A798" s="63">
        <f t="shared" si="234"/>
        <v>9</v>
      </c>
    </row>
    <row r="799" spans="1:1" ht="9" customHeight="1" x14ac:dyDescent="0.25">
      <c r="A799" s="63">
        <f t="shared" si="234"/>
        <v>9</v>
      </c>
    </row>
    <row r="800" spans="1:1" ht="9" customHeight="1" x14ac:dyDescent="0.25">
      <c r="A800" s="63">
        <f t="shared" si="234"/>
        <v>9</v>
      </c>
    </row>
    <row r="801" spans="1:14" ht="15.75" customHeight="1" x14ac:dyDescent="0.25">
      <c r="A801" s="68">
        <f t="shared" ref="A801" si="235">$A$8</f>
        <v>16.5</v>
      </c>
      <c r="C801" s="80" t="s">
        <v>692</v>
      </c>
      <c r="D801" s="81" t="s">
        <v>189</v>
      </c>
      <c r="M801" s="1006" t="str">
        <f ca="1">Wersja</f>
        <v>2020..6.15.0.44055</v>
      </c>
      <c r="N801" s="1006"/>
    </row>
  </sheetData>
  <sheetProtection algorithmName="SHA-512" hashValue="JpIew2BtbsTng6fhBsY0Q8sjK152ropBkhMozWUqqmL3Xk0W30epea2tdrm61l+zKA4Sc4z3EVUKKdTeXNW8CQ==" saltValue="9nVQ+Dc0c0l6lva9oxuCwA==" spinCount="100000" sheet="1" objects="1" scenarios="1" formatCells="0"/>
  <mergeCells count="660">
    <mergeCell ref="C36:D36"/>
    <mergeCell ref="M801:N801"/>
    <mergeCell ref="C756:D756"/>
    <mergeCell ref="C676:D676"/>
    <mergeCell ref="C596:D596"/>
    <mergeCell ref="C516:D516"/>
    <mergeCell ref="C436:D436"/>
    <mergeCell ref="C356:D356"/>
    <mergeCell ref="C276:D276"/>
    <mergeCell ref="C196:D196"/>
    <mergeCell ref="M81:N81"/>
    <mergeCell ref="M161:N161"/>
    <mergeCell ref="M241:N241"/>
    <mergeCell ref="M321:N321"/>
    <mergeCell ref="M401:N401"/>
    <mergeCell ref="M481:N481"/>
    <mergeCell ref="M561:N561"/>
    <mergeCell ref="M641:N641"/>
    <mergeCell ref="M721:N721"/>
    <mergeCell ref="C770:G770"/>
    <mergeCell ref="L770:O770"/>
    <mergeCell ref="C767:G767"/>
    <mergeCell ref="L767:O767"/>
    <mergeCell ref="C768:G768"/>
    <mergeCell ref="L768:O768"/>
    <mergeCell ref="C769:G769"/>
    <mergeCell ref="L769:O769"/>
    <mergeCell ref="C764:G764"/>
    <mergeCell ref="L764:O764"/>
    <mergeCell ref="C765:G765"/>
    <mergeCell ref="L765:O765"/>
    <mergeCell ref="C766:G766"/>
    <mergeCell ref="L766:O766"/>
    <mergeCell ref="C761:G761"/>
    <mergeCell ref="L761:O761"/>
    <mergeCell ref="C762:G762"/>
    <mergeCell ref="L762:O762"/>
    <mergeCell ref="C763:G763"/>
    <mergeCell ref="L763:O763"/>
    <mergeCell ref="C753:O753"/>
    <mergeCell ref="C754:O754"/>
    <mergeCell ref="C755:O755"/>
    <mergeCell ref="B758:O758"/>
    <mergeCell ref="B760:O760"/>
    <mergeCell ref="C749:G749"/>
    <mergeCell ref="L749:O749"/>
    <mergeCell ref="C750:G750"/>
    <mergeCell ref="L750:O750"/>
    <mergeCell ref="C752:O752"/>
    <mergeCell ref="C746:G746"/>
    <mergeCell ref="L746:O746"/>
    <mergeCell ref="C747:G747"/>
    <mergeCell ref="L747:O747"/>
    <mergeCell ref="C748:G748"/>
    <mergeCell ref="L748:O748"/>
    <mergeCell ref="C743:G743"/>
    <mergeCell ref="L743:O743"/>
    <mergeCell ref="C744:G744"/>
    <mergeCell ref="L744:O744"/>
    <mergeCell ref="C745:G745"/>
    <mergeCell ref="L745:O745"/>
    <mergeCell ref="B739:O739"/>
    <mergeCell ref="B740:O740"/>
    <mergeCell ref="C741:G741"/>
    <mergeCell ref="L741:O741"/>
    <mergeCell ref="C742:G742"/>
    <mergeCell ref="L742:O742"/>
    <mergeCell ref="C736:H736"/>
    <mergeCell ref="I736:O736"/>
    <mergeCell ref="C737:H737"/>
    <mergeCell ref="I737:O737"/>
    <mergeCell ref="B738:O738"/>
    <mergeCell ref="B729:N729"/>
    <mergeCell ref="B730:N730"/>
    <mergeCell ref="N731:O731"/>
    <mergeCell ref="B734:O734"/>
    <mergeCell ref="B735:O735"/>
    <mergeCell ref="B723:O723"/>
    <mergeCell ref="B725:H725"/>
    <mergeCell ref="I725:O725"/>
    <mergeCell ref="C726:G726"/>
    <mergeCell ref="I726:O726"/>
    <mergeCell ref="C689:G689"/>
    <mergeCell ref="L689:O689"/>
    <mergeCell ref="C690:G690"/>
    <mergeCell ref="L690:O690"/>
    <mergeCell ref="B722:O722"/>
    <mergeCell ref="C686:G686"/>
    <mergeCell ref="L686:O686"/>
    <mergeCell ref="C687:G687"/>
    <mergeCell ref="L687:O687"/>
    <mergeCell ref="C688:G688"/>
    <mergeCell ref="L688:O688"/>
    <mergeCell ref="C683:G683"/>
    <mergeCell ref="L683:O683"/>
    <mergeCell ref="C684:G684"/>
    <mergeCell ref="L684:O684"/>
    <mergeCell ref="C685:G685"/>
    <mergeCell ref="L685:O685"/>
    <mergeCell ref="B680:O680"/>
    <mergeCell ref="C681:G681"/>
    <mergeCell ref="L681:O681"/>
    <mergeCell ref="C682:G682"/>
    <mergeCell ref="L682:O682"/>
    <mergeCell ref="C672:O672"/>
    <mergeCell ref="C673:O673"/>
    <mergeCell ref="C674:O674"/>
    <mergeCell ref="C675:O675"/>
    <mergeCell ref="B678:O678"/>
    <mergeCell ref="C668:G668"/>
    <mergeCell ref="L668:O668"/>
    <mergeCell ref="C669:G669"/>
    <mergeCell ref="L669:O669"/>
    <mergeCell ref="C670:G670"/>
    <mergeCell ref="L670:O670"/>
    <mergeCell ref="C665:G665"/>
    <mergeCell ref="L665:O665"/>
    <mergeCell ref="C666:G666"/>
    <mergeCell ref="L666:O666"/>
    <mergeCell ref="C667:G667"/>
    <mergeCell ref="L667:O667"/>
    <mergeCell ref="C662:G662"/>
    <mergeCell ref="L662:O662"/>
    <mergeCell ref="C663:G663"/>
    <mergeCell ref="L663:O663"/>
    <mergeCell ref="C664:G664"/>
    <mergeCell ref="L664:O664"/>
    <mergeCell ref="B658:O658"/>
    <mergeCell ref="B659:O659"/>
    <mergeCell ref="B660:O660"/>
    <mergeCell ref="C661:G661"/>
    <mergeCell ref="L661:O661"/>
    <mergeCell ref="B654:O654"/>
    <mergeCell ref="B655:O655"/>
    <mergeCell ref="C656:H656"/>
    <mergeCell ref="I656:O656"/>
    <mergeCell ref="C657:H657"/>
    <mergeCell ref="I657:O657"/>
    <mergeCell ref="C646:G646"/>
    <mergeCell ref="I646:O646"/>
    <mergeCell ref="B649:N649"/>
    <mergeCell ref="B650:N650"/>
    <mergeCell ref="N651:O651"/>
    <mergeCell ref="C610:G610"/>
    <mergeCell ref="L610:O610"/>
    <mergeCell ref="B642:O642"/>
    <mergeCell ref="B643:O643"/>
    <mergeCell ref="B645:H645"/>
    <mergeCell ref="I645:O645"/>
    <mergeCell ref="C607:G607"/>
    <mergeCell ref="L607:O607"/>
    <mergeCell ref="C608:G608"/>
    <mergeCell ref="L608:O608"/>
    <mergeCell ref="C609:G609"/>
    <mergeCell ref="L609:O609"/>
    <mergeCell ref="C604:G604"/>
    <mergeCell ref="L604:O604"/>
    <mergeCell ref="C605:G605"/>
    <mergeCell ref="L605:O605"/>
    <mergeCell ref="C606:G606"/>
    <mergeCell ref="L606:O606"/>
    <mergeCell ref="C601:G601"/>
    <mergeCell ref="L601:O601"/>
    <mergeCell ref="C602:G602"/>
    <mergeCell ref="L602:O602"/>
    <mergeCell ref="C603:G603"/>
    <mergeCell ref="L603:O603"/>
    <mergeCell ref="C593:O593"/>
    <mergeCell ref="C594:O594"/>
    <mergeCell ref="C595:O595"/>
    <mergeCell ref="B598:O598"/>
    <mergeCell ref="B600:O600"/>
    <mergeCell ref="C589:G589"/>
    <mergeCell ref="L589:O589"/>
    <mergeCell ref="C590:G590"/>
    <mergeCell ref="L590:O590"/>
    <mergeCell ref="C592:O592"/>
    <mergeCell ref="C586:G586"/>
    <mergeCell ref="L586:O586"/>
    <mergeCell ref="C587:G587"/>
    <mergeCell ref="L587:O587"/>
    <mergeCell ref="C588:G588"/>
    <mergeCell ref="L588:O588"/>
    <mergeCell ref="C583:G583"/>
    <mergeCell ref="L583:O583"/>
    <mergeCell ref="C584:G584"/>
    <mergeCell ref="L584:O584"/>
    <mergeCell ref="C585:G585"/>
    <mergeCell ref="L585:O585"/>
    <mergeCell ref="B579:O579"/>
    <mergeCell ref="B580:O580"/>
    <mergeCell ref="C581:G581"/>
    <mergeCell ref="L581:O581"/>
    <mergeCell ref="C582:G582"/>
    <mergeCell ref="L582:O582"/>
    <mergeCell ref="C576:H576"/>
    <mergeCell ref="I576:O576"/>
    <mergeCell ref="C577:H577"/>
    <mergeCell ref="I577:O577"/>
    <mergeCell ref="B578:O578"/>
    <mergeCell ref="B569:N569"/>
    <mergeCell ref="B570:N570"/>
    <mergeCell ref="N571:O571"/>
    <mergeCell ref="B574:O574"/>
    <mergeCell ref="B575:O575"/>
    <mergeCell ref="B563:O563"/>
    <mergeCell ref="B565:H565"/>
    <mergeCell ref="I565:O565"/>
    <mergeCell ref="C566:G566"/>
    <mergeCell ref="I566:O566"/>
    <mergeCell ref="C529:G529"/>
    <mergeCell ref="L529:O529"/>
    <mergeCell ref="C530:G530"/>
    <mergeCell ref="L530:O530"/>
    <mergeCell ref="B562:O562"/>
    <mergeCell ref="C526:G526"/>
    <mergeCell ref="L526:O526"/>
    <mergeCell ref="C527:G527"/>
    <mergeCell ref="L527:O527"/>
    <mergeCell ref="C528:G528"/>
    <mergeCell ref="L528:O528"/>
    <mergeCell ref="C523:G523"/>
    <mergeCell ref="L523:O523"/>
    <mergeCell ref="C524:G524"/>
    <mergeCell ref="L524:O524"/>
    <mergeCell ref="C525:G525"/>
    <mergeCell ref="L525:O525"/>
    <mergeCell ref="B520:O520"/>
    <mergeCell ref="C521:G521"/>
    <mergeCell ref="L521:O521"/>
    <mergeCell ref="C522:G522"/>
    <mergeCell ref="L522:O522"/>
    <mergeCell ref="C512:O512"/>
    <mergeCell ref="C513:O513"/>
    <mergeCell ref="C514:O514"/>
    <mergeCell ref="C515:O515"/>
    <mergeCell ref="B518:O518"/>
    <mergeCell ref="C508:G508"/>
    <mergeCell ref="L508:O508"/>
    <mergeCell ref="C509:G509"/>
    <mergeCell ref="L509:O509"/>
    <mergeCell ref="C510:G510"/>
    <mergeCell ref="L510:O510"/>
    <mergeCell ref="C505:G505"/>
    <mergeCell ref="L505:O505"/>
    <mergeCell ref="C506:G506"/>
    <mergeCell ref="L506:O506"/>
    <mergeCell ref="C507:G507"/>
    <mergeCell ref="L507:O507"/>
    <mergeCell ref="C502:G502"/>
    <mergeCell ref="L502:O502"/>
    <mergeCell ref="C503:G503"/>
    <mergeCell ref="L503:O503"/>
    <mergeCell ref="C504:G504"/>
    <mergeCell ref="L504:O504"/>
    <mergeCell ref="B498:O498"/>
    <mergeCell ref="B499:O499"/>
    <mergeCell ref="B500:O500"/>
    <mergeCell ref="C501:G501"/>
    <mergeCell ref="L501:O501"/>
    <mergeCell ref="B494:O494"/>
    <mergeCell ref="B495:O495"/>
    <mergeCell ref="C496:H496"/>
    <mergeCell ref="I496:O496"/>
    <mergeCell ref="C497:H497"/>
    <mergeCell ref="I497:O497"/>
    <mergeCell ref="C486:G486"/>
    <mergeCell ref="I486:O486"/>
    <mergeCell ref="B489:N489"/>
    <mergeCell ref="B490:N490"/>
    <mergeCell ref="N491:O491"/>
    <mergeCell ref="C450:G450"/>
    <mergeCell ref="L450:O450"/>
    <mergeCell ref="B482:O482"/>
    <mergeCell ref="B483:O483"/>
    <mergeCell ref="B485:H485"/>
    <mergeCell ref="I485:O485"/>
    <mergeCell ref="C447:G447"/>
    <mergeCell ref="L447:O447"/>
    <mergeCell ref="C448:G448"/>
    <mergeCell ref="L448:O448"/>
    <mergeCell ref="C449:G449"/>
    <mergeCell ref="L449:O449"/>
    <mergeCell ref="C444:G444"/>
    <mergeCell ref="L444:O444"/>
    <mergeCell ref="C445:G445"/>
    <mergeCell ref="L445:O445"/>
    <mergeCell ref="C446:G446"/>
    <mergeCell ref="L446:O446"/>
    <mergeCell ref="C441:G441"/>
    <mergeCell ref="L441:O441"/>
    <mergeCell ref="C442:G442"/>
    <mergeCell ref="L442:O442"/>
    <mergeCell ref="C443:G443"/>
    <mergeCell ref="L443:O443"/>
    <mergeCell ref="C433:O433"/>
    <mergeCell ref="C434:O434"/>
    <mergeCell ref="C435:O435"/>
    <mergeCell ref="B438:O438"/>
    <mergeCell ref="B440:O440"/>
    <mergeCell ref="C429:G429"/>
    <mergeCell ref="L429:O429"/>
    <mergeCell ref="C430:G430"/>
    <mergeCell ref="L430:O430"/>
    <mergeCell ref="C432:O432"/>
    <mergeCell ref="C426:G426"/>
    <mergeCell ref="L426:O426"/>
    <mergeCell ref="C427:G427"/>
    <mergeCell ref="L427:O427"/>
    <mergeCell ref="C428:G428"/>
    <mergeCell ref="L428:O428"/>
    <mergeCell ref="C423:G423"/>
    <mergeCell ref="L423:O423"/>
    <mergeCell ref="C424:G424"/>
    <mergeCell ref="L424:O424"/>
    <mergeCell ref="C425:G425"/>
    <mergeCell ref="L425:O425"/>
    <mergeCell ref="B419:O419"/>
    <mergeCell ref="B420:O420"/>
    <mergeCell ref="C421:G421"/>
    <mergeCell ref="L421:O421"/>
    <mergeCell ref="C422:G422"/>
    <mergeCell ref="L422:O422"/>
    <mergeCell ref="C416:H416"/>
    <mergeCell ref="I416:O416"/>
    <mergeCell ref="C417:H417"/>
    <mergeCell ref="I417:O417"/>
    <mergeCell ref="B418:O418"/>
    <mergeCell ref="B409:N409"/>
    <mergeCell ref="B410:N410"/>
    <mergeCell ref="N411:O411"/>
    <mergeCell ref="B414:O414"/>
    <mergeCell ref="B415:O415"/>
    <mergeCell ref="B403:O403"/>
    <mergeCell ref="B405:H405"/>
    <mergeCell ref="I405:O405"/>
    <mergeCell ref="C406:G406"/>
    <mergeCell ref="I406:O406"/>
    <mergeCell ref="C369:G369"/>
    <mergeCell ref="L369:O369"/>
    <mergeCell ref="C370:G370"/>
    <mergeCell ref="L370:O370"/>
    <mergeCell ref="B402:O402"/>
    <mergeCell ref="C366:G366"/>
    <mergeCell ref="L366:O366"/>
    <mergeCell ref="C367:G367"/>
    <mergeCell ref="L367:O367"/>
    <mergeCell ref="C368:G368"/>
    <mergeCell ref="L368:O368"/>
    <mergeCell ref="C363:G363"/>
    <mergeCell ref="L363:O363"/>
    <mergeCell ref="C364:G364"/>
    <mergeCell ref="L364:O364"/>
    <mergeCell ref="C365:G365"/>
    <mergeCell ref="L365:O365"/>
    <mergeCell ref="B360:O360"/>
    <mergeCell ref="C361:G361"/>
    <mergeCell ref="L361:O361"/>
    <mergeCell ref="C362:G362"/>
    <mergeCell ref="L362:O362"/>
    <mergeCell ref="C352:O352"/>
    <mergeCell ref="C353:O353"/>
    <mergeCell ref="C354:O354"/>
    <mergeCell ref="C355:O355"/>
    <mergeCell ref="B358:O358"/>
    <mergeCell ref="C348:G348"/>
    <mergeCell ref="L348:O348"/>
    <mergeCell ref="C349:G349"/>
    <mergeCell ref="L349:O349"/>
    <mergeCell ref="C350:G350"/>
    <mergeCell ref="L350:O350"/>
    <mergeCell ref="C345:G345"/>
    <mergeCell ref="L345:O345"/>
    <mergeCell ref="C346:G346"/>
    <mergeCell ref="L346:O346"/>
    <mergeCell ref="C347:G347"/>
    <mergeCell ref="L347:O347"/>
    <mergeCell ref="C342:G342"/>
    <mergeCell ref="L342:O342"/>
    <mergeCell ref="C343:G343"/>
    <mergeCell ref="L343:O343"/>
    <mergeCell ref="C344:G344"/>
    <mergeCell ref="L344:O344"/>
    <mergeCell ref="B338:O338"/>
    <mergeCell ref="B339:O339"/>
    <mergeCell ref="B340:O340"/>
    <mergeCell ref="C341:G341"/>
    <mergeCell ref="L341:O341"/>
    <mergeCell ref="B334:O334"/>
    <mergeCell ref="B335:O335"/>
    <mergeCell ref="C336:H336"/>
    <mergeCell ref="I336:O336"/>
    <mergeCell ref="C337:H337"/>
    <mergeCell ref="I337:O337"/>
    <mergeCell ref="C326:G326"/>
    <mergeCell ref="I326:O326"/>
    <mergeCell ref="B329:N329"/>
    <mergeCell ref="B330:N330"/>
    <mergeCell ref="N331:O331"/>
    <mergeCell ref="C290:G290"/>
    <mergeCell ref="L290:O290"/>
    <mergeCell ref="B322:O322"/>
    <mergeCell ref="B323:O323"/>
    <mergeCell ref="B325:H325"/>
    <mergeCell ref="I325:O325"/>
    <mergeCell ref="C287:G287"/>
    <mergeCell ref="L287:O287"/>
    <mergeCell ref="C288:G288"/>
    <mergeCell ref="L288:O288"/>
    <mergeCell ref="C289:G289"/>
    <mergeCell ref="L289:O289"/>
    <mergeCell ref="C284:G284"/>
    <mergeCell ref="L284:O284"/>
    <mergeCell ref="C285:G285"/>
    <mergeCell ref="L285:O285"/>
    <mergeCell ref="C286:G286"/>
    <mergeCell ref="L286:O286"/>
    <mergeCell ref="C281:G281"/>
    <mergeCell ref="L281:O281"/>
    <mergeCell ref="C282:G282"/>
    <mergeCell ref="L282:O282"/>
    <mergeCell ref="C283:G283"/>
    <mergeCell ref="L283:O283"/>
    <mergeCell ref="C273:O273"/>
    <mergeCell ref="C274:O274"/>
    <mergeCell ref="C275:O275"/>
    <mergeCell ref="B278:O278"/>
    <mergeCell ref="B280:O280"/>
    <mergeCell ref="C269:G269"/>
    <mergeCell ref="L269:O269"/>
    <mergeCell ref="C270:G270"/>
    <mergeCell ref="L270:O270"/>
    <mergeCell ref="C272:O272"/>
    <mergeCell ref="C266:G266"/>
    <mergeCell ref="L266:O266"/>
    <mergeCell ref="C267:G267"/>
    <mergeCell ref="L267:O267"/>
    <mergeCell ref="C268:G268"/>
    <mergeCell ref="L268:O268"/>
    <mergeCell ref="C263:G263"/>
    <mergeCell ref="L263:O263"/>
    <mergeCell ref="C264:G264"/>
    <mergeCell ref="L264:O264"/>
    <mergeCell ref="C265:G265"/>
    <mergeCell ref="L265:O265"/>
    <mergeCell ref="B259:O259"/>
    <mergeCell ref="B260:O260"/>
    <mergeCell ref="C261:G261"/>
    <mergeCell ref="L261:O261"/>
    <mergeCell ref="C262:G262"/>
    <mergeCell ref="L262:O262"/>
    <mergeCell ref="C256:H256"/>
    <mergeCell ref="I256:O256"/>
    <mergeCell ref="C257:H257"/>
    <mergeCell ref="I257:O257"/>
    <mergeCell ref="B258:O258"/>
    <mergeCell ref="B249:N249"/>
    <mergeCell ref="B250:N250"/>
    <mergeCell ref="N251:O251"/>
    <mergeCell ref="B254:O254"/>
    <mergeCell ref="B255:O255"/>
    <mergeCell ref="B243:O243"/>
    <mergeCell ref="B245:H245"/>
    <mergeCell ref="I245:O245"/>
    <mergeCell ref="C246:G246"/>
    <mergeCell ref="I246:O246"/>
    <mergeCell ref="C209:G209"/>
    <mergeCell ref="L209:O209"/>
    <mergeCell ref="C210:G210"/>
    <mergeCell ref="L210:O210"/>
    <mergeCell ref="B242:O242"/>
    <mergeCell ref="C206:G206"/>
    <mergeCell ref="L206:O206"/>
    <mergeCell ref="C207:G207"/>
    <mergeCell ref="L207:O207"/>
    <mergeCell ref="C208:G208"/>
    <mergeCell ref="L208:O208"/>
    <mergeCell ref="C203:G203"/>
    <mergeCell ref="L203:O203"/>
    <mergeCell ref="C204:G204"/>
    <mergeCell ref="L204:O204"/>
    <mergeCell ref="C205:G205"/>
    <mergeCell ref="L205:O205"/>
    <mergeCell ref="B200:O200"/>
    <mergeCell ref="C201:G201"/>
    <mergeCell ref="L201:O201"/>
    <mergeCell ref="C202:G202"/>
    <mergeCell ref="L202:O202"/>
    <mergeCell ref="C192:O192"/>
    <mergeCell ref="C193:O193"/>
    <mergeCell ref="C194:O194"/>
    <mergeCell ref="C195:O195"/>
    <mergeCell ref="B198:O198"/>
    <mergeCell ref="C188:G188"/>
    <mergeCell ref="L188:O188"/>
    <mergeCell ref="C189:G189"/>
    <mergeCell ref="L189:O189"/>
    <mergeCell ref="C190:G190"/>
    <mergeCell ref="L190:O190"/>
    <mergeCell ref="C185:G185"/>
    <mergeCell ref="L185:O185"/>
    <mergeCell ref="C186:G186"/>
    <mergeCell ref="L186:O186"/>
    <mergeCell ref="C187:G187"/>
    <mergeCell ref="L187:O187"/>
    <mergeCell ref="C182:G182"/>
    <mergeCell ref="L182:O182"/>
    <mergeCell ref="C183:G183"/>
    <mergeCell ref="L183:O183"/>
    <mergeCell ref="C184:G184"/>
    <mergeCell ref="L184:O184"/>
    <mergeCell ref="B178:O178"/>
    <mergeCell ref="B179:O179"/>
    <mergeCell ref="B180:O180"/>
    <mergeCell ref="C181:G181"/>
    <mergeCell ref="L181:O181"/>
    <mergeCell ref="B174:O174"/>
    <mergeCell ref="B175:O175"/>
    <mergeCell ref="C176:H176"/>
    <mergeCell ref="I176:O176"/>
    <mergeCell ref="C177:H177"/>
    <mergeCell ref="I177:O177"/>
    <mergeCell ref="C166:G166"/>
    <mergeCell ref="I166:O166"/>
    <mergeCell ref="B169:N169"/>
    <mergeCell ref="B170:N170"/>
    <mergeCell ref="N171:O171"/>
    <mergeCell ref="C130:G130"/>
    <mergeCell ref="L130:O130"/>
    <mergeCell ref="B162:O162"/>
    <mergeCell ref="B163:O163"/>
    <mergeCell ref="B165:H165"/>
    <mergeCell ref="I165:O165"/>
    <mergeCell ref="C127:G127"/>
    <mergeCell ref="L127:O127"/>
    <mergeCell ref="C128:G128"/>
    <mergeCell ref="L128:O128"/>
    <mergeCell ref="C129:G129"/>
    <mergeCell ref="L129:O129"/>
    <mergeCell ref="C124:G124"/>
    <mergeCell ref="L124:O124"/>
    <mergeCell ref="C125:G125"/>
    <mergeCell ref="L125:O125"/>
    <mergeCell ref="C126:G126"/>
    <mergeCell ref="L126:O126"/>
    <mergeCell ref="C121:G121"/>
    <mergeCell ref="L121:O121"/>
    <mergeCell ref="C122:G122"/>
    <mergeCell ref="L122:O122"/>
    <mergeCell ref="C123:G123"/>
    <mergeCell ref="L123:O123"/>
    <mergeCell ref="C113:O113"/>
    <mergeCell ref="C114:O114"/>
    <mergeCell ref="C115:O115"/>
    <mergeCell ref="B118:O118"/>
    <mergeCell ref="B120:O120"/>
    <mergeCell ref="C116:D116"/>
    <mergeCell ref="C109:G109"/>
    <mergeCell ref="L109:O109"/>
    <mergeCell ref="C110:G110"/>
    <mergeCell ref="L110:O110"/>
    <mergeCell ref="C112:O112"/>
    <mergeCell ref="C106:G106"/>
    <mergeCell ref="L106:O106"/>
    <mergeCell ref="C107:G107"/>
    <mergeCell ref="L107:O107"/>
    <mergeCell ref="C108:G108"/>
    <mergeCell ref="L108:O108"/>
    <mergeCell ref="C103:G103"/>
    <mergeCell ref="L103:O103"/>
    <mergeCell ref="C104:G104"/>
    <mergeCell ref="L104:O104"/>
    <mergeCell ref="C105:G105"/>
    <mergeCell ref="L105:O105"/>
    <mergeCell ref="B99:O99"/>
    <mergeCell ref="B100:O100"/>
    <mergeCell ref="C101:G101"/>
    <mergeCell ref="L101:O101"/>
    <mergeCell ref="C102:G102"/>
    <mergeCell ref="L102:O102"/>
    <mergeCell ref="C96:H96"/>
    <mergeCell ref="I96:O96"/>
    <mergeCell ref="C97:H97"/>
    <mergeCell ref="I97:O97"/>
    <mergeCell ref="B98:O98"/>
    <mergeCell ref="B89:N89"/>
    <mergeCell ref="B90:N90"/>
    <mergeCell ref="N91:O91"/>
    <mergeCell ref="B94:O94"/>
    <mergeCell ref="B95:O95"/>
    <mergeCell ref="B82:O82"/>
    <mergeCell ref="B83:O83"/>
    <mergeCell ref="B85:H85"/>
    <mergeCell ref="I85:O85"/>
    <mergeCell ref="C86:G86"/>
    <mergeCell ref="I86:O86"/>
    <mergeCell ref="B15:O15"/>
    <mergeCell ref="B2:O2"/>
    <mergeCell ref="B3:O3"/>
    <mergeCell ref="B5:H5"/>
    <mergeCell ref="I5:O5"/>
    <mergeCell ref="C6:G6"/>
    <mergeCell ref="I6:O6"/>
    <mergeCell ref="B9:N9"/>
    <mergeCell ref="B10:N10"/>
    <mergeCell ref="B14:O14"/>
    <mergeCell ref="N11:O11"/>
    <mergeCell ref="C23:G23"/>
    <mergeCell ref="L23:O23"/>
    <mergeCell ref="C16:H16"/>
    <mergeCell ref="I16:O16"/>
    <mergeCell ref="C17:H17"/>
    <mergeCell ref="I17:O17"/>
    <mergeCell ref="B18:O18"/>
    <mergeCell ref="B19:O19"/>
    <mergeCell ref="B20:O20"/>
    <mergeCell ref="C21:G21"/>
    <mergeCell ref="L21:O21"/>
    <mergeCell ref="C22:G22"/>
    <mergeCell ref="L22:O22"/>
    <mergeCell ref="C24:G24"/>
    <mergeCell ref="L24:O24"/>
    <mergeCell ref="C25:G25"/>
    <mergeCell ref="L25:O25"/>
    <mergeCell ref="C26:G26"/>
    <mergeCell ref="L26:O26"/>
    <mergeCell ref="C35:O35"/>
    <mergeCell ref="C27:G27"/>
    <mergeCell ref="L27:O27"/>
    <mergeCell ref="C28:G28"/>
    <mergeCell ref="L28:O28"/>
    <mergeCell ref="C29:G29"/>
    <mergeCell ref="L29:O29"/>
    <mergeCell ref="C30:G30"/>
    <mergeCell ref="L30:O30"/>
    <mergeCell ref="C32:O32"/>
    <mergeCell ref="C33:O33"/>
    <mergeCell ref="C34:O34"/>
    <mergeCell ref="B38:O38"/>
    <mergeCell ref="B40:O40"/>
    <mergeCell ref="C41:G41"/>
    <mergeCell ref="L41:O41"/>
    <mergeCell ref="C42:G42"/>
    <mergeCell ref="L42:O42"/>
    <mergeCell ref="C43:G43"/>
    <mergeCell ref="L43:O43"/>
    <mergeCell ref="C44:G44"/>
    <mergeCell ref="L44:O44"/>
    <mergeCell ref="C45:G45"/>
    <mergeCell ref="L45:O45"/>
    <mergeCell ref="C49:G49"/>
    <mergeCell ref="L49:O49"/>
    <mergeCell ref="C50:G50"/>
    <mergeCell ref="L50:O50"/>
    <mergeCell ref="C46:G46"/>
    <mergeCell ref="L46:O46"/>
    <mergeCell ref="C47:G47"/>
    <mergeCell ref="L47:O47"/>
    <mergeCell ref="C48:G48"/>
    <mergeCell ref="L48:O48"/>
  </mergeCells>
  <dataValidations count="1">
    <dataValidation type="list" allowBlank="1" showInputMessage="1" showErrorMessage="1" sqref="L23:O30 L43:O50 L103:O110 L123:O130 L183:O190 L203:O210 L263:O270 L283:O290 L343:O350 L363:O370 L423:O430 L443:O450 L503:O510 L523:O530 L583:O590 L603:O610 L663:O670 L683:O690 L743:O750 L763:O770">
      <formula1>ZDL2F</formula1>
    </dataValidation>
  </dataValidations>
  <pageMargins left="0.59055118110236227" right="0.59055118110236227" top="0.59055118110236227" bottom="0.59055118110236227" header="0.31496062992125984" footer="0.31496062992125984"/>
  <pageSetup paperSize="9" orientation="landscape" horizontalDpi="4294967293" r:id="rId1"/>
  <rowBreaks count="19" manualBreakCount="19">
    <brk id="37" min="1" max="25" man="1"/>
    <brk id="81" min="1" max="25" man="1"/>
    <brk id="117" min="1" max="25" man="1"/>
    <brk id="161" min="1" max="25" man="1"/>
    <brk id="197" min="1" max="25" man="1"/>
    <brk id="241" min="1" max="25" man="1"/>
    <brk id="277" min="1" max="25" man="1"/>
    <brk id="321" min="1" max="25" man="1"/>
    <brk id="357" min="1" max="25" man="1"/>
    <brk id="401" min="1" max="25" man="1"/>
    <brk id="437" min="1" max="25" man="1"/>
    <brk id="481" min="1" max="25" man="1"/>
    <brk id="517" min="1" max="25" man="1"/>
    <brk id="561" min="1" max="25" man="1"/>
    <brk id="597" min="1" max="25" man="1"/>
    <brk id="641" min="1" max="25" man="1"/>
    <brk id="677" min="1" max="25" man="1"/>
    <brk id="721" min="1" max="25" man="1"/>
    <brk id="757" min="1" max="2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11</vt:i4>
      </vt:variant>
      <vt:variant>
        <vt:lpstr>Zakresy nazwane</vt:lpstr>
      </vt:variant>
      <vt:variant>
        <vt:i4>27</vt:i4>
      </vt:variant>
    </vt:vector>
  </HeadingPairs>
  <TitlesOfParts>
    <vt:vector size="38" baseType="lpstr">
      <vt:lpstr>DN-1</vt:lpstr>
      <vt:lpstr>ZDN-1</vt:lpstr>
      <vt:lpstr>ZDN-2</vt:lpstr>
      <vt:lpstr>DR-1</vt:lpstr>
      <vt:lpstr>ZDR-1</vt:lpstr>
      <vt:lpstr>ZDR-2</vt:lpstr>
      <vt:lpstr>DL-1</vt:lpstr>
      <vt:lpstr>ZDL-1</vt:lpstr>
      <vt:lpstr>ZDL-2</vt:lpstr>
      <vt:lpstr>Grunty</vt:lpstr>
      <vt:lpstr>Budynki i budowle</vt:lpstr>
      <vt:lpstr>Dane!_FiltrujBazeDanych</vt:lpstr>
      <vt:lpstr>FormaWładania</vt:lpstr>
      <vt:lpstr>InfoBłędy</vt:lpstr>
      <vt:lpstr>Klasa_ZDR1</vt:lpstr>
      <vt:lpstr>Klasa_ZDR1b</vt:lpstr>
      <vt:lpstr>Klasa_ZDR2</vt:lpstr>
      <vt:lpstr>Klasa_ZDR2b</vt:lpstr>
      <vt:lpstr>'DL-1'!Obszar_wydruku</vt:lpstr>
      <vt:lpstr>'DN-1'!Obszar_wydruku</vt:lpstr>
      <vt:lpstr>'DR-1'!Obszar_wydruku</vt:lpstr>
      <vt:lpstr>'ZDL-1'!Obszar_wydruku</vt:lpstr>
      <vt:lpstr>'ZDL-2'!Obszar_wydruku</vt:lpstr>
      <vt:lpstr>'ZDN-1'!Obszar_wydruku</vt:lpstr>
      <vt:lpstr>'ZDN-2'!Obszar_wydruku</vt:lpstr>
      <vt:lpstr>'ZDR-1'!Obszar_wydruku</vt:lpstr>
      <vt:lpstr>'ZDR-2'!Obszar_wydruku</vt:lpstr>
      <vt:lpstr>Organ</vt:lpstr>
      <vt:lpstr>PodmitZw</vt:lpstr>
      <vt:lpstr>RodzajUżytku</vt:lpstr>
      <vt:lpstr>StawkaBB</vt:lpstr>
      <vt:lpstr>StawkaBudowle</vt:lpstr>
      <vt:lpstr>StawkaBudynki</vt:lpstr>
      <vt:lpstr>StawkaGrunt</vt:lpstr>
      <vt:lpstr>Wersja</vt:lpstr>
      <vt:lpstr>ZDL2F</vt:lpstr>
      <vt:lpstr>ZDN2F</vt:lpstr>
      <vt:lpstr>ZDR2H</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akty prawne do ISAP-u</dc:title>
  <dc:subject>j.w.</dc:subject>
  <dc:creator>Krzysztof Godzwon</dc:creator>
  <cp:keywords>✒︎𝓘ℳ</cp:keywords>
  <cp:lastModifiedBy>Krzysztof Godzwon</cp:lastModifiedBy>
  <cp:lastPrinted>2020-06-17T08:13:08Z</cp:lastPrinted>
  <dcterms:created xsi:type="dcterms:W3CDTF">2019-06-24T13:36:28Z</dcterms:created>
  <dcterms:modified xsi:type="dcterms:W3CDTF">2020-08-12T12:14:53Z</dcterms:modified>
</cp:coreProperties>
</file>